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landisk-c50374\小中高振興Ｇ\DAI1\３７配分（令和７年度）\13_様式改訂（事前配布）\"/>
    </mc:Choice>
  </mc:AlternateContent>
  <xr:revisionPtr revIDLastSave="0" documentId="13_ncr:1_{06671E6A-9121-4748-A068-023AC0C9E93C}" xr6:coauthVersionLast="47" xr6:coauthVersionMax="47" xr10:uidLastSave="{00000000-0000-0000-0000-000000000000}"/>
  <bookViews>
    <workbookView xWindow="-108" yWindow="-108" windowWidth="23256" windowHeight="13896" tabRatio="815" xr2:uid="{00000000-000D-0000-FFFF-FFFF00000000}"/>
  </bookViews>
  <sheets>
    <sheet name="今回の提出について" sheetId="10" r:id="rId1"/>
    <sheet name="補助事業変更承認申請書" sheetId="1" r:id="rId2"/>
    <sheet name="収支予算書" sheetId="3" r:id="rId3"/>
    <sheet name="変更の内訳" sheetId="2" r:id="rId4"/>
    <sheet name="交付請求書" sheetId="4" r:id="rId5"/>
    <sheet name="決算書" sheetId="5" r:id="rId6"/>
    <sheet name="記入例（決算書）" sheetId="8" r:id="rId7"/>
    <sheet name="実績報告書" sheetId="6" r:id="rId8"/>
    <sheet name="整理番号" sheetId="9" state="hidden" r:id="rId9"/>
  </sheets>
  <externalReferences>
    <externalReference r:id="rId10"/>
  </externalReferences>
  <definedNames>
    <definedName name="_xlnm._FilterDatabase" localSheetId="8" hidden="1">整理番号!$A$1:$M$78</definedName>
    <definedName name="_xlnm.Print_Area" localSheetId="5">決算書!$A$1:$K$30</definedName>
    <definedName name="_xlnm.Print_Area" localSheetId="4">交付請求書!$A$1:$N$45</definedName>
    <definedName name="_xlnm.Print_Area" localSheetId="0">今回の提出について!$A$1:$M$23</definedName>
    <definedName name="_xlnm.Print_Area" localSheetId="7">実績報告書!$A$1:$N$45</definedName>
    <definedName name="_xlnm.Print_Area" localSheetId="2">収支予算書!$A$1:$K$30</definedName>
    <definedName name="_xlnm.Print_Area" localSheetId="3">変更の内訳!$A$1:$H$31</definedName>
    <definedName name="_xlnm.Print_Area" localSheetId="1">補助事業変更承認申請書!$A$1:$N$47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0" i="2" l="1"/>
  <c r="D28" i="5"/>
  <c r="E28" i="5"/>
  <c r="F28" i="5"/>
  <c r="G28" i="5"/>
  <c r="H28" i="5"/>
  <c r="I28" i="5"/>
  <c r="J28" i="5"/>
  <c r="K28" i="5"/>
  <c r="J28" i="3"/>
  <c r="D28" i="3"/>
  <c r="E28" i="3"/>
  <c r="F28" i="3"/>
  <c r="G28" i="3"/>
  <c r="H28" i="3"/>
  <c r="I28" i="3"/>
  <c r="K28" i="3"/>
  <c r="K20" i="3"/>
  <c r="D19" i="3"/>
  <c r="E39" i="6"/>
  <c r="D39" i="6"/>
  <c r="E36" i="6"/>
  <c r="D36" i="6"/>
  <c r="C36" i="6"/>
  <c r="E26" i="2"/>
  <c r="D26" i="2"/>
  <c r="J19" i="6"/>
  <c r="K21" i="5"/>
  <c r="J21" i="5"/>
  <c r="I21" i="5"/>
  <c r="H21" i="5"/>
  <c r="G21" i="5"/>
  <c r="F21" i="5"/>
  <c r="E21" i="5"/>
  <c r="D21" i="5"/>
  <c r="J21" i="3"/>
  <c r="I21" i="3"/>
  <c r="H21" i="3"/>
  <c r="G21" i="3"/>
  <c r="F21" i="3"/>
  <c r="E21" i="3"/>
  <c r="D21" i="3"/>
  <c r="D11" i="3"/>
  <c r="E34" i="4"/>
  <c r="G20" i="6"/>
  <c r="C7" i="2"/>
  <c r="E6" i="3"/>
  <c r="J11" i="5"/>
  <c r="J19" i="5" s="1"/>
  <c r="I11" i="5"/>
  <c r="I19" i="5" s="1"/>
  <c r="H11" i="5"/>
  <c r="G11" i="5"/>
  <c r="F11" i="5"/>
  <c r="E11" i="5"/>
  <c r="D11" i="5"/>
  <c r="J6" i="5"/>
  <c r="I6" i="5"/>
  <c r="H6" i="5"/>
  <c r="G6" i="5"/>
  <c r="F6" i="5"/>
  <c r="E6" i="5"/>
  <c r="D6" i="5"/>
  <c r="J6" i="3"/>
  <c r="I6" i="3"/>
  <c r="H6" i="3"/>
  <c r="G6" i="3"/>
  <c r="F6" i="3"/>
  <c r="D6" i="3"/>
  <c r="G9" i="9"/>
  <c r="I16" i="9"/>
  <c r="I21" i="9"/>
  <c r="K23" i="9"/>
  <c r="G27" i="9"/>
  <c r="G30" i="9"/>
  <c r="I31" i="9"/>
  <c r="F34" i="9"/>
  <c r="G35" i="9"/>
  <c r="G42" i="9"/>
  <c r="G46" i="9"/>
  <c r="I54" i="9"/>
  <c r="G62" i="9"/>
  <c r="G65" i="9"/>
  <c r="G66" i="9"/>
  <c r="G69" i="9"/>
  <c r="G75" i="9"/>
  <c r="D19" i="6"/>
  <c r="G42" i="6"/>
  <c r="F20" i="6"/>
  <c r="F21" i="6" s="1"/>
  <c r="F19" i="6"/>
  <c r="K21" i="3" l="1"/>
  <c r="E37" i="6"/>
  <c r="E34" i="6"/>
  <c r="D20" i="2"/>
  <c r="D20" i="6" s="1"/>
  <c r="D21" i="2"/>
  <c r="D37" i="6"/>
  <c r="D34" i="6"/>
  <c r="J2" i="1"/>
  <c r="F15" i="4"/>
  <c r="G38" i="6"/>
  <c r="G35" i="6"/>
  <c r="G37" i="6"/>
  <c r="G34" i="6"/>
  <c r="F38" i="6"/>
  <c r="F35" i="6"/>
  <c r="F36" i="6" s="1"/>
  <c r="F37" i="6"/>
  <c r="F34" i="6"/>
  <c r="A34" i="6"/>
  <c r="I35" i="6"/>
  <c r="I34" i="6"/>
  <c r="E19" i="5"/>
  <c r="K27" i="5"/>
  <c r="K26" i="5"/>
  <c r="K25" i="5"/>
  <c r="K24" i="5"/>
  <c r="K23" i="5"/>
  <c r="K22" i="5"/>
  <c r="K20" i="5"/>
  <c r="K18" i="5"/>
  <c r="K17" i="5"/>
  <c r="K16" i="5"/>
  <c r="K15" i="5"/>
  <c r="K14" i="5"/>
  <c r="K13" i="5"/>
  <c r="K12" i="5"/>
  <c r="K11" i="5"/>
  <c r="K10" i="5"/>
  <c r="K9" i="5"/>
  <c r="K8" i="5"/>
  <c r="G27" i="2"/>
  <c r="F27" i="2"/>
  <c r="E38" i="6"/>
  <c r="E25" i="2"/>
  <c r="E35" i="6" s="1"/>
  <c r="D25" i="2"/>
  <c r="D35" i="6" s="1"/>
  <c r="C35" i="6" s="1"/>
  <c r="G13" i="2"/>
  <c r="F13" i="2"/>
  <c r="E13" i="2"/>
  <c r="D13" i="2"/>
  <c r="C12" i="2"/>
  <c r="H12" i="2" s="1"/>
  <c r="B11" i="2"/>
  <c r="B25" i="2" s="1"/>
  <c r="H25" i="2" s="1"/>
  <c r="B12" i="2"/>
  <c r="B26" i="2" s="1"/>
  <c r="H26" i="2" s="1"/>
  <c r="I11" i="3"/>
  <c r="I19" i="3" s="1"/>
  <c r="J35" i="6" l="1"/>
  <c r="C34" i="6"/>
  <c r="C11" i="2"/>
  <c r="H11" i="2" s="1"/>
  <c r="J34" i="6" l="1"/>
  <c r="D38" i="6"/>
  <c r="C26" i="2" l="1"/>
  <c r="F17" i="4"/>
  <c r="A19" i="6" l="1"/>
  <c r="E23" i="2"/>
  <c r="E29" i="6" s="1"/>
  <c r="J3" i="3"/>
  <c r="F13" i="4"/>
  <c r="B6" i="2"/>
  <c r="B20" i="2" s="1"/>
  <c r="J1" i="6"/>
  <c r="I37" i="6"/>
  <c r="E11" i="3"/>
  <c r="E19" i="3" s="1"/>
  <c r="F11" i="3"/>
  <c r="F19" i="3" s="1"/>
  <c r="G11" i="3"/>
  <c r="G19" i="3" s="1"/>
  <c r="H11" i="3"/>
  <c r="H19" i="3" s="1"/>
  <c r="J11" i="3"/>
  <c r="J19" i="3" s="1"/>
  <c r="E29" i="2"/>
  <c r="K8" i="3"/>
  <c r="K9" i="3"/>
  <c r="K10" i="3"/>
  <c r="K12" i="3"/>
  <c r="K13" i="3"/>
  <c r="K14" i="3"/>
  <c r="K15" i="3"/>
  <c r="K16" i="3"/>
  <c r="K17" i="3"/>
  <c r="K18" i="3"/>
  <c r="K22" i="3"/>
  <c r="K23" i="3"/>
  <c r="K24" i="3"/>
  <c r="K25" i="3"/>
  <c r="K26" i="3"/>
  <c r="K27" i="3"/>
  <c r="C6" i="2"/>
  <c r="H6" i="2" s="1"/>
  <c r="B7" i="2"/>
  <c r="B21" i="2" s="1"/>
  <c r="H21" i="2" s="1"/>
  <c r="H7" i="2"/>
  <c r="H22" i="6" s="1"/>
  <c r="B8" i="2"/>
  <c r="B22" i="2" s="1"/>
  <c r="H22" i="2" s="1"/>
  <c r="C8" i="2"/>
  <c r="H8" i="2" s="1"/>
  <c r="H34" i="6" s="1"/>
  <c r="B9" i="2"/>
  <c r="B23" i="2" s="1"/>
  <c r="H23" i="2" s="1"/>
  <c r="C9" i="2"/>
  <c r="H9" i="2" s="1"/>
  <c r="B10" i="2"/>
  <c r="B24" i="2" s="1"/>
  <c r="H24" i="2" s="1"/>
  <c r="C10" i="2"/>
  <c r="H10" i="2" s="1"/>
  <c r="H31" i="6" s="1"/>
  <c r="E20" i="2"/>
  <c r="D23" i="6"/>
  <c r="E21" i="2"/>
  <c r="E23" i="6" s="1"/>
  <c r="D22" i="2"/>
  <c r="E22" i="2"/>
  <c r="E26" i="6" s="1"/>
  <c r="D23" i="2"/>
  <c r="C23" i="2" s="1"/>
  <c r="D24" i="2"/>
  <c r="D32" i="6" s="1"/>
  <c r="E24" i="2"/>
  <c r="E32" i="6" s="1"/>
  <c r="E31" i="2"/>
  <c r="E41" i="4" s="1"/>
  <c r="E43" i="4" s="1"/>
  <c r="I3" i="5"/>
  <c r="F19" i="5"/>
  <c r="D19" i="5"/>
  <c r="G19" i="5"/>
  <c r="H19" i="5"/>
  <c r="G5" i="6"/>
  <c r="G6" i="6"/>
  <c r="G7" i="6"/>
  <c r="E19" i="6"/>
  <c r="G19" i="6"/>
  <c r="I19" i="6"/>
  <c r="I20" i="6"/>
  <c r="D21" i="6"/>
  <c r="E21" i="6"/>
  <c r="A22" i="6"/>
  <c r="D22" i="6"/>
  <c r="E22" i="6"/>
  <c r="F22" i="6"/>
  <c r="G22" i="6"/>
  <c r="I22" i="6"/>
  <c r="F23" i="6"/>
  <c r="F24" i="6" s="1"/>
  <c r="G23" i="6"/>
  <c r="I23" i="6"/>
  <c r="D24" i="6"/>
  <c r="E24" i="6"/>
  <c r="A25" i="6"/>
  <c r="D25" i="6"/>
  <c r="E25" i="6"/>
  <c r="F25" i="6"/>
  <c r="G25" i="6"/>
  <c r="H25" i="6"/>
  <c r="I25" i="6"/>
  <c r="F26" i="6"/>
  <c r="F27" i="6" s="1"/>
  <c r="G26" i="6"/>
  <c r="H26" i="6"/>
  <c r="I26" i="6"/>
  <c r="D27" i="6"/>
  <c r="E27" i="6"/>
  <c r="A28" i="6"/>
  <c r="D28" i="6"/>
  <c r="E28" i="6"/>
  <c r="F28" i="6"/>
  <c r="G28" i="6"/>
  <c r="I28" i="6"/>
  <c r="F29" i="6"/>
  <c r="F30" i="6" s="1"/>
  <c r="G29" i="6"/>
  <c r="I29" i="6"/>
  <c r="D30" i="6"/>
  <c r="E30" i="6"/>
  <c r="A31" i="6"/>
  <c r="D31" i="6"/>
  <c r="E31" i="6"/>
  <c r="F31" i="6"/>
  <c r="G31" i="6"/>
  <c r="I31" i="6"/>
  <c r="F32" i="6"/>
  <c r="F33" i="6" s="1"/>
  <c r="G32" i="6"/>
  <c r="I32" i="6"/>
  <c r="D33" i="6"/>
  <c r="E33" i="6"/>
  <c r="A37" i="6"/>
  <c r="F39" i="6"/>
  <c r="I38" i="6"/>
  <c r="C39" i="6"/>
  <c r="K40" i="6"/>
  <c r="L40" i="6"/>
  <c r="M40" i="6"/>
  <c r="K41" i="6"/>
  <c r="L41" i="6"/>
  <c r="M41" i="6"/>
  <c r="H42" i="6"/>
  <c r="I42" i="6"/>
  <c r="K42" i="6"/>
  <c r="L42" i="6"/>
  <c r="M42" i="6"/>
  <c r="K7" i="8"/>
  <c r="K8" i="8"/>
  <c r="K9" i="8"/>
  <c r="D10" i="8"/>
  <c r="D18" i="8"/>
  <c r="E10" i="8"/>
  <c r="E18" i="8" s="1"/>
  <c r="F10" i="8"/>
  <c r="F18" i="8" s="1"/>
  <c r="I10" i="8"/>
  <c r="I18" i="8" s="1"/>
  <c r="J10" i="8"/>
  <c r="J18" i="8"/>
  <c r="K11" i="8"/>
  <c r="K12" i="8"/>
  <c r="K13" i="8"/>
  <c r="K14" i="8"/>
  <c r="K15" i="8"/>
  <c r="K16" i="8"/>
  <c r="K17" i="8"/>
  <c r="K19" i="8"/>
  <c r="K21" i="8"/>
  <c r="K22" i="8"/>
  <c r="K23" i="8"/>
  <c r="K24" i="8"/>
  <c r="K25" i="8"/>
  <c r="K26" i="8"/>
  <c r="D27" i="8"/>
  <c r="E27" i="8"/>
  <c r="F27" i="8"/>
  <c r="I27" i="8"/>
  <c r="J27" i="8"/>
  <c r="K27" i="8" l="1"/>
  <c r="K10" i="8"/>
  <c r="K18" i="8" s="1"/>
  <c r="C23" i="6"/>
  <c r="E27" i="2"/>
  <c r="D27" i="2"/>
  <c r="D40" i="6"/>
  <c r="D42" i="6"/>
  <c r="E42" i="6"/>
  <c r="F40" i="6"/>
  <c r="G40" i="6"/>
  <c r="G41" i="6"/>
  <c r="F42" i="6"/>
  <c r="B13" i="6" s="1"/>
  <c r="F41" i="6"/>
  <c r="E40" i="6"/>
  <c r="H19" i="6"/>
  <c r="H13" i="2"/>
  <c r="K19" i="5"/>
  <c r="K11" i="3"/>
  <c r="K19" i="3" s="1"/>
  <c r="H28" i="6"/>
  <c r="C13" i="2"/>
  <c r="C37" i="6"/>
  <c r="C31" i="6"/>
  <c r="J31" i="6" s="1"/>
  <c r="C27" i="6"/>
  <c r="J27" i="6" s="1"/>
  <c r="C33" i="6"/>
  <c r="J33" i="6" s="1"/>
  <c r="C22" i="6"/>
  <c r="J22" i="6" s="1"/>
  <c r="C19" i="6"/>
  <c r="C25" i="6"/>
  <c r="J25" i="6" s="1"/>
  <c r="J23" i="6"/>
  <c r="I41" i="6"/>
  <c r="C22" i="2"/>
  <c r="H35" i="6" s="1"/>
  <c r="C20" i="2"/>
  <c r="C21" i="2"/>
  <c r="H29" i="6" s="1"/>
  <c r="C24" i="6"/>
  <c r="J24" i="6" s="1"/>
  <c r="C21" i="6"/>
  <c r="H37" i="6"/>
  <c r="C25" i="2"/>
  <c r="H38" i="6" s="1"/>
  <c r="E20" i="6"/>
  <c r="E41" i="6" s="1"/>
  <c r="C32" i="6"/>
  <c r="J32" i="6" s="1"/>
  <c r="J39" i="6"/>
  <c r="C30" i="6"/>
  <c r="J30" i="6" s="1"/>
  <c r="C24" i="2"/>
  <c r="H32" i="6" s="1"/>
  <c r="D26" i="6"/>
  <c r="C26" i="6" s="1"/>
  <c r="J26" i="6" s="1"/>
  <c r="C38" i="6"/>
  <c r="J38" i="6" s="1"/>
  <c r="D29" i="6"/>
  <c r="C29" i="6" s="1"/>
  <c r="J29" i="6" s="1"/>
  <c r="C28" i="6"/>
  <c r="E44" i="4"/>
  <c r="J2" i="4"/>
  <c r="D41" i="6" l="1"/>
  <c r="C42" i="6"/>
  <c r="J36" i="6"/>
  <c r="J21" i="6"/>
  <c r="H27" i="2"/>
  <c r="J37" i="6"/>
  <c r="J40" i="6" s="1"/>
  <c r="C40" i="6"/>
  <c r="H23" i="6"/>
  <c r="C27" i="2"/>
  <c r="H20" i="6"/>
  <c r="C20" i="6"/>
  <c r="C41" i="6" s="1"/>
  <c r="J28" i="6"/>
  <c r="J42" i="6" l="1"/>
  <c r="H41" i="6"/>
  <c r="J20" i="6"/>
  <c r="J4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5" authorId="0" shapeId="0" xr:uid="{00000000-0006-0000-0300-000001000000}">
      <text>
        <r>
          <rPr>
            <b/>
            <sz val="10"/>
            <color indexed="81"/>
            <rFont val="ＭＳ Ｐ明朝"/>
            <family val="1"/>
            <charset val="128"/>
          </rPr>
          <t>経常的納付金収入額は、学生生徒等納付金収入のうち経常的経費に充てるための額のみを記入します。通常、入学金等は除かれます。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宮崎　弘行</author>
  </authors>
  <commentList>
    <comment ref="G18" authorId="0" shapeId="0" xr:uid="{00000000-0006-0000-0700-000001000000}">
      <text>
        <r>
          <rPr>
            <b/>
            <sz val="11"/>
            <color indexed="81"/>
            <rFont val="ＭＳ Ｐゴシック"/>
            <family val="3"/>
            <charset val="128"/>
          </rPr>
          <t>経常的納付金収入額は、学生生徒等納付金収入のうち経常的経費に充てるための額のみを記入します。通常、入学金等は除かれます。</t>
        </r>
      </text>
    </comment>
    <comment ref="C43" authorId="0" shapeId="0" xr:uid="{00000000-0006-0000-0700-000007000000}">
      <text>
        <r>
          <rPr>
            <b/>
            <sz val="11"/>
            <color indexed="81"/>
            <rFont val="ＭＳ Ｐゴシック"/>
            <family val="3"/>
            <charset val="128"/>
          </rPr>
          <t xml:space="preserve">補助事業の効果を記載してください。（記載例を選択することも可能です。）
</t>
        </r>
      </text>
    </comment>
  </commentList>
</comments>
</file>

<file path=xl/sharedStrings.xml><?xml version="1.0" encoding="utf-8"?>
<sst xmlns="http://schemas.openxmlformats.org/spreadsheetml/2006/main" count="580" uniqueCount="390">
  <si>
    <t>整理番号</t>
    <rPh sb="0" eb="2">
      <t>セイリ</t>
    </rPh>
    <rPh sb="2" eb="4">
      <t>バンゴウ</t>
    </rPh>
    <phoneticPr fontId="2"/>
  </si>
  <si>
    <t>年</t>
    <rPh sb="0" eb="1">
      <t>ネン</t>
    </rPh>
    <phoneticPr fontId="2"/>
  </si>
  <si>
    <t>月</t>
    <rPh sb="0" eb="1">
      <t>ガツ</t>
    </rPh>
    <phoneticPr fontId="2"/>
  </si>
  <si>
    <t>日</t>
    <rPh sb="0" eb="1">
      <t>ニチ</t>
    </rPh>
    <phoneticPr fontId="2"/>
  </si>
  <si>
    <t>学校法人所在地</t>
    <rPh sb="0" eb="2">
      <t>ガッコウ</t>
    </rPh>
    <rPh sb="2" eb="4">
      <t>ホウジン</t>
    </rPh>
    <rPh sb="4" eb="7">
      <t>ショザイチ</t>
    </rPh>
    <phoneticPr fontId="2"/>
  </si>
  <si>
    <t>学校法人</t>
    <rPh sb="0" eb="2">
      <t>ガッコウ</t>
    </rPh>
    <rPh sb="2" eb="4">
      <t>ホウジン</t>
    </rPh>
    <phoneticPr fontId="2"/>
  </si>
  <si>
    <t>理事長</t>
    <rPh sb="0" eb="3">
      <t>リジチョウ</t>
    </rPh>
    <phoneticPr fontId="2"/>
  </si>
  <si>
    <t>標記補助事業を変更したいので申請します。</t>
    <rPh sb="0" eb="1">
      <t>ヒョウ</t>
    </rPh>
    <rPh sb="1" eb="2">
      <t>キ</t>
    </rPh>
    <rPh sb="2" eb="3">
      <t>タスク</t>
    </rPh>
    <rPh sb="3" eb="4">
      <t>スケ</t>
    </rPh>
    <rPh sb="4" eb="5">
      <t>コト</t>
    </rPh>
    <rPh sb="5" eb="6">
      <t>ギョウ</t>
    </rPh>
    <rPh sb="7" eb="8">
      <t>ヘン</t>
    </rPh>
    <rPh sb="8" eb="9">
      <t>サラ</t>
    </rPh>
    <rPh sb="14" eb="15">
      <t>サル</t>
    </rPh>
    <rPh sb="15" eb="16">
      <t>ショウ</t>
    </rPh>
    <phoneticPr fontId="2"/>
  </si>
  <si>
    <t>記</t>
    <rPh sb="0" eb="1">
      <t>キ</t>
    </rPh>
    <phoneticPr fontId="2"/>
  </si>
  <si>
    <t>変更の内容</t>
    <rPh sb="0" eb="2">
      <t>ヘンコウ</t>
    </rPh>
    <rPh sb="3" eb="5">
      <t>ナイヨウ</t>
    </rPh>
    <phoneticPr fontId="2"/>
  </si>
  <si>
    <t>別紙のとおり</t>
    <rPh sb="0" eb="2">
      <t>ベッシ</t>
    </rPh>
    <phoneticPr fontId="2"/>
  </si>
  <si>
    <t>変更の理由</t>
    <rPh sb="0" eb="2">
      <t>ヘンコウ</t>
    </rPh>
    <rPh sb="3" eb="5">
      <t>リユウ</t>
    </rPh>
    <phoneticPr fontId="2"/>
  </si>
  <si>
    <t>補助金額変更のため</t>
    <rPh sb="0" eb="2">
      <t>ホジョ</t>
    </rPh>
    <rPh sb="2" eb="4">
      <t>キンガク</t>
    </rPh>
    <rPh sb="4" eb="6">
      <t>ヘンコウ</t>
    </rPh>
    <phoneticPr fontId="2"/>
  </si>
  <si>
    <t>補　助　事　業　変　更　の　内　訳</t>
    <rPh sb="0" eb="1">
      <t>タスク</t>
    </rPh>
    <rPh sb="2" eb="3">
      <t>スケ</t>
    </rPh>
    <rPh sb="4" eb="5">
      <t>コト</t>
    </rPh>
    <rPh sb="6" eb="7">
      <t>ギョウ</t>
    </rPh>
    <rPh sb="8" eb="9">
      <t>ヘン</t>
    </rPh>
    <rPh sb="10" eb="11">
      <t>サラ</t>
    </rPh>
    <rPh sb="14" eb="15">
      <t>ナイ</t>
    </rPh>
    <rPh sb="16" eb="17">
      <t>ヤク</t>
    </rPh>
    <phoneticPr fontId="2"/>
  </si>
  <si>
    <t>（単位：千円）</t>
    <rPh sb="1" eb="3">
      <t>タンイ</t>
    </rPh>
    <rPh sb="4" eb="5">
      <t>セン</t>
    </rPh>
    <rPh sb="5" eb="6">
      <t>エン</t>
    </rPh>
    <phoneticPr fontId="2"/>
  </si>
  <si>
    <t>学校名</t>
    <rPh sb="0" eb="2">
      <t>ガッコウ</t>
    </rPh>
    <rPh sb="2" eb="3">
      <t>メイ</t>
    </rPh>
    <phoneticPr fontId="2"/>
  </si>
  <si>
    <t>補助対象事業費</t>
    <rPh sb="0" eb="2">
      <t>ホジョ</t>
    </rPh>
    <rPh sb="2" eb="4">
      <t>タイショウ</t>
    </rPh>
    <rPh sb="4" eb="7">
      <t>ジギョウヒ</t>
    </rPh>
    <phoneticPr fontId="2"/>
  </si>
  <si>
    <t>内　　　　　　　　　　訳</t>
    <rPh sb="0" eb="1">
      <t>ウチ</t>
    </rPh>
    <rPh sb="11" eb="12">
      <t>ヤク</t>
    </rPh>
    <phoneticPr fontId="2"/>
  </si>
  <si>
    <t>左　　　の　　　負　　　担　　　区　　　分</t>
    <rPh sb="0" eb="1">
      <t>ヒダリ</t>
    </rPh>
    <rPh sb="8" eb="9">
      <t>フ</t>
    </rPh>
    <rPh sb="12" eb="13">
      <t>タン</t>
    </rPh>
    <rPh sb="16" eb="17">
      <t>ク</t>
    </rPh>
    <rPh sb="20" eb="21">
      <t>ブン</t>
    </rPh>
    <phoneticPr fontId="2"/>
  </si>
  <si>
    <t>人件費</t>
    <rPh sb="0" eb="3">
      <t>ジンケンヒ</t>
    </rPh>
    <phoneticPr fontId="2"/>
  </si>
  <si>
    <t>経費等</t>
    <rPh sb="0" eb="2">
      <t>ケイヒ</t>
    </rPh>
    <rPh sb="2" eb="3">
      <t>トウ</t>
    </rPh>
    <phoneticPr fontId="2"/>
  </si>
  <si>
    <t>府補助金額</t>
    <rPh sb="0" eb="1">
      <t>フ</t>
    </rPh>
    <rPh sb="1" eb="3">
      <t>ホジョ</t>
    </rPh>
    <rPh sb="3" eb="5">
      <t>キンガク</t>
    </rPh>
    <phoneticPr fontId="2"/>
  </si>
  <si>
    <t>法　　人　　負　　担　　額　　等</t>
    <rPh sb="0" eb="1">
      <t>ホウ</t>
    </rPh>
    <rPh sb="3" eb="4">
      <t>ジン</t>
    </rPh>
    <rPh sb="6" eb="7">
      <t>フ</t>
    </rPh>
    <rPh sb="9" eb="10">
      <t>タン</t>
    </rPh>
    <rPh sb="12" eb="13">
      <t>ガク</t>
    </rPh>
    <rPh sb="15" eb="16">
      <t>トウ</t>
    </rPh>
    <phoneticPr fontId="2"/>
  </si>
  <si>
    <t>）</t>
    <phoneticPr fontId="2"/>
  </si>
  <si>
    <t>経常的生徒納付金　　収入額</t>
    <rPh sb="0" eb="3">
      <t>ケイジョウテキ</t>
    </rPh>
    <rPh sb="3" eb="5">
      <t>セイト</t>
    </rPh>
    <rPh sb="5" eb="8">
      <t>ノウフキン</t>
    </rPh>
    <rPh sb="10" eb="12">
      <t>シュウニュウ</t>
    </rPh>
    <rPh sb="12" eb="13">
      <t>ガク</t>
    </rPh>
    <phoneticPr fontId="2"/>
  </si>
  <si>
    <t>その他法人収入額</t>
    <rPh sb="2" eb="3">
      <t>タ</t>
    </rPh>
    <rPh sb="3" eb="5">
      <t>ホウジン</t>
    </rPh>
    <rPh sb="5" eb="7">
      <t>シュウニュウ</t>
    </rPh>
    <rPh sb="7" eb="8">
      <t>ガク</t>
    </rPh>
    <phoneticPr fontId="2"/>
  </si>
  <si>
    <t>（</t>
    <phoneticPr fontId="2"/>
  </si>
  <si>
    <t>計</t>
    <rPh sb="0" eb="1">
      <t>ケイ</t>
    </rPh>
    <phoneticPr fontId="2"/>
  </si>
  <si>
    <t>補助事業変更前の補助金交付申請額</t>
    <rPh sb="0" eb="2">
      <t>ホジョ</t>
    </rPh>
    <rPh sb="2" eb="4">
      <t>ジギョウ</t>
    </rPh>
    <rPh sb="4" eb="6">
      <t>ヘンコウ</t>
    </rPh>
    <rPh sb="6" eb="7">
      <t>マエ</t>
    </rPh>
    <rPh sb="8" eb="11">
      <t>ホジョキン</t>
    </rPh>
    <rPh sb="11" eb="13">
      <t>コウフ</t>
    </rPh>
    <rPh sb="13" eb="15">
      <t>シンセイ</t>
    </rPh>
    <rPh sb="15" eb="16">
      <t>ガク</t>
    </rPh>
    <phoneticPr fontId="2"/>
  </si>
  <si>
    <t>金</t>
    <rPh sb="0" eb="1">
      <t>キン</t>
    </rPh>
    <phoneticPr fontId="2"/>
  </si>
  <si>
    <t>円</t>
    <rPh sb="0" eb="1">
      <t>エン</t>
    </rPh>
    <phoneticPr fontId="2"/>
  </si>
  <si>
    <t>補助事業変更後の補助金交付申請額</t>
    <rPh sb="0" eb="2">
      <t>ホジョ</t>
    </rPh>
    <rPh sb="2" eb="4">
      <t>ジギョウ</t>
    </rPh>
    <rPh sb="4" eb="6">
      <t>ヘンコウ</t>
    </rPh>
    <rPh sb="6" eb="7">
      <t>ゴ</t>
    </rPh>
    <rPh sb="8" eb="11">
      <t>ホジョキン</t>
    </rPh>
    <rPh sb="11" eb="13">
      <t>コウフ</t>
    </rPh>
    <rPh sb="13" eb="15">
      <t>シンセイ</t>
    </rPh>
    <rPh sb="15" eb="16">
      <t>ガク</t>
    </rPh>
    <phoneticPr fontId="2"/>
  </si>
  <si>
    <t>〔学校法人名〕</t>
    <rPh sb="1" eb="3">
      <t>ガッコウ</t>
    </rPh>
    <rPh sb="3" eb="5">
      <t>ホウジン</t>
    </rPh>
    <rPh sb="5" eb="6">
      <t>メイ</t>
    </rPh>
    <phoneticPr fontId="2"/>
  </si>
  <si>
    <t>（単位：円）</t>
    <rPh sb="1" eb="3">
      <t>タンイ</t>
    </rPh>
    <rPh sb="4" eb="5">
      <t>エン</t>
    </rPh>
    <phoneticPr fontId="2"/>
  </si>
  <si>
    <t>学校名</t>
    <rPh sb="0" eb="3">
      <t>ガッコウメイ</t>
    </rPh>
    <phoneticPr fontId="2"/>
  </si>
  <si>
    <t>科目名</t>
    <rPh sb="0" eb="2">
      <t>カモク</t>
    </rPh>
    <rPh sb="2" eb="3">
      <t>メイ</t>
    </rPh>
    <phoneticPr fontId="2"/>
  </si>
  <si>
    <t>収入の部</t>
    <rPh sb="0" eb="2">
      <t>シュウニュウ</t>
    </rPh>
    <rPh sb="3" eb="4">
      <t>ブ</t>
    </rPh>
    <phoneticPr fontId="2"/>
  </si>
  <si>
    <t>学生・生徒納付金収入</t>
    <rPh sb="0" eb="2">
      <t>ガクセイ</t>
    </rPh>
    <rPh sb="3" eb="5">
      <t>セイト</t>
    </rPh>
    <rPh sb="5" eb="8">
      <t>ノウフキン</t>
    </rPh>
    <rPh sb="8" eb="10">
      <t>シュウニュウ</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</si>
  <si>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</si>
  <si>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</si>
  <si>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</si>
  <si>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　経常費補助金収入</t>
    <rPh sb="1" eb="4">
      <t>ケイジョウヒ</t>
    </rPh>
    <rPh sb="4" eb="7">
      <t>ホジョキン</t>
    </rPh>
    <rPh sb="7" eb="9">
      <t>シュウニュウ</t>
    </rPh>
    <phoneticPr fontId="2"/>
  </si>
  <si>
    <t>　その他補助金収入</t>
    <rPh sb="3" eb="4">
      <t>タ</t>
    </rPh>
    <rPh sb="4" eb="7">
      <t>ホジョキン</t>
    </rPh>
    <rPh sb="7" eb="9">
      <t>シュウニュウ</t>
    </rPh>
    <phoneticPr fontId="2"/>
  </si>
  <si>
    <t>資産売却収入</t>
    <rPh sb="0" eb="2">
      <t>シサン</t>
    </rPh>
    <rPh sb="2" eb="4">
      <t>バイキャク</t>
    </rPh>
    <rPh sb="4" eb="6">
      <t>シュウニュウ</t>
    </rPh>
    <phoneticPr fontId="2"/>
  </si>
  <si>
    <t>雑収入</t>
    <rPh sb="0" eb="1">
      <t>ザツ</t>
    </rPh>
    <rPh sb="1" eb="3">
      <t>シュウニュウ</t>
    </rPh>
    <phoneticPr fontId="2"/>
  </si>
  <si>
    <t>合　　　　　　　計</t>
    <rPh sb="0" eb="1">
      <t>ゴウ</t>
    </rPh>
    <rPh sb="8" eb="9">
      <t>ケイ</t>
    </rPh>
    <phoneticPr fontId="2"/>
  </si>
  <si>
    <t>支出の部</t>
    <rPh sb="0" eb="2">
      <t>シシュツ</t>
    </rPh>
    <rPh sb="3" eb="4">
      <t>ブ</t>
    </rPh>
    <phoneticPr fontId="2"/>
  </si>
  <si>
    <t>人件費支出</t>
    <rPh sb="0" eb="3">
      <t>ジンケンヒ</t>
    </rPh>
    <rPh sb="3" eb="5">
      <t>シシュツ</t>
    </rPh>
    <phoneticPr fontId="2"/>
  </si>
  <si>
    <t>借入金等返済支出</t>
    <rPh sb="0" eb="3">
      <t>カリイレキン</t>
    </rPh>
    <rPh sb="3" eb="4">
      <t>トウ</t>
    </rPh>
    <rPh sb="4" eb="6">
      <t>ヘンサイ</t>
    </rPh>
    <rPh sb="6" eb="8">
      <t>シシュツ</t>
    </rPh>
    <phoneticPr fontId="2"/>
  </si>
  <si>
    <t>施設関係支出</t>
    <rPh sb="0" eb="2">
      <t>シセツ</t>
    </rPh>
    <rPh sb="2" eb="4">
      <t>カンケイ</t>
    </rPh>
    <rPh sb="4" eb="6">
      <t>シシュツ</t>
    </rPh>
    <phoneticPr fontId="2"/>
  </si>
  <si>
    <t>設備関係支出</t>
    <rPh sb="0" eb="2">
      <t>セツビ</t>
    </rPh>
    <rPh sb="2" eb="4">
      <t>カンケイ</t>
    </rPh>
    <rPh sb="4" eb="6">
      <t>シシュツ</t>
    </rPh>
    <phoneticPr fontId="2"/>
  </si>
  <si>
    <t>（注１）　学校名欄は、学校別・課程別に記入すること。</t>
    <rPh sb="1" eb="2">
      <t>チュウ</t>
    </rPh>
    <rPh sb="5" eb="8">
      <t>ガッコウメイ</t>
    </rPh>
    <rPh sb="8" eb="9">
      <t>ラン</t>
    </rPh>
    <rPh sb="11" eb="14">
      <t>ガッコウベツ</t>
    </rPh>
    <rPh sb="15" eb="17">
      <t>カテイ</t>
    </rPh>
    <rPh sb="17" eb="18">
      <t>ベツ</t>
    </rPh>
    <rPh sb="19" eb="21">
      <t>キニュウ</t>
    </rPh>
    <phoneticPr fontId="2"/>
  </si>
  <si>
    <t>（注２）　人件費支出には、役員報酬支出を含めないこと。</t>
    <rPh sb="1" eb="2">
      <t>チュウ</t>
    </rPh>
    <rPh sb="5" eb="8">
      <t>ジンケンヒ</t>
    </rPh>
    <rPh sb="8" eb="10">
      <t>シシュツ</t>
    </rPh>
    <rPh sb="13" eb="15">
      <t>ヤクイン</t>
    </rPh>
    <rPh sb="15" eb="17">
      <t>ホウシュウ</t>
    </rPh>
    <rPh sb="17" eb="19">
      <t>シシュツ</t>
    </rPh>
    <rPh sb="20" eb="21">
      <t>フク</t>
    </rPh>
    <phoneticPr fontId="2"/>
  </si>
  <si>
    <t>（様式第４号）</t>
    <rPh sb="1" eb="3">
      <t>ヨウシキ</t>
    </rPh>
    <rPh sb="3" eb="4">
      <t>ダイ</t>
    </rPh>
    <rPh sb="5" eb="6">
      <t>ゴウ</t>
    </rPh>
    <phoneticPr fontId="2"/>
  </si>
  <si>
    <t>←</t>
    <phoneticPr fontId="2"/>
  </si>
  <si>
    <t>　　　金　　　額</t>
    <rPh sb="3" eb="4">
      <t>キン</t>
    </rPh>
    <rPh sb="7" eb="8">
      <t>ガク</t>
    </rPh>
    <phoneticPr fontId="2"/>
  </si>
  <si>
    <t>数字のみ入力してください</t>
    <rPh sb="0" eb="2">
      <t>スウジ</t>
    </rPh>
    <rPh sb="4" eb="6">
      <t>ニュウリョク</t>
    </rPh>
    <phoneticPr fontId="2"/>
  </si>
  <si>
    <t>交付決定額</t>
    <rPh sb="0" eb="2">
      <t>コウフ</t>
    </rPh>
    <rPh sb="2" eb="5">
      <t>ケッテイガク</t>
    </rPh>
    <phoneticPr fontId="2"/>
  </si>
  <si>
    <t>内</t>
    <rPh sb="0" eb="1">
      <t>ウチ</t>
    </rPh>
    <phoneticPr fontId="2"/>
  </si>
  <si>
    <t>既受領額</t>
    <rPh sb="0" eb="1">
      <t>キ</t>
    </rPh>
    <rPh sb="1" eb="4">
      <t>ジュリョウガク</t>
    </rPh>
    <phoneticPr fontId="2"/>
  </si>
  <si>
    <t>今回請求額</t>
    <rPh sb="0" eb="2">
      <t>コンカイ</t>
    </rPh>
    <rPh sb="2" eb="5">
      <t>セイキュウガク</t>
    </rPh>
    <phoneticPr fontId="2"/>
  </si>
  <si>
    <t>訳</t>
    <rPh sb="0" eb="1">
      <t>ワケ</t>
    </rPh>
    <phoneticPr fontId="2"/>
  </si>
  <si>
    <t>残　　　額</t>
    <rPh sb="0" eb="1">
      <t>ザン</t>
    </rPh>
    <rPh sb="4" eb="5">
      <t>ガク</t>
    </rPh>
    <phoneticPr fontId="2"/>
  </si>
  <si>
    <t>（様式第３号）</t>
    <rPh sb="1" eb="3">
      <t>ヨウシキ</t>
    </rPh>
    <rPh sb="3" eb="4">
      <t>ダイ</t>
    </rPh>
    <rPh sb="5" eb="6">
      <t>ゴウ</t>
    </rPh>
    <phoneticPr fontId="2"/>
  </si>
  <si>
    <t>大阪府補助金規則１２条の規定により、下記のとおり報告します。</t>
    <rPh sb="0" eb="3">
      <t>オオサカフ</t>
    </rPh>
    <rPh sb="3" eb="6">
      <t>ホジョキン</t>
    </rPh>
    <rPh sb="6" eb="8">
      <t>キソク</t>
    </rPh>
    <rPh sb="10" eb="11">
      <t>ジョウ</t>
    </rPh>
    <rPh sb="12" eb="14">
      <t>キテイ</t>
    </rPh>
    <rPh sb="18" eb="20">
      <t>カキ</t>
    </rPh>
    <rPh sb="24" eb="26">
      <t>ホウコク</t>
    </rPh>
    <phoneticPr fontId="2"/>
  </si>
  <si>
    <t>　２　補助対象事業費及び経費の配分方法等</t>
    <rPh sb="3" eb="5">
      <t>ホジョ</t>
    </rPh>
    <rPh sb="5" eb="7">
      <t>タイショウ</t>
    </rPh>
    <rPh sb="7" eb="10">
      <t>ジギョウヒ</t>
    </rPh>
    <rPh sb="10" eb="11">
      <t>オヨ</t>
    </rPh>
    <rPh sb="12" eb="14">
      <t>ケイヒ</t>
    </rPh>
    <rPh sb="15" eb="17">
      <t>ハイブン</t>
    </rPh>
    <rPh sb="17" eb="19">
      <t>ホウホウ</t>
    </rPh>
    <rPh sb="19" eb="20">
      <t>トウ</t>
    </rPh>
    <phoneticPr fontId="2"/>
  </si>
  <si>
    <t>当初申請額</t>
    <rPh sb="0" eb="2">
      <t>トウショ</t>
    </rPh>
    <rPh sb="2" eb="5">
      <t>シンセイガク</t>
    </rPh>
    <phoneticPr fontId="2"/>
  </si>
  <si>
    <t>最終申請額</t>
    <rPh sb="0" eb="2">
      <t>サイシュウ</t>
    </rPh>
    <rPh sb="2" eb="5">
      <t>シンセイガク</t>
    </rPh>
    <phoneticPr fontId="2"/>
  </si>
  <si>
    <t>実績</t>
    <rPh sb="0" eb="2">
      <t>ジッセキ</t>
    </rPh>
    <phoneticPr fontId="2"/>
  </si>
  <si>
    <t>　３　補助事業の効果</t>
    <rPh sb="3" eb="5">
      <t>ホジョ</t>
    </rPh>
    <rPh sb="5" eb="7">
      <t>ジギョウ</t>
    </rPh>
    <rPh sb="8" eb="10">
      <t>コウカ</t>
    </rPh>
    <phoneticPr fontId="2"/>
  </si>
  <si>
    <t>　４　補助事業完了年月日</t>
    <rPh sb="3" eb="5">
      <t>ホジョ</t>
    </rPh>
    <rPh sb="5" eb="7">
      <t>ジギョウ</t>
    </rPh>
    <rPh sb="7" eb="9">
      <t>カンリョウ</t>
    </rPh>
    <rPh sb="9" eb="12">
      <t>ネンガッピ</t>
    </rPh>
    <phoneticPr fontId="2"/>
  </si>
  <si>
    <t>　５　添付書類</t>
    <rPh sb="3" eb="5">
      <t>テンプ</t>
    </rPh>
    <rPh sb="5" eb="7">
      <t>ショルイ</t>
    </rPh>
    <phoneticPr fontId="2"/>
  </si>
  <si>
    <t>資金収支決算書(別添）</t>
    <rPh sb="0" eb="2">
      <t>シキン</t>
    </rPh>
    <rPh sb="2" eb="4">
      <t>シュウシ</t>
    </rPh>
    <rPh sb="4" eb="7">
      <t>ケッサンショ</t>
    </rPh>
    <rPh sb="8" eb="10">
      <t>ベッテン</t>
    </rPh>
    <phoneticPr fontId="2"/>
  </si>
  <si>
    <t>注　円単位で記入</t>
    <rPh sb="0" eb="1">
      <t>チュウ</t>
    </rPh>
    <rPh sb="2" eb="3">
      <t>エン</t>
    </rPh>
    <rPh sb="3" eb="5">
      <t>タンイ</t>
    </rPh>
    <rPh sb="6" eb="8">
      <t>キニュウ</t>
    </rPh>
    <phoneticPr fontId="2"/>
  </si>
  <si>
    <t>←</t>
    <phoneticPr fontId="2"/>
  </si>
  <si>
    <t>そのまま入力して下さい。</t>
    <rPh sb="4" eb="6">
      <t>ニュウリョク</t>
    </rPh>
    <rPh sb="8" eb="9">
      <t>クダ</t>
    </rPh>
    <phoneticPr fontId="2"/>
  </si>
  <si>
    <t>←</t>
    <phoneticPr fontId="2"/>
  </si>
  <si>
    <t>府補助金額は、今回内示額を入力</t>
    <rPh sb="0" eb="1">
      <t>フ</t>
    </rPh>
    <rPh sb="1" eb="3">
      <t>ホジョ</t>
    </rPh>
    <rPh sb="3" eb="5">
      <t>キンガク</t>
    </rPh>
    <rPh sb="7" eb="9">
      <t>コンカイ</t>
    </rPh>
    <rPh sb="9" eb="12">
      <t>ナイジガク</t>
    </rPh>
    <rPh sb="13" eb="15">
      <t>ニュウリョク</t>
    </rPh>
    <phoneticPr fontId="2"/>
  </si>
  <si>
    <t>府補助金額＋納付金＋その他収入が</t>
    <rPh sb="0" eb="1">
      <t>フ</t>
    </rPh>
    <rPh sb="1" eb="3">
      <t>ホジョ</t>
    </rPh>
    <rPh sb="3" eb="5">
      <t>キンガク</t>
    </rPh>
    <rPh sb="6" eb="9">
      <t>ノウフキン</t>
    </rPh>
    <rPh sb="12" eb="13">
      <t>タ</t>
    </rPh>
    <rPh sb="13" eb="15">
      <t>シュウニュウ</t>
    </rPh>
    <phoneticPr fontId="2"/>
  </si>
  <si>
    <t>　１　補助金額　金</t>
    <rPh sb="3" eb="5">
      <t>ホジョ</t>
    </rPh>
    <rPh sb="5" eb="7">
      <t>キンガク</t>
    </rPh>
    <rPh sb="8" eb="9">
      <t>キン</t>
    </rPh>
    <phoneticPr fontId="2"/>
  </si>
  <si>
    <t>　</t>
    <phoneticPr fontId="2"/>
  </si>
  <si>
    <t>注　千円単位で記入</t>
    <rPh sb="0" eb="1">
      <t>チュウ</t>
    </rPh>
    <rPh sb="2" eb="3">
      <t>セン</t>
    </rPh>
    <rPh sb="3" eb="4">
      <t>エン</t>
    </rPh>
    <rPh sb="4" eb="6">
      <t>タンイ</t>
    </rPh>
    <rPh sb="7" eb="9">
      <t>キニュウ</t>
    </rPh>
    <phoneticPr fontId="2"/>
  </si>
  <si>
    <t>←</t>
  </si>
  <si>
    <t>○○高等学校</t>
    <rPh sb="2" eb="4">
      <t>コウトウ</t>
    </rPh>
    <rPh sb="4" eb="6">
      <t>ガッコウ</t>
    </rPh>
    <phoneticPr fontId="2"/>
  </si>
  <si>
    <t>○○中学校</t>
    <rPh sb="2" eb="3">
      <t>チュウ</t>
    </rPh>
    <rPh sb="3" eb="5">
      <t>ガッコウ</t>
    </rPh>
    <phoneticPr fontId="2"/>
  </si>
  <si>
    <t>○○小学校</t>
    <rPh sb="2" eb="3">
      <t>ショウ</t>
    </rPh>
    <rPh sb="3" eb="5">
      <t>ガッコウ</t>
    </rPh>
    <phoneticPr fontId="2"/>
  </si>
  <si>
    <t>標記補助金交付要綱第８条第２項の規定により、下記のとおり請求します。</t>
    <rPh sb="0" eb="2">
      <t>ヒョウキ</t>
    </rPh>
    <rPh sb="2" eb="4">
      <t>ホジョ</t>
    </rPh>
    <rPh sb="4" eb="5">
      <t>キン</t>
    </rPh>
    <rPh sb="5" eb="7">
      <t>コウフ</t>
    </rPh>
    <rPh sb="7" eb="9">
      <t>ヨウコウ</t>
    </rPh>
    <rPh sb="9" eb="10">
      <t>ダイ</t>
    </rPh>
    <rPh sb="11" eb="12">
      <t>ジョウ</t>
    </rPh>
    <rPh sb="12" eb="13">
      <t>ダイ</t>
    </rPh>
    <rPh sb="14" eb="15">
      <t>コウ</t>
    </rPh>
    <rPh sb="16" eb="18">
      <t>キテイ</t>
    </rPh>
    <rPh sb="22" eb="24">
      <t>カキ</t>
    </rPh>
    <rPh sb="28" eb="30">
      <t>セイキュウ</t>
    </rPh>
    <phoneticPr fontId="2"/>
  </si>
  <si>
    <t>記入例</t>
    <rPh sb="0" eb="2">
      <t>キニュウ</t>
    </rPh>
    <rPh sb="2" eb="3">
      <t>レイ</t>
    </rPh>
    <phoneticPr fontId="2"/>
  </si>
  <si>
    <t>○○○○</t>
    <phoneticPr fontId="2"/>
  </si>
  <si>
    <t>補助対象経費を上回る場合は、その他法人</t>
    <rPh sb="0" eb="2">
      <t>ホジョ</t>
    </rPh>
    <rPh sb="2" eb="4">
      <t>タイショウ</t>
    </rPh>
    <rPh sb="4" eb="6">
      <t>ケイヒ</t>
    </rPh>
    <rPh sb="7" eb="9">
      <t>ウワマワ</t>
    </rPh>
    <rPh sb="10" eb="12">
      <t>バアイ</t>
    </rPh>
    <rPh sb="16" eb="17">
      <t>タ</t>
    </rPh>
    <rPh sb="17" eb="19">
      <t>ホウジン</t>
    </rPh>
    <phoneticPr fontId="2"/>
  </si>
  <si>
    <t>←</t>
    <phoneticPr fontId="2"/>
  </si>
  <si>
    <t>←</t>
    <phoneticPr fontId="2"/>
  </si>
  <si>
    <t>←</t>
    <phoneticPr fontId="2"/>
  </si>
  <si>
    <t>上宮学園</t>
  </si>
  <si>
    <t>英真学園</t>
  </si>
  <si>
    <t>大阪学園</t>
  </si>
  <si>
    <t>大阪学院大学</t>
  </si>
  <si>
    <t>薫英学園</t>
  </si>
  <si>
    <t>大阪国際学園</t>
  </si>
  <si>
    <t>大阪産業大学</t>
  </si>
  <si>
    <t>大阪女学院</t>
  </si>
  <si>
    <t>谷岡学園</t>
  </si>
  <si>
    <t>朝陽学院</t>
  </si>
  <si>
    <t>大阪信愛女学院</t>
  </si>
  <si>
    <t>大阪成蹊学園</t>
  </si>
  <si>
    <t>大阪星光学院</t>
  </si>
  <si>
    <t>浪商学園</t>
  </si>
  <si>
    <t>大阪電気通信大学</t>
  </si>
  <si>
    <t>大谷学園</t>
  </si>
  <si>
    <t>追手門学院</t>
  </si>
  <si>
    <t>大阪貿易学院</t>
  </si>
  <si>
    <t>関西大倉学園</t>
  </si>
  <si>
    <t>創価学園</t>
  </si>
  <si>
    <t>玉手山学園</t>
  </si>
  <si>
    <t>泉州学園</t>
  </si>
  <si>
    <t>近畿大学</t>
  </si>
  <si>
    <t>金蘭会学園</t>
  </si>
  <si>
    <t>白頭学院</t>
  </si>
  <si>
    <t>賢明学院</t>
  </si>
  <si>
    <t>金剛学園</t>
  </si>
  <si>
    <t>関西金光学園</t>
  </si>
  <si>
    <t>愛泉学園</t>
  </si>
  <si>
    <t>四條畷学園</t>
  </si>
  <si>
    <t>四天王寺学園</t>
  </si>
  <si>
    <t>樟蔭学園</t>
  </si>
  <si>
    <t>淀之水学院</t>
  </si>
  <si>
    <t>城星学園</t>
  </si>
  <si>
    <t>城南学園</t>
  </si>
  <si>
    <t>精華学園</t>
  </si>
  <si>
    <t>清教学園</t>
  </si>
  <si>
    <t>浪工学園</t>
  </si>
  <si>
    <t>清風学園</t>
  </si>
  <si>
    <t>清風南海学園</t>
  </si>
  <si>
    <t>聖母女学院</t>
  </si>
  <si>
    <t>聖母被昇天学院</t>
  </si>
  <si>
    <t>住吉学園</t>
  </si>
  <si>
    <t>宣真学園</t>
  </si>
  <si>
    <t>相愛学園</t>
  </si>
  <si>
    <t>大商学園</t>
  </si>
  <si>
    <t>天満学園</t>
  </si>
  <si>
    <t>千代田学園</t>
  </si>
  <si>
    <t>帝塚山学院</t>
  </si>
  <si>
    <t>東海大学</t>
  </si>
  <si>
    <t>同志社</t>
  </si>
  <si>
    <t>梅花学園</t>
  </si>
  <si>
    <t>羽衣学園</t>
  </si>
  <si>
    <t>阪南大学</t>
  </si>
  <si>
    <t>ピーエル学園</t>
  </si>
  <si>
    <t>村上学園</t>
  </si>
  <si>
    <t>プール学院</t>
  </si>
  <si>
    <t>箕面学園</t>
  </si>
  <si>
    <t>箕面自由学園</t>
  </si>
  <si>
    <t>大阪明星学園</t>
  </si>
  <si>
    <t>桃山学院</t>
  </si>
  <si>
    <t>履正社</t>
  </si>
  <si>
    <t>旧法人ＣＤ</t>
    <rPh sb="0" eb="1">
      <t>キュウ</t>
    </rPh>
    <rPh sb="1" eb="3">
      <t>ホウジン</t>
    </rPh>
    <phoneticPr fontId="2"/>
  </si>
  <si>
    <t>新法人ＣＤ</t>
    <rPh sb="0" eb="1">
      <t>シン</t>
    </rPh>
    <rPh sb="1" eb="3">
      <t>ホウジン</t>
    </rPh>
    <phoneticPr fontId="2"/>
  </si>
  <si>
    <t>学校法人名</t>
    <rPh sb="0" eb="2">
      <t>ガッコウ</t>
    </rPh>
    <rPh sb="2" eb="4">
      <t>ホウジン</t>
    </rPh>
    <rPh sb="4" eb="5">
      <t>ナ</t>
    </rPh>
    <phoneticPr fontId="2"/>
  </si>
  <si>
    <t>学校法人所在地を入力して下さい。</t>
    <rPh sb="0" eb="2">
      <t>ガッコウ</t>
    </rPh>
    <rPh sb="2" eb="4">
      <t>ホウジン</t>
    </rPh>
    <rPh sb="4" eb="7">
      <t>ショザイチ</t>
    </rPh>
    <rPh sb="8" eb="10">
      <t>ニュウリョク</t>
    </rPh>
    <rPh sb="12" eb="13">
      <t>クダ</t>
    </rPh>
    <phoneticPr fontId="2"/>
  </si>
  <si>
    <t>理事長名を入力して下さい。</t>
    <rPh sb="0" eb="3">
      <t>リジチョウ</t>
    </rPh>
    <rPh sb="3" eb="4">
      <t>ナ</t>
    </rPh>
    <rPh sb="5" eb="7">
      <t>ニュウリョク</t>
    </rPh>
    <rPh sb="9" eb="10">
      <t>クダ</t>
    </rPh>
    <phoneticPr fontId="2"/>
  </si>
  <si>
    <t>収入額を「０」とし、納付金収入額で調整して下さい。</t>
    <rPh sb="0" eb="2">
      <t>シュウニュウ</t>
    </rPh>
    <rPh sb="2" eb="3">
      <t>ガク</t>
    </rPh>
    <rPh sb="10" eb="13">
      <t>ノウフキン</t>
    </rPh>
    <rPh sb="13" eb="15">
      <t>シュウニュウ</t>
    </rPh>
    <rPh sb="15" eb="16">
      <t>ガク</t>
    </rPh>
    <rPh sb="17" eb="19">
      <t>チョウセイ</t>
    </rPh>
    <rPh sb="21" eb="22">
      <t>クダ</t>
    </rPh>
    <phoneticPr fontId="2"/>
  </si>
  <si>
    <t>府補助金額＋経常的生徒納付金収入額＋その他法人収入額が</t>
    <rPh sb="0" eb="1">
      <t>フ</t>
    </rPh>
    <rPh sb="1" eb="3">
      <t>ホジョ</t>
    </rPh>
    <rPh sb="3" eb="5">
      <t>キンガク</t>
    </rPh>
    <rPh sb="6" eb="9">
      <t>ケイジョウテキ</t>
    </rPh>
    <rPh sb="9" eb="11">
      <t>セイト</t>
    </rPh>
    <rPh sb="11" eb="14">
      <t>ノウフキン</t>
    </rPh>
    <rPh sb="14" eb="16">
      <t>シュウニュウ</t>
    </rPh>
    <rPh sb="16" eb="17">
      <t>ガク</t>
    </rPh>
    <rPh sb="20" eb="21">
      <t>タ</t>
    </rPh>
    <rPh sb="21" eb="23">
      <t>ホウジン</t>
    </rPh>
    <rPh sb="23" eb="25">
      <t>シュウニュウ</t>
    </rPh>
    <rPh sb="25" eb="26">
      <t>ガク</t>
    </rPh>
    <phoneticPr fontId="2"/>
  </si>
  <si>
    <t>経常的生徒納付金収入額でその額を調整して下さい。</t>
    <rPh sb="0" eb="3">
      <t>ケイジョウテキ</t>
    </rPh>
    <rPh sb="3" eb="5">
      <t>セイト</t>
    </rPh>
    <rPh sb="5" eb="8">
      <t>ノウフキン</t>
    </rPh>
    <rPh sb="8" eb="10">
      <t>シュウニュウ</t>
    </rPh>
    <rPh sb="10" eb="11">
      <t>ガク</t>
    </rPh>
    <rPh sb="14" eb="15">
      <t>ガク</t>
    </rPh>
    <rPh sb="16" eb="18">
      <t>チョウセイ</t>
    </rPh>
    <rPh sb="20" eb="21">
      <t>クダ</t>
    </rPh>
    <phoneticPr fontId="2"/>
  </si>
  <si>
    <t>補助対象事業費を上回る場合は、その他法人収入額を「０」とし、</t>
    <rPh sb="0" eb="2">
      <t>ホジョ</t>
    </rPh>
    <rPh sb="2" eb="4">
      <t>タイショウ</t>
    </rPh>
    <rPh sb="4" eb="7">
      <t>ジギョウヒ</t>
    </rPh>
    <rPh sb="8" eb="10">
      <t>ウワマワ</t>
    </rPh>
    <rPh sb="11" eb="13">
      <t>バアイ</t>
    </rPh>
    <phoneticPr fontId="2"/>
  </si>
  <si>
    <t>【注意事項】</t>
    <rPh sb="1" eb="3">
      <t>チュウイ</t>
    </rPh>
    <rPh sb="3" eb="5">
      <t>ジコウ</t>
    </rPh>
    <phoneticPr fontId="2"/>
  </si>
  <si>
    <t>補助金補助事業変更承認申請書</t>
    <phoneticPr fontId="2"/>
  </si>
  <si>
    <t>（様式第２号）</t>
    <rPh sb="1" eb="3">
      <t>ヨウシキ</t>
    </rPh>
    <rPh sb="3" eb="4">
      <t>ダイ</t>
    </rPh>
    <rPh sb="5" eb="6">
      <t>ゴウ</t>
    </rPh>
    <phoneticPr fontId="2"/>
  </si>
  <si>
    <t>（概算払い）交付請求書</t>
    <rPh sb="1" eb="3">
      <t>ガイサン</t>
    </rPh>
    <rPh sb="3" eb="4">
      <t>バラ</t>
    </rPh>
    <rPh sb="6" eb="8">
      <t>コウフ</t>
    </rPh>
    <rPh sb="8" eb="11">
      <t>セイキュウショ</t>
    </rPh>
    <phoneticPr fontId="2"/>
  </si>
  <si>
    <t>←</t>
    <phoneticPr fontId="2"/>
  </si>
  <si>
    <t>　大阪府教育長　様</t>
    <rPh sb="1" eb="4">
      <t>オオサカフ</t>
    </rPh>
    <rPh sb="4" eb="7">
      <t>キョウイクチョウ</t>
    </rPh>
    <rPh sb="8" eb="9">
      <t>サマ</t>
    </rPh>
    <phoneticPr fontId="2"/>
  </si>
  <si>
    <t>大阪府教育長　様</t>
    <rPh sb="0" eb="3">
      <t>オオサカフ</t>
    </rPh>
    <rPh sb="3" eb="6">
      <t>キョウイクチョウ</t>
    </rPh>
    <rPh sb="7" eb="8">
      <t>サマ</t>
    </rPh>
    <phoneticPr fontId="2"/>
  </si>
  <si>
    <t>学生・生徒等納付金収入</t>
    <rPh sb="0" eb="2">
      <t>ガクセイ</t>
    </rPh>
    <rPh sb="3" eb="5">
      <t>セイト</t>
    </rPh>
    <rPh sb="5" eb="6">
      <t>トウ</t>
    </rPh>
    <rPh sb="6" eb="9">
      <t>ノウフキン</t>
    </rPh>
    <rPh sb="9" eb="11">
      <t>シュウニュウ</t>
    </rPh>
    <phoneticPr fontId="2"/>
  </si>
  <si>
    <t>付随事業・収益事業収入</t>
    <rPh sb="0" eb="2">
      <t>フズイ</t>
    </rPh>
    <rPh sb="2" eb="4">
      <t>ジギョウ</t>
    </rPh>
    <rPh sb="5" eb="7">
      <t>シュウエキ</t>
    </rPh>
    <rPh sb="7" eb="9">
      <t>ジギョウ</t>
    </rPh>
    <rPh sb="9" eb="11">
      <t>シュウニュウ</t>
    </rPh>
    <phoneticPr fontId="2"/>
  </si>
  <si>
    <t>受取利息・配当金収入</t>
    <rPh sb="0" eb="2">
      <t>ウケトリ</t>
    </rPh>
    <rPh sb="2" eb="4">
      <t>リソク</t>
    </rPh>
    <rPh sb="5" eb="8">
      <t>ハイトウキン</t>
    </rPh>
    <rPh sb="8" eb="10">
      <t>シュウニュウ</t>
    </rPh>
    <phoneticPr fontId="2"/>
  </si>
  <si>
    <t>借入金等収入</t>
    <rPh sb="0" eb="3">
      <t>カリイレキン</t>
    </rPh>
    <rPh sb="3" eb="4">
      <t>トウ</t>
    </rPh>
    <rPh sb="4" eb="6">
      <t>シュウニュウ</t>
    </rPh>
    <phoneticPr fontId="2"/>
  </si>
  <si>
    <t>常翔学園</t>
    <rPh sb="0" eb="1">
      <t>ツネ</t>
    </rPh>
    <rPh sb="1" eb="2">
      <t>ショウ</t>
    </rPh>
    <rPh sb="2" eb="4">
      <t>ガクエン</t>
    </rPh>
    <phoneticPr fontId="1"/>
  </si>
  <si>
    <t>大阪夕陽丘学園</t>
  </si>
  <si>
    <t>早稲田大阪学園</t>
    <rPh sb="0" eb="3">
      <t>ワセダ</t>
    </rPh>
    <rPh sb="3" eb="5">
      <t>オオサカ</t>
    </rPh>
    <rPh sb="5" eb="7">
      <t>ガクエン</t>
    </rPh>
    <phoneticPr fontId="1"/>
  </si>
  <si>
    <t>好文学園</t>
    <rPh sb="0" eb="1">
      <t>ス</t>
    </rPh>
    <rPh sb="1" eb="2">
      <t>フミ</t>
    </rPh>
    <rPh sb="2" eb="4">
      <t>ガクエン</t>
    </rPh>
    <phoneticPr fontId="1"/>
  </si>
  <si>
    <t>関西大学</t>
  </si>
  <si>
    <t>興國学園</t>
    <rPh sb="1" eb="2">
      <t>コク</t>
    </rPh>
    <phoneticPr fontId="1"/>
  </si>
  <si>
    <t>偕星学園</t>
    <rPh sb="0" eb="1">
      <t>カイ</t>
    </rPh>
    <rPh sb="1" eb="2">
      <t>ホシ</t>
    </rPh>
    <rPh sb="2" eb="4">
      <t>ガクエン</t>
    </rPh>
    <phoneticPr fontId="1"/>
  </si>
  <si>
    <t>大阪学芸</t>
  </si>
  <si>
    <t>大阪医科薬科大学</t>
    <rPh sb="0" eb="2">
      <t>オオサカ</t>
    </rPh>
    <rPh sb="2" eb="4">
      <t>イカ</t>
    </rPh>
    <rPh sb="4" eb="5">
      <t>クスリ</t>
    </rPh>
    <rPh sb="6" eb="8">
      <t>ダイガク</t>
    </rPh>
    <phoneticPr fontId="1"/>
  </si>
  <si>
    <t>浪速学院</t>
    <rPh sb="0" eb="2">
      <t>ナニワ</t>
    </rPh>
    <rPh sb="2" eb="4">
      <t>ガクイン</t>
    </rPh>
    <phoneticPr fontId="1"/>
  </si>
  <si>
    <t>関西学院</t>
    <rPh sb="0" eb="2">
      <t>カンセイ</t>
    </rPh>
    <rPh sb="2" eb="4">
      <t>ガクイン</t>
    </rPh>
    <phoneticPr fontId="1"/>
  </si>
  <si>
    <t>金蘭千里学園</t>
  </si>
  <si>
    <t>藍野大学</t>
    <rPh sb="0" eb="1">
      <t>アイ</t>
    </rPh>
    <rPh sb="1" eb="2">
      <t>ノ</t>
    </rPh>
    <rPh sb="2" eb="4">
      <t>ダイガク</t>
    </rPh>
    <phoneticPr fontId="1"/>
  </si>
  <si>
    <t>アナン学園</t>
  </si>
  <si>
    <t>令和</t>
    <rPh sb="0" eb="2">
      <t>レイワ</t>
    </rPh>
    <phoneticPr fontId="2"/>
  </si>
  <si>
    <t>変更前</t>
    <rPh sb="0" eb="2">
      <t>ヘンコウ</t>
    </rPh>
    <rPh sb="2" eb="3">
      <t>マエ</t>
    </rPh>
    <phoneticPr fontId="2"/>
  </si>
  <si>
    <t>変更後</t>
    <rPh sb="0" eb="2">
      <t>ヘンコウ</t>
    </rPh>
    <rPh sb="2" eb="3">
      <t>アト</t>
    </rPh>
    <phoneticPr fontId="2"/>
  </si>
  <si>
    <t>利晶学園</t>
    <phoneticPr fontId="2"/>
  </si>
  <si>
    <t>　　・補助事業変更承認申請書</t>
    <rPh sb="3" eb="7">
      <t>ホジョジギョウ</t>
    </rPh>
    <rPh sb="7" eb="9">
      <t>ヘンコウ</t>
    </rPh>
    <rPh sb="9" eb="11">
      <t>ショウニン</t>
    </rPh>
    <rPh sb="11" eb="14">
      <t>シンセイショ</t>
    </rPh>
    <phoneticPr fontId="2"/>
  </si>
  <si>
    <t>　　・収支予算書</t>
    <rPh sb="3" eb="5">
      <t>シュウシ</t>
    </rPh>
    <rPh sb="5" eb="8">
      <t>ヨサンショ</t>
    </rPh>
    <phoneticPr fontId="2"/>
  </si>
  <si>
    <t>　　・変更の内訳</t>
    <rPh sb="3" eb="5">
      <t>ヘンコウ</t>
    </rPh>
    <rPh sb="6" eb="8">
      <t>ウチワケ</t>
    </rPh>
    <phoneticPr fontId="2"/>
  </si>
  <si>
    <t>　　・決算書</t>
    <rPh sb="3" eb="6">
      <t>ケッサンショ</t>
    </rPh>
    <phoneticPr fontId="2"/>
  </si>
  <si>
    <t>令和７年度経常費補助金に係る提出書類について</t>
    <rPh sb="4" eb="5">
      <t>ド</t>
    </rPh>
    <rPh sb="5" eb="8">
      <t>ケイジョウヒ</t>
    </rPh>
    <rPh sb="8" eb="10">
      <t>ホジョ</t>
    </rPh>
    <rPh sb="10" eb="11">
      <t>キン</t>
    </rPh>
    <rPh sb="12" eb="13">
      <t>カカ</t>
    </rPh>
    <rPh sb="14" eb="16">
      <t>テイシュツ</t>
    </rPh>
    <rPh sb="16" eb="18">
      <t>ショルイ</t>
    </rPh>
    <phoneticPr fontId="2"/>
  </si>
  <si>
    <t>令和７年度大阪府私立高等学校等経常費</t>
    <rPh sb="3" eb="5">
      <t>ネンド</t>
    </rPh>
    <rPh sb="5" eb="8">
      <t>オオサカフ</t>
    </rPh>
    <rPh sb="8" eb="10">
      <t>シリツ</t>
    </rPh>
    <rPh sb="10" eb="12">
      <t>コウトウ</t>
    </rPh>
    <rPh sb="12" eb="14">
      <t>ガッコウ</t>
    </rPh>
    <rPh sb="14" eb="15">
      <t>トウ</t>
    </rPh>
    <rPh sb="15" eb="18">
      <t>ケイジョウヒ</t>
    </rPh>
    <phoneticPr fontId="2"/>
  </si>
  <si>
    <t>令和７年度　資金収支決算書（見込み）</t>
    <rPh sb="3" eb="5">
      <t>ネンド</t>
    </rPh>
    <rPh sb="6" eb="8">
      <t>シキン</t>
    </rPh>
    <rPh sb="8" eb="10">
      <t>シュウシ</t>
    </rPh>
    <rPh sb="10" eb="13">
      <t>ケッサンショ</t>
    </rPh>
    <rPh sb="14" eb="16">
      <t>ミコ</t>
    </rPh>
    <phoneticPr fontId="2"/>
  </si>
  <si>
    <t>令和７年度大阪府私立高等学校等経常費補助金</t>
    <phoneticPr fontId="2"/>
  </si>
  <si>
    <t>令和７年度　資金収支予算書（補正後）</t>
    <rPh sb="3" eb="5">
      <t>ネンド</t>
    </rPh>
    <rPh sb="6" eb="8">
      <t>シキン</t>
    </rPh>
    <rPh sb="8" eb="10">
      <t>シュウシ</t>
    </rPh>
    <rPh sb="10" eb="12">
      <t>ヨサン</t>
    </rPh>
    <rPh sb="12" eb="13">
      <t>ショ</t>
    </rPh>
    <rPh sb="14" eb="16">
      <t>ホセイ</t>
    </rPh>
    <rPh sb="16" eb="17">
      <t>ゴ</t>
    </rPh>
    <phoneticPr fontId="2"/>
  </si>
  <si>
    <t>　ただし、令和７年６月５日付け大阪府指令教私第１５３３号に基づく補助金</t>
    <rPh sb="10" eb="11">
      <t>ガツ</t>
    </rPh>
    <rPh sb="12" eb="14">
      <t>ニチズケ</t>
    </rPh>
    <rPh sb="15" eb="18">
      <t>オオサカフ</t>
    </rPh>
    <rPh sb="18" eb="20">
      <t>シレイ</t>
    </rPh>
    <rPh sb="20" eb="21">
      <t>キョウ</t>
    </rPh>
    <rPh sb="21" eb="22">
      <t>ワタシ</t>
    </rPh>
    <rPh sb="22" eb="23">
      <t>ダイ</t>
    </rPh>
    <rPh sb="27" eb="28">
      <t>ゴウ</t>
    </rPh>
    <rPh sb="29" eb="31">
      <t>モトズ</t>
    </rPh>
    <rPh sb="32" eb="35">
      <t>ホジョキン</t>
    </rPh>
    <phoneticPr fontId="2"/>
  </si>
  <si>
    <t>令 和 ７ 年 度 大 阪 府 私 立 高 等 学 校 等 経 常 費 補 助 金 実 績 報 告 書</t>
    <rPh sb="0" eb="1">
      <t>レイ</t>
    </rPh>
    <rPh sb="2" eb="3">
      <t>ワ</t>
    </rPh>
    <rPh sb="6" eb="7">
      <t>ネン</t>
    </rPh>
    <rPh sb="8" eb="9">
      <t>ド</t>
    </rPh>
    <rPh sb="10" eb="11">
      <t>ダイ</t>
    </rPh>
    <rPh sb="12" eb="13">
      <t>サカ</t>
    </rPh>
    <rPh sb="14" eb="15">
      <t>フ</t>
    </rPh>
    <rPh sb="16" eb="17">
      <t>ワタシ</t>
    </rPh>
    <rPh sb="18" eb="19">
      <t>リツ</t>
    </rPh>
    <rPh sb="20" eb="21">
      <t>タカ</t>
    </rPh>
    <rPh sb="22" eb="23">
      <t>トウ</t>
    </rPh>
    <rPh sb="24" eb="25">
      <t>ガク</t>
    </rPh>
    <rPh sb="26" eb="27">
      <t>コウ</t>
    </rPh>
    <rPh sb="28" eb="29">
      <t>トウ</t>
    </rPh>
    <rPh sb="30" eb="31">
      <t>キョウ</t>
    </rPh>
    <rPh sb="32" eb="33">
      <t>ツネ</t>
    </rPh>
    <rPh sb="34" eb="35">
      <t>ヒ</t>
    </rPh>
    <rPh sb="36" eb="37">
      <t>タスク</t>
    </rPh>
    <rPh sb="38" eb="39">
      <t>スケ</t>
    </rPh>
    <rPh sb="40" eb="41">
      <t>カネ</t>
    </rPh>
    <rPh sb="42" eb="43">
      <t>ジツ</t>
    </rPh>
    <rPh sb="44" eb="45">
      <t>ツムギ</t>
    </rPh>
    <rPh sb="46" eb="47">
      <t>ホウ</t>
    </rPh>
    <rPh sb="48" eb="49">
      <t>コク</t>
    </rPh>
    <rPh sb="50" eb="51">
      <t>ショ</t>
    </rPh>
    <phoneticPr fontId="2"/>
  </si>
  <si>
    <t>令和８年３月３１日</t>
    <rPh sb="4" eb="5">
      <t>ガツ</t>
    </rPh>
    <phoneticPr fontId="2"/>
  </si>
  <si>
    <t>■令和８年３月２４日（火）　提出期限</t>
    <rPh sb="11" eb="12">
      <t>カ</t>
    </rPh>
    <rPh sb="14" eb="16">
      <t>テイシュツ</t>
    </rPh>
    <rPh sb="16" eb="18">
      <t>キゲン</t>
    </rPh>
    <phoneticPr fontId="2"/>
  </si>
  <si>
    <t>■令和８年３月２５日（水）　提出期限</t>
    <rPh sb="11" eb="12">
      <t>スイ</t>
    </rPh>
    <rPh sb="14" eb="16">
      <t>テイシュツ</t>
    </rPh>
    <rPh sb="16" eb="18">
      <t>キゲン</t>
    </rPh>
    <phoneticPr fontId="2"/>
  </si>
  <si>
    <t>■令和８年４月２０日（月）　提出期限</t>
    <rPh sb="14" eb="16">
      <t>テイシュツ</t>
    </rPh>
    <rPh sb="16" eb="18">
      <t>キゲン</t>
    </rPh>
    <phoneticPr fontId="2"/>
  </si>
  <si>
    <t>令和８年３月２４日としてください。</t>
    <rPh sb="3" eb="4">
      <t>ネン</t>
    </rPh>
    <rPh sb="4" eb="5">
      <t>ヘイネン</t>
    </rPh>
    <rPh sb="5" eb="6">
      <t>ガツ</t>
    </rPh>
    <rPh sb="8" eb="9">
      <t>ニチ</t>
    </rPh>
    <phoneticPr fontId="2"/>
  </si>
  <si>
    <t>日付は、令和８年４月２０日として下さい。</t>
    <rPh sb="0" eb="1">
      <t>ヒ</t>
    </rPh>
    <rPh sb="1" eb="2">
      <t>ツ</t>
    </rPh>
    <rPh sb="7" eb="8">
      <t>ネン</t>
    </rPh>
    <rPh sb="9" eb="10">
      <t>ガツ</t>
    </rPh>
    <rPh sb="12" eb="13">
      <t>ニチ</t>
    </rPh>
    <rPh sb="16" eb="17">
      <t>クダ</t>
    </rPh>
    <phoneticPr fontId="2"/>
  </si>
  <si>
    <t xml:space="preserve">令和８年３月２５日としてください。
</t>
    <phoneticPr fontId="2"/>
  </si>
  <si>
    <t>令和７年５月の交付申請書の数字を</t>
    <rPh sb="3" eb="4">
      <t>ネン</t>
    </rPh>
    <rPh sb="5" eb="6">
      <t>ガツ</t>
    </rPh>
    <rPh sb="7" eb="9">
      <t>コウフ</t>
    </rPh>
    <rPh sb="9" eb="12">
      <t>シンセイショ</t>
    </rPh>
    <rPh sb="13" eb="15">
      <t>スウジ</t>
    </rPh>
    <phoneticPr fontId="2"/>
  </si>
  <si>
    <t>学校名１</t>
    <rPh sb="0" eb="3">
      <t>ガッコウメイ</t>
    </rPh>
    <phoneticPr fontId="2"/>
  </si>
  <si>
    <t>学校名２</t>
    <rPh sb="0" eb="3">
      <t>ガッコウメイ</t>
    </rPh>
    <phoneticPr fontId="2"/>
  </si>
  <si>
    <t>学校名３</t>
    <rPh sb="0" eb="3">
      <t>ガッコウメイ</t>
    </rPh>
    <phoneticPr fontId="2"/>
  </si>
  <si>
    <t>学校名４</t>
    <rPh sb="0" eb="3">
      <t>ガッコウメイ</t>
    </rPh>
    <phoneticPr fontId="2"/>
  </si>
  <si>
    <t>学校名５</t>
    <rPh sb="0" eb="3">
      <t>ガッコウメイ</t>
    </rPh>
    <phoneticPr fontId="2"/>
  </si>
  <si>
    <t>学校名６</t>
    <rPh sb="0" eb="3">
      <t>ガッコウメイ</t>
    </rPh>
    <phoneticPr fontId="2"/>
  </si>
  <si>
    <t>学校名７</t>
    <rPh sb="0" eb="3">
      <t>ガッコウメイ</t>
    </rPh>
    <phoneticPr fontId="2"/>
  </si>
  <si>
    <t>香ヶ丘リベルテ高等学校</t>
  </si>
  <si>
    <t>上宮高等学校</t>
  </si>
  <si>
    <t>大阪学院大学高等学校</t>
  </si>
  <si>
    <t>大阪高等学校</t>
  </si>
  <si>
    <t>常翔学園高等学校</t>
  </si>
  <si>
    <t>大阪産業大学附属高等学校</t>
  </si>
  <si>
    <t>大商学園高等学校</t>
  </si>
  <si>
    <t>大阪信愛学院高等学校</t>
  </si>
  <si>
    <t>大阪夕陽丘学園高等学校</t>
  </si>
  <si>
    <t>大阪女学院高等学校</t>
  </si>
  <si>
    <t>大阪成蹊女子高等学校</t>
  </si>
  <si>
    <t>大阪星光学院高等学校</t>
  </si>
  <si>
    <t>早稲田大阪高等学校</t>
  </si>
  <si>
    <t>大阪電気通信大学高等学校</t>
  </si>
  <si>
    <t>利晶学園大阪立命館高等学校</t>
  </si>
  <si>
    <t>好文学園女子高等学校</t>
  </si>
  <si>
    <t>開明高等学校</t>
  </si>
  <si>
    <t>明星高等学校</t>
  </si>
  <si>
    <t>大谷高等学校</t>
  </si>
  <si>
    <t>追手門学院大手前高等学校</t>
  </si>
  <si>
    <t>関西大倉高等学校</t>
  </si>
  <si>
    <t>関西大学第一高等学校</t>
  </si>
  <si>
    <t>近畿大学附属高等学校</t>
  </si>
  <si>
    <t>金蘭会高等学校</t>
  </si>
  <si>
    <t>大阪薫英女学院高等学校</t>
  </si>
  <si>
    <t>賢明学院高等学校</t>
  </si>
  <si>
    <t>興國高等学校</t>
  </si>
  <si>
    <t>大阪偕星学園高等学校</t>
  </si>
  <si>
    <t>四條畷学園高等学校</t>
  </si>
  <si>
    <t>四天王寺高等学校</t>
  </si>
  <si>
    <t>樟蔭高等学校</t>
  </si>
  <si>
    <t>アナン学園高等学校</t>
  </si>
  <si>
    <t>ヴェリタス城星学園高等学校</t>
  </si>
  <si>
    <t>城南学園高等学校</t>
  </si>
  <si>
    <t>清明学院高等学校</t>
  </si>
  <si>
    <t>精華高等学校</t>
  </si>
  <si>
    <t>大阪学芸高等学校</t>
  </si>
  <si>
    <t>清教学園高等学校</t>
  </si>
  <si>
    <t>清風高等学校</t>
  </si>
  <si>
    <t>清風南海高等学校</t>
  </si>
  <si>
    <t>香里ヌヴェール学院高等学校</t>
  </si>
  <si>
    <t>近畿大学泉州高等学校</t>
  </si>
  <si>
    <t>宣真高等学校</t>
  </si>
  <si>
    <t>相愛高等学校</t>
  </si>
  <si>
    <t>関西創価高等学校</t>
  </si>
  <si>
    <t>高槻高等学校</t>
  </si>
  <si>
    <t>大阪商業大学高等学校</t>
  </si>
  <si>
    <t>関西福祉科学大学高等学校</t>
  </si>
  <si>
    <t>阪南大学高等学校</t>
  </si>
  <si>
    <t>あべの翔学高等学校</t>
  </si>
  <si>
    <t>大阪暁光高等学校</t>
  </si>
  <si>
    <t>大阪国際高等学校</t>
  </si>
  <si>
    <t>帝塚山学院高等学校</t>
  </si>
  <si>
    <t>太成学院大学高等学校</t>
  </si>
  <si>
    <t>東海大学付属大阪仰星高等学校</t>
  </si>
  <si>
    <t>同志社香里高等学校</t>
  </si>
  <si>
    <t>星翔高等学校</t>
  </si>
  <si>
    <t>浪速高等学校</t>
  </si>
  <si>
    <t>金光大阪高等学校</t>
  </si>
  <si>
    <t>大阪体育大学浪商高等学校</t>
  </si>
  <si>
    <t>建国高等学校</t>
  </si>
  <si>
    <t>羽衣学園高等学校</t>
  </si>
  <si>
    <t>梅花高等学校</t>
  </si>
  <si>
    <t>アサンプション国際高等学校</t>
  </si>
  <si>
    <t>ピーエル学園高等学校</t>
  </si>
  <si>
    <t>プール学院高等学校</t>
  </si>
  <si>
    <t>箕面学園高等学校</t>
  </si>
  <si>
    <t>箕面自由学園高等学校</t>
  </si>
  <si>
    <t>東大阪大学敬愛高等学校</t>
  </si>
  <si>
    <t>桃山学院高等学校</t>
  </si>
  <si>
    <t>英真学園高等学校</t>
  </si>
  <si>
    <t>昇陽高等学校</t>
  </si>
  <si>
    <t>履正社高等学校</t>
  </si>
  <si>
    <t>大阪金剛インターナショナル高等学校</t>
  </si>
  <si>
    <t>関西学院千里国際高等部</t>
  </si>
  <si>
    <t>金蘭千里高等学校</t>
  </si>
  <si>
    <t>明浄学院高等学校</t>
  </si>
  <si>
    <t>堺リベラル高等学校</t>
  </si>
  <si>
    <t>上宮太子高等学校</t>
  </si>
  <si>
    <t>常翔啓光学園高等学校</t>
  </si>
  <si>
    <t>大阪桐蔭高等学校</t>
  </si>
  <si>
    <t>初芝富田林高等学校</t>
  </si>
  <si>
    <t>東大谷高等学校</t>
  </si>
  <si>
    <t>追手門学院高等学校</t>
  </si>
  <si>
    <t>関西大学北陽高等学校</t>
  </si>
  <si>
    <t>大阪緑涼高等学校</t>
  </si>
  <si>
    <t>帝塚山学院泉ケ丘高等学校</t>
  </si>
  <si>
    <t>金光藤蔭高等学校</t>
  </si>
  <si>
    <t>大阪青凌高等学校</t>
  </si>
  <si>
    <t>東大阪大学柏原高等学校</t>
  </si>
  <si>
    <t>関西大学高等部</t>
    <rPh sb="4" eb="7">
      <t>コウトウブ</t>
    </rPh>
    <phoneticPr fontId="2"/>
  </si>
  <si>
    <t>四天王寺東高等学校</t>
    <rPh sb="5" eb="9">
      <t>コウトウガッコウ</t>
    </rPh>
    <phoneticPr fontId="2"/>
  </si>
  <si>
    <t>大阪商業大学堺高等学校</t>
    <rPh sb="7" eb="11">
      <t>コウトウガッコウ</t>
    </rPh>
    <phoneticPr fontId="2"/>
  </si>
  <si>
    <t>金光八尾高等学校</t>
    <rPh sb="4" eb="8">
      <t>コウトウガッコウ</t>
    </rPh>
    <phoneticPr fontId="2"/>
  </si>
  <si>
    <t>堺リベラル中学校</t>
  </si>
  <si>
    <t>上宮学園中学校</t>
  </si>
  <si>
    <t/>
  </si>
  <si>
    <t>常翔学園中学校</t>
  </si>
  <si>
    <t>大阪信愛学院中学校</t>
  </si>
  <si>
    <t>大阪女学院中学校</t>
  </si>
  <si>
    <t>大阪星光学院中学校</t>
  </si>
  <si>
    <t>利晶学園大阪立命館中学校</t>
  </si>
  <si>
    <t>開明中学校</t>
  </si>
  <si>
    <t>明星中学校</t>
  </si>
  <si>
    <t>大谷中学校</t>
  </si>
  <si>
    <t>追手門学院大手前中学校</t>
  </si>
  <si>
    <t>関西大倉中学校</t>
  </si>
  <si>
    <t>関西大学第一中学校</t>
  </si>
  <si>
    <t>近畿大学附属中学校</t>
  </si>
  <si>
    <t>金蘭会中学校</t>
  </si>
  <si>
    <t>大阪薫英女学院中学校</t>
  </si>
  <si>
    <t>賢明学院中学校</t>
  </si>
  <si>
    <t>四條畷学園中学校</t>
  </si>
  <si>
    <t>四天王寺中学校</t>
  </si>
  <si>
    <t>樟蔭中学校</t>
  </si>
  <si>
    <t>城南学園中学校</t>
  </si>
  <si>
    <t>大阪学芸高等学校附属中学校</t>
  </si>
  <si>
    <t>清教学園中学校</t>
  </si>
  <si>
    <t>清風中学校</t>
  </si>
  <si>
    <t>清風南海中学校</t>
  </si>
  <si>
    <t>香里ヌヴェール学院中学校</t>
  </si>
  <si>
    <t>相愛中学校</t>
  </si>
  <si>
    <t>関西創価中学校</t>
  </si>
  <si>
    <t>高槻中学校</t>
  </si>
  <si>
    <t>大阪国際中学校</t>
  </si>
  <si>
    <t>帝塚山学院中学校</t>
  </si>
  <si>
    <t>東海大学付属大阪仰星高等学校中等部</t>
  </si>
  <si>
    <t>同志社香里中学校</t>
  </si>
  <si>
    <t>浪速中学校</t>
  </si>
  <si>
    <t>金光大阪中学校</t>
  </si>
  <si>
    <t>大阪体育大学浪商中学校</t>
  </si>
  <si>
    <t>建国中学校</t>
  </si>
  <si>
    <t>羽衣学園中学校</t>
  </si>
  <si>
    <t>梅花中学校</t>
  </si>
  <si>
    <t>アサンプション国際中学校</t>
  </si>
  <si>
    <t>ピーエル学園中学校</t>
  </si>
  <si>
    <t>プール学院中学校</t>
  </si>
  <si>
    <t>箕面自由学園中学校</t>
  </si>
  <si>
    <t>桃山学院中学校</t>
  </si>
  <si>
    <t>昇陽中学校</t>
  </si>
  <si>
    <t>履正社中学校</t>
  </si>
  <si>
    <t>大阪金剛インターナショナル中学校</t>
  </si>
  <si>
    <t>関西学院千里国際中等部</t>
  </si>
  <si>
    <t>金蘭千里中学校</t>
  </si>
  <si>
    <t>常翔啓光学園中学校</t>
  </si>
  <si>
    <t>大阪桐蔭中学校</t>
  </si>
  <si>
    <t>初芝富田林中学校</t>
  </si>
  <si>
    <t>追手門学院中学校</t>
  </si>
  <si>
    <t>関西大学北陽中学校</t>
  </si>
  <si>
    <t>四天王寺東中学校</t>
  </si>
  <si>
    <t>帝塚山学院泉ケ丘中学校</t>
  </si>
  <si>
    <t>金光八尾中学校</t>
  </si>
  <si>
    <t>大阪青凌中学校</t>
  </si>
  <si>
    <t>関西大学中等部</t>
  </si>
  <si>
    <t>プルダウンから学校法人名を選択して下さい。</t>
    <rPh sb="7" eb="9">
      <t>ガッコウ</t>
    </rPh>
    <rPh sb="9" eb="11">
      <t>ホウジン</t>
    </rPh>
    <rPh sb="11" eb="12">
      <t>ナ</t>
    </rPh>
    <rPh sb="13" eb="15">
      <t>センタク</t>
    </rPh>
    <rPh sb="17" eb="18">
      <t>クダ</t>
    </rPh>
    <phoneticPr fontId="2"/>
  </si>
  <si>
    <t>補助金を人件費、経費、借入金等利息に充当し、補助金交付目的の達成を図った。</t>
    <phoneticPr fontId="2"/>
  </si>
  <si>
    <t>補助金を人件費、経費に充当し、補助金交付目的の達成を図った。</t>
    <phoneticPr fontId="2"/>
  </si>
  <si>
    <t>経費等支出</t>
    <rPh sb="0" eb="2">
      <t>ケイヒ</t>
    </rPh>
    <rPh sb="2" eb="3">
      <t>ナド</t>
    </rPh>
    <rPh sb="3" eb="5">
      <t>シシュツ</t>
    </rPh>
    <phoneticPr fontId="2"/>
  </si>
  <si>
    <t>　教育研究経費支出</t>
    <rPh sb="1" eb="5">
      <t>キョウイクケンキュウ</t>
    </rPh>
    <rPh sb="5" eb="7">
      <t>ケイヒ</t>
    </rPh>
    <rPh sb="6" eb="7">
      <t>ヒ</t>
    </rPh>
    <rPh sb="7" eb="9">
      <t>シシュツ</t>
    </rPh>
    <phoneticPr fontId="2"/>
  </si>
  <si>
    <t>　借入金等利息支出</t>
    <rPh sb="1" eb="4">
      <t>カリイレキン</t>
    </rPh>
    <rPh sb="4" eb="5">
      <t>トウ</t>
    </rPh>
    <rPh sb="5" eb="7">
      <t>リソク</t>
    </rPh>
    <rPh sb="7" eb="9">
      <t>シシュツ</t>
    </rPh>
    <phoneticPr fontId="2"/>
  </si>
  <si>
    <t xml:space="preserve"> 管理経費支出</t>
    <rPh sb="1" eb="3">
      <t>カンリ</t>
    </rPh>
    <rPh sb="3" eb="5">
      <t>ケイヒ</t>
    </rPh>
    <rPh sb="5" eb="7">
      <t>シシュツ</t>
    </rPh>
    <phoneticPr fontId="2"/>
  </si>
  <si>
    <t>■作成する際の注意点</t>
    <rPh sb="1" eb="3">
      <t>サクセイ</t>
    </rPh>
    <rPh sb="5" eb="6">
      <t>サイ</t>
    </rPh>
    <rPh sb="7" eb="10">
      <t>チュウイテン</t>
    </rPh>
    <phoneticPr fontId="2"/>
  </si>
  <si>
    <t>　　　　（宛先：shigakudaigaku-g01@sbox.pref.osaka.lg.jp）</t>
    <phoneticPr fontId="2"/>
  </si>
  <si>
    <t>下記事項をご確認の上、作成したエクセルデータをメールにて提出してください。</t>
    <rPh sb="2" eb="4">
      <t>ジコウ</t>
    </rPh>
    <rPh sb="6" eb="8">
      <t>カクニン</t>
    </rPh>
    <rPh sb="9" eb="10">
      <t>ウエ</t>
    </rPh>
    <rPh sb="11" eb="13">
      <t>サクセイ</t>
    </rPh>
    <phoneticPr fontId="2"/>
  </si>
  <si>
    <t>　　・　「補助事業変更承認申請書」のシートから作業してください。</t>
    <rPh sb="23" eb="25">
      <t>サギョウ</t>
    </rPh>
    <phoneticPr fontId="2"/>
  </si>
  <si>
    <r>
      <t>　　・　「補助事業変更承認申請書」の学校法人名を選択すると、入力が必要なセルが</t>
    </r>
    <r>
      <rPr>
        <sz val="14"/>
        <color rgb="FF0070C0"/>
        <rFont val="ＭＳ Ｐゴシック"/>
        <family val="3"/>
        <charset val="128"/>
      </rPr>
      <t>青色</t>
    </r>
    <r>
      <rPr>
        <sz val="14"/>
        <rFont val="ＭＳ Ｐゴシック"/>
        <family val="3"/>
        <charset val="128"/>
      </rPr>
      <t>になります。</t>
    </r>
    <rPh sb="18" eb="23">
      <t>ガッコウホウジンメイ</t>
    </rPh>
    <rPh sb="24" eb="26">
      <t>センタク</t>
    </rPh>
    <rPh sb="30" eb="32">
      <t>ニュウリョク</t>
    </rPh>
    <rPh sb="33" eb="35">
      <t>ヒツヨウ</t>
    </rPh>
    <rPh sb="39" eb="41">
      <t>アオイロ</t>
    </rPh>
    <phoneticPr fontId="2"/>
  </si>
  <si>
    <r>
      <t>　　・　</t>
    </r>
    <r>
      <rPr>
        <sz val="14"/>
        <color rgb="FF0070C0"/>
        <rFont val="ＭＳ Ｐゴシック"/>
        <family val="3"/>
        <charset val="128"/>
      </rPr>
      <t>青色セル</t>
    </r>
    <r>
      <rPr>
        <sz val="14"/>
        <rFont val="ＭＳ Ｐゴシック"/>
        <family val="3"/>
        <charset val="128"/>
      </rPr>
      <t>に必要項目を入力してください。入力すると、セルが無色に変わります。</t>
    </r>
    <rPh sb="9" eb="11">
      <t>ヒツヨウ</t>
    </rPh>
    <rPh sb="11" eb="13">
      <t>コウモク</t>
    </rPh>
    <rPh sb="14" eb="16">
      <t>ニュウリョク</t>
    </rPh>
    <rPh sb="23" eb="25">
      <t>ニュウリョク</t>
    </rPh>
    <rPh sb="32" eb="34">
      <t>ムショク</t>
    </rPh>
    <rPh sb="35" eb="36">
      <t>カ</t>
    </rPh>
    <phoneticPr fontId="2"/>
  </si>
  <si>
    <r>
      <t>　　・　</t>
    </r>
    <r>
      <rPr>
        <sz val="14"/>
        <color rgb="FF0070C0"/>
        <rFont val="ＭＳ Ｐゴシック"/>
        <family val="3"/>
        <charset val="128"/>
      </rPr>
      <t>青色セル</t>
    </r>
    <r>
      <rPr>
        <sz val="14"/>
        <rFont val="ＭＳ Ｐゴシック"/>
        <family val="3"/>
        <charset val="128"/>
      </rPr>
      <t>が全てなくなったことを確認してください。</t>
    </r>
    <rPh sb="4" eb="6">
      <t>アオイロ</t>
    </rPh>
    <rPh sb="9" eb="10">
      <t>スベ</t>
    </rPh>
    <rPh sb="19" eb="21">
      <t>カクニン</t>
    </rPh>
    <phoneticPr fontId="2"/>
  </si>
  <si>
    <t>　　・　各シートに記載している説明をご確認の上、入力してください。</t>
    <rPh sb="4" eb="5">
      <t>カク</t>
    </rPh>
    <rPh sb="9" eb="11">
      <t>キサイ</t>
    </rPh>
    <rPh sb="15" eb="17">
      <t>セツメイ</t>
    </rPh>
    <rPh sb="19" eb="21">
      <t>カクニン</t>
    </rPh>
    <rPh sb="22" eb="23">
      <t>ウエ</t>
    </rPh>
    <rPh sb="24" eb="26">
      <t>ニュウリョク</t>
    </rPh>
    <phoneticPr fontId="2"/>
  </si>
  <si>
    <t>　　・実績報告書</t>
    <rPh sb="3" eb="7">
      <t>ジッセキホウコク</t>
    </rPh>
    <rPh sb="7" eb="8">
      <t>ショ</t>
    </rPh>
    <phoneticPr fontId="2"/>
  </si>
  <si>
    <t>　　・交付請求書</t>
    <rPh sb="3" eb="5">
      <t>コウフ</t>
    </rPh>
    <rPh sb="5" eb="8">
      <t>セイキュウショ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</si>
</sst>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
    <numFmt numFmtId="177" formatCode="#,###;[Red]&quot;△ &quot;#,###"/>
    <numFmt numFmtId="178" formatCode="#,##0_ "/>
    <numFmt numFmtId="179" formatCode="#,##0;[Red]&quot;△ &quot;#,##0"/>
    <numFmt numFmtId="180" formatCode="#,##0;&quot;△ &quot;#,##0"/>
    <numFmt numFmtId="181" formatCode="&quot;¥&quot;#,###\-_ "/>
    <numFmt numFmtId="182" formatCode="&quot;¥&quot;#,##0\-_ "/>
    <numFmt numFmtId="183" formatCode="[$-411]ggge&quot;年&quot;m&quot;月&quot;d&quot;日&quot;;@"/>
    <numFmt numFmtId="184" formatCode="#,##0_);[Red]\(#,##0\)"/>
    <numFmt numFmtId="185" formatCode="#,###\ ;[Red]&quot;▲ &quot;#,###\ "/>
    <numFmt numFmtId="186" formatCode="#,##0\ ;[Red]&quot;▲ &quot;#,##0\ "/>
  </numFmts>
  <fonts count="44" x14ac:knownFonts="1">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12"/>
      <name val="ＭＳ ゴシック"/>
      <family val="3"/>
      <charset val="128"/>
    </font>
    <font>
      <sz val="14"/>
      <name val="ＭＳ 明朝"/>
      <family val="1"/>
      <charset val="128"/>
    </font>
    <font>
      <sz val="10"/>
      <name val="ＭＳ ゴシック"/>
      <family val="3"/>
      <charset val="128"/>
    </font>
    <font>
      <sz val="16"/>
      <name val="ＭＳ 明朝"/>
      <family val="1"/>
      <charset val="128"/>
    </font>
    <font>
      <sz val="16"/>
      <name val="ＭＳ Ｐ明朝"/>
      <family val="1"/>
      <charset val="128"/>
    </font>
    <font>
      <sz val="10"/>
      <name val="ＭＳ Ｐ明朝"/>
      <family val="1"/>
      <charset val="128"/>
    </font>
    <font>
      <sz val="14"/>
      <name val="ＭＳ Ｐ明朝"/>
      <family val="1"/>
      <charset val="128"/>
    </font>
    <font>
      <sz val="11"/>
      <name val="ＭＳ Ｐ明朝"/>
      <family val="1"/>
      <charset val="128"/>
    </font>
    <font>
      <sz val="18"/>
      <name val="ＭＳ Ｐゴシック"/>
      <family val="3"/>
      <charset val="128"/>
    </font>
    <font>
      <b/>
      <sz val="10"/>
      <name val="ＭＳ Ｐゴシック"/>
      <family val="3"/>
      <charset val="128"/>
    </font>
    <font>
      <i/>
      <sz val="12"/>
      <name val="ＭＳ 明朝"/>
      <family val="1"/>
      <charset val="128"/>
    </font>
    <font>
      <sz val="10"/>
      <color indexed="10"/>
      <name val="ＭＳ 明朝"/>
      <family val="1"/>
      <charset val="128"/>
    </font>
    <font>
      <sz val="20"/>
      <name val="ＭＳ ゴシック"/>
      <family val="3"/>
      <charset val="128"/>
    </font>
    <font>
      <sz val="16"/>
      <color indexed="10"/>
      <name val="ＭＳ 明朝"/>
      <family val="1"/>
      <charset val="128"/>
    </font>
    <font>
      <b/>
      <sz val="18"/>
      <name val="ＭＳ 明朝"/>
      <family val="1"/>
      <charset val="128"/>
    </font>
    <font>
      <b/>
      <sz val="11"/>
      <color indexed="10"/>
      <name val="ＭＳ Ｐゴシック"/>
      <family val="3"/>
      <charset val="128"/>
    </font>
    <font>
      <sz val="10"/>
      <color indexed="10"/>
      <name val="ＭＳ Ｐ明朝"/>
      <family val="1"/>
      <charset val="128"/>
    </font>
    <font>
      <b/>
      <sz val="10"/>
      <color indexed="10"/>
      <name val="ＭＳ Ｐ明朝"/>
      <family val="1"/>
      <charset val="128"/>
    </font>
    <font>
      <sz val="12"/>
      <name val="ＭＳ Ｐ明朝"/>
      <family val="1"/>
      <charset val="128"/>
    </font>
    <font>
      <b/>
      <sz val="26"/>
      <name val="ＭＳ Ｐゴシック"/>
      <family val="3"/>
      <charset val="128"/>
    </font>
    <font>
      <b/>
      <sz val="10"/>
      <name val="ＭＳ Ｐ明朝"/>
      <family val="1"/>
      <charset val="128"/>
    </font>
    <font>
      <b/>
      <sz val="20"/>
      <name val="ＭＳ 明朝"/>
      <family val="1"/>
      <charset val="128"/>
    </font>
    <font>
      <sz val="11"/>
      <name val="ＭＳ 明朝"/>
      <family val="1"/>
      <charset val="128"/>
    </font>
    <font>
      <sz val="8"/>
      <name val="ＭＳ Ｐ明朝"/>
      <family val="1"/>
      <charset val="128"/>
    </font>
    <font>
      <b/>
      <sz val="10"/>
      <color indexed="10"/>
      <name val="ＭＳ 明朝"/>
      <family val="1"/>
      <charset val="128"/>
    </font>
    <font>
      <b/>
      <sz val="11"/>
      <color indexed="81"/>
      <name val="ＭＳ Ｐゴシック"/>
      <family val="3"/>
      <charset val="128"/>
    </font>
    <font>
      <b/>
      <sz val="10"/>
      <color indexed="81"/>
      <name val="ＭＳ Ｐ明朝"/>
      <family val="1"/>
      <charset val="128"/>
    </font>
    <font>
      <u/>
      <sz val="14"/>
      <name val="ＭＳ Ｐゴシック"/>
      <family val="3"/>
      <charset val="128"/>
    </font>
    <font>
      <sz val="14"/>
      <name val="ＭＳ Ｐゴシック"/>
      <family val="3"/>
      <charset val="128"/>
    </font>
    <font>
      <sz val="20"/>
      <name val="ＭＳ Ｐゴシック"/>
      <family val="3"/>
      <charset val="128"/>
    </font>
    <font>
      <sz val="22"/>
      <name val="ＭＳ Ｐゴシック"/>
      <family val="3"/>
      <charset val="128"/>
    </font>
    <font>
      <b/>
      <sz val="10"/>
      <name val="ＭＳ 明朝"/>
      <family val="1"/>
      <charset val="128"/>
    </font>
    <font>
      <b/>
      <sz val="11"/>
      <name val="ＭＳ Ｐゴシック"/>
      <family val="3"/>
      <charset val="128"/>
    </font>
    <font>
      <sz val="10"/>
      <name val="ＭＳ Ｐゴシック"/>
      <family val="3"/>
      <charset val="128"/>
    </font>
    <font>
      <b/>
      <sz val="16"/>
      <name val="ＭＳ 明朝"/>
      <family val="1"/>
      <charset val="128"/>
    </font>
    <font>
      <sz val="11"/>
      <name val="ＭＳ Ｐゴシック"/>
      <family val="3"/>
      <charset val="128"/>
    </font>
    <font>
      <sz val="9"/>
      <name val="ＭＳ 明朝"/>
      <family val="1"/>
      <charset val="128"/>
    </font>
    <font>
      <sz val="14"/>
      <color rgb="FF0070C0"/>
      <name val="ＭＳ Ｐゴシック"/>
      <family val="3"/>
      <charset val="128"/>
    </font>
    <font>
      <b/>
      <sz val="20"/>
      <name val="ＭＳ Ｐゴシック"/>
      <family val="3"/>
      <charset val="128"/>
    </font>
    <font>
      <b/>
      <sz val="12"/>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style="double">
        <color indexed="64"/>
      </bottom>
      <diagonal/>
    </border>
    <border>
      <left style="hair">
        <color indexed="64"/>
      </left>
      <right/>
      <top style="hair">
        <color indexed="64"/>
      </top>
      <bottom/>
      <diagonal/>
    </border>
  </borders>
  <cellStyleXfs count="3">
    <xf numFmtId="0" fontId="0" fillId="0" borderId="0">
      <alignment vertical="center"/>
    </xf>
    <xf numFmtId="38" fontId="39" fillId="0" borderId="0" applyFont="0" applyFill="0" applyBorder="0" applyAlignment="0" applyProtection="0">
      <alignment vertical="center"/>
    </xf>
    <xf numFmtId="0" fontId="39" fillId="0" borderId="0">
      <alignment vertical="center"/>
    </xf>
  </cellStyleXfs>
  <cellXfs count="449">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5" fillId="0" borderId="0" xfId="0" applyFont="1">
      <alignment vertical="center"/>
    </xf>
    <xf numFmtId="0" fontId="1" fillId="0" borderId="0" xfId="0" applyFont="1" applyAlignment="1">
      <alignment horizontal="distributed"/>
    </xf>
    <xf numFmtId="0" fontId="7" fillId="0" borderId="0" xfId="0" applyFont="1" applyAlignment="1"/>
    <xf numFmtId="0" fontId="7" fillId="0" borderId="0" xfId="0" applyFont="1">
      <alignment vertical="center"/>
    </xf>
    <xf numFmtId="0" fontId="5" fillId="0" borderId="0" xfId="0" applyFont="1" applyAlignment="1">
      <alignment horizontal="left"/>
    </xf>
    <xf numFmtId="0" fontId="9" fillId="0" borderId="0" xfId="0" applyFont="1" applyProtection="1">
      <alignment vertical="center"/>
    </xf>
    <xf numFmtId="0" fontId="0" fillId="0" borderId="0" xfId="0" applyBorder="1" applyProtection="1">
      <alignment vertical="center"/>
    </xf>
    <xf numFmtId="0" fontId="12" fillId="0" borderId="0" xfId="0" applyFont="1" applyBorder="1" applyAlignment="1" applyProtection="1"/>
    <xf numFmtId="0" fontId="0" fillId="0" borderId="0" xfId="0" applyBorder="1" applyAlignment="1" applyProtection="1"/>
    <xf numFmtId="0" fontId="1" fillId="0" borderId="5" xfId="0" applyFont="1" applyBorder="1" applyAlignment="1" applyProtection="1"/>
    <xf numFmtId="0" fontId="13" fillId="0" borderId="0" xfId="0" applyFont="1" applyBorder="1" applyProtection="1">
      <alignment vertical="center"/>
    </xf>
    <xf numFmtId="0" fontId="0" fillId="0" borderId="0" xfId="0" applyProtection="1">
      <alignment vertical="center"/>
    </xf>
    <xf numFmtId="0" fontId="1" fillId="0" borderId="0" xfId="0" applyFont="1" applyAlignment="1" applyProtection="1">
      <alignment horizontal="right"/>
    </xf>
    <xf numFmtId="0" fontId="1" fillId="0" borderId="1" xfId="0" applyFont="1" applyBorder="1" applyAlignment="1" applyProtection="1"/>
    <xf numFmtId="0" fontId="1" fillId="0" borderId="2" xfId="0" applyFont="1" applyBorder="1" applyAlignment="1" applyProtection="1"/>
    <xf numFmtId="0" fontId="1" fillId="0" borderId="3" xfId="0" applyFont="1" applyBorder="1" applyAlignment="1" applyProtection="1">
      <alignment horizontal="right"/>
    </xf>
    <xf numFmtId="0" fontId="1" fillId="0" borderId="4" xfId="0" applyFont="1" applyBorder="1" applyAlignment="1" applyProtection="1"/>
    <xf numFmtId="0" fontId="1" fillId="0" borderId="6" xfId="0" applyFont="1" applyBorder="1" applyAlignment="1" applyProtection="1"/>
    <xf numFmtId="0" fontId="1" fillId="0" borderId="0" xfId="0" applyFont="1" applyProtection="1">
      <alignment vertical="center"/>
    </xf>
    <xf numFmtId="0" fontId="1" fillId="0" borderId="1" xfId="0" applyFont="1" applyBorder="1" applyProtection="1">
      <alignment vertical="center"/>
    </xf>
    <xf numFmtId="0" fontId="1" fillId="0" borderId="2" xfId="0" applyFont="1" applyBorder="1" applyProtection="1">
      <alignment vertical="center"/>
    </xf>
    <xf numFmtId="0" fontId="1" fillId="0" borderId="3" xfId="0" applyFont="1" applyBorder="1" applyProtection="1">
      <alignment vertical="center"/>
    </xf>
    <xf numFmtId="0" fontId="15" fillId="0" borderId="0" xfId="0" applyFont="1" applyProtection="1">
      <alignment vertical="center"/>
    </xf>
    <xf numFmtId="0" fontId="1" fillId="0" borderId="4" xfId="0" applyFont="1" applyBorder="1" applyProtection="1">
      <alignment vertical="center"/>
    </xf>
    <xf numFmtId="0" fontId="1" fillId="0" borderId="5" xfId="0" applyFont="1" applyBorder="1" applyProtection="1">
      <alignment vertical="center"/>
    </xf>
    <xf numFmtId="0" fontId="1" fillId="0" borderId="6" xfId="0" applyFont="1" applyBorder="1" applyProtection="1">
      <alignment vertical="center"/>
    </xf>
    <xf numFmtId="0" fontId="3" fillId="0" borderId="0" xfId="0" applyFont="1" applyAlignment="1" applyProtection="1">
      <alignment horizontal="center"/>
    </xf>
    <xf numFmtId="0" fontId="5" fillId="0" borderId="0" xfId="0" applyFont="1" applyProtection="1">
      <alignment vertical="center"/>
    </xf>
    <xf numFmtId="0" fontId="1" fillId="0" borderId="0" xfId="0" applyFont="1" applyAlignment="1" applyProtection="1">
      <alignment horizontal="distributed"/>
    </xf>
    <xf numFmtId="0" fontId="3" fillId="0" borderId="0" xfId="0" applyFont="1" applyProtection="1">
      <alignment vertical="center"/>
    </xf>
    <xf numFmtId="0" fontId="5" fillId="0" borderId="0" xfId="0" applyFont="1" applyAlignment="1" applyProtection="1">
      <alignment vertical="center"/>
    </xf>
    <xf numFmtId="0" fontId="5" fillId="0" borderId="0" xfId="0" applyFont="1" applyAlignment="1" applyProtection="1">
      <alignment horizontal="right"/>
    </xf>
    <xf numFmtId="0" fontId="5" fillId="0" borderId="0" xfId="0" applyFont="1" applyBorder="1" applyProtection="1">
      <alignment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9" fillId="0" borderId="12" xfId="0" applyFont="1" applyBorder="1" applyAlignment="1" applyProtection="1">
      <alignment horizontal="distributed" vertical="center" shrinkToFit="1"/>
    </xf>
    <xf numFmtId="183" fontId="5" fillId="0" borderId="0" xfId="0" applyNumberFormat="1" applyFont="1" applyBorder="1" applyAlignment="1" applyProtection="1">
      <alignment vertical="center"/>
      <protection locked="0"/>
    </xf>
    <xf numFmtId="0" fontId="1" fillId="0" borderId="0" xfId="0" applyFont="1" applyAlignment="1" applyProtection="1">
      <alignment horizontal="left"/>
    </xf>
    <xf numFmtId="0" fontId="19" fillId="0" borderId="0" xfId="0" applyFont="1" applyProtection="1">
      <alignment vertical="center"/>
    </xf>
    <xf numFmtId="0" fontId="20" fillId="0" borderId="0" xfId="0" applyFont="1" applyProtection="1">
      <alignment vertical="center"/>
    </xf>
    <xf numFmtId="0" fontId="21" fillId="0" borderId="0" xfId="0" applyFont="1" applyProtection="1">
      <alignment vertical="center"/>
    </xf>
    <xf numFmtId="0" fontId="9" fillId="0" borderId="13" xfId="0" applyFont="1" applyBorder="1" applyAlignment="1" applyProtection="1">
      <alignment horizontal="distributed" vertical="center" shrinkToFit="1"/>
    </xf>
    <xf numFmtId="0" fontId="9" fillId="0" borderId="36" xfId="0" applyFont="1" applyBorder="1" applyAlignment="1" applyProtection="1">
      <alignment horizontal="distributed" vertical="center" shrinkToFit="1"/>
    </xf>
    <xf numFmtId="0" fontId="7" fillId="0" borderId="0" xfId="0" applyFont="1" applyAlignment="1" applyProtection="1">
      <alignment horizontal="center"/>
    </xf>
    <xf numFmtId="0" fontId="24" fillId="0" borderId="0" xfId="0" applyFont="1" applyProtection="1">
      <alignment vertical="center"/>
    </xf>
    <xf numFmtId="0" fontId="25" fillId="0" borderId="0" xfId="0" applyFont="1" applyAlignment="1" applyProtection="1">
      <alignment horizontal="center" vertical="center"/>
    </xf>
    <xf numFmtId="0" fontId="17" fillId="0" borderId="0" xfId="0" applyFont="1" applyAlignment="1" applyProtection="1">
      <alignment vertical="center" wrapText="1"/>
    </xf>
    <xf numFmtId="0" fontId="1" fillId="0" borderId="0" xfId="0" applyFont="1" applyAlignment="1" applyProtection="1">
      <alignment vertical="center" shrinkToFit="1"/>
    </xf>
    <xf numFmtId="0" fontId="6" fillId="0" borderId="0" xfId="0" applyFont="1" applyAlignment="1" applyProtection="1">
      <alignment shrinkToFit="1"/>
    </xf>
    <xf numFmtId="0" fontId="27" fillId="0" borderId="0" xfId="0" applyFont="1" applyProtection="1">
      <alignment vertical="center"/>
    </xf>
    <xf numFmtId="0" fontId="1" fillId="0" borderId="2" xfId="0" applyFont="1" applyBorder="1" applyAlignment="1" applyProtection="1">
      <alignment horizontal="distributed" vertical="center" justifyLastLine="1"/>
    </xf>
    <xf numFmtId="49" fontId="5" fillId="0" borderId="2" xfId="0" applyNumberFormat="1" applyFont="1" applyBorder="1" applyAlignment="1" applyProtection="1">
      <alignment horizontal="center" vertical="center" justifyLastLine="1"/>
      <protection locked="0"/>
    </xf>
    <xf numFmtId="0" fontId="5" fillId="0" borderId="2" xfId="0" applyNumberFormat="1" applyFont="1" applyBorder="1" applyAlignment="1" applyProtection="1">
      <alignment horizontal="center" vertical="center" justifyLastLine="1"/>
      <protection locked="0"/>
    </xf>
    <xf numFmtId="0" fontId="1" fillId="0" borderId="0" xfId="0" applyFont="1" applyBorder="1" applyProtection="1">
      <alignment vertical="center"/>
    </xf>
    <xf numFmtId="0" fontId="9" fillId="0" borderId="0" xfId="0" applyFont="1" applyBorder="1" applyProtection="1">
      <alignment vertical="center"/>
    </xf>
    <xf numFmtId="0" fontId="1" fillId="0" borderId="0" xfId="0" applyFont="1" applyBorder="1" applyAlignment="1" applyProtection="1"/>
    <xf numFmtId="0" fontId="1" fillId="0" borderId="0" xfId="0" applyFont="1" applyAlignment="1" applyProtection="1"/>
    <xf numFmtId="176" fontId="0" fillId="0" borderId="2" xfId="0" applyNumberFormat="1" applyBorder="1" applyAlignment="1" applyProtection="1">
      <alignment horizontal="center" vertical="center" shrinkToFit="1"/>
      <protection locked="0"/>
    </xf>
    <xf numFmtId="176" fontId="0" fillId="0" borderId="0" xfId="0" applyNumberFormat="1" applyBorder="1" applyAlignment="1" applyProtection="1">
      <alignment horizontal="center" vertical="center" shrinkToFit="1"/>
      <protection locked="0"/>
    </xf>
    <xf numFmtId="0" fontId="1" fillId="0" borderId="0" xfId="0" applyFont="1" applyAlignment="1">
      <alignment vertical="center" shrinkToFit="1"/>
    </xf>
    <xf numFmtId="0" fontId="28" fillId="0" borderId="0" xfId="0" applyFont="1" applyAlignment="1" applyProtection="1">
      <alignment vertical="center"/>
    </xf>
    <xf numFmtId="0" fontId="24" fillId="0" borderId="0" xfId="0" applyFont="1" applyBorder="1" applyAlignment="1" applyProtection="1">
      <alignment vertical="center"/>
    </xf>
    <xf numFmtId="0" fontId="1" fillId="0" borderId="0" xfId="0" applyFont="1" applyAlignment="1">
      <alignment horizontal="distributed" vertical="center"/>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5" fillId="0" borderId="0" xfId="0" applyFont="1" applyAlignment="1" applyProtection="1"/>
    <xf numFmtId="177" fontId="22" fillId="0" borderId="2" xfId="0" applyNumberFormat="1" applyFont="1" applyBorder="1" applyAlignment="1" applyProtection="1">
      <alignment shrinkToFit="1"/>
      <protection locked="0"/>
    </xf>
    <xf numFmtId="0" fontId="9" fillId="0" borderId="2" xfId="0" applyNumberFormat="1" applyFont="1" applyBorder="1" applyAlignment="1" applyProtection="1">
      <alignment vertical="center"/>
      <protection locked="0"/>
    </xf>
    <xf numFmtId="58" fontId="1" fillId="0" borderId="0" xfId="0" quotePrefix="1" applyNumberFormat="1" applyFont="1" applyAlignment="1" applyProtection="1">
      <alignment horizontal="left" vertical="center"/>
    </xf>
    <xf numFmtId="0" fontId="1" fillId="0" borderId="0" xfId="0" applyFont="1" applyAlignment="1" applyProtection="1">
      <alignment vertical="center"/>
    </xf>
    <xf numFmtId="0" fontId="7" fillId="0" borderId="0" xfId="0" applyFont="1" applyAlignment="1" applyProtection="1">
      <alignment horizontal="center"/>
    </xf>
    <xf numFmtId="0" fontId="7" fillId="0" borderId="0" xfId="0" applyFont="1" applyAlignment="1" applyProtection="1">
      <alignment horizontal="center"/>
    </xf>
    <xf numFmtId="0" fontId="6" fillId="0" borderId="0" xfId="0" applyFont="1" applyAlignment="1">
      <alignment shrinkToFit="1"/>
    </xf>
    <xf numFmtId="0" fontId="9" fillId="0" borderId="12" xfId="0" applyFont="1" applyBorder="1" applyAlignment="1" applyProtection="1">
      <alignment horizontal="distributed" vertical="center" shrinkToFit="1"/>
    </xf>
    <xf numFmtId="0" fontId="0" fillId="0" borderId="0" xfId="0" applyFont="1">
      <alignment vertical="center"/>
    </xf>
    <xf numFmtId="0" fontId="35" fillId="0" borderId="0" xfId="0" applyFont="1" applyProtection="1">
      <alignment vertical="center"/>
    </xf>
    <xf numFmtId="0" fontId="35" fillId="0" borderId="0" xfId="0" applyFont="1" applyAlignment="1" applyProtection="1">
      <alignment horizontal="center"/>
    </xf>
    <xf numFmtId="0" fontId="36" fillId="0" borderId="0" xfId="0" applyFont="1" applyAlignment="1" applyProtection="1">
      <alignment horizontal="left" vertical="center"/>
    </xf>
    <xf numFmtId="0" fontId="36" fillId="0" borderId="0" xfId="0" applyFont="1" applyProtection="1">
      <alignment vertical="center"/>
    </xf>
    <xf numFmtId="0" fontId="0" fillId="0" borderId="0" xfId="0" applyFont="1" applyAlignment="1" applyProtection="1">
      <alignment horizontal="left" vertical="center"/>
    </xf>
    <xf numFmtId="0" fontId="0" fillId="0" borderId="0" xfId="0" applyFont="1" applyProtection="1">
      <alignment vertical="center"/>
    </xf>
    <xf numFmtId="0" fontId="35" fillId="0" borderId="0" xfId="0" applyFont="1" applyAlignment="1" applyProtection="1">
      <alignment vertical="top" wrapText="1"/>
    </xf>
    <xf numFmtId="0" fontId="37" fillId="0" borderId="0" xfId="0" applyFont="1" applyAlignment="1">
      <alignment vertical="top" wrapText="1"/>
    </xf>
    <xf numFmtId="0" fontId="38" fillId="0" borderId="0" xfId="0" applyFont="1" applyAlignment="1" applyProtection="1">
      <alignment vertical="center"/>
    </xf>
    <xf numFmtId="0" fontId="7" fillId="0" borderId="0" xfId="0" applyFont="1" applyAlignment="1" applyProtection="1">
      <alignment vertical="center" wrapText="1"/>
    </xf>
    <xf numFmtId="0" fontId="35" fillId="0" borderId="0" xfId="0" applyFont="1" applyAlignment="1" applyProtection="1">
      <alignment horizontal="center" vertical="center"/>
    </xf>
    <xf numFmtId="0" fontId="35" fillId="0" borderId="0" xfId="0" applyFont="1" applyAlignment="1" applyProtection="1">
      <alignment vertical="center"/>
    </xf>
    <xf numFmtId="0" fontId="24" fillId="0" borderId="0" xfId="0" applyFont="1" applyAlignment="1" applyProtection="1">
      <alignment horizontal="center" vertical="center"/>
    </xf>
    <xf numFmtId="0" fontId="1" fillId="0" borderId="0" xfId="0" applyFont="1" applyAlignment="1" applyProtection="1">
      <alignment horizontal="center" shrinkToFit="1"/>
    </xf>
    <xf numFmtId="0" fontId="0" fillId="0" borderId="0" xfId="0" applyAlignment="1">
      <alignment vertical="center" shrinkToFit="1"/>
    </xf>
    <xf numFmtId="0" fontId="1" fillId="0" borderId="1" xfId="0" applyFont="1" applyFill="1" applyBorder="1" applyAlignment="1" applyProtection="1"/>
    <xf numFmtId="0" fontId="1" fillId="0" borderId="2" xfId="0" applyFont="1" applyFill="1" applyBorder="1" applyAlignment="1" applyProtection="1"/>
    <xf numFmtId="0" fontId="1" fillId="0" borderId="3" xfId="0" applyFont="1" applyFill="1" applyBorder="1" applyAlignment="1" applyProtection="1">
      <alignment horizontal="right"/>
    </xf>
    <xf numFmtId="0" fontId="1" fillId="0" borderId="4" xfId="0" applyFont="1" applyFill="1" applyBorder="1" applyAlignment="1" applyProtection="1"/>
    <xf numFmtId="0" fontId="1" fillId="0" borderId="5" xfId="0" applyFont="1" applyFill="1" applyBorder="1" applyAlignment="1" applyProtection="1"/>
    <xf numFmtId="0" fontId="1" fillId="0" borderId="6" xfId="0" applyFont="1" applyFill="1" applyBorder="1" applyAlignment="1" applyProtection="1"/>
    <xf numFmtId="179" fontId="14" fillId="0" borderId="16" xfId="0" applyNumberFormat="1" applyFont="1" applyFill="1" applyBorder="1" applyAlignment="1" applyProtection="1">
      <alignment vertical="center" shrinkToFit="1"/>
      <protection locked="0"/>
    </xf>
    <xf numFmtId="179" fontId="14" fillId="0" borderId="17" xfId="0" applyNumberFormat="1" applyFont="1" applyFill="1" applyBorder="1" applyAlignment="1" applyProtection="1">
      <alignment vertical="center" shrinkToFit="1"/>
      <protection locked="0"/>
    </xf>
    <xf numFmtId="179" fontId="14" fillId="0" borderId="67" xfId="0" applyNumberFormat="1" applyFont="1" applyFill="1" applyBorder="1" applyAlignment="1" applyProtection="1">
      <alignment vertical="center" shrinkToFit="1"/>
      <protection locked="0"/>
    </xf>
    <xf numFmtId="179" fontId="14" fillId="0" borderId="18" xfId="0" applyNumberFormat="1" applyFont="1" applyFill="1" applyBorder="1" applyAlignment="1" applyProtection="1">
      <alignment vertical="center" shrinkToFit="1"/>
      <protection locked="0"/>
    </xf>
    <xf numFmtId="180" fontId="14" fillId="0" borderId="19" xfId="0" applyNumberFormat="1" applyFont="1" applyFill="1" applyBorder="1" applyAlignment="1" applyProtection="1">
      <alignment vertical="center" shrinkToFit="1"/>
    </xf>
    <xf numFmtId="179" fontId="14" fillId="0" borderId="20" xfId="0" applyNumberFormat="1" applyFont="1" applyFill="1" applyBorder="1" applyAlignment="1" applyProtection="1">
      <alignment vertical="center" shrinkToFit="1"/>
      <protection locked="0"/>
    </xf>
    <xf numFmtId="179" fontId="14" fillId="0" borderId="21" xfId="0" applyNumberFormat="1" applyFont="1" applyFill="1" applyBorder="1" applyAlignment="1" applyProtection="1">
      <alignment vertical="center" shrinkToFit="1"/>
      <protection locked="0"/>
    </xf>
    <xf numFmtId="179" fontId="14" fillId="0" borderId="68" xfId="0" applyNumberFormat="1" applyFont="1" applyFill="1" applyBorder="1" applyAlignment="1" applyProtection="1">
      <alignment vertical="center" shrinkToFit="1"/>
      <protection locked="0"/>
    </xf>
    <xf numFmtId="179" fontId="14" fillId="0" borderId="22" xfId="0" applyNumberFormat="1" applyFont="1" applyFill="1" applyBorder="1" applyAlignment="1" applyProtection="1">
      <alignment vertical="center" shrinkToFit="1"/>
      <protection locked="0"/>
    </xf>
    <xf numFmtId="180" fontId="14" fillId="0" borderId="23" xfId="0" applyNumberFormat="1" applyFont="1" applyFill="1" applyBorder="1" applyAlignment="1" applyProtection="1">
      <alignment vertical="center" shrinkToFit="1"/>
    </xf>
    <xf numFmtId="177" fontId="14" fillId="0" borderId="20" xfId="0" applyNumberFormat="1" applyFont="1" applyFill="1" applyBorder="1" applyAlignment="1" applyProtection="1">
      <alignment vertical="center" shrinkToFit="1"/>
    </xf>
    <xf numFmtId="177" fontId="14" fillId="0" borderId="21" xfId="0" applyNumberFormat="1" applyFont="1" applyFill="1" applyBorder="1" applyAlignment="1" applyProtection="1">
      <alignment vertical="center" shrinkToFit="1"/>
    </xf>
    <xf numFmtId="177" fontId="14" fillId="0" borderId="68" xfId="0" applyNumberFormat="1" applyFont="1" applyFill="1" applyBorder="1" applyAlignment="1" applyProtection="1">
      <alignment vertical="center" shrinkToFit="1"/>
    </xf>
    <xf numFmtId="177" fontId="14" fillId="0" borderId="22" xfId="0" applyNumberFormat="1" applyFont="1" applyFill="1" applyBorder="1" applyAlignment="1" applyProtection="1">
      <alignment vertical="center" shrinkToFit="1"/>
    </xf>
    <xf numFmtId="179" fontId="14" fillId="0" borderId="24" xfId="0" applyNumberFormat="1" applyFont="1" applyFill="1" applyBorder="1" applyAlignment="1" applyProtection="1">
      <alignment vertical="center" shrinkToFit="1"/>
      <protection locked="0"/>
    </xf>
    <xf numFmtId="179" fontId="14" fillId="0" borderId="25" xfId="0" applyNumberFormat="1" applyFont="1" applyFill="1" applyBorder="1" applyAlignment="1" applyProtection="1">
      <alignment vertical="center" shrinkToFit="1"/>
      <protection locked="0"/>
    </xf>
    <xf numFmtId="179" fontId="14" fillId="0" borderId="74" xfId="0" applyNumberFormat="1" applyFont="1" applyFill="1" applyBorder="1" applyAlignment="1" applyProtection="1">
      <alignment vertical="center" shrinkToFit="1"/>
      <protection locked="0"/>
    </xf>
    <xf numFmtId="179" fontId="14" fillId="0" borderId="26" xfId="0" applyNumberFormat="1" applyFont="1" applyFill="1" applyBorder="1" applyAlignment="1" applyProtection="1">
      <alignment vertical="center" shrinkToFit="1"/>
      <protection locked="0"/>
    </xf>
    <xf numFmtId="180" fontId="14" fillId="0" borderId="27" xfId="0" applyNumberFormat="1" applyFont="1" applyFill="1" applyBorder="1" applyAlignment="1" applyProtection="1">
      <alignment vertical="center" shrinkToFit="1"/>
    </xf>
    <xf numFmtId="177" fontId="14" fillId="0" borderId="28" xfId="0" applyNumberFormat="1" applyFont="1" applyFill="1" applyBorder="1" applyAlignment="1" applyProtection="1">
      <alignment vertical="center" shrinkToFit="1"/>
    </xf>
    <xf numFmtId="177" fontId="14" fillId="0" borderId="29" xfId="0" applyNumberFormat="1" applyFont="1" applyFill="1" applyBorder="1" applyAlignment="1" applyProtection="1">
      <alignment vertical="center" shrinkToFit="1"/>
    </xf>
    <xf numFmtId="177" fontId="14" fillId="0" borderId="61" xfId="0" applyNumberFormat="1" applyFont="1" applyFill="1" applyBorder="1" applyAlignment="1" applyProtection="1">
      <alignment vertical="center" shrinkToFit="1"/>
    </xf>
    <xf numFmtId="177" fontId="14" fillId="0" borderId="30" xfId="0" applyNumberFormat="1" applyFont="1" applyFill="1" applyBorder="1" applyAlignment="1" applyProtection="1">
      <alignment vertical="center" shrinkToFit="1"/>
    </xf>
    <xf numFmtId="180" fontId="14" fillId="0" borderId="6" xfId="0" applyNumberFormat="1" applyFont="1" applyFill="1" applyBorder="1" applyAlignment="1" applyProtection="1">
      <alignment vertical="center" shrinkToFit="1"/>
    </xf>
    <xf numFmtId="179" fontId="14" fillId="0" borderId="31" xfId="0" applyNumberFormat="1" applyFont="1" applyFill="1" applyBorder="1" applyAlignment="1" applyProtection="1">
      <alignment vertical="center" shrinkToFit="1"/>
      <protection locked="0"/>
    </xf>
    <xf numFmtId="179" fontId="14" fillId="0" borderId="32" xfId="0" applyNumberFormat="1" applyFont="1" applyFill="1" applyBorder="1" applyAlignment="1" applyProtection="1">
      <alignment vertical="center" shrinkToFit="1"/>
      <protection locked="0"/>
    </xf>
    <xf numFmtId="179" fontId="14" fillId="0" borderId="75" xfId="0" applyNumberFormat="1" applyFont="1" applyFill="1" applyBorder="1" applyAlignment="1" applyProtection="1">
      <alignment vertical="center" shrinkToFit="1"/>
      <protection locked="0"/>
    </xf>
    <xf numFmtId="179" fontId="14" fillId="0" borderId="33" xfId="0" applyNumberFormat="1" applyFont="1" applyFill="1" applyBorder="1" applyAlignment="1" applyProtection="1">
      <alignment vertical="center" shrinkToFit="1"/>
      <protection locked="0"/>
    </xf>
    <xf numFmtId="180" fontId="14" fillId="0" borderId="34" xfId="0" applyNumberFormat="1" applyFont="1" applyFill="1" applyBorder="1" applyAlignment="1" applyProtection="1">
      <alignment vertical="center" shrinkToFit="1"/>
    </xf>
    <xf numFmtId="177" fontId="14" fillId="0" borderId="35" xfId="0" applyNumberFormat="1" applyFont="1" applyFill="1" applyBorder="1" applyAlignment="1" applyProtection="1">
      <alignment vertical="center" shrinkToFit="1"/>
    </xf>
    <xf numFmtId="0" fontId="8" fillId="0" borderId="0" xfId="0" applyFont="1" applyFill="1" applyProtection="1">
      <alignment vertical="center"/>
    </xf>
    <xf numFmtId="0" fontId="9" fillId="0" borderId="0" xfId="0" applyFont="1" applyFill="1" applyProtection="1">
      <alignment vertical="center"/>
    </xf>
    <xf numFmtId="0" fontId="9" fillId="0" borderId="0" xfId="0" applyFont="1" applyFill="1" applyAlignment="1" applyProtection="1">
      <alignment horizontal="right"/>
    </xf>
    <xf numFmtId="0" fontId="9" fillId="0" borderId="7" xfId="0" applyFont="1" applyFill="1" applyBorder="1" applyAlignment="1" applyProtection="1">
      <alignment vertical="center" wrapText="1"/>
    </xf>
    <xf numFmtId="0" fontId="9" fillId="0" borderId="8" xfId="0" applyFont="1" applyFill="1" applyBorder="1" applyAlignment="1" applyProtection="1">
      <alignment horizontal="center" vertical="center"/>
    </xf>
    <xf numFmtId="0" fontId="9" fillId="0" borderId="0" xfId="0" applyFont="1" applyFill="1" applyAlignment="1" applyProtection="1">
      <alignment horizontal="center" vertical="center" textRotation="90"/>
    </xf>
    <xf numFmtId="176" fontId="9" fillId="0" borderId="13" xfId="0" applyNumberFormat="1" applyFont="1" applyFill="1" applyBorder="1" applyAlignment="1" applyProtection="1">
      <alignment horizontal="left" shrinkToFit="1"/>
    </xf>
    <xf numFmtId="185" fontId="10" fillId="0" borderId="37" xfId="0" applyNumberFormat="1" applyFont="1" applyFill="1" applyBorder="1" applyAlignment="1" applyProtection="1">
      <alignment shrinkToFit="1"/>
    </xf>
    <xf numFmtId="185" fontId="10" fillId="0" borderId="38" xfId="0" applyNumberFormat="1" applyFont="1" applyFill="1" applyBorder="1" applyAlignment="1" applyProtection="1">
      <alignment shrinkToFit="1"/>
      <protection locked="0"/>
    </xf>
    <xf numFmtId="185" fontId="10" fillId="0" borderId="45" xfId="0" applyNumberFormat="1" applyFont="1" applyFill="1" applyBorder="1" applyAlignment="1" applyProtection="1">
      <alignment shrinkToFit="1"/>
      <protection locked="0"/>
    </xf>
    <xf numFmtId="185" fontId="10" fillId="0" borderId="46" xfId="0" applyNumberFormat="1" applyFont="1" applyFill="1" applyBorder="1" applyAlignment="1" applyProtection="1">
      <alignment shrinkToFit="1"/>
      <protection locked="0"/>
    </xf>
    <xf numFmtId="176" fontId="9" fillId="0" borderId="14" xfId="0" applyNumberFormat="1" applyFont="1" applyFill="1" applyBorder="1" applyAlignment="1" applyProtection="1">
      <alignment horizontal="left" shrinkToFit="1"/>
    </xf>
    <xf numFmtId="185" fontId="10" fillId="0" borderId="21" xfId="0" applyNumberFormat="1" applyFont="1" applyFill="1" applyBorder="1" applyAlignment="1" applyProtection="1">
      <alignment shrinkToFit="1"/>
      <protection locked="0"/>
    </xf>
    <xf numFmtId="185" fontId="10" fillId="0" borderId="22" xfId="0" applyNumberFormat="1" applyFont="1" applyFill="1" applyBorder="1" applyAlignment="1" applyProtection="1">
      <alignment shrinkToFit="1"/>
      <protection locked="0"/>
    </xf>
    <xf numFmtId="185" fontId="10" fillId="0" borderId="47" xfId="0" applyNumberFormat="1" applyFont="1" applyFill="1" applyBorder="1" applyAlignment="1" applyProtection="1">
      <alignment shrinkToFit="1"/>
      <protection locked="0"/>
    </xf>
    <xf numFmtId="176" fontId="9" fillId="0" borderId="15" xfId="0" applyNumberFormat="1" applyFont="1" applyFill="1" applyBorder="1" applyAlignment="1" applyProtection="1">
      <alignment horizontal="left" shrinkToFit="1"/>
    </xf>
    <xf numFmtId="185" fontId="10" fillId="0" borderId="40" xfId="0" applyNumberFormat="1" applyFont="1" applyFill="1" applyBorder="1" applyAlignment="1" applyProtection="1">
      <alignment shrinkToFit="1"/>
    </xf>
    <xf numFmtId="185" fontId="10" fillId="0" borderId="32" xfId="0" applyNumberFormat="1" applyFont="1" applyFill="1" applyBorder="1" applyAlignment="1" applyProtection="1">
      <alignment shrinkToFit="1"/>
      <protection locked="0"/>
    </xf>
    <xf numFmtId="185" fontId="10" fillId="0" borderId="33" xfId="0" applyNumberFormat="1" applyFont="1" applyFill="1" applyBorder="1" applyAlignment="1" applyProtection="1">
      <alignment shrinkToFit="1"/>
      <protection locked="0"/>
    </xf>
    <xf numFmtId="185" fontId="10" fillId="0" borderId="48" xfId="0" applyNumberFormat="1" applyFont="1" applyFill="1" applyBorder="1" applyAlignment="1" applyProtection="1">
      <alignment shrinkToFit="1"/>
      <protection locked="0"/>
    </xf>
    <xf numFmtId="0" fontId="9" fillId="0" borderId="49" xfId="0" applyFont="1" applyFill="1" applyBorder="1" applyAlignment="1" applyProtection="1">
      <alignment horizontal="center" shrinkToFit="1"/>
    </xf>
    <xf numFmtId="185" fontId="10" fillId="0" borderId="41" xfId="0" applyNumberFormat="1" applyFont="1" applyFill="1" applyBorder="1" applyAlignment="1" applyProtection="1">
      <alignment shrinkToFit="1"/>
    </xf>
    <xf numFmtId="185" fontId="10" fillId="0" borderId="42" xfId="0" applyNumberFormat="1" applyFont="1" applyFill="1" applyBorder="1" applyAlignment="1" applyProtection="1">
      <alignment shrinkToFit="1"/>
    </xf>
    <xf numFmtId="185" fontId="10" fillId="0" borderId="43" xfId="0" applyNumberFormat="1" applyFont="1" applyFill="1" applyBorder="1" applyAlignment="1" applyProtection="1">
      <alignment shrinkToFit="1"/>
    </xf>
    <xf numFmtId="185" fontId="10" fillId="0" borderId="44" xfId="0" applyNumberFormat="1" applyFont="1" applyFill="1" applyBorder="1" applyAlignment="1" applyProtection="1">
      <alignment shrinkToFit="1"/>
    </xf>
    <xf numFmtId="0" fontId="9" fillId="0" borderId="0" xfId="0" applyFont="1" applyFill="1" applyAlignment="1" applyProtection="1">
      <alignment horizontal="left" vertical="center"/>
    </xf>
    <xf numFmtId="0" fontId="9" fillId="0" borderId="0" xfId="0" applyFont="1" applyFill="1" applyAlignment="1" applyProtection="1">
      <alignment vertical="center" shrinkToFit="1"/>
    </xf>
    <xf numFmtId="0" fontId="9" fillId="0" borderId="0" xfId="0" applyFont="1" applyFill="1" applyAlignment="1" applyProtection="1">
      <alignment horizontal="left" textRotation="90"/>
    </xf>
    <xf numFmtId="185" fontId="10" fillId="0" borderId="38" xfId="0" applyNumberFormat="1" applyFont="1" applyFill="1" applyBorder="1" applyAlignment="1" applyProtection="1">
      <alignment shrinkToFit="1"/>
    </xf>
    <xf numFmtId="185" fontId="10" fillId="0" borderId="45" xfId="0" applyNumberFormat="1" applyFont="1" applyFill="1" applyBorder="1" applyAlignment="1" applyProtection="1">
      <alignment shrinkToFit="1"/>
    </xf>
    <xf numFmtId="185" fontId="10" fillId="0" borderId="37" xfId="0" applyNumberFormat="1" applyFont="1" applyFill="1" applyBorder="1" applyAlignment="1" applyProtection="1">
      <alignment shrinkToFit="1"/>
      <protection locked="0"/>
    </xf>
    <xf numFmtId="185" fontId="10" fillId="0" borderId="21" xfId="0" applyNumberFormat="1" applyFont="1" applyFill="1" applyBorder="1" applyAlignment="1" applyProtection="1">
      <alignment shrinkToFit="1"/>
    </xf>
    <xf numFmtId="185" fontId="10" fillId="0" borderId="22" xfId="0" applyNumberFormat="1" applyFont="1" applyFill="1" applyBorder="1" applyAlignment="1" applyProtection="1">
      <alignment shrinkToFit="1"/>
    </xf>
    <xf numFmtId="185" fontId="10" fillId="0" borderId="20" xfId="0" applyNumberFormat="1" applyFont="1" applyFill="1" applyBorder="1" applyAlignment="1" applyProtection="1">
      <alignment shrinkToFit="1"/>
      <protection locked="0"/>
    </xf>
    <xf numFmtId="185" fontId="10" fillId="0" borderId="32" xfId="0" applyNumberFormat="1" applyFont="1" applyFill="1" applyBorder="1" applyAlignment="1" applyProtection="1">
      <alignment shrinkToFit="1"/>
    </xf>
    <xf numFmtId="185" fontId="10" fillId="0" borderId="33" xfId="0" applyNumberFormat="1" applyFont="1" applyFill="1" applyBorder="1" applyAlignment="1" applyProtection="1">
      <alignment shrinkToFit="1"/>
    </xf>
    <xf numFmtId="185" fontId="10" fillId="0" borderId="31" xfId="0" applyNumberFormat="1" applyFont="1" applyFill="1" applyBorder="1" applyAlignment="1" applyProtection="1">
      <alignment shrinkToFit="1"/>
      <protection locked="0"/>
    </xf>
    <xf numFmtId="0" fontId="9" fillId="0" borderId="0" xfId="0" applyFont="1" applyFill="1" applyAlignment="1" applyProtection="1">
      <alignment horizontal="left" vertical="top" textRotation="90"/>
    </xf>
    <xf numFmtId="186" fontId="10" fillId="0" borderId="43" xfId="0" applyNumberFormat="1" applyFont="1" applyFill="1" applyBorder="1" applyAlignment="1" applyProtection="1">
      <alignment shrinkToFit="1"/>
    </xf>
    <xf numFmtId="0" fontId="11" fillId="0" borderId="0" xfId="0" applyFont="1" applyFill="1" applyAlignment="1" applyProtection="1">
      <alignment horizontal="right"/>
    </xf>
    <xf numFmtId="0" fontId="11" fillId="0" borderId="0" xfId="0" applyFont="1" applyFill="1" applyProtection="1">
      <alignment vertical="center"/>
    </xf>
    <xf numFmtId="0" fontId="9" fillId="0" borderId="0" xfId="0" applyFont="1" applyFill="1" applyAlignment="1" applyProtection="1">
      <alignment horizontal="right" vertical="center" indent="3"/>
    </xf>
    <xf numFmtId="0" fontId="0" fillId="0" borderId="0" xfId="0" applyFill="1" applyBorder="1" applyProtection="1">
      <alignment vertical="center"/>
    </xf>
    <xf numFmtId="0" fontId="13" fillId="0" borderId="0" xfId="0" applyFont="1" applyFill="1" applyBorder="1" applyProtection="1">
      <alignment vertical="center"/>
    </xf>
    <xf numFmtId="0" fontId="0" fillId="0" borderId="0" xfId="0" applyFill="1" applyProtection="1">
      <alignment vertical="center"/>
    </xf>
    <xf numFmtId="0" fontId="1" fillId="0" borderId="0" xfId="0" applyFont="1" applyFill="1" applyAlignment="1" applyProtection="1">
      <alignment horizontal="right"/>
    </xf>
    <xf numFmtId="0" fontId="9" fillId="3" borderId="0" xfId="0" applyFont="1" applyFill="1">
      <alignment vertical="center"/>
    </xf>
    <xf numFmtId="177" fontId="22" fillId="0" borderId="50" xfId="0" applyNumberFormat="1" applyFont="1" applyFill="1" applyBorder="1" applyAlignment="1" applyProtection="1">
      <alignment vertical="center" shrinkToFit="1"/>
    </xf>
    <xf numFmtId="177" fontId="22" fillId="0" borderId="46" xfId="0" applyNumberFormat="1" applyFont="1" applyFill="1" applyBorder="1" applyAlignment="1" applyProtection="1">
      <alignment vertical="center" shrinkToFit="1"/>
    </xf>
    <xf numFmtId="177" fontId="22" fillId="0" borderId="28" xfId="0" applyNumberFormat="1" applyFont="1" applyFill="1" applyBorder="1" applyAlignment="1" applyProtection="1">
      <alignment vertical="center" shrinkToFit="1"/>
    </xf>
    <xf numFmtId="177" fontId="22" fillId="0" borderId="51" xfId="0" applyNumberFormat="1" applyFont="1" applyFill="1" applyBorder="1" applyAlignment="1" applyProtection="1">
      <alignment vertical="center" shrinkToFit="1"/>
    </xf>
    <xf numFmtId="177" fontId="22" fillId="0" borderId="17" xfId="0" applyNumberFormat="1" applyFont="1" applyFill="1" applyBorder="1" applyAlignment="1" applyProtection="1">
      <alignment vertical="center" shrinkToFit="1"/>
    </xf>
    <xf numFmtId="177" fontId="22" fillId="0" borderId="54" xfId="0" applyNumberFormat="1" applyFont="1" applyFill="1" applyBorder="1" applyAlignment="1" applyProtection="1">
      <alignment vertical="center" shrinkToFit="1"/>
    </xf>
    <xf numFmtId="184" fontId="22" fillId="0" borderId="51" xfId="0" applyNumberFormat="1" applyFont="1" applyFill="1" applyBorder="1" applyAlignment="1" applyProtection="1">
      <alignment vertical="center" shrinkToFit="1"/>
    </xf>
    <xf numFmtId="177" fontId="22" fillId="0" borderId="52" xfId="0" applyNumberFormat="1" applyFont="1" applyFill="1" applyBorder="1" applyAlignment="1" applyProtection="1">
      <alignment vertical="center" shrinkToFit="1"/>
    </xf>
    <xf numFmtId="177" fontId="22" fillId="0" borderId="38" xfId="0" applyNumberFormat="1" applyFont="1" applyFill="1" applyBorder="1" applyAlignment="1" applyProtection="1">
      <alignment vertical="center" shrinkToFit="1"/>
    </xf>
    <xf numFmtId="177" fontId="22" fillId="0" borderId="45" xfId="0" applyNumberFormat="1" applyFont="1" applyFill="1" applyBorder="1" applyAlignment="1" applyProtection="1">
      <alignment vertical="center" shrinkToFit="1"/>
    </xf>
    <xf numFmtId="184" fontId="22" fillId="0" borderId="46" xfId="0" applyNumberFormat="1" applyFont="1" applyFill="1" applyBorder="1" applyAlignment="1" applyProtection="1">
      <alignment vertical="center" shrinkToFit="1"/>
    </xf>
    <xf numFmtId="177" fontId="22" fillId="0" borderId="53" xfId="0" applyNumberFormat="1" applyFont="1" applyFill="1" applyBorder="1" applyAlignment="1" applyProtection="1">
      <alignment vertical="center" shrinkToFit="1"/>
    </xf>
    <xf numFmtId="177" fontId="22" fillId="0" borderId="7" xfId="0" applyNumberFormat="1" applyFont="1" applyFill="1" applyBorder="1" applyAlignment="1" applyProtection="1">
      <alignment vertical="center" shrinkToFit="1"/>
    </xf>
    <xf numFmtId="177" fontId="22" fillId="0" borderId="8" xfId="0" applyNumberFormat="1" applyFont="1" applyFill="1" applyBorder="1" applyAlignment="1" applyProtection="1">
      <alignment vertical="center" shrinkToFit="1"/>
    </xf>
    <xf numFmtId="184" fontId="22" fillId="0" borderId="40" xfId="0" applyNumberFormat="1" applyFont="1" applyFill="1" applyBorder="1" applyAlignment="1" applyProtection="1">
      <alignment vertical="center" shrinkToFit="1"/>
    </xf>
    <xf numFmtId="0" fontId="4"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left"/>
      <protection locked="0"/>
    </xf>
    <xf numFmtId="0" fontId="1" fillId="0" borderId="0" xfId="0" applyFont="1" applyProtection="1">
      <alignment vertical="center"/>
      <protection locked="0"/>
    </xf>
    <xf numFmtId="0" fontId="3" fillId="0" borderId="0" xfId="0" applyFont="1" applyAlignment="1" applyProtection="1">
      <alignment horizontal="right"/>
      <protection locked="0"/>
    </xf>
    <xf numFmtId="183" fontId="5" fillId="0" borderId="0" xfId="0" applyNumberFormat="1" applyFont="1" applyBorder="1" applyAlignment="1" applyProtection="1">
      <alignment horizontal="distributed" vertical="center"/>
      <protection locked="0"/>
    </xf>
    <xf numFmtId="0" fontId="5" fillId="0" borderId="0" xfId="0" applyNumberFormat="1" applyFont="1" applyBorder="1" applyAlignment="1" applyProtection="1">
      <alignment horizontal="center" vertical="center"/>
      <protection locked="0"/>
    </xf>
    <xf numFmtId="183" fontId="5" fillId="0" borderId="0" xfId="0" applyNumberFormat="1" applyFont="1" applyBorder="1" applyAlignment="1" applyProtection="1">
      <alignment horizontal="center" vertical="center"/>
      <protection locked="0"/>
    </xf>
    <xf numFmtId="178" fontId="22" fillId="0" borderId="50" xfId="0" applyNumberFormat="1" applyFont="1" applyFill="1" applyBorder="1" applyAlignment="1" applyProtection="1">
      <alignment vertical="center" shrinkToFit="1"/>
    </xf>
    <xf numFmtId="178" fontId="22" fillId="0" borderId="47" xfId="0" applyNumberFormat="1" applyFont="1" applyFill="1" applyBorder="1" applyAlignment="1" applyProtection="1">
      <alignment vertical="center" shrinkToFit="1"/>
    </xf>
    <xf numFmtId="178" fontId="22" fillId="0" borderId="40" xfId="0" applyNumberFormat="1" applyFont="1" applyFill="1" applyBorder="1" applyAlignment="1" applyProtection="1">
      <alignment vertical="center" shrinkToFit="1"/>
    </xf>
    <xf numFmtId="177" fontId="22" fillId="0" borderId="18" xfId="0" applyNumberFormat="1" applyFont="1" applyFill="1" applyBorder="1" applyAlignment="1" applyProtection="1">
      <alignment vertical="center" shrinkToFit="1"/>
    </xf>
    <xf numFmtId="177" fontId="22" fillId="0" borderId="21" xfId="0" applyNumberFormat="1" applyFont="1" applyFill="1" applyBorder="1" applyAlignment="1" applyProtection="1">
      <alignment vertical="center" shrinkToFit="1"/>
    </xf>
    <xf numFmtId="177" fontId="22" fillId="0" borderId="22" xfId="0" applyNumberFormat="1" applyFont="1" applyFill="1" applyBorder="1" applyAlignment="1" applyProtection="1">
      <alignment vertical="center" shrinkToFit="1"/>
    </xf>
    <xf numFmtId="0" fontId="1" fillId="0" borderId="0" xfId="0" applyFont="1" applyBorder="1" applyAlignment="1" applyProtection="1"/>
    <xf numFmtId="0" fontId="1" fillId="0" borderId="2" xfId="0" applyFont="1" applyBorder="1" applyAlignment="1" applyProtection="1"/>
    <xf numFmtId="176" fontId="40" fillId="0" borderId="0" xfId="0" applyNumberFormat="1" applyFont="1" applyBorder="1" applyAlignment="1" applyProtection="1">
      <alignment horizontal="center" vertical="center" shrinkToFit="1"/>
    </xf>
    <xf numFmtId="179" fontId="14" fillId="0" borderId="37" xfId="0" applyNumberFormat="1" applyFont="1" applyFill="1" applyBorder="1" applyAlignment="1" applyProtection="1">
      <alignment vertical="center" shrinkToFit="1"/>
      <protection locked="0"/>
    </xf>
    <xf numFmtId="179" fontId="14" fillId="0" borderId="38" xfId="0" applyNumberFormat="1" applyFont="1" applyFill="1" applyBorder="1" applyAlignment="1" applyProtection="1">
      <alignment vertical="center" shrinkToFit="1"/>
      <protection locked="0"/>
    </xf>
    <xf numFmtId="179" fontId="14" fillId="0" borderId="45" xfId="0" applyNumberFormat="1" applyFont="1" applyFill="1" applyBorder="1" applyAlignment="1" applyProtection="1">
      <alignment vertical="center" shrinkToFit="1"/>
      <protection locked="0"/>
    </xf>
    <xf numFmtId="180" fontId="14" fillId="0" borderId="39" xfId="0" applyNumberFormat="1" applyFont="1" applyFill="1" applyBorder="1" applyAlignment="1" applyProtection="1">
      <alignment vertical="center" shrinkToFit="1"/>
    </xf>
    <xf numFmtId="38" fontId="26" fillId="0" borderId="0" xfId="1" applyFont="1" applyBorder="1" applyAlignment="1" applyProtection="1">
      <alignment horizontal="right" vertical="center" shrinkToFit="1"/>
    </xf>
    <xf numFmtId="0" fontId="39" fillId="0" borderId="0" xfId="2">
      <alignment vertical="center"/>
    </xf>
    <xf numFmtId="0" fontId="33" fillId="0" borderId="0" xfId="2" applyFont="1">
      <alignment vertical="center"/>
    </xf>
    <xf numFmtId="0" fontId="32" fillId="0" borderId="0" xfId="2" applyFont="1">
      <alignment vertical="center"/>
    </xf>
    <xf numFmtId="0" fontId="31" fillId="0" borderId="0" xfId="2" applyFont="1">
      <alignment vertical="center"/>
    </xf>
    <xf numFmtId="0" fontId="34" fillId="0" borderId="0" xfId="2" applyFont="1">
      <alignment vertical="center"/>
    </xf>
    <xf numFmtId="0" fontId="24" fillId="0" borderId="0" xfId="0" applyFont="1" applyAlignment="1" applyProtection="1">
      <alignment horizontal="center"/>
    </xf>
    <xf numFmtId="0" fontId="43" fillId="0" borderId="0" xfId="0" applyFont="1" applyAlignment="1" applyProtection="1">
      <alignment horizontal="center" vertical="center"/>
    </xf>
    <xf numFmtId="0" fontId="43" fillId="0" borderId="0" xfId="0" applyFont="1" applyAlignment="1" applyProtection="1">
      <alignment vertical="top"/>
    </xf>
    <xf numFmtId="0" fontId="43" fillId="0" borderId="0" xfId="0" applyFont="1" applyAlignment="1" applyProtection="1">
      <alignment vertical="top" wrapText="1"/>
    </xf>
    <xf numFmtId="0" fontId="22" fillId="0" borderId="0" xfId="0" applyFont="1" applyProtection="1">
      <alignment vertical="center"/>
    </xf>
    <xf numFmtId="0" fontId="22" fillId="0" borderId="0" xfId="0" applyFont="1" applyAlignment="1">
      <alignment vertical="top" wrapText="1"/>
    </xf>
    <xf numFmtId="0" fontId="22" fillId="0" borderId="0" xfId="0" applyFont="1">
      <alignment vertical="center"/>
    </xf>
    <xf numFmtId="0" fontId="22" fillId="0" borderId="0" xfId="0" applyFont="1" applyAlignment="1">
      <alignment horizontal="right" vertical="center"/>
    </xf>
    <xf numFmtId="0" fontId="22" fillId="2" borderId="0" xfId="0" applyFont="1" applyFill="1">
      <alignment vertical="center"/>
    </xf>
    <xf numFmtId="0" fontId="22" fillId="0" borderId="0" xfId="0" applyFont="1" applyFill="1">
      <alignment vertical="center"/>
    </xf>
    <xf numFmtId="0" fontId="43" fillId="0" borderId="0" xfId="0" applyFont="1" applyAlignment="1" applyProtection="1">
      <alignment vertical="center"/>
    </xf>
    <xf numFmtId="0" fontId="22" fillId="0" borderId="0" xfId="0" applyFont="1" applyAlignment="1" applyProtection="1">
      <alignment horizontal="center"/>
    </xf>
    <xf numFmtId="0" fontId="22" fillId="0" borderId="0" xfId="0" applyFont="1" applyAlignment="1" applyProtection="1">
      <alignment vertical="center" wrapText="1"/>
    </xf>
    <xf numFmtId="0" fontId="42" fillId="0" borderId="0" xfId="2" applyFont="1" applyAlignment="1">
      <alignment horizontal="center" vertical="center"/>
    </xf>
    <xf numFmtId="0" fontId="5" fillId="0" borderId="0" xfId="0" applyFont="1" applyAlignment="1">
      <alignment horizontal="left"/>
    </xf>
    <xf numFmtId="0" fontId="5" fillId="0" borderId="0" xfId="0" applyFont="1" applyAlignment="1">
      <alignment horizontal="center"/>
    </xf>
    <xf numFmtId="0" fontId="7" fillId="0" borderId="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0" borderId="55"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56"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3" fillId="0" borderId="55" xfId="0" applyFont="1" applyBorder="1" applyAlignment="1">
      <alignment horizontal="center" vertical="distributed"/>
    </xf>
    <xf numFmtId="0" fontId="3" fillId="0" borderId="0" xfId="0" applyFont="1" applyBorder="1" applyAlignment="1">
      <alignment horizontal="center" vertical="distributed"/>
    </xf>
    <xf numFmtId="0" fontId="3" fillId="0" borderId="56" xfId="0" applyFont="1" applyBorder="1" applyAlignment="1">
      <alignment horizontal="center" vertical="distributed"/>
    </xf>
    <xf numFmtId="0" fontId="3" fillId="0" borderId="0" xfId="0" applyFont="1" applyAlignment="1" applyProtection="1">
      <alignment horizontal="right"/>
      <protection locked="0"/>
    </xf>
    <xf numFmtId="0" fontId="7" fillId="0" borderId="0" xfId="0" applyFont="1" applyAlignment="1" applyProtection="1">
      <alignment horizontal="center" shrinkToFit="1"/>
      <protection locked="0"/>
    </xf>
    <xf numFmtId="0" fontId="7" fillId="0" borderId="0" xfId="0" applyFont="1" applyAlignment="1" applyProtection="1">
      <alignment horizontal="distributed" justifyLastLine="1" shrinkToFit="1"/>
      <protection locked="0"/>
    </xf>
    <xf numFmtId="0" fontId="7" fillId="0" borderId="0" xfId="0" applyFont="1" applyAlignment="1" applyProtection="1">
      <alignment horizontal="center"/>
    </xf>
    <xf numFmtId="176" fontId="0" fillId="0" borderId="5" xfId="0" applyNumberFormat="1" applyBorder="1" applyAlignment="1" applyProtection="1">
      <alignment horizontal="center" shrinkToFit="1"/>
    </xf>
    <xf numFmtId="0" fontId="0" fillId="0" borderId="60" xfId="0" applyFill="1" applyBorder="1" applyAlignment="1" applyProtection="1">
      <alignment horizontal="center" vertical="center" shrinkToFit="1"/>
    </xf>
    <xf numFmtId="0" fontId="0" fillId="0" borderId="28" xfId="0" applyFill="1" applyBorder="1" applyAlignment="1" applyProtection="1">
      <alignment horizontal="center" vertical="center" shrinkToFit="1"/>
    </xf>
    <xf numFmtId="0" fontId="0" fillId="0" borderId="57" xfId="0" applyFill="1" applyBorder="1" applyAlignment="1" applyProtection="1">
      <alignment horizontal="center" vertical="center" shrinkToFit="1"/>
    </xf>
    <xf numFmtId="0" fontId="0" fillId="0" borderId="29" xfId="0" applyFill="1" applyBorder="1" applyAlignment="1" applyProtection="1">
      <alignment horizontal="center" vertical="center" shrinkToFit="1"/>
    </xf>
    <xf numFmtId="0" fontId="0" fillId="0" borderId="73" xfId="0" applyFill="1" applyBorder="1" applyAlignment="1" applyProtection="1">
      <alignment horizontal="center" vertical="center" shrinkToFit="1"/>
    </xf>
    <xf numFmtId="0" fontId="0" fillId="0" borderId="30" xfId="0" applyFill="1" applyBorder="1" applyAlignment="1" applyProtection="1">
      <alignment horizontal="center" vertical="center" shrinkToFit="1"/>
    </xf>
    <xf numFmtId="0" fontId="26" fillId="0" borderId="19" xfId="0" applyFont="1" applyFill="1" applyBorder="1" applyAlignment="1" applyProtection="1">
      <alignment horizontal="center" vertical="center" shrinkToFit="1"/>
    </xf>
    <xf numFmtId="0" fontId="26" fillId="0" borderId="70" xfId="0" applyFont="1" applyFill="1" applyBorder="1" applyAlignment="1" applyProtection="1">
      <alignment horizontal="center" vertical="center" shrinkToFit="1"/>
    </xf>
    <xf numFmtId="0" fontId="40" fillId="0" borderId="52" xfId="0" applyFont="1" applyFill="1" applyBorder="1" applyAlignment="1" applyProtection="1">
      <alignment horizontal="distributed" vertical="center" shrinkToFit="1"/>
    </xf>
    <xf numFmtId="0" fontId="40" fillId="0" borderId="23" xfId="0" applyFont="1" applyFill="1" applyBorder="1" applyAlignment="1" applyProtection="1">
      <alignment horizontal="distributed" vertical="center" shrinkToFit="1"/>
    </xf>
    <xf numFmtId="0" fontId="1" fillId="0" borderId="20" xfId="0" applyFont="1" applyFill="1" applyBorder="1" applyAlignment="1" applyProtection="1">
      <alignment horizontal="distributed" vertical="center"/>
    </xf>
    <xf numFmtId="0" fontId="1" fillId="0" borderId="22" xfId="0" applyFont="1" applyFill="1" applyBorder="1" applyAlignment="1" applyProtection="1">
      <alignment horizontal="distributed" vertical="center"/>
    </xf>
    <xf numFmtId="0" fontId="1" fillId="0" borderId="52" xfId="0" applyFont="1" applyFill="1" applyBorder="1" applyAlignment="1" applyProtection="1">
      <alignment horizontal="distributed" vertical="center"/>
    </xf>
    <xf numFmtId="0" fontId="1" fillId="0" borderId="23" xfId="0" applyFont="1" applyFill="1" applyBorder="1" applyAlignment="1" applyProtection="1">
      <alignment horizontal="distributed" vertical="center"/>
    </xf>
    <xf numFmtId="0" fontId="1" fillId="0" borderId="35"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1" fillId="0" borderId="0" xfId="0" applyFont="1" applyBorder="1" applyAlignment="1" applyProtection="1"/>
    <xf numFmtId="0" fontId="1" fillId="0" borderId="49" xfId="0" applyFont="1" applyFill="1" applyBorder="1" applyAlignment="1" applyProtection="1">
      <alignment horizontal="center" vertical="justify" wrapText="1"/>
    </xf>
    <xf numFmtId="0" fontId="1" fillId="0" borderId="51" xfId="0" applyFont="1" applyFill="1" applyBorder="1" applyAlignment="1" applyProtection="1">
      <alignment horizontal="center" vertical="center" shrinkToFit="1"/>
    </xf>
    <xf numFmtId="0" fontId="1" fillId="0" borderId="19" xfId="0" applyFont="1" applyFill="1" applyBorder="1" applyAlignment="1" applyProtection="1">
      <alignment horizontal="center" vertical="center" shrinkToFit="1"/>
    </xf>
    <xf numFmtId="0" fontId="1" fillId="0" borderId="0" xfId="0" applyFont="1" applyAlignment="1" applyProtection="1"/>
    <xf numFmtId="0" fontId="1" fillId="0" borderId="58" xfId="0" applyFont="1" applyFill="1" applyBorder="1" applyAlignment="1" applyProtection="1">
      <alignment horizontal="distributed" vertical="center"/>
    </xf>
    <xf numFmtId="0" fontId="1" fillId="0" borderId="27" xfId="0" applyFont="1" applyFill="1" applyBorder="1" applyAlignment="1" applyProtection="1">
      <alignment horizontal="distributed"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distributed"/>
    </xf>
    <xf numFmtId="0" fontId="1" fillId="0" borderId="36" xfId="0" applyFont="1" applyFill="1" applyBorder="1" applyAlignment="1" applyProtection="1">
      <alignment horizontal="center" vertical="distributed"/>
    </xf>
    <xf numFmtId="0" fontId="1" fillId="0" borderId="14" xfId="0" applyFont="1" applyFill="1" applyBorder="1" applyAlignment="1" applyProtection="1">
      <alignment horizontal="center" vertical="distributed"/>
    </xf>
    <xf numFmtId="0" fontId="1" fillId="0" borderId="59" xfId="0" applyFont="1" applyFill="1" applyBorder="1" applyAlignment="1" applyProtection="1">
      <alignment horizontal="center" vertical="distributed"/>
    </xf>
    <xf numFmtId="0" fontId="1" fillId="0" borderId="16" xfId="0" applyFont="1" applyFill="1" applyBorder="1" applyAlignment="1" applyProtection="1">
      <alignment horizontal="distributed" vertical="center"/>
    </xf>
    <xf numFmtId="0" fontId="1" fillId="0" borderId="18" xfId="0" applyFont="1" applyFill="1" applyBorder="1" applyAlignment="1" applyProtection="1">
      <alignment horizontal="distributed" vertical="center"/>
    </xf>
    <xf numFmtId="0" fontId="1" fillId="0" borderId="37" xfId="0" applyFont="1" applyFill="1" applyBorder="1" applyAlignment="1" applyProtection="1">
      <alignment horizontal="distributed" vertical="center"/>
    </xf>
    <xf numFmtId="0" fontId="1" fillId="0" borderId="24" xfId="0" applyFont="1" applyFill="1" applyBorder="1" applyAlignment="1" applyProtection="1">
      <alignment horizontal="distributed" vertical="center"/>
    </xf>
    <xf numFmtId="0" fontId="1" fillId="0" borderId="26" xfId="0" applyFont="1" applyFill="1" applyBorder="1" applyAlignment="1" applyProtection="1">
      <alignment horizontal="distributed" vertical="center"/>
    </xf>
    <xf numFmtId="0" fontId="9" fillId="0" borderId="10" xfId="0" applyFont="1" applyFill="1" applyBorder="1" applyAlignment="1" applyProtection="1">
      <alignment horizontal="distributed" vertical="center" justifyLastLine="1"/>
    </xf>
    <xf numFmtId="0" fontId="9" fillId="0" borderId="11" xfId="0" applyFont="1" applyFill="1" applyBorder="1" applyAlignment="1" applyProtection="1">
      <alignment horizontal="distributed" vertical="center" justifyLastLine="1"/>
    </xf>
    <xf numFmtId="0" fontId="9" fillId="0" borderId="12" xfId="0" applyFont="1" applyFill="1" applyBorder="1" applyAlignment="1" applyProtection="1">
      <alignment horizontal="distributed" vertical="center" justifyLastLine="1"/>
    </xf>
    <xf numFmtId="0" fontId="9" fillId="0" borderId="54" xfId="0" applyFont="1" applyFill="1" applyBorder="1" applyAlignment="1" applyProtection="1">
      <alignment horizontal="center" vertical="center"/>
    </xf>
    <xf numFmtId="0" fontId="9" fillId="0" borderId="62" xfId="0" applyFont="1" applyFill="1" applyBorder="1" applyAlignment="1" applyProtection="1">
      <alignment horizontal="center" vertical="center"/>
    </xf>
    <xf numFmtId="0" fontId="9" fillId="0" borderId="63"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50" xfId="0" applyFont="1" applyFill="1" applyBorder="1" applyAlignment="1" applyProtection="1">
      <alignment horizontal="center" vertical="center"/>
    </xf>
    <xf numFmtId="0" fontId="9" fillId="0" borderId="17" xfId="0" applyFont="1" applyFill="1" applyBorder="1" applyAlignment="1" applyProtection="1">
      <alignment horizontal="center" vertical="center"/>
    </xf>
    <xf numFmtId="0" fontId="9" fillId="0" borderId="21" xfId="0" applyFont="1" applyFill="1" applyBorder="1" applyAlignment="1" applyProtection="1">
      <alignment horizontal="distributed" vertical="center" indent="2"/>
    </xf>
    <xf numFmtId="0" fontId="9" fillId="0" borderId="7" xfId="0" applyFont="1" applyFill="1" applyBorder="1" applyAlignment="1" applyProtection="1">
      <alignment horizontal="distributed" vertical="center" indent="2"/>
    </xf>
    <xf numFmtId="0" fontId="9" fillId="0" borderId="22" xfId="0" applyFont="1" applyFill="1" applyBorder="1" applyAlignment="1" applyProtection="1">
      <alignment horizontal="distributed" vertical="center" indent="2"/>
    </xf>
    <xf numFmtId="0" fontId="9" fillId="0" borderId="8" xfId="0" applyFont="1" applyFill="1" applyBorder="1" applyAlignment="1" applyProtection="1">
      <alignment horizontal="distributed" vertical="center" indent="2"/>
    </xf>
    <xf numFmtId="0" fontId="9" fillId="0" borderId="47" xfId="0" applyFont="1" applyFill="1" applyBorder="1" applyAlignment="1" applyProtection="1">
      <alignment horizontal="distributed" vertical="center" justifyLastLine="1"/>
    </xf>
    <xf numFmtId="0" fontId="9" fillId="0" borderId="40" xfId="0" applyFont="1" applyFill="1" applyBorder="1" applyAlignment="1" applyProtection="1">
      <alignment horizontal="distributed" vertical="center" justifyLastLine="1"/>
    </xf>
    <xf numFmtId="0" fontId="9" fillId="0" borderId="21"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56" xfId="0" applyFont="1" applyFill="1" applyBorder="1" applyAlignment="1" applyProtection="1">
      <alignment horizontal="center" vertical="distributed" textRotation="255"/>
    </xf>
    <xf numFmtId="0" fontId="11" fillId="0" borderId="0" xfId="0" applyFont="1" applyFill="1" applyAlignment="1" applyProtection="1">
      <alignment horizontal="right"/>
    </xf>
    <xf numFmtId="177" fontId="10" fillId="0" borderId="5" xfId="0" applyNumberFormat="1" applyFont="1" applyFill="1" applyBorder="1" applyAlignment="1" applyProtection="1">
      <alignment horizontal="right" indent="3"/>
    </xf>
    <xf numFmtId="0" fontId="10" fillId="0" borderId="5" xfId="0" applyFont="1" applyFill="1" applyBorder="1" applyAlignment="1" applyProtection="1">
      <alignment horizontal="right" indent="3"/>
    </xf>
    <xf numFmtId="0" fontId="9" fillId="0" borderId="10" xfId="0" applyFont="1" applyFill="1" applyBorder="1" applyAlignment="1" applyProtection="1">
      <alignment horizontal="distributed" vertical="center" shrinkToFit="1"/>
    </xf>
    <xf numFmtId="0" fontId="9" fillId="0" borderId="11" xfId="0" applyFont="1" applyFill="1" applyBorder="1" applyAlignment="1" applyProtection="1">
      <alignment horizontal="distributed" vertical="center" shrinkToFit="1"/>
    </xf>
    <xf numFmtId="0" fontId="9" fillId="0" borderId="12" xfId="0" applyFont="1" applyFill="1" applyBorder="1" applyAlignment="1" applyProtection="1">
      <alignment horizontal="distributed" vertical="center" shrinkToFit="1"/>
    </xf>
    <xf numFmtId="0" fontId="9" fillId="0" borderId="20" xfId="0" applyFont="1" applyFill="1" applyBorder="1" applyAlignment="1" applyProtection="1">
      <alignment horizontal="distributed" vertical="center" justifyLastLine="1"/>
    </xf>
    <xf numFmtId="0" fontId="9" fillId="0" borderId="64" xfId="0" applyFont="1" applyFill="1" applyBorder="1" applyAlignment="1" applyProtection="1">
      <alignment horizontal="distributed" vertical="center" justifyLastLine="1"/>
    </xf>
    <xf numFmtId="49" fontId="7" fillId="0" borderId="1" xfId="0" applyNumberFormat="1" applyFont="1" applyBorder="1" applyAlignment="1" applyProtection="1">
      <alignment horizontal="center" vertical="center"/>
    </xf>
    <xf numFmtId="49" fontId="7" fillId="0" borderId="2" xfId="0" applyNumberFormat="1" applyFont="1" applyBorder="1" applyAlignment="1" applyProtection="1">
      <alignment horizontal="center" vertical="center"/>
    </xf>
    <xf numFmtId="49" fontId="7" fillId="0" borderId="3" xfId="0" applyNumberFormat="1" applyFont="1" applyBorder="1" applyAlignment="1" applyProtection="1">
      <alignment horizontal="center" vertical="center"/>
    </xf>
    <xf numFmtId="49" fontId="7" fillId="0" borderId="55"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7" fillId="0" borderId="56" xfId="0" applyNumberFormat="1" applyFont="1" applyBorder="1" applyAlignment="1" applyProtection="1">
      <alignment horizontal="center" vertical="center"/>
    </xf>
    <xf numFmtId="49" fontId="7" fillId="0" borderId="4"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xf>
    <xf numFmtId="49" fontId="7" fillId="0" borderId="6" xfId="0" applyNumberFormat="1" applyFont="1" applyBorder="1" applyAlignment="1" applyProtection="1">
      <alignment horizontal="center" vertical="center"/>
    </xf>
    <xf numFmtId="0" fontId="3" fillId="0" borderId="55" xfId="0" applyFont="1" applyBorder="1" applyAlignment="1" applyProtection="1">
      <alignment horizontal="center" vertical="distributed"/>
    </xf>
    <xf numFmtId="0" fontId="3" fillId="0" borderId="0" xfId="0" applyFont="1" applyBorder="1" applyAlignment="1" applyProtection="1">
      <alignment horizontal="center" vertical="distributed"/>
    </xf>
    <xf numFmtId="0" fontId="3" fillId="0" borderId="56" xfId="0" applyFont="1" applyBorder="1" applyAlignment="1" applyProtection="1">
      <alignment horizontal="center" vertical="distributed"/>
    </xf>
    <xf numFmtId="176" fontId="7" fillId="0" borderId="0" xfId="0" applyNumberFormat="1" applyFont="1" applyAlignment="1" applyProtection="1">
      <alignment horizontal="center" shrinkToFit="1"/>
    </xf>
    <xf numFmtId="176" fontId="7" fillId="0" borderId="0" xfId="0" applyNumberFormat="1" applyFont="1" applyAlignment="1" applyProtection="1">
      <alignment horizontal="distributed" justifyLastLine="1" shrinkToFit="1"/>
    </xf>
    <xf numFmtId="0" fontId="5" fillId="0" borderId="65" xfId="0" applyFont="1" applyBorder="1" applyAlignment="1" applyProtection="1">
      <alignment horizontal="distributed" vertical="center" justifyLastLine="1"/>
    </xf>
    <xf numFmtId="0" fontId="5" fillId="0" borderId="66" xfId="0" applyFont="1" applyBorder="1" applyAlignment="1" applyProtection="1">
      <alignment horizontal="distributed" vertical="center" justifyLastLine="1"/>
    </xf>
    <xf numFmtId="0" fontId="5" fillId="0" borderId="9" xfId="0" applyFont="1" applyBorder="1" applyAlignment="1" applyProtection="1">
      <alignment horizontal="distributed" vertical="center" justifyLastLine="1"/>
    </xf>
    <xf numFmtId="0" fontId="3" fillId="0" borderId="0" xfId="0" applyFont="1" applyAlignment="1" applyProtection="1">
      <alignment horizontal="right" shrinkToFit="1"/>
    </xf>
    <xf numFmtId="0" fontId="26" fillId="0" borderId="0" xfId="0" applyFont="1" applyAlignment="1" applyProtection="1">
      <alignment horizontal="center" vertical="center"/>
      <protection locked="0"/>
    </xf>
    <xf numFmtId="0" fontId="5" fillId="0" borderId="0" xfId="0" applyFont="1" applyAlignment="1" applyProtection="1">
      <alignment horizontal="center"/>
    </xf>
    <xf numFmtId="181" fontId="16" fillId="0" borderId="5" xfId="0" applyNumberFormat="1" applyFont="1" applyFill="1" applyBorder="1" applyAlignment="1" applyProtection="1">
      <alignment horizontal="distributed" vertical="center"/>
    </xf>
    <xf numFmtId="176" fontId="7" fillId="0" borderId="0" xfId="0" applyNumberFormat="1" applyFont="1" applyAlignment="1" applyProtection="1">
      <alignment horizontal="center" justifyLastLine="1" shrinkToFit="1"/>
    </xf>
    <xf numFmtId="182" fontId="16" fillId="0" borderId="65" xfId="0" applyNumberFormat="1" applyFont="1" applyFill="1" applyBorder="1" applyAlignment="1" applyProtection="1">
      <alignment horizontal="right" vertical="center" indent="3" shrinkToFit="1"/>
    </xf>
    <xf numFmtId="182" fontId="16" fillId="0" borderId="66" xfId="0" applyNumberFormat="1" applyFont="1" applyFill="1" applyBorder="1" applyAlignment="1" applyProtection="1">
      <alignment horizontal="right" vertical="center" indent="3" shrinkToFit="1"/>
    </xf>
    <xf numFmtId="182" fontId="16" fillId="0" borderId="9" xfId="0" applyNumberFormat="1" applyFont="1" applyFill="1" applyBorder="1" applyAlignment="1" applyProtection="1">
      <alignment horizontal="right" vertical="center" indent="3" shrinkToFit="1"/>
    </xf>
    <xf numFmtId="182" fontId="16" fillId="0" borderId="65" xfId="0" applyNumberFormat="1" applyFont="1" applyBorder="1" applyAlignment="1" applyProtection="1">
      <alignment horizontal="right" vertical="center" indent="3" shrinkToFit="1"/>
      <protection locked="0"/>
    </xf>
    <xf numFmtId="182" fontId="16" fillId="0" borderId="66" xfId="0" applyNumberFormat="1" applyFont="1" applyBorder="1" applyAlignment="1" applyProtection="1">
      <alignment horizontal="right" vertical="center" indent="3" shrinkToFit="1"/>
      <protection locked="0"/>
    </xf>
    <xf numFmtId="182" fontId="16" fillId="0" borderId="9" xfId="0" applyNumberFormat="1" applyFont="1" applyBorder="1" applyAlignment="1" applyProtection="1">
      <alignment horizontal="right" vertical="center" indent="3" shrinkToFit="1"/>
      <protection locked="0"/>
    </xf>
    <xf numFmtId="0" fontId="26" fillId="0" borderId="13" xfId="0" applyFont="1" applyFill="1" applyBorder="1" applyAlignment="1" applyProtection="1">
      <alignment horizontal="center" vertical="center" shrinkToFit="1"/>
    </xf>
    <xf numFmtId="0" fontId="26" fillId="0" borderId="59" xfId="0" applyFont="1" applyFill="1" applyBorder="1" applyAlignment="1" applyProtection="1">
      <alignment horizontal="center" vertical="center" shrinkToFit="1"/>
    </xf>
    <xf numFmtId="0" fontId="1" fillId="0" borderId="49" xfId="0" applyFont="1" applyBorder="1" applyAlignment="1" applyProtection="1">
      <alignment horizontal="center" vertical="justify" wrapText="1"/>
    </xf>
    <xf numFmtId="0" fontId="1" fillId="0" borderId="52" xfId="0" applyFont="1" applyFill="1" applyBorder="1" applyAlignment="1" applyProtection="1">
      <alignment horizontal="center" vertical="center" shrinkToFit="1"/>
    </xf>
    <xf numFmtId="0" fontId="1" fillId="0" borderId="23" xfId="0" applyFont="1" applyFill="1" applyBorder="1" applyAlignment="1" applyProtection="1">
      <alignment horizontal="center" vertical="center" shrinkToFit="1"/>
    </xf>
    <xf numFmtId="0" fontId="1" fillId="0" borderId="13" xfId="0" applyFont="1" applyBorder="1" applyAlignment="1" applyProtection="1">
      <alignment horizontal="center" vertical="distributed"/>
    </xf>
    <xf numFmtId="0" fontId="1" fillId="0" borderId="36" xfId="0" applyFont="1" applyBorder="1" applyAlignment="1" applyProtection="1">
      <alignment horizontal="center" vertical="distributed"/>
    </xf>
    <xf numFmtId="0" fontId="1" fillId="0" borderId="14" xfId="0" applyFont="1" applyBorder="1" applyAlignment="1" applyProtection="1">
      <alignment horizontal="center" vertical="distributed"/>
    </xf>
    <xf numFmtId="0" fontId="1" fillId="0" borderId="59" xfId="0" applyFont="1" applyBorder="1" applyAlignment="1" applyProtection="1">
      <alignment horizontal="center" vertical="distributed"/>
    </xf>
    <xf numFmtId="0" fontId="1" fillId="0" borderId="35" xfId="0" applyFont="1" applyFill="1" applyBorder="1" applyAlignment="1" applyProtection="1">
      <alignment horizontal="center" vertical="center" shrinkToFit="1"/>
    </xf>
    <xf numFmtId="0" fontId="1" fillId="0" borderId="30" xfId="0" applyFont="1" applyFill="1" applyBorder="1" applyAlignment="1" applyProtection="1">
      <alignment horizontal="center" vertical="center" shrinkToFit="1"/>
    </xf>
    <xf numFmtId="0" fontId="1" fillId="0" borderId="12" xfId="0" applyFont="1" applyFill="1" applyBorder="1" applyAlignment="1" applyProtection="1">
      <alignment horizontal="center" vertical="center" shrinkToFit="1"/>
    </xf>
    <xf numFmtId="0" fontId="7" fillId="0" borderId="0" xfId="0" applyFont="1" applyFill="1" applyAlignment="1" applyProtection="1">
      <alignment horizontal="center"/>
    </xf>
    <xf numFmtId="0" fontId="23" fillId="0" borderId="0" xfId="0" applyFont="1" applyFill="1" applyBorder="1" applyAlignment="1" applyProtection="1">
      <alignment horizontal="left" vertical="center"/>
    </xf>
    <xf numFmtId="0" fontId="23" fillId="0" borderId="0" xfId="0" applyFont="1" applyFill="1" applyAlignment="1">
      <alignment horizontal="left" vertical="center"/>
    </xf>
    <xf numFmtId="176" fontId="0" fillId="0" borderId="5" xfId="0" applyNumberFormat="1" applyFill="1" applyBorder="1" applyAlignment="1" applyProtection="1">
      <alignment horizontal="center"/>
      <protection locked="0"/>
    </xf>
    <xf numFmtId="176" fontId="0" fillId="0" borderId="60" xfId="0" applyNumberFormat="1" applyFill="1" applyBorder="1" applyAlignment="1" applyProtection="1">
      <alignment horizontal="center" vertical="center" wrapText="1"/>
      <protection locked="0"/>
    </xf>
    <xf numFmtId="176" fontId="0" fillId="0" borderId="28" xfId="0" applyNumberFormat="1" applyFill="1" applyBorder="1" applyAlignment="1" applyProtection="1">
      <alignment horizontal="center" vertical="center" wrapText="1"/>
      <protection locked="0"/>
    </xf>
    <xf numFmtId="176" fontId="0" fillId="0" borderId="57" xfId="0" applyNumberFormat="1" applyFill="1" applyBorder="1" applyAlignment="1" applyProtection="1">
      <alignment horizontal="center" vertical="center" wrapText="1"/>
      <protection locked="0"/>
    </xf>
    <xf numFmtId="176" fontId="0" fillId="0" borderId="29" xfId="0" applyNumberFormat="1" applyFill="1" applyBorder="1" applyAlignment="1" applyProtection="1">
      <alignment horizontal="center" vertical="center" wrapText="1"/>
      <protection locked="0"/>
    </xf>
    <xf numFmtId="176" fontId="0" fillId="0" borderId="73" xfId="0" applyNumberFormat="1" applyFill="1" applyBorder="1" applyAlignment="1" applyProtection="1">
      <alignment horizontal="center" vertical="center" wrapText="1"/>
      <protection locked="0"/>
    </xf>
    <xf numFmtId="176" fontId="0" fillId="0" borderId="30" xfId="0" applyNumberFormat="1" applyFill="1" applyBorder="1" applyAlignment="1" applyProtection="1">
      <alignment horizontal="center" vertical="center" wrapText="1"/>
      <protection locked="0"/>
    </xf>
    <xf numFmtId="0" fontId="1" fillId="0" borderId="49" xfId="0" applyFont="1" applyFill="1" applyBorder="1" applyAlignment="1" applyProtection="1">
      <alignment horizontal="center" vertical="center"/>
    </xf>
    <xf numFmtId="0" fontId="1" fillId="0" borderId="20" xfId="0" applyFont="1" applyFill="1" applyBorder="1" applyAlignment="1" applyProtection="1">
      <alignment horizontal="distributed" vertical="center" shrinkToFit="1"/>
    </xf>
    <xf numFmtId="0" fontId="1" fillId="0" borderId="22" xfId="0" applyFont="1" applyFill="1" applyBorder="1" applyAlignment="1" applyProtection="1">
      <alignment horizontal="distributed" vertical="center" shrinkToFit="1"/>
    </xf>
    <xf numFmtId="0" fontId="1" fillId="0" borderId="51" xfId="0" applyFont="1" applyFill="1" applyBorder="1" applyAlignment="1" applyProtection="1">
      <alignment vertical="center" shrinkToFit="1"/>
    </xf>
    <xf numFmtId="0" fontId="1" fillId="0" borderId="19" xfId="0" applyFont="1" applyFill="1" applyBorder="1" applyAlignment="1" applyProtection="1">
      <alignment vertical="center" shrinkToFit="1"/>
    </xf>
    <xf numFmtId="0" fontId="5" fillId="0" borderId="0" xfId="0" applyFont="1" applyAlignment="1" applyProtection="1">
      <alignment horizontal="left"/>
    </xf>
    <xf numFmtId="0" fontId="1" fillId="0" borderId="65" xfId="0" applyFont="1" applyBorder="1" applyAlignment="1" applyProtection="1">
      <alignment horizontal="distributed" vertical="center" justifyLastLine="1"/>
    </xf>
    <xf numFmtId="0" fontId="1" fillId="0" borderId="66" xfId="0" applyFont="1" applyBorder="1" applyAlignment="1" applyProtection="1">
      <alignment horizontal="distributed" vertical="center" justifyLastLine="1"/>
    </xf>
    <xf numFmtId="0" fontId="1" fillId="0" borderId="9" xfId="0" applyFont="1" applyBorder="1" applyAlignment="1" applyProtection="1">
      <alignment horizontal="distributed" vertical="center" justifyLastLine="1"/>
    </xf>
    <xf numFmtId="49" fontId="5" fillId="0" borderId="65" xfId="0" applyNumberFormat="1" applyFont="1" applyBorder="1" applyAlignment="1" applyProtection="1">
      <alignment horizontal="center" vertical="center" justifyLastLine="1"/>
    </xf>
    <xf numFmtId="0" fontId="5" fillId="0" borderId="66" xfId="0" applyNumberFormat="1" applyFont="1" applyBorder="1" applyAlignment="1" applyProtection="1">
      <alignment horizontal="center" vertical="center" justifyLastLine="1"/>
    </xf>
    <xf numFmtId="0" fontId="5" fillId="0" borderId="9" xfId="0" applyNumberFormat="1" applyFont="1" applyBorder="1" applyAlignment="1" applyProtection="1">
      <alignment horizontal="center" vertical="center" justifyLastLine="1"/>
    </xf>
    <xf numFmtId="176" fontId="1" fillId="0" borderId="0" xfId="0" applyNumberFormat="1" applyFont="1" applyAlignment="1" applyProtection="1">
      <alignment horizontal="center" shrinkToFit="1"/>
    </xf>
    <xf numFmtId="176" fontId="1" fillId="0" borderId="0" xfId="0" applyNumberFormat="1" applyFont="1" applyAlignment="1" applyProtection="1">
      <alignment horizontal="distributed" justifyLastLine="1" shrinkToFit="1"/>
    </xf>
    <xf numFmtId="0" fontId="3" fillId="0" borderId="0" xfId="0" applyFont="1" applyAlignment="1" applyProtection="1">
      <alignment horizontal="center"/>
    </xf>
    <xf numFmtId="0" fontId="1" fillId="0" borderId="0" xfId="0" applyFont="1" applyAlignment="1" applyProtection="1">
      <alignment horizontal="left"/>
    </xf>
    <xf numFmtId="176" fontId="18" fillId="0" borderId="0" xfId="0" applyNumberFormat="1" applyFont="1" applyFill="1" applyAlignment="1" applyProtection="1">
      <alignment horizontal="right" shrinkToFit="1"/>
    </xf>
    <xf numFmtId="0" fontId="9" fillId="0" borderId="1" xfId="0" applyFont="1" applyBorder="1" applyAlignment="1" applyProtection="1">
      <alignment horizontal="center" vertical="center" justifyLastLine="1"/>
    </xf>
    <xf numFmtId="0" fontId="9" fillId="0" borderId="2" xfId="0" applyFont="1" applyBorder="1" applyAlignment="1" applyProtection="1">
      <alignment horizontal="center" vertical="center" justifyLastLine="1"/>
    </xf>
    <xf numFmtId="0" fontId="9" fillId="0" borderId="55" xfId="0" applyFont="1" applyBorder="1" applyAlignment="1" applyProtection="1">
      <alignment horizontal="center" vertical="center" justifyLastLine="1"/>
    </xf>
    <xf numFmtId="0" fontId="9" fillId="0" borderId="0" xfId="0" applyFont="1" applyBorder="1" applyAlignment="1" applyProtection="1">
      <alignment horizontal="center" vertical="center" justifyLastLine="1"/>
    </xf>
    <xf numFmtId="0" fontId="9" fillId="0" borderId="4" xfId="0" applyFont="1" applyBorder="1" applyAlignment="1" applyProtection="1">
      <alignment horizontal="center" vertical="center" justifyLastLine="1"/>
    </xf>
    <xf numFmtId="0" fontId="9" fillId="0" borderId="5" xfId="0" applyFont="1" applyBorder="1" applyAlignment="1" applyProtection="1">
      <alignment horizontal="center" vertical="center" justifyLastLine="1"/>
    </xf>
    <xf numFmtId="0" fontId="9" fillId="0" borderId="51" xfId="0" applyFont="1" applyBorder="1" applyAlignment="1" applyProtection="1">
      <alignment horizontal="center" vertical="center"/>
    </xf>
    <xf numFmtId="0" fontId="9" fillId="0" borderId="52" xfId="0" applyFont="1" applyBorder="1" applyAlignment="1" applyProtection="1">
      <alignment horizontal="center" vertical="center"/>
    </xf>
    <xf numFmtId="0" fontId="9" fillId="0" borderId="53"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50"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67" xfId="0" applyFont="1" applyBorder="1" applyAlignment="1" applyProtection="1">
      <alignment horizontal="center" vertical="center"/>
    </xf>
    <xf numFmtId="0" fontId="9" fillId="0" borderId="21" xfId="0" applyFont="1" applyBorder="1" applyAlignment="1" applyProtection="1">
      <alignment horizontal="distributed" vertical="center" indent="2"/>
    </xf>
    <xf numFmtId="0" fontId="9" fillId="0" borderId="7" xfId="0" applyFont="1" applyBorder="1" applyAlignment="1" applyProtection="1">
      <alignment horizontal="distributed" vertical="center" indent="2"/>
    </xf>
    <xf numFmtId="0" fontId="9" fillId="0" borderId="22" xfId="0" applyFont="1" applyBorder="1" applyAlignment="1" applyProtection="1">
      <alignment horizontal="distributed" vertical="center" indent="2"/>
    </xf>
    <xf numFmtId="0" fontId="9" fillId="0" borderId="8" xfId="0" applyFont="1" applyBorder="1" applyAlignment="1" applyProtection="1">
      <alignment horizontal="distributed" vertical="center" indent="2"/>
    </xf>
    <xf numFmtId="0" fontId="9" fillId="0" borderId="47" xfId="0" applyFont="1" applyBorder="1" applyAlignment="1" applyProtection="1">
      <alignment horizontal="distributed" vertical="center" justifyLastLine="1"/>
    </xf>
    <xf numFmtId="0" fontId="9" fillId="0" borderId="40" xfId="0" applyFont="1" applyBorder="1" applyAlignment="1" applyProtection="1">
      <alignment horizontal="distributed" vertical="center" justifyLastLine="1"/>
    </xf>
    <xf numFmtId="0" fontId="9" fillId="0" borderId="21" xfId="0" applyFont="1" applyBorder="1" applyAlignment="1" applyProtection="1">
      <alignment horizontal="center" vertical="center"/>
    </xf>
    <xf numFmtId="0" fontId="9" fillId="0" borderId="68"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69" xfId="0" applyFont="1" applyFill="1" applyBorder="1" applyAlignment="1" applyProtection="1">
      <alignment vertical="center" wrapText="1"/>
    </xf>
    <xf numFmtId="0" fontId="9" fillId="0" borderId="63" xfId="0" applyFont="1" applyFill="1" applyBorder="1" applyAlignment="1" applyProtection="1">
      <alignment vertical="center" wrapText="1"/>
    </xf>
    <xf numFmtId="0" fontId="9" fillId="0" borderId="64" xfId="0" applyFont="1" applyFill="1" applyBorder="1" applyAlignment="1" applyProtection="1">
      <alignment vertical="center" wrapText="1"/>
    </xf>
    <xf numFmtId="0" fontId="9" fillId="0" borderId="69"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70" xfId="0" applyFont="1" applyBorder="1" applyAlignment="1" applyProtection="1">
      <alignment horizontal="center" vertical="center"/>
    </xf>
    <xf numFmtId="176" fontId="9" fillId="0" borderId="10" xfId="0" applyNumberFormat="1" applyFont="1" applyBorder="1" applyAlignment="1" applyProtection="1">
      <alignment horizontal="center" vertical="center" wrapText="1"/>
    </xf>
    <xf numFmtId="176" fontId="9" fillId="0" borderId="11" xfId="0" applyNumberFormat="1" applyFont="1" applyBorder="1" applyAlignment="1" applyProtection="1">
      <alignment horizontal="center" vertical="center" wrapText="1"/>
    </xf>
    <xf numFmtId="176" fontId="9" fillId="0" borderId="12" xfId="0" applyNumberFormat="1" applyFont="1" applyBorder="1" applyAlignment="1" applyProtection="1">
      <alignment horizontal="center" vertical="center" wrapText="1"/>
    </xf>
    <xf numFmtId="177" fontId="22" fillId="0" borderId="67" xfId="0" applyNumberFormat="1" applyFont="1" applyFill="1" applyBorder="1" applyAlignment="1" applyProtection="1">
      <alignment shrinkToFit="1"/>
    </xf>
    <xf numFmtId="177" fontId="22" fillId="0" borderId="54" xfId="0" applyNumberFormat="1" applyFont="1" applyFill="1" applyBorder="1" applyAlignment="1" applyProtection="1">
      <alignment shrinkToFit="1"/>
    </xf>
    <xf numFmtId="177" fontId="22" fillId="0" borderId="16" xfId="0" applyNumberFormat="1" applyFont="1" applyFill="1" applyBorder="1" applyAlignment="1" applyProtection="1">
      <alignment shrinkToFit="1"/>
    </xf>
    <xf numFmtId="184" fontId="22" fillId="0" borderId="67" xfId="0" applyNumberFormat="1" applyFont="1" applyFill="1" applyBorder="1" applyAlignment="1" applyProtection="1">
      <alignment shrinkToFit="1"/>
    </xf>
    <xf numFmtId="184" fontId="22" fillId="0" borderId="54" xfId="0" applyNumberFormat="1" applyFont="1" applyFill="1" applyBorder="1" applyAlignment="1" applyProtection="1">
      <alignment shrinkToFit="1"/>
    </xf>
    <xf numFmtId="184" fontId="22" fillId="0" borderId="19" xfId="0" applyNumberFormat="1" applyFont="1" applyFill="1" applyBorder="1" applyAlignment="1" applyProtection="1">
      <alignment shrinkToFit="1"/>
    </xf>
    <xf numFmtId="177" fontId="22" fillId="0" borderId="68" xfId="0" applyNumberFormat="1" applyFont="1" applyFill="1" applyBorder="1" applyAlignment="1" applyProtection="1">
      <alignment shrinkToFit="1"/>
    </xf>
    <xf numFmtId="177" fontId="22" fillId="0" borderId="62" xfId="0" applyNumberFormat="1" applyFont="1" applyFill="1" applyBorder="1" applyAlignment="1" applyProtection="1">
      <alignment shrinkToFit="1"/>
    </xf>
    <xf numFmtId="177" fontId="22" fillId="0" borderId="20" xfId="0" applyNumberFormat="1" applyFont="1" applyFill="1" applyBorder="1" applyAlignment="1" applyProtection="1">
      <alignment shrinkToFit="1"/>
    </xf>
    <xf numFmtId="184" fontId="22" fillId="0" borderId="68" xfId="0" applyNumberFormat="1" applyFont="1" applyFill="1" applyBorder="1" applyAlignment="1" applyProtection="1">
      <alignment shrinkToFit="1"/>
    </xf>
    <xf numFmtId="184" fontId="22" fillId="0" borderId="62" xfId="0" applyNumberFormat="1" applyFont="1" applyFill="1" applyBorder="1" applyAlignment="1" applyProtection="1">
      <alignment shrinkToFit="1"/>
    </xf>
    <xf numFmtId="184" fontId="22" fillId="0" borderId="23" xfId="0" applyNumberFormat="1" applyFont="1" applyFill="1" applyBorder="1" applyAlignment="1" applyProtection="1">
      <alignment shrinkToFit="1"/>
    </xf>
    <xf numFmtId="177" fontId="22" fillId="0" borderId="69" xfId="0" applyNumberFormat="1" applyFont="1" applyFill="1" applyBorder="1" applyAlignment="1" applyProtection="1">
      <alignment shrinkToFit="1"/>
      <protection locked="0"/>
    </xf>
    <xf numFmtId="177" fontId="22" fillId="0" borderId="63" xfId="0" applyNumberFormat="1" applyFont="1" applyFill="1" applyBorder="1" applyAlignment="1" applyProtection="1">
      <alignment shrinkToFit="1"/>
      <protection locked="0"/>
    </xf>
    <xf numFmtId="177" fontId="22" fillId="0" borderId="64" xfId="0" applyNumberFormat="1" applyFont="1" applyFill="1" applyBorder="1" applyAlignment="1" applyProtection="1">
      <alignment shrinkToFit="1"/>
      <protection locked="0"/>
    </xf>
    <xf numFmtId="184" fontId="22" fillId="0" borderId="69" xfId="0" applyNumberFormat="1" applyFont="1" applyFill="1" applyBorder="1" applyAlignment="1" applyProtection="1">
      <alignment shrinkToFit="1"/>
    </xf>
    <xf numFmtId="184" fontId="22" fillId="0" borderId="63" xfId="0" applyNumberFormat="1" applyFont="1" applyFill="1" applyBorder="1" applyAlignment="1" applyProtection="1">
      <alignment shrinkToFit="1"/>
    </xf>
    <xf numFmtId="184" fontId="22" fillId="0" borderId="70" xfId="0" applyNumberFormat="1" applyFont="1" applyFill="1" applyBorder="1" applyAlignment="1" applyProtection="1">
      <alignment shrinkToFit="1"/>
    </xf>
    <xf numFmtId="0" fontId="1" fillId="0" borderId="0" xfId="0" applyFont="1" applyAlignment="1" applyProtection="1">
      <alignment horizontal="left"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184" fontId="22" fillId="0" borderId="71" xfId="0" applyNumberFormat="1" applyFont="1" applyFill="1" applyBorder="1" applyAlignment="1" applyProtection="1">
      <alignment shrinkToFit="1"/>
    </xf>
    <xf numFmtId="184" fontId="22" fillId="0" borderId="72" xfId="0" applyNumberFormat="1" applyFont="1" applyFill="1" applyBorder="1" applyAlignment="1" applyProtection="1">
      <alignment shrinkToFit="1"/>
    </xf>
    <xf numFmtId="184" fontId="22" fillId="0" borderId="37" xfId="0" applyNumberFormat="1" applyFont="1" applyFill="1" applyBorder="1" applyAlignment="1" applyProtection="1">
      <alignment shrinkToFit="1"/>
    </xf>
    <xf numFmtId="184" fontId="22" fillId="0" borderId="39" xfId="0" applyNumberFormat="1" applyFont="1" applyFill="1" applyBorder="1" applyAlignment="1" applyProtection="1">
      <alignment shrinkToFit="1"/>
    </xf>
    <xf numFmtId="0" fontId="1" fillId="0" borderId="2" xfId="0" applyFont="1" applyBorder="1" applyAlignment="1" applyProtection="1">
      <alignment horizontal="left" vertical="center"/>
    </xf>
    <xf numFmtId="184" fontId="22" fillId="0" borderId="64" xfId="0" applyNumberFormat="1" applyFont="1" applyFill="1" applyBorder="1" applyAlignment="1" applyProtection="1">
      <alignment shrinkToFit="1"/>
    </xf>
    <xf numFmtId="184" fontId="22" fillId="0" borderId="67" xfId="0" applyNumberFormat="1" applyFont="1" applyFill="1" applyBorder="1" applyAlignment="1" applyProtection="1">
      <alignment vertical="center" shrinkToFit="1"/>
    </xf>
    <xf numFmtId="184" fontId="22" fillId="0" borderId="54" xfId="0" applyNumberFormat="1" applyFont="1" applyFill="1" applyBorder="1" applyAlignment="1" applyProtection="1">
      <alignment vertical="center" shrinkToFit="1"/>
    </xf>
    <xf numFmtId="184" fontId="22" fillId="0" borderId="16" xfId="0" applyNumberFormat="1" applyFont="1" applyFill="1" applyBorder="1" applyAlignment="1" applyProtection="1">
      <alignment vertical="center" shrinkToFit="1"/>
    </xf>
    <xf numFmtId="186" fontId="10" fillId="0" borderId="39" xfId="0" applyNumberFormat="1" applyFont="1" applyFill="1" applyBorder="1" applyAlignment="1" applyProtection="1">
      <alignment shrinkToFit="1"/>
      <protection locked="0"/>
    </xf>
    <xf numFmtId="185" fontId="10" fillId="0" borderId="39" xfId="0" applyNumberFormat="1" applyFont="1" applyFill="1" applyBorder="1" applyAlignment="1" applyProtection="1">
      <alignment shrinkToFit="1"/>
      <protection locked="0"/>
    </xf>
  </cellXfs>
  <cellStyles count="3">
    <cellStyle name="桁区切り" xfId="1" builtinId="6"/>
    <cellStyle name="標準" xfId="0" builtinId="0"/>
    <cellStyle name="標準 2" xfId="2" xr:uid="{16B5540E-8C05-41D8-95B4-DCECB2FCF13B}"/>
  </cellStyles>
  <dxfs count="92">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color rgb="FF9C0006"/>
      </font>
      <fill>
        <patternFill>
          <bgColor rgb="FFFFC7CE"/>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FF66"/>
      <color rgb="FFFFFF99"/>
      <color rgb="FFFFFF00"/>
      <color rgb="FF66FF66"/>
      <color rgb="FF79DCFF"/>
      <color rgb="FFFF5050"/>
      <color rgb="FF5BD4FF"/>
      <color rgb="FFF8182D"/>
      <color rgb="FFBA0617"/>
      <color rgb="FFDE0E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180975</xdr:colOff>
      <xdr:row>17</xdr:row>
      <xdr:rowOff>175261</xdr:rowOff>
    </xdr:from>
    <xdr:to>
      <xdr:col>3</xdr:col>
      <xdr:colOff>76200</xdr:colOff>
      <xdr:row>23</xdr:row>
      <xdr:rowOff>22861</xdr:rowOff>
    </xdr:to>
    <xdr:sp macro="" textlink="">
      <xdr:nvSpPr>
        <xdr:cNvPr id="1465" name="Oval 1">
          <a:extLst>
            <a:ext uri="{FF2B5EF4-FFF2-40B4-BE49-F238E27FC236}">
              <a16:creationId xmlns:a16="http://schemas.microsoft.com/office/drawing/2014/main" id="{00000000-0008-0000-0600-0000B9050000}"/>
            </a:ext>
          </a:extLst>
        </xdr:cNvPr>
        <xdr:cNvSpPr>
          <a:spLocks noChangeArrowheads="1"/>
        </xdr:cNvSpPr>
      </xdr:nvSpPr>
      <xdr:spPr bwMode="auto">
        <a:xfrm>
          <a:off x="180975" y="3467101"/>
          <a:ext cx="1800225" cy="990600"/>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clientData/>
  </xdr:twoCellAnchor>
  <xdr:twoCellAnchor>
    <xdr:from>
      <xdr:col>3</xdr:col>
      <xdr:colOff>390523</xdr:colOff>
      <xdr:row>13</xdr:row>
      <xdr:rowOff>95249</xdr:rowOff>
    </xdr:from>
    <xdr:to>
      <xdr:col>6</xdr:col>
      <xdr:colOff>638175</xdr:colOff>
      <xdr:row>25</xdr:row>
      <xdr:rowOff>57150</xdr:rowOff>
    </xdr:to>
    <xdr:sp macro="" textlink="">
      <xdr:nvSpPr>
        <xdr:cNvPr id="1026" name="AutoShape 2">
          <a:extLst>
            <a:ext uri="{FF2B5EF4-FFF2-40B4-BE49-F238E27FC236}">
              <a16:creationId xmlns:a16="http://schemas.microsoft.com/office/drawing/2014/main" id="{00000000-0008-0000-0600-000002040000}"/>
            </a:ext>
          </a:extLst>
        </xdr:cNvPr>
        <xdr:cNvSpPr>
          <a:spLocks noChangeArrowheads="1"/>
        </xdr:cNvSpPr>
      </xdr:nvSpPr>
      <xdr:spPr bwMode="auto">
        <a:xfrm>
          <a:off x="2247898" y="2619374"/>
          <a:ext cx="3762377" cy="2057401"/>
        </a:xfrm>
        <a:prstGeom prst="wedgeRectCallout">
          <a:avLst>
            <a:gd name="adj1" fmla="val -56092"/>
            <a:gd name="adj2" fmla="val 1789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endParaRPr lang="en-US" altLang="ja-JP"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注②</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・教育研究経費支出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・管理経費支出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「経常費補助金」以外の補助金に係る実績報告書に記載されている、補助対象経費を控除する。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a:t>
          </a:r>
          <a:r>
            <a:rPr lang="ja-JP" altLang="ja-JP" sz="1000" b="0" i="0" baseline="0">
              <a:effectLst/>
              <a:latin typeface="ＭＳ ゴシック" panose="020B0609070205080204" pitchFamily="49" charset="-128"/>
              <a:ea typeface="ＭＳ ゴシック" panose="020B0609070205080204" pitchFamily="49" charset="-128"/>
              <a:cs typeface="+mn-cs"/>
            </a:rPr>
            <a:t>経常費補助金以外のその他補助金</a:t>
          </a:r>
          <a:r>
            <a:rPr lang="ja-JP" altLang="en-US" sz="1000" b="0" i="0" baseline="0">
              <a:effectLst/>
              <a:latin typeface="ＭＳ ゴシック" panose="020B0609070205080204" pitchFamily="49" charset="-128"/>
              <a:ea typeface="ＭＳ ゴシック" panose="020B0609070205080204" pitchFamily="49" charset="-128"/>
              <a:cs typeface="+mn-cs"/>
            </a:rPr>
            <a:t>の例示</a:t>
          </a:r>
          <a:r>
            <a:rPr lang="en-US" altLang="ja-JP" sz="1000" b="0" i="0" baseline="0">
              <a:effectLst/>
              <a:latin typeface="ＭＳ ゴシック" panose="020B0609070205080204" pitchFamily="49" charset="-128"/>
              <a:ea typeface="ＭＳ ゴシック" panose="020B0609070205080204" pitchFamily="49" charset="-128"/>
              <a:cs typeface="+mn-cs"/>
            </a:rPr>
            <a:t>】</a:t>
          </a:r>
        </a:p>
        <a:p>
          <a:pPr algn="l" rtl="0">
            <a:lnSpc>
              <a:spcPts val="9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・大阪府私立高等学校等教育振興補助金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・大阪府私立高等学校学校経営推進費補助金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190500</xdr:colOff>
      <xdr:row>10</xdr:row>
      <xdr:rowOff>123825</xdr:rowOff>
    </xdr:from>
    <xdr:to>
      <xdr:col>3</xdr:col>
      <xdr:colOff>104775</xdr:colOff>
      <xdr:row>12</xdr:row>
      <xdr:rowOff>9525</xdr:rowOff>
    </xdr:to>
    <xdr:sp macro="" textlink="">
      <xdr:nvSpPr>
        <xdr:cNvPr id="1467" name="Oval 3">
          <a:extLst>
            <a:ext uri="{FF2B5EF4-FFF2-40B4-BE49-F238E27FC236}">
              <a16:creationId xmlns:a16="http://schemas.microsoft.com/office/drawing/2014/main" id="{00000000-0008-0000-0600-0000BB050000}"/>
            </a:ext>
          </a:extLst>
        </xdr:cNvPr>
        <xdr:cNvSpPr>
          <a:spLocks noChangeArrowheads="1"/>
        </xdr:cNvSpPr>
      </xdr:nvSpPr>
      <xdr:spPr bwMode="auto">
        <a:xfrm>
          <a:off x="190500" y="2076450"/>
          <a:ext cx="1771650" cy="266700"/>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390525</xdr:colOff>
      <xdr:row>7</xdr:row>
      <xdr:rowOff>0</xdr:rowOff>
    </xdr:from>
    <xdr:to>
      <xdr:col>6</xdr:col>
      <xdr:colOff>647700</xdr:colOff>
      <xdr:row>12</xdr:row>
      <xdr:rowOff>123826</xdr:rowOff>
    </xdr:to>
    <xdr:sp macro="" textlink="">
      <xdr:nvSpPr>
        <xdr:cNvPr id="1028" name="AutoShape 4">
          <a:extLst>
            <a:ext uri="{FF2B5EF4-FFF2-40B4-BE49-F238E27FC236}">
              <a16:creationId xmlns:a16="http://schemas.microsoft.com/office/drawing/2014/main" id="{00000000-0008-0000-0600-000004040000}"/>
            </a:ext>
          </a:extLst>
        </xdr:cNvPr>
        <xdr:cNvSpPr>
          <a:spLocks noChangeArrowheads="1"/>
        </xdr:cNvSpPr>
      </xdr:nvSpPr>
      <xdr:spPr bwMode="auto">
        <a:xfrm>
          <a:off x="2247900" y="1381125"/>
          <a:ext cx="3771900" cy="1076326"/>
        </a:xfrm>
        <a:prstGeom prst="wedgeRectCallout">
          <a:avLst>
            <a:gd name="adj1" fmla="val -57259"/>
            <a:gd name="adj2" fmla="val 1600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注①</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「人件費」「教育研究経費」「管理経費」を対象とした補助金交付額を控除する。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733424</xdr:colOff>
      <xdr:row>6</xdr:row>
      <xdr:rowOff>180976</xdr:rowOff>
    </xdr:from>
    <xdr:to>
      <xdr:col>10</xdr:col>
      <xdr:colOff>1133475</xdr:colOff>
      <xdr:row>21</xdr:row>
      <xdr:rowOff>95250</xdr:rowOff>
    </xdr:to>
    <xdr:sp macro="" textlink="">
      <xdr:nvSpPr>
        <xdr:cNvPr id="1029" name="Rectangle 5">
          <a:extLst>
            <a:ext uri="{FF2B5EF4-FFF2-40B4-BE49-F238E27FC236}">
              <a16:creationId xmlns:a16="http://schemas.microsoft.com/office/drawing/2014/main" id="{00000000-0008-0000-0600-000005040000}"/>
            </a:ext>
          </a:extLst>
        </xdr:cNvPr>
        <xdr:cNvSpPr>
          <a:spLocks noChangeArrowheads="1"/>
        </xdr:cNvSpPr>
      </xdr:nvSpPr>
      <xdr:spPr bwMode="auto">
        <a:xfrm>
          <a:off x="6105524" y="1371601"/>
          <a:ext cx="5086351" cy="258127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例）</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カウンセラーの雇用に対して教育振興補助金の交付を受ける場合。</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カウンセラーの人件費支出　１，５００，０００円</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カウンセラーの補助金額　　　　７５０，０００円</a:t>
          </a:r>
        </a:p>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「その他補助金収入総額」から７５０，０００円を控除した金額を入力する。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rtl="0"/>
          <a:r>
            <a:rPr lang="ja-JP" altLang="en-US" sz="1100" b="0" i="0" baseline="0">
              <a:effectLst/>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人件費支出</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「人件費支出総額」から１，５００，０００円を控除した金額を入力する。</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I1/&#65299;&#65303;&#37197;&#20998;&#65288;&#20196;&#21644;&#65303;&#24180;&#24230;&#65289;/02_&#20206;&#31639;&#23450;&#36890;&#30693;/&#65288;&#26696;&#65297;&#65289;R7_&#32076;&#24120;&#36027;&#35036;&#21161;&#37329;&#26283;&#23450;&#37197;&#209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XXXXXX"/>
      <sheetName val="法人別集計表"/>
      <sheetName val="高校"/>
      <sheetName val="中学校"/>
      <sheetName val="小学校"/>
      <sheetName val="中等教育"/>
      <sheetName val="★予算比較"/>
      <sheetName val="内定通知一覧"/>
      <sheetName val="交付決定用"/>
      <sheetName val="法人リスト"/>
      <sheetName val="高校並び替え"/>
      <sheetName val="中学校並び替え"/>
      <sheetName val="小学校並び替え"/>
    </sheetNames>
    <sheetDataSet>
      <sheetData sheetId="0"/>
      <sheetData sheetId="1"/>
      <sheetData sheetId="2"/>
      <sheetData sheetId="3"/>
      <sheetData sheetId="4"/>
      <sheetData sheetId="5"/>
      <sheetData sheetId="6"/>
      <sheetData sheetId="7"/>
      <sheetData sheetId="8">
        <row r="3">
          <cell r="D3" t="str">
            <v>愛泉学園</v>
          </cell>
          <cell r="E3" t="str">
            <v>大阪府堺市堺区浅香山町１丁２－２０</v>
          </cell>
          <cell r="F3">
            <v>45812</v>
          </cell>
          <cell r="G3">
            <v>6194465</v>
          </cell>
          <cell r="H3">
            <v>272211000</v>
          </cell>
          <cell r="I3">
            <v>238536</v>
          </cell>
          <cell r="J3" t="str">
            <v>01011</v>
          </cell>
          <cell r="K3" t="str">
            <v>高等学校（全日制）</v>
          </cell>
          <cell r="L3" t="str">
            <v>香ヶ丘リベルテ</v>
          </cell>
          <cell r="M3" t="str">
            <v>高等学校</v>
          </cell>
          <cell r="N3">
            <v>312</v>
          </cell>
          <cell r="O3">
            <v>573</v>
          </cell>
          <cell r="P3">
            <v>178776</v>
          </cell>
          <cell r="Q3">
            <v>1012</v>
          </cell>
          <cell r="R3" t="str">
            <v>高等学校（全日制）</v>
          </cell>
          <cell r="S3" t="str">
            <v>堺リベラル</v>
          </cell>
          <cell r="T3" t="str">
            <v>高等学校</v>
          </cell>
          <cell r="U3">
            <v>411</v>
          </cell>
          <cell r="V3">
            <v>167</v>
          </cell>
          <cell r="W3">
            <v>59760</v>
          </cell>
          <cell r="AE3">
            <v>33675</v>
          </cell>
          <cell r="AF3">
            <v>1041</v>
          </cell>
          <cell r="AG3" t="str">
            <v>中学校</v>
          </cell>
          <cell r="AH3" t="str">
            <v>堺リベラル中学校</v>
          </cell>
          <cell r="AI3">
            <v>271</v>
          </cell>
          <cell r="AJ3">
            <v>129</v>
          </cell>
          <cell r="AK3">
            <v>33675</v>
          </cell>
        </row>
        <row r="4">
          <cell r="D4" t="str">
            <v>上宮学園</v>
          </cell>
          <cell r="E4" t="str">
            <v>大阪府大阪市天王寺区上之宮町９－３６</v>
          </cell>
          <cell r="F4">
            <v>45812</v>
          </cell>
          <cell r="G4">
            <v>6193281</v>
          </cell>
          <cell r="H4">
            <v>714557000</v>
          </cell>
          <cell r="I4">
            <v>642557</v>
          </cell>
          <cell r="J4" t="str">
            <v>02011</v>
          </cell>
          <cell r="K4" t="str">
            <v>高等学校（全日制）</v>
          </cell>
          <cell r="L4" t="str">
            <v>上宮</v>
          </cell>
          <cell r="M4" t="str">
            <v>高等学校</v>
          </cell>
          <cell r="N4">
            <v>255</v>
          </cell>
          <cell r="O4">
            <v>1888</v>
          </cell>
          <cell r="P4">
            <v>479765</v>
          </cell>
          <cell r="Q4">
            <v>2012</v>
          </cell>
          <cell r="R4" t="str">
            <v>高等学校（全日制）</v>
          </cell>
          <cell r="S4" t="str">
            <v>上宮太子</v>
          </cell>
          <cell r="T4" t="str">
            <v>高等学校</v>
          </cell>
          <cell r="U4">
            <v>323</v>
          </cell>
          <cell r="V4">
            <v>504</v>
          </cell>
          <cell r="W4">
            <v>162792</v>
          </cell>
          <cell r="AE4">
            <v>72000</v>
          </cell>
          <cell r="AF4">
            <v>2041</v>
          </cell>
          <cell r="AG4" t="str">
            <v>中学校</v>
          </cell>
          <cell r="AH4" t="str">
            <v>上宮学園中学校</v>
          </cell>
          <cell r="AI4">
            <v>200</v>
          </cell>
          <cell r="AJ4">
            <v>360</v>
          </cell>
          <cell r="AK4">
            <v>72000</v>
          </cell>
        </row>
        <row r="5">
          <cell r="D5" t="str">
            <v>大阪学院大学</v>
          </cell>
          <cell r="E5" t="str">
            <v>大阪府大阪市北区天神橋２丁目北１－２</v>
          </cell>
          <cell r="F5">
            <v>45812</v>
          </cell>
          <cell r="G5">
            <v>6193710</v>
          </cell>
          <cell r="H5">
            <v>348000000</v>
          </cell>
          <cell r="I5">
            <v>348000</v>
          </cell>
          <cell r="J5" t="str">
            <v>03011</v>
          </cell>
          <cell r="K5" t="str">
            <v>高等学校（全日制）</v>
          </cell>
          <cell r="L5" t="str">
            <v>大阪学院大学</v>
          </cell>
          <cell r="M5" t="str">
            <v>高等学校</v>
          </cell>
          <cell r="N5">
            <v>232</v>
          </cell>
          <cell r="O5">
            <v>1500</v>
          </cell>
          <cell r="P5">
            <v>348000</v>
          </cell>
          <cell r="AE5">
            <v>0</v>
          </cell>
          <cell r="AH5" t="str">
            <v/>
          </cell>
        </row>
        <row r="6">
          <cell r="D6" t="str">
            <v>大阪学園</v>
          </cell>
          <cell r="E6" t="str">
            <v>大阪府大阪市東淀川区相川２丁目１８－５１</v>
          </cell>
          <cell r="F6">
            <v>45812</v>
          </cell>
          <cell r="G6">
            <v>6193574</v>
          </cell>
          <cell r="H6">
            <v>450840000</v>
          </cell>
          <cell r="I6">
            <v>450840</v>
          </cell>
          <cell r="J6" t="str">
            <v>04011</v>
          </cell>
          <cell r="K6" t="str">
            <v>高等学校（全日制）</v>
          </cell>
          <cell r="L6" t="str">
            <v>大阪</v>
          </cell>
          <cell r="M6" t="str">
            <v>高等学校</v>
          </cell>
          <cell r="N6">
            <v>255</v>
          </cell>
          <cell r="O6">
            <v>1768</v>
          </cell>
          <cell r="P6">
            <v>450840</v>
          </cell>
          <cell r="AE6">
            <v>0</v>
          </cell>
          <cell r="AH6" t="str">
            <v/>
          </cell>
        </row>
        <row r="7">
          <cell r="D7" t="str">
            <v>常翔学園</v>
          </cell>
          <cell r="E7" t="str">
            <v>大阪府大阪市旭区大宮５丁目１６－１</v>
          </cell>
          <cell r="F7">
            <v>45812</v>
          </cell>
          <cell r="G7">
            <v>3302533</v>
          </cell>
          <cell r="H7">
            <v>946906000</v>
          </cell>
          <cell r="I7">
            <v>818752</v>
          </cell>
          <cell r="J7" t="str">
            <v>05011</v>
          </cell>
          <cell r="K7" t="str">
            <v>高等学校（全日制）</v>
          </cell>
          <cell r="L7" t="str">
            <v>常翔学園</v>
          </cell>
          <cell r="M7" t="str">
            <v>高等学校</v>
          </cell>
          <cell r="N7">
            <v>258</v>
          </cell>
          <cell r="O7">
            <v>1841</v>
          </cell>
          <cell r="P7">
            <v>474718</v>
          </cell>
          <cell r="Q7">
            <v>5012</v>
          </cell>
          <cell r="R7" t="str">
            <v>高等学校（全日制）</v>
          </cell>
          <cell r="S7" t="str">
            <v>常翔啓光学園</v>
          </cell>
          <cell r="T7" t="str">
            <v>高等学校</v>
          </cell>
          <cell r="U7">
            <v>277</v>
          </cell>
          <cell r="V7">
            <v>1242</v>
          </cell>
          <cell r="W7">
            <v>344034</v>
          </cell>
          <cell r="AE7">
            <v>128154</v>
          </cell>
          <cell r="AF7">
            <v>5041</v>
          </cell>
          <cell r="AG7" t="str">
            <v>中学校</v>
          </cell>
          <cell r="AH7" t="str">
            <v>常翔学園中学校</v>
          </cell>
          <cell r="AI7">
            <v>201</v>
          </cell>
          <cell r="AJ7">
            <v>419</v>
          </cell>
          <cell r="AK7">
            <v>83971</v>
          </cell>
          <cell r="AL7">
            <v>5042</v>
          </cell>
          <cell r="AM7" t="str">
            <v>中学校</v>
          </cell>
          <cell r="AN7" t="str">
            <v>常翔啓光学園中学校</v>
          </cell>
          <cell r="AO7">
            <v>236</v>
          </cell>
          <cell r="AP7">
            <v>197</v>
          </cell>
          <cell r="AQ7">
            <v>44183</v>
          </cell>
        </row>
        <row r="8">
          <cell r="D8" t="str">
            <v>大阪産業大学</v>
          </cell>
          <cell r="E8" t="str">
            <v>大阪府大東市中垣内３丁目１－１</v>
          </cell>
          <cell r="F8">
            <v>45812</v>
          </cell>
          <cell r="G8">
            <v>6193345</v>
          </cell>
          <cell r="H8">
            <v>1018883000</v>
          </cell>
          <cell r="I8">
            <v>923483</v>
          </cell>
          <cell r="J8" t="str">
            <v>06011</v>
          </cell>
          <cell r="K8" t="str">
            <v>高等学校（全日制）</v>
          </cell>
          <cell r="L8" t="str">
            <v>大阪産業大学附属</v>
          </cell>
          <cell r="M8" t="str">
            <v>高等学校</v>
          </cell>
          <cell r="N8">
            <v>260</v>
          </cell>
          <cell r="O8">
            <v>1971</v>
          </cell>
          <cell r="P8">
            <v>487723</v>
          </cell>
          <cell r="Q8">
            <v>6012</v>
          </cell>
          <cell r="R8" t="str">
            <v>高等学校（全日制）</v>
          </cell>
          <cell r="S8" t="str">
            <v>大阪桐蔭</v>
          </cell>
          <cell r="T8" t="str">
            <v>高等学校</v>
          </cell>
          <cell r="U8">
            <v>260</v>
          </cell>
          <cell r="V8">
            <v>1676</v>
          </cell>
          <cell r="W8">
            <v>435760</v>
          </cell>
          <cell r="AE8">
            <v>95400</v>
          </cell>
          <cell r="AL8">
            <v>6042</v>
          </cell>
          <cell r="AM8" t="str">
            <v>中学校</v>
          </cell>
          <cell r="AN8" t="str">
            <v>大阪桐蔭中学校</v>
          </cell>
          <cell r="AO8">
            <v>159</v>
          </cell>
          <cell r="AP8">
            <v>600</v>
          </cell>
          <cell r="AQ8">
            <v>95400</v>
          </cell>
        </row>
        <row r="9">
          <cell r="D9" t="str">
            <v>大商学園</v>
          </cell>
          <cell r="E9" t="str">
            <v>大阪府豊中市利倉東１丁目２－１</v>
          </cell>
          <cell r="F9">
            <v>45812</v>
          </cell>
          <cell r="G9">
            <v>6193540</v>
          </cell>
          <cell r="H9">
            <v>349004000</v>
          </cell>
          <cell r="I9">
            <v>349004</v>
          </cell>
          <cell r="J9" t="str">
            <v>07011</v>
          </cell>
          <cell r="K9" t="str">
            <v>高等学校（全日制）</v>
          </cell>
          <cell r="L9" t="str">
            <v>大商学園</v>
          </cell>
          <cell r="M9" t="str">
            <v>高等学校</v>
          </cell>
          <cell r="N9">
            <v>297</v>
          </cell>
          <cell r="O9">
            <v>1232</v>
          </cell>
          <cell r="P9">
            <v>349004</v>
          </cell>
          <cell r="AE9">
            <v>0</v>
          </cell>
          <cell r="AH9" t="str">
            <v/>
          </cell>
        </row>
        <row r="10">
          <cell r="D10" t="str">
            <v>大阪信愛女学院</v>
          </cell>
          <cell r="E10" t="str">
            <v>大阪府大阪市城東区古市２丁目７－３０</v>
          </cell>
          <cell r="F10">
            <v>45812</v>
          </cell>
          <cell r="G10">
            <v>6193183</v>
          </cell>
          <cell r="H10">
            <v>307225000</v>
          </cell>
          <cell r="I10">
            <v>216934</v>
          </cell>
          <cell r="J10" t="str">
            <v>08011</v>
          </cell>
          <cell r="K10" t="str">
            <v>高等学校（全日制）</v>
          </cell>
          <cell r="L10" t="str">
            <v>大阪信愛学院</v>
          </cell>
          <cell r="M10" t="str">
            <v>高等学校</v>
          </cell>
          <cell r="N10">
            <v>310</v>
          </cell>
          <cell r="O10">
            <v>720</v>
          </cell>
          <cell r="P10">
            <v>216934</v>
          </cell>
          <cell r="AE10">
            <v>30195</v>
          </cell>
          <cell r="AF10">
            <v>8041</v>
          </cell>
          <cell r="AG10" t="str">
            <v>中学校</v>
          </cell>
          <cell r="AH10" t="str">
            <v>大阪信愛学院中学校</v>
          </cell>
          <cell r="AI10">
            <v>307</v>
          </cell>
          <cell r="AJ10">
            <v>110</v>
          </cell>
          <cell r="AK10">
            <v>30195</v>
          </cell>
          <cell r="AX10">
            <v>8051</v>
          </cell>
          <cell r="AY10" t="str">
            <v>小学校</v>
          </cell>
          <cell r="AZ10" t="str">
            <v>大阪信愛学院小学校</v>
          </cell>
        </row>
        <row r="11">
          <cell r="D11" t="str">
            <v>大阪夕陽丘学園</v>
          </cell>
          <cell r="E11" t="str">
            <v>大阪府大阪市天王寺区生玉寺町７－７２</v>
          </cell>
          <cell r="F11">
            <v>45812</v>
          </cell>
          <cell r="G11">
            <v>6193558</v>
          </cell>
          <cell r="H11">
            <v>263150000</v>
          </cell>
          <cell r="I11">
            <v>263150</v>
          </cell>
          <cell r="J11" t="str">
            <v>09011</v>
          </cell>
          <cell r="K11" t="str">
            <v>高等学校（全日制）</v>
          </cell>
          <cell r="L11" t="str">
            <v>大阪夕陽丘学園</v>
          </cell>
          <cell r="M11" t="str">
            <v>高等学校</v>
          </cell>
          <cell r="N11">
            <v>277</v>
          </cell>
          <cell r="O11">
            <v>950</v>
          </cell>
          <cell r="P11">
            <v>263150</v>
          </cell>
          <cell r="AE11">
            <v>0</v>
          </cell>
          <cell r="AH11" t="str">
            <v/>
          </cell>
        </row>
        <row r="12">
          <cell r="D12" t="str">
            <v>大阪女学院</v>
          </cell>
          <cell r="E12" t="str">
            <v>大阪府大阪市中央区玉造２丁目２６－５４</v>
          </cell>
          <cell r="F12">
            <v>45812</v>
          </cell>
          <cell r="G12">
            <v>6193264</v>
          </cell>
          <cell r="H12">
            <v>342492000</v>
          </cell>
          <cell r="I12">
            <v>239460</v>
          </cell>
          <cell r="J12">
            <v>10011</v>
          </cell>
          <cell r="K12" t="str">
            <v>高等学校（全日制）</v>
          </cell>
          <cell r="L12" t="str">
            <v>大阪女学院</v>
          </cell>
          <cell r="M12" t="str">
            <v>高等学校</v>
          </cell>
          <cell r="N12">
            <v>307</v>
          </cell>
          <cell r="O12">
            <v>780</v>
          </cell>
          <cell r="P12">
            <v>239460</v>
          </cell>
          <cell r="AE12">
            <v>103032</v>
          </cell>
          <cell r="AF12">
            <v>10041</v>
          </cell>
          <cell r="AG12" t="str">
            <v>中学校</v>
          </cell>
          <cell r="AH12" t="str">
            <v>大阪女学院中学校</v>
          </cell>
          <cell r="AI12">
            <v>202</v>
          </cell>
          <cell r="AJ12">
            <v>514</v>
          </cell>
          <cell r="AK12">
            <v>103032</v>
          </cell>
        </row>
        <row r="13">
          <cell r="D13" t="str">
            <v>大阪成蹊学園</v>
          </cell>
          <cell r="E13" t="str">
            <v>大阪府大阪市東淀川区相川３丁目１０－６２</v>
          </cell>
          <cell r="F13">
            <v>45812</v>
          </cell>
          <cell r="G13">
            <v>6193337</v>
          </cell>
          <cell r="H13">
            <v>379129000</v>
          </cell>
          <cell r="I13">
            <v>379129</v>
          </cell>
          <cell r="J13">
            <v>11011</v>
          </cell>
          <cell r="K13" t="str">
            <v>高等学校（全日制）</v>
          </cell>
          <cell r="L13" t="str">
            <v>大阪成蹊女子</v>
          </cell>
          <cell r="M13" t="str">
            <v>高等学校</v>
          </cell>
          <cell r="N13">
            <v>271</v>
          </cell>
          <cell r="O13">
            <v>1399</v>
          </cell>
          <cell r="P13">
            <v>379129</v>
          </cell>
          <cell r="AE13">
            <v>0</v>
          </cell>
          <cell r="AH13" t="str">
            <v/>
          </cell>
        </row>
        <row r="14">
          <cell r="D14" t="str">
            <v>大阪星光学院</v>
          </cell>
          <cell r="E14" t="str">
            <v>大阪府大阪市天王寺区伶人町１－６</v>
          </cell>
          <cell r="F14">
            <v>45812</v>
          </cell>
          <cell r="G14">
            <v>5865053</v>
          </cell>
          <cell r="H14">
            <v>287188000</v>
          </cell>
          <cell r="I14">
            <v>178234</v>
          </cell>
          <cell r="J14">
            <v>12011</v>
          </cell>
          <cell r="K14" t="str">
            <v>高等学校（全日制）</v>
          </cell>
          <cell r="L14" t="str">
            <v>大阪星光学院</v>
          </cell>
          <cell r="M14" t="str">
            <v>高等学校</v>
          </cell>
          <cell r="N14">
            <v>321</v>
          </cell>
          <cell r="O14">
            <v>576</v>
          </cell>
          <cell r="P14">
            <v>178234</v>
          </cell>
          <cell r="AE14">
            <v>108954</v>
          </cell>
          <cell r="AF14">
            <v>12041</v>
          </cell>
          <cell r="AG14" t="str">
            <v>中学校</v>
          </cell>
          <cell r="AH14" t="str">
            <v>大阪星光学院中学校</v>
          </cell>
          <cell r="AI14">
            <v>189</v>
          </cell>
          <cell r="AJ14">
            <v>578</v>
          </cell>
          <cell r="AK14">
            <v>108954</v>
          </cell>
        </row>
        <row r="15">
          <cell r="D15" t="str">
            <v>早稲田大阪学園</v>
          </cell>
          <cell r="E15" t="str">
            <v>大阪府茨木市宿久庄７丁目２０－１</v>
          </cell>
          <cell r="F15">
            <v>45812</v>
          </cell>
          <cell r="G15">
            <v>6193736</v>
          </cell>
          <cell r="H15">
            <v>275902000</v>
          </cell>
          <cell r="I15">
            <v>275902</v>
          </cell>
          <cell r="J15">
            <v>13011</v>
          </cell>
          <cell r="K15" t="str">
            <v>高等学校（全日制）</v>
          </cell>
          <cell r="L15" t="str">
            <v>早稲田大阪</v>
          </cell>
          <cell r="M15" t="str">
            <v>高等学校</v>
          </cell>
          <cell r="N15">
            <v>298</v>
          </cell>
          <cell r="O15">
            <v>1048</v>
          </cell>
          <cell r="P15">
            <v>275902</v>
          </cell>
          <cell r="AE15">
            <v>0</v>
          </cell>
        </row>
        <row r="16">
          <cell r="D16" t="str">
            <v>大阪電気通信大学</v>
          </cell>
          <cell r="E16" t="str">
            <v>大阪府寝屋川市初町１８－８</v>
          </cell>
          <cell r="F16">
            <v>45812</v>
          </cell>
          <cell r="G16">
            <v>6193647</v>
          </cell>
          <cell r="H16">
            <v>338342000</v>
          </cell>
          <cell r="I16">
            <v>338342</v>
          </cell>
          <cell r="J16">
            <v>14011</v>
          </cell>
          <cell r="K16" t="str">
            <v>高等学校（全日制）</v>
          </cell>
          <cell r="L16" t="str">
            <v>大阪電気通信大学</v>
          </cell>
          <cell r="M16" t="str">
            <v>高等学校</v>
          </cell>
          <cell r="N16">
            <v>334</v>
          </cell>
          <cell r="O16">
            <v>1013</v>
          </cell>
          <cell r="P16">
            <v>338342</v>
          </cell>
          <cell r="AE16">
            <v>0</v>
          </cell>
          <cell r="AH16" t="str">
            <v/>
          </cell>
        </row>
        <row r="17">
          <cell r="D17" t="str">
            <v>利晶学園</v>
          </cell>
          <cell r="E17" t="str">
            <v>大阪府堺市東区西野１９４－１</v>
          </cell>
          <cell r="F17">
            <v>45812</v>
          </cell>
          <cell r="G17">
            <v>6194015</v>
          </cell>
          <cell r="H17">
            <v>717274000</v>
          </cell>
          <cell r="I17">
            <v>486568</v>
          </cell>
          <cell r="J17">
            <v>15011</v>
          </cell>
          <cell r="K17" t="str">
            <v>高等学校（全日制）</v>
          </cell>
          <cell r="L17" t="str">
            <v>利晶学園大阪立命館</v>
          </cell>
          <cell r="M17" t="str">
            <v>高等学校</v>
          </cell>
          <cell r="N17">
            <v>293</v>
          </cell>
          <cell r="O17">
            <v>1141</v>
          </cell>
          <cell r="P17">
            <v>327329</v>
          </cell>
          <cell r="Q17">
            <v>15012</v>
          </cell>
          <cell r="R17" t="str">
            <v>高等学校（全日制）</v>
          </cell>
          <cell r="S17" t="str">
            <v>初芝富田林</v>
          </cell>
          <cell r="T17" t="str">
            <v>高等学校</v>
          </cell>
          <cell r="U17">
            <v>323</v>
          </cell>
          <cell r="V17">
            <v>493</v>
          </cell>
          <cell r="W17">
            <v>159239</v>
          </cell>
          <cell r="AE17">
            <v>136906</v>
          </cell>
          <cell r="AF17">
            <v>15041</v>
          </cell>
          <cell r="AG17" t="str">
            <v>中学校</v>
          </cell>
          <cell r="AH17" t="str">
            <v>利晶学園大阪立命館中学校</v>
          </cell>
          <cell r="AI17">
            <v>181</v>
          </cell>
          <cell r="AJ17">
            <v>540</v>
          </cell>
          <cell r="AK17">
            <v>91112</v>
          </cell>
          <cell r="AL17">
            <v>15042</v>
          </cell>
          <cell r="AM17" t="str">
            <v>中学校</v>
          </cell>
          <cell r="AN17" t="str">
            <v>初芝富田林中学校</v>
          </cell>
          <cell r="AO17">
            <v>243</v>
          </cell>
          <cell r="AP17">
            <v>212</v>
          </cell>
          <cell r="AQ17">
            <v>45794</v>
          </cell>
          <cell r="AX17">
            <v>15051</v>
          </cell>
          <cell r="AY17" t="str">
            <v>小学校</v>
          </cell>
          <cell r="AZ17" t="str">
            <v>利晶学園小学校</v>
          </cell>
        </row>
        <row r="18">
          <cell r="D18" t="str">
            <v>好文学園</v>
          </cell>
          <cell r="E18" t="str">
            <v>大阪府大阪市西淀川区千舟３丁目８－２２</v>
          </cell>
          <cell r="F18">
            <v>45812</v>
          </cell>
          <cell r="G18">
            <v>69773</v>
          </cell>
          <cell r="H18">
            <v>215025000</v>
          </cell>
          <cell r="I18">
            <v>215025</v>
          </cell>
          <cell r="J18">
            <v>16011</v>
          </cell>
          <cell r="K18" t="str">
            <v>高等学校（全日制）</v>
          </cell>
          <cell r="L18" t="str">
            <v>好文学園女子</v>
          </cell>
          <cell r="M18" t="str">
            <v>高等学校</v>
          </cell>
          <cell r="N18">
            <v>305</v>
          </cell>
          <cell r="O18">
            <v>705</v>
          </cell>
          <cell r="P18">
            <v>215025</v>
          </cell>
          <cell r="AE18">
            <v>0</v>
          </cell>
          <cell r="AH18" t="str">
            <v/>
          </cell>
        </row>
        <row r="19">
          <cell r="D19" t="str">
            <v>大阪貿易学院</v>
          </cell>
          <cell r="E19" t="str">
            <v>大阪府大阪市城東区野江１丁目９－９</v>
          </cell>
          <cell r="F19">
            <v>45812</v>
          </cell>
          <cell r="G19">
            <v>6193591</v>
          </cell>
          <cell r="H19">
            <v>377987000</v>
          </cell>
          <cell r="I19">
            <v>227627</v>
          </cell>
          <cell r="J19">
            <v>17011</v>
          </cell>
          <cell r="K19" t="str">
            <v>高等学校（全日制）</v>
          </cell>
          <cell r="L19" t="str">
            <v>開明</v>
          </cell>
          <cell r="M19" t="str">
            <v>高等学校</v>
          </cell>
          <cell r="N19">
            <v>306</v>
          </cell>
          <cell r="O19">
            <v>821</v>
          </cell>
          <cell r="P19">
            <v>227627</v>
          </cell>
          <cell r="AE19">
            <v>150360</v>
          </cell>
          <cell r="AF19">
            <v>17041</v>
          </cell>
          <cell r="AG19" t="str">
            <v>中学校</v>
          </cell>
          <cell r="AH19" t="str">
            <v>開明中学校</v>
          </cell>
          <cell r="AI19">
            <v>179</v>
          </cell>
          <cell r="AJ19">
            <v>840</v>
          </cell>
          <cell r="AK19">
            <v>150360</v>
          </cell>
        </row>
        <row r="20">
          <cell r="D20" t="str">
            <v>大阪明星学園</v>
          </cell>
          <cell r="E20" t="str">
            <v>大阪府大阪市天王寺区餌差町５－４４</v>
          </cell>
          <cell r="F20">
            <v>45812</v>
          </cell>
          <cell r="G20">
            <v>176365</v>
          </cell>
          <cell r="H20">
            <v>373921000</v>
          </cell>
          <cell r="I20">
            <v>241080</v>
          </cell>
          <cell r="J20">
            <v>18011</v>
          </cell>
          <cell r="K20" t="str">
            <v>高等学校（全日制）</v>
          </cell>
          <cell r="L20" t="str">
            <v>明星</v>
          </cell>
          <cell r="M20" t="str">
            <v>高等学校</v>
          </cell>
          <cell r="N20">
            <v>294</v>
          </cell>
          <cell r="O20">
            <v>820</v>
          </cell>
          <cell r="P20">
            <v>241080</v>
          </cell>
          <cell r="AE20">
            <v>132841</v>
          </cell>
          <cell r="AF20">
            <v>18041</v>
          </cell>
          <cell r="AG20" t="str">
            <v>中学校</v>
          </cell>
          <cell r="AH20" t="str">
            <v>明星中学校</v>
          </cell>
          <cell r="AI20">
            <v>194</v>
          </cell>
          <cell r="AJ20">
            <v>737</v>
          </cell>
          <cell r="AK20">
            <v>132841</v>
          </cell>
        </row>
        <row r="21">
          <cell r="D21" t="str">
            <v>大谷学園</v>
          </cell>
          <cell r="E21" t="str">
            <v>大阪府大阪市阿倍野区共立通２丁目８－４</v>
          </cell>
          <cell r="F21">
            <v>45812</v>
          </cell>
          <cell r="G21">
            <v>6193361</v>
          </cell>
          <cell r="H21">
            <v>520279000</v>
          </cell>
          <cell r="I21">
            <v>425047</v>
          </cell>
          <cell r="J21">
            <v>19011</v>
          </cell>
          <cell r="K21" t="str">
            <v>高等学校（全日制）</v>
          </cell>
          <cell r="L21" t="str">
            <v>大谷</v>
          </cell>
          <cell r="M21" t="str">
            <v>高等学校</v>
          </cell>
          <cell r="N21">
            <v>316</v>
          </cell>
          <cell r="O21">
            <v>624</v>
          </cell>
          <cell r="P21">
            <v>192949</v>
          </cell>
          <cell r="Q21">
            <v>19012</v>
          </cell>
          <cell r="R21" t="str">
            <v>高等学校（全日制）</v>
          </cell>
          <cell r="S21" t="str">
            <v>東大谷</v>
          </cell>
          <cell r="T21" t="str">
            <v>高等学校</v>
          </cell>
          <cell r="U21">
            <v>296</v>
          </cell>
          <cell r="V21">
            <v>850</v>
          </cell>
          <cell r="W21">
            <v>232098</v>
          </cell>
          <cell r="AE21">
            <v>95232</v>
          </cell>
          <cell r="AF21">
            <v>19041</v>
          </cell>
          <cell r="AG21" t="str">
            <v>中学校</v>
          </cell>
          <cell r="AH21" t="str">
            <v>大谷中学校</v>
          </cell>
          <cell r="AI21">
            <v>192</v>
          </cell>
          <cell r="AJ21">
            <v>496</v>
          </cell>
          <cell r="AK21">
            <v>95232</v>
          </cell>
        </row>
        <row r="22">
          <cell r="D22" t="str">
            <v>追手門学院</v>
          </cell>
          <cell r="E22" t="str">
            <v>大阪府大阪市中央区大手前１丁目３－２０</v>
          </cell>
          <cell r="F22">
            <v>45812</v>
          </cell>
          <cell r="G22">
            <v>6194341</v>
          </cell>
          <cell r="H22">
            <v>777791000</v>
          </cell>
          <cell r="I22">
            <v>518419</v>
          </cell>
          <cell r="J22">
            <v>20011</v>
          </cell>
          <cell r="K22" t="str">
            <v>高等学校（全日制）</v>
          </cell>
          <cell r="L22" t="str">
            <v>追手門学院大手前</v>
          </cell>
          <cell r="M22" t="str">
            <v>高等学校</v>
          </cell>
          <cell r="N22">
            <v>311</v>
          </cell>
          <cell r="O22">
            <v>720</v>
          </cell>
          <cell r="P22">
            <v>214619</v>
          </cell>
          <cell r="Q22">
            <v>20012</v>
          </cell>
          <cell r="R22" t="str">
            <v>高等学校（全日制）</v>
          </cell>
          <cell r="S22" t="str">
            <v>追手門学院</v>
          </cell>
          <cell r="T22" t="str">
            <v>高等学校</v>
          </cell>
          <cell r="U22">
            <v>245</v>
          </cell>
          <cell r="V22">
            <v>1240</v>
          </cell>
          <cell r="W22">
            <v>303800</v>
          </cell>
          <cell r="AE22">
            <v>129812</v>
          </cell>
          <cell r="AF22">
            <v>20041</v>
          </cell>
          <cell r="AG22" t="str">
            <v>中学校</v>
          </cell>
          <cell r="AH22" t="str">
            <v>追手門学院大手前中学校</v>
          </cell>
          <cell r="AI22">
            <v>212</v>
          </cell>
          <cell r="AJ22">
            <v>358</v>
          </cell>
          <cell r="AK22">
            <v>74161</v>
          </cell>
          <cell r="AL22">
            <v>20042</v>
          </cell>
          <cell r="AM22" t="str">
            <v>中学校</v>
          </cell>
          <cell r="AN22" t="str">
            <v>追手門学院中学校</v>
          </cell>
          <cell r="AO22">
            <v>234</v>
          </cell>
          <cell r="AP22">
            <v>240</v>
          </cell>
          <cell r="AQ22">
            <v>55651</v>
          </cell>
          <cell r="AX22">
            <v>20051</v>
          </cell>
          <cell r="AY22" t="str">
            <v>小学校</v>
          </cell>
          <cell r="AZ22" t="str">
            <v>追手門学院小学校</v>
          </cell>
        </row>
        <row r="23">
          <cell r="D23" t="str">
            <v>関西大倉学園</v>
          </cell>
          <cell r="E23" t="str">
            <v>大阪府茨木市室山２丁目１４－１</v>
          </cell>
          <cell r="F23">
            <v>45812</v>
          </cell>
          <cell r="G23">
            <v>6193311</v>
          </cell>
          <cell r="H23">
            <v>475721000</v>
          </cell>
          <cell r="I23">
            <v>383681</v>
          </cell>
          <cell r="J23">
            <v>21011</v>
          </cell>
          <cell r="K23" t="str">
            <v>高等学校（全日制）</v>
          </cell>
          <cell r="L23" t="str">
            <v>関西大倉</v>
          </cell>
          <cell r="M23" t="str">
            <v>高等学校</v>
          </cell>
          <cell r="N23">
            <v>270</v>
          </cell>
          <cell r="O23">
            <v>1432</v>
          </cell>
          <cell r="P23">
            <v>383681</v>
          </cell>
          <cell r="AE23">
            <v>92040</v>
          </cell>
          <cell r="AF23">
            <v>21041</v>
          </cell>
          <cell r="AG23" t="str">
            <v>中学校</v>
          </cell>
          <cell r="AH23" t="str">
            <v>関西大倉中学校</v>
          </cell>
          <cell r="AI23">
            <v>197</v>
          </cell>
          <cell r="AJ23">
            <v>480</v>
          </cell>
          <cell r="AK23">
            <v>92040</v>
          </cell>
        </row>
        <row r="24">
          <cell r="D24" t="str">
            <v>関西大学</v>
          </cell>
          <cell r="E24" t="str">
            <v>大阪府吹田市山手町３丁目３－３５</v>
          </cell>
          <cell r="F24">
            <v>45812</v>
          </cell>
          <cell r="G24">
            <v>6193434</v>
          </cell>
          <cell r="H24">
            <v>1139069000</v>
          </cell>
          <cell r="I24">
            <v>810345</v>
          </cell>
          <cell r="J24">
            <v>22011</v>
          </cell>
          <cell r="K24" t="str">
            <v>高等学校（全日制）</v>
          </cell>
          <cell r="L24" t="str">
            <v>関西大学第一</v>
          </cell>
          <cell r="M24" t="str">
            <v>高等学校</v>
          </cell>
          <cell r="N24">
            <v>279</v>
          </cell>
          <cell r="O24">
            <v>1178</v>
          </cell>
          <cell r="P24">
            <v>327329</v>
          </cell>
          <cell r="Q24">
            <v>22012</v>
          </cell>
          <cell r="R24" t="str">
            <v>高等学校（全日制）</v>
          </cell>
          <cell r="S24" t="str">
            <v>関西大学北陽</v>
          </cell>
          <cell r="T24" t="str">
            <v>高等学校</v>
          </cell>
          <cell r="U24">
            <v>277</v>
          </cell>
          <cell r="V24">
            <v>1240</v>
          </cell>
          <cell r="W24">
            <v>343480</v>
          </cell>
          <cell r="X24">
            <v>22013</v>
          </cell>
          <cell r="Y24" t="str">
            <v>高等学校（全日制）</v>
          </cell>
          <cell r="Z24" t="str">
            <v>関西大学</v>
          </cell>
          <cell r="AA24" t="str">
            <v>高等部</v>
          </cell>
          <cell r="AB24">
            <v>323</v>
          </cell>
          <cell r="AC24">
            <v>432</v>
          </cell>
          <cell r="AD24">
            <v>139536</v>
          </cell>
          <cell r="AE24">
            <v>265364</v>
          </cell>
          <cell r="AF24">
            <v>22041</v>
          </cell>
          <cell r="AG24" t="str">
            <v>中学校</v>
          </cell>
          <cell r="AH24" t="str">
            <v>関西大学第一中学校</v>
          </cell>
          <cell r="AI24">
            <v>191</v>
          </cell>
          <cell r="AJ24">
            <v>711</v>
          </cell>
          <cell r="AK24">
            <v>132572</v>
          </cell>
          <cell r="AL24">
            <v>22042</v>
          </cell>
          <cell r="AM24" t="str">
            <v>中学校</v>
          </cell>
          <cell r="AN24" t="str">
            <v>関西大学北陽中学校</v>
          </cell>
          <cell r="AO24">
            <v>210</v>
          </cell>
          <cell r="AP24">
            <v>350</v>
          </cell>
          <cell r="AQ24">
            <v>73500</v>
          </cell>
          <cell r="AR24">
            <v>22043</v>
          </cell>
          <cell r="AS24" t="str">
            <v>中学校</v>
          </cell>
          <cell r="AT24" t="str">
            <v>関西大学中等部</v>
          </cell>
          <cell r="AU24">
            <v>183</v>
          </cell>
          <cell r="AV24">
            <v>324</v>
          </cell>
          <cell r="AW24">
            <v>59292</v>
          </cell>
          <cell r="AX24">
            <v>22053</v>
          </cell>
          <cell r="AY24" t="str">
            <v>小学校</v>
          </cell>
          <cell r="AZ24" t="str">
            <v>関西大学初等部</v>
          </cell>
        </row>
        <row r="25">
          <cell r="D25" t="str">
            <v>近畿大学</v>
          </cell>
          <cell r="E25" t="str">
            <v>大阪府東大阪市小若江３丁目４－１</v>
          </cell>
          <cell r="F25">
            <v>45812</v>
          </cell>
          <cell r="G25">
            <v>176373</v>
          </cell>
          <cell r="H25">
            <v>820200000</v>
          </cell>
          <cell r="I25">
            <v>667320</v>
          </cell>
          <cell r="J25">
            <v>23011</v>
          </cell>
          <cell r="K25" t="str">
            <v>高等学校（全日制）</v>
          </cell>
          <cell r="L25" t="str">
            <v>近畿大学附属</v>
          </cell>
          <cell r="M25" t="str">
            <v>高等学校</v>
          </cell>
          <cell r="N25">
            <v>249</v>
          </cell>
          <cell r="O25">
            <v>2680</v>
          </cell>
          <cell r="P25">
            <v>667320</v>
          </cell>
          <cell r="AE25">
            <v>152880</v>
          </cell>
          <cell r="AF25">
            <v>23041</v>
          </cell>
          <cell r="AG25" t="str">
            <v>中学校</v>
          </cell>
          <cell r="AH25" t="str">
            <v>近畿大学附属中学校</v>
          </cell>
          <cell r="AI25">
            <v>182</v>
          </cell>
          <cell r="AJ25">
            <v>840</v>
          </cell>
          <cell r="AK25">
            <v>152880</v>
          </cell>
        </row>
        <row r="26">
          <cell r="D26" t="str">
            <v>金蘭会学園</v>
          </cell>
          <cell r="E26" t="str">
            <v>大阪府吹田市藤白台５丁目２５-1</v>
          </cell>
          <cell r="F26">
            <v>45812</v>
          </cell>
          <cell r="G26">
            <v>6193329</v>
          </cell>
          <cell r="H26">
            <v>168623000</v>
          </cell>
          <cell r="I26">
            <v>137873</v>
          </cell>
          <cell r="J26">
            <v>24011</v>
          </cell>
          <cell r="K26" t="str">
            <v>高等学校（全日制）</v>
          </cell>
          <cell r="L26" t="str">
            <v>金蘭会</v>
          </cell>
          <cell r="M26" t="str">
            <v>高等学校</v>
          </cell>
          <cell r="N26">
            <v>337</v>
          </cell>
          <cell r="O26">
            <v>448</v>
          </cell>
          <cell r="P26">
            <v>137873</v>
          </cell>
          <cell r="AE26">
            <v>30750</v>
          </cell>
          <cell r="AF26">
            <v>24041</v>
          </cell>
          <cell r="AG26" t="str">
            <v>中学校</v>
          </cell>
          <cell r="AH26" t="str">
            <v>金蘭会中学校</v>
          </cell>
          <cell r="AI26">
            <v>320</v>
          </cell>
          <cell r="AJ26">
            <v>113</v>
          </cell>
          <cell r="AK26">
            <v>30750</v>
          </cell>
        </row>
        <row r="27">
          <cell r="D27" t="str">
            <v>薫英学園</v>
          </cell>
          <cell r="E27" t="str">
            <v>大阪府摂津市正雀１丁目４－１</v>
          </cell>
          <cell r="F27">
            <v>45812</v>
          </cell>
          <cell r="G27">
            <v>6193451</v>
          </cell>
          <cell r="H27">
            <v>196427000</v>
          </cell>
          <cell r="I27">
            <v>166145</v>
          </cell>
          <cell r="J27">
            <v>25011</v>
          </cell>
          <cell r="K27" t="str">
            <v>高等学校（全日制）</v>
          </cell>
          <cell r="L27" t="str">
            <v>大阪薫英女学院</v>
          </cell>
          <cell r="M27" t="str">
            <v>高等学校</v>
          </cell>
          <cell r="N27">
            <v>329</v>
          </cell>
          <cell r="O27">
            <v>505</v>
          </cell>
          <cell r="P27">
            <v>166145</v>
          </cell>
          <cell r="AE27">
            <v>30282</v>
          </cell>
          <cell r="AF27">
            <v>25041</v>
          </cell>
          <cell r="AG27" t="str">
            <v>中学校</v>
          </cell>
          <cell r="AH27" t="str">
            <v>大阪薫英女学院中学校</v>
          </cell>
          <cell r="AI27">
            <v>294</v>
          </cell>
          <cell r="AJ27">
            <v>103</v>
          </cell>
          <cell r="AK27">
            <v>30282</v>
          </cell>
        </row>
        <row r="28">
          <cell r="D28" t="str">
            <v>賢明学院</v>
          </cell>
          <cell r="E28" t="str">
            <v>大阪府堺市堺区霞ヶ丘町４丁３－３０</v>
          </cell>
          <cell r="F28">
            <v>45812</v>
          </cell>
          <cell r="G28">
            <v>6193728</v>
          </cell>
          <cell r="H28">
            <v>259326000</v>
          </cell>
          <cell r="I28">
            <v>162602</v>
          </cell>
          <cell r="J28">
            <v>27011</v>
          </cell>
          <cell r="K28" t="str">
            <v>高等学校（全日制）</v>
          </cell>
          <cell r="L28" t="str">
            <v>賢明学院</v>
          </cell>
          <cell r="M28" t="str">
            <v>高等学校</v>
          </cell>
          <cell r="N28">
            <v>363</v>
          </cell>
          <cell r="O28">
            <v>510</v>
          </cell>
          <cell r="P28">
            <v>162602</v>
          </cell>
          <cell r="AE28">
            <v>45904</v>
          </cell>
          <cell r="AF28">
            <v>27041</v>
          </cell>
          <cell r="AG28" t="str">
            <v>中学校</v>
          </cell>
          <cell r="AH28" t="str">
            <v>賢明学院中学校</v>
          </cell>
          <cell r="AI28">
            <v>242</v>
          </cell>
          <cell r="AJ28">
            <v>213</v>
          </cell>
          <cell r="AK28">
            <v>45904</v>
          </cell>
          <cell r="AX28">
            <v>27051</v>
          </cell>
          <cell r="AY28" t="str">
            <v>小学校</v>
          </cell>
          <cell r="AZ28" t="str">
            <v>賢明学院小学校</v>
          </cell>
        </row>
        <row r="29">
          <cell r="D29" t="str">
            <v>興國学園</v>
          </cell>
          <cell r="E29" t="str">
            <v>大阪府大阪市天王寺区寺田町１丁目４－２６</v>
          </cell>
          <cell r="F29">
            <v>45812</v>
          </cell>
          <cell r="G29">
            <v>6194457</v>
          </cell>
          <cell r="H29">
            <v>597351000</v>
          </cell>
          <cell r="I29">
            <v>597351</v>
          </cell>
          <cell r="J29">
            <v>28011</v>
          </cell>
          <cell r="K29" t="str">
            <v>高等学校（全日制）</v>
          </cell>
          <cell r="L29" t="str">
            <v>興國</v>
          </cell>
          <cell r="M29" t="str">
            <v>高等学校</v>
          </cell>
          <cell r="N29">
            <v>249</v>
          </cell>
          <cell r="O29">
            <v>2399</v>
          </cell>
          <cell r="P29">
            <v>597351</v>
          </cell>
          <cell r="AE29">
            <v>0</v>
          </cell>
          <cell r="AH29" t="str">
            <v/>
          </cell>
        </row>
        <row r="30">
          <cell r="D30" t="str">
            <v>偕星学園</v>
          </cell>
          <cell r="E30" t="str">
            <v>大阪府大阪市生野区勝山南２丁目６－３８</v>
          </cell>
          <cell r="F30">
            <v>45812</v>
          </cell>
          <cell r="G30">
            <v>6193604</v>
          </cell>
          <cell r="H30">
            <v>255702000</v>
          </cell>
          <cell r="I30">
            <v>255702</v>
          </cell>
          <cell r="J30">
            <v>29011</v>
          </cell>
          <cell r="K30" t="str">
            <v>高等学校（全日制）</v>
          </cell>
          <cell r="L30" t="str">
            <v>大阪偕星学園</v>
          </cell>
          <cell r="M30" t="str">
            <v>高等学校</v>
          </cell>
          <cell r="N30">
            <v>294</v>
          </cell>
          <cell r="O30">
            <v>1089</v>
          </cell>
          <cell r="P30">
            <v>255702</v>
          </cell>
          <cell r="AE30">
            <v>0</v>
          </cell>
          <cell r="AH30" t="str">
            <v/>
          </cell>
        </row>
        <row r="31">
          <cell r="D31" t="str">
            <v>四條畷学園</v>
          </cell>
          <cell r="E31" t="str">
            <v>大阪府大東市学園町６－４５</v>
          </cell>
          <cell r="F31">
            <v>45812</v>
          </cell>
          <cell r="G31">
            <v>70851</v>
          </cell>
          <cell r="H31">
            <v>600591000</v>
          </cell>
          <cell r="I31">
            <v>429048</v>
          </cell>
          <cell r="J31">
            <v>30011</v>
          </cell>
          <cell r="K31" t="str">
            <v>高等学校（全日制）</v>
          </cell>
          <cell r="L31" t="str">
            <v>四條畷学園</v>
          </cell>
          <cell r="M31" t="str">
            <v>高等学校</v>
          </cell>
          <cell r="N31">
            <v>264</v>
          </cell>
          <cell r="O31">
            <v>1634</v>
          </cell>
          <cell r="P31">
            <v>429048</v>
          </cell>
          <cell r="AE31">
            <v>86167</v>
          </cell>
          <cell r="AF31">
            <v>30041</v>
          </cell>
          <cell r="AG31" t="str">
            <v>中学校</v>
          </cell>
          <cell r="AH31" t="str">
            <v>四條畷学園中学校</v>
          </cell>
          <cell r="AI31">
            <v>199</v>
          </cell>
          <cell r="AJ31">
            <v>433</v>
          </cell>
          <cell r="AK31">
            <v>86167</v>
          </cell>
          <cell r="AX31">
            <v>30051</v>
          </cell>
          <cell r="AY31" t="str">
            <v>小学校</v>
          </cell>
          <cell r="AZ31" t="str">
            <v>四條畷学園小学校</v>
          </cell>
        </row>
        <row r="32">
          <cell r="D32" t="str">
            <v>四天王寺学園</v>
          </cell>
          <cell r="E32" t="str">
            <v>大阪府大阪市天王寺区四天王寺１丁目１１－１８</v>
          </cell>
          <cell r="F32">
            <v>45812</v>
          </cell>
          <cell r="G32">
            <v>6193302</v>
          </cell>
          <cell r="H32">
            <v>761029000</v>
          </cell>
          <cell r="I32">
            <v>531504</v>
          </cell>
          <cell r="J32">
            <v>31011</v>
          </cell>
          <cell r="K32" t="str">
            <v>高等学校（全日制）</v>
          </cell>
          <cell r="L32" t="str">
            <v>四天王寺</v>
          </cell>
          <cell r="M32" t="str">
            <v>高等学校</v>
          </cell>
          <cell r="N32">
            <v>271</v>
          </cell>
          <cell r="O32">
            <v>1324</v>
          </cell>
          <cell r="P32">
            <v>358804</v>
          </cell>
          <cell r="X32">
            <v>31013</v>
          </cell>
          <cell r="Y32" t="str">
            <v>高等学校（全日制）</v>
          </cell>
          <cell r="Z32" t="str">
            <v>四天王寺東</v>
          </cell>
          <cell r="AA32" t="str">
            <v>高等学校</v>
          </cell>
          <cell r="AB32">
            <v>314</v>
          </cell>
          <cell r="AC32">
            <v>550</v>
          </cell>
          <cell r="AD32">
            <v>172700</v>
          </cell>
          <cell r="AE32">
            <v>169675</v>
          </cell>
          <cell r="AF32">
            <v>31041</v>
          </cell>
          <cell r="AG32" t="str">
            <v>中学校</v>
          </cell>
          <cell r="AH32" t="str">
            <v>四天王寺中学校</v>
          </cell>
          <cell r="AI32">
            <v>158</v>
          </cell>
          <cell r="AJ32">
            <v>810</v>
          </cell>
          <cell r="AK32">
            <v>127980</v>
          </cell>
          <cell r="AL32">
            <v>31043</v>
          </cell>
          <cell r="AM32" t="str">
            <v>中学校</v>
          </cell>
          <cell r="AN32" t="str">
            <v>四天王寺東中学校</v>
          </cell>
          <cell r="AO32">
            <v>289</v>
          </cell>
          <cell r="AP32">
            <v>155</v>
          </cell>
          <cell r="AQ32">
            <v>41695</v>
          </cell>
          <cell r="AX32">
            <v>31051</v>
          </cell>
          <cell r="AY32" t="str">
            <v>小学校</v>
          </cell>
          <cell r="AZ32" t="str">
            <v>四天王寺小学校</v>
          </cell>
        </row>
        <row r="33">
          <cell r="D33" t="str">
            <v>樟蔭学園</v>
          </cell>
          <cell r="E33" t="str">
            <v>大阪府東大阪市菱屋西４丁目２－２６</v>
          </cell>
          <cell r="F33">
            <v>45812</v>
          </cell>
          <cell r="G33">
            <v>6193493</v>
          </cell>
          <cell r="H33">
            <v>199048000</v>
          </cell>
          <cell r="I33">
            <v>150880</v>
          </cell>
          <cell r="J33">
            <v>32011</v>
          </cell>
          <cell r="K33" t="str">
            <v>高等学校（全日制）</v>
          </cell>
          <cell r="L33" t="str">
            <v>樟蔭</v>
          </cell>
          <cell r="M33" t="str">
            <v>高等学校</v>
          </cell>
          <cell r="N33">
            <v>328</v>
          </cell>
          <cell r="O33">
            <v>460</v>
          </cell>
          <cell r="P33">
            <v>150880</v>
          </cell>
          <cell r="AE33">
            <v>48168</v>
          </cell>
          <cell r="AF33">
            <v>32041</v>
          </cell>
          <cell r="AG33" t="str">
            <v>中学校</v>
          </cell>
          <cell r="AH33" t="str">
            <v>樟蔭中学校</v>
          </cell>
          <cell r="AI33">
            <v>223</v>
          </cell>
          <cell r="AJ33">
            <v>216</v>
          </cell>
          <cell r="AK33">
            <v>48168</v>
          </cell>
        </row>
        <row r="34">
          <cell r="D34" t="str">
            <v>アナン学園</v>
          </cell>
          <cell r="E34" t="str">
            <v>大阪府東大阪市若江西新町３丁目１－８</v>
          </cell>
          <cell r="F34">
            <v>45812</v>
          </cell>
          <cell r="G34">
            <v>6193507</v>
          </cell>
          <cell r="H34">
            <v>111054000</v>
          </cell>
          <cell r="I34">
            <v>111054</v>
          </cell>
          <cell r="J34">
            <v>33011</v>
          </cell>
          <cell r="K34" t="str">
            <v>高等学校（全日制）</v>
          </cell>
          <cell r="L34" t="str">
            <v>アナン学園</v>
          </cell>
          <cell r="M34" t="str">
            <v>高等学校</v>
          </cell>
          <cell r="N34">
            <v>498</v>
          </cell>
          <cell r="O34">
            <v>223</v>
          </cell>
          <cell r="P34">
            <v>111054</v>
          </cell>
          <cell r="AE34">
            <v>0</v>
          </cell>
        </row>
        <row r="35">
          <cell r="D35" t="str">
            <v>城星学園</v>
          </cell>
          <cell r="E35" t="str">
            <v>大阪府大阪市中央区玉造２丁目２３－２６</v>
          </cell>
          <cell r="F35">
            <v>45812</v>
          </cell>
          <cell r="G35">
            <v>2892769</v>
          </cell>
          <cell r="H35">
            <v>140543000</v>
          </cell>
          <cell r="I35">
            <v>50543</v>
          </cell>
          <cell r="J35">
            <v>34011</v>
          </cell>
          <cell r="K35" t="str">
            <v>高等学校（全日制）</v>
          </cell>
          <cell r="L35" t="str">
            <v>ヴェリタス城星学園</v>
          </cell>
          <cell r="M35" t="str">
            <v>高等学校</v>
          </cell>
          <cell r="N35">
            <v>439</v>
          </cell>
          <cell r="O35">
            <v>152</v>
          </cell>
          <cell r="P35">
            <v>50543</v>
          </cell>
          <cell r="AE35">
            <v>0</v>
          </cell>
          <cell r="AX35">
            <v>34051</v>
          </cell>
          <cell r="AY35" t="str">
            <v>小学校</v>
          </cell>
          <cell r="AZ35" t="str">
            <v>城星学園小学校</v>
          </cell>
        </row>
        <row r="36">
          <cell r="D36" t="str">
            <v>城南学園</v>
          </cell>
          <cell r="E36" t="str">
            <v>大阪府大阪市東住吉区湯里６丁目４－２６</v>
          </cell>
          <cell r="F36">
            <v>45812</v>
          </cell>
          <cell r="G36">
            <v>6193205</v>
          </cell>
          <cell r="H36">
            <v>195889000</v>
          </cell>
          <cell r="I36">
            <v>125499</v>
          </cell>
          <cell r="J36">
            <v>35011</v>
          </cell>
          <cell r="K36" t="str">
            <v>高等学校（全日制）</v>
          </cell>
          <cell r="L36" t="str">
            <v>城南学園</v>
          </cell>
          <cell r="M36" t="str">
            <v>高等学校</v>
          </cell>
          <cell r="N36">
            <v>349</v>
          </cell>
          <cell r="O36">
            <v>363</v>
          </cell>
          <cell r="P36">
            <v>125499</v>
          </cell>
          <cell r="AE36">
            <v>29230</v>
          </cell>
          <cell r="AF36">
            <v>35041</v>
          </cell>
          <cell r="AG36" t="str">
            <v>中学校</v>
          </cell>
          <cell r="AH36" t="str">
            <v>城南学園中学校</v>
          </cell>
          <cell r="AI36">
            <v>317</v>
          </cell>
          <cell r="AJ36">
            <v>94</v>
          </cell>
          <cell r="AK36">
            <v>29230</v>
          </cell>
          <cell r="AX36">
            <v>35051</v>
          </cell>
          <cell r="AY36" t="str">
            <v>小学校</v>
          </cell>
          <cell r="AZ36" t="str">
            <v>城南学園小学校</v>
          </cell>
        </row>
        <row r="37">
          <cell r="D37" t="str">
            <v>住吉学園</v>
          </cell>
          <cell r="E37" t="str">
            <v>大阪府大阪市住吉区墨江２丁目４－４</v>
          </cell>
          <cell r="F37">
            <v>45812</v>
          </cell>
          <cell r="G37">
            <v>6193396</v>
          </cell>
          <cell r="H37">
            <v>195920000</v>
          </cell>
          <cell r="I37">
            <v>195920</v>
          </cell>
          <cell r="J37">
            <v>36011</v>
          </cell>
          <cell r="K37" t="str">
            <v>高等学校（全日制）</v>
          </cell>
          <cell r="L37" t="str">
            <v>清明学院</v>
          </cell>
          <cell r="M37" t="str">
            <v>高等学校</v>
          </cell>
          <cell r="N37">
            <v>310</v>
          </cell>
          <cell r="O37">
            <v>632</v>
          </cell>
          <cell r="P37">
            <v>195920</v>
          </cell>
          <cell r="AE37">
            <v>0</v>
          </cell>
          <cell r="AH37" t="str">
            <v/>
          </cell>
        </row>
        <row r="38">
          <cell r="D38" t="str">
            <v>精華学園</v>
          </cell>
          <cell r="E38" t="str">
            <v>大阪府堺市中区辻之１５１７</v>
          </cell>
          <cell r="F38">
            <v>45812</v>
          </cell>
          <cell r="G38">
            <v>6193370</v>
          </cell>
          <cell r="H38">
            <v>222955000</v>
          </cell>
          <cell r="I38">
            <v>222955</v>
          </cell>
          <cell r="J38">
            <v>37012</v>
          </cell>
          <cell r="K38" t="str">
            <v>高等学校（全日制）</v>
          </cell>
          <cell r="L38" t="str">
            <v>精華</v>
          </cell>
          <cell r="M38" t="str">
            <v>高等学校</v>
          </cell>
          <cell r="N38">
            <v>305</v>
          </cell>
          <cell r="O38">
            <v>731</v>
          </cell>
          <cell r="P38">
            <v>222955</v>
          </cell>
          <cell r="AE38">
            <v>0</v>
          </cell>
          <cell r="AH38" t="str">
            <v/>
          </cell>
        </row>
        <row r="39">
          <cell r="D39" t="str">
            <v>大阪学芸</v>
          </cell>
          <cell r="E39" t="str">
            <v>大阪府大阪市住吉区長居１丁目４－１５</v>
          </cell>
          <cell r="F39">
            <v>45812</v>
          </cell>
          <cell r="G39">
            <v>69587</v>
          </cell>
          <cell r="H39">
            <v>521415000</v>
          </cell>
          <cell r="I39">
            <v>474717</v>
          </cell>
          <cell r="J39">
            <v>38011</v>
          </cell>
          <cell r="K39" t="str">
            <v>高等学校（全日制）</v>
          </cell>
          <cell r="L39" t="str">
            <v>大阪学芸</v>
          </cell>
          <cell r="M39" t="str">
            <v>高等学校</v>
          </cell>
          <cell r="N39">
            <v>262</v>
          </cell>
          <cell r="O39">
            <v>1843</v>
          </cell>
          <cell r="P39">
            <v>474717</v>
          </cell>
          <cell r="AE39">
            <v>46698</v>
          </cell>
          <cell r="AF39">
            <v>38041</v>
          </cell>
          <cell r="AG39" t="str">
            <v>中学校</v>
          </cell>
          <cell r="AH39" t="str">
            <v>大阪学芸高等学校附属中学校</v>
          </cell>
          <cell r="AI39">
            <v>225</v>
          </cell>
          <cell r="AJ39">
            <v>223</v>
          </cell>
          <cell r="AK39">
            <v>46698</v>
          </cell>
        </row>
        <row r="40">
          <cell r="D40" t="str">
            <v>清教学園</v>
          </cell>
          <cell r="E40" t="str">
            <v>大阪府河内長野市末広町６２３</v>
          </cell>
          <cell r="F40">
            <v>45812</v>
          </cell>
          <cell r="G40">
            <v>6193671</v>
          </cell>
          <cell r="H40">
            <v>459950000</v>
          </cell>
          <cell r="I40">
            <v>372780</v>
          </cell>
          <cell r="J40">
            <v>39011</v>
          </cell>
          <cell r="K40" t="str">
            <v>高等学校（全日制）</v>
          </cell>
          <cell r="L40" t="str">
            <v>清教学園</v>
          </cell>
          <cell r="M40" t="str">
            <v>高等学校</v>
          </cell>
          <cell r="N40">
            <v>285</v>
          </cell>
          <cell r="O40">
            <v>1308</v>
          </cell>
          <cell r="P40">
            <v>372780</v>
          </cell>
          <cell r="AE40">
            <v>87170</v>
          </cell>
          <cell r="AF40">
            <v>39041</v>
          </cell>
          <cell r="AG40" t="str">
            <v>中学校</v>
          </cell>
          <cell r="AH40" t="str">
            <v>清教学園中学校</v>
          </cell>
          <cell r="AI40">
            <v>192</v>
          </cell>
          <cell r="AJ40">
            <v>455</v>
          </cell>
          <cell r="AK40">
            <v>87170</v>
          </cell>
        </row>
        <row r="41">
          <cell r="D41" t="str">
            <v>清風学園</v>
          </cell>
          <cell r="E41" t="str">
            <v>大阪府大阪市天王寺区石ヶ辻町１２－１６</v>
          </cell>
          <cell r="F41">
            <v>45812</v>
          </cell>
          <cell r="G41">
            <v>6193272</v>
          </cell>
          <cell r="H41">
            <v>617724000</v>
          </cell>
          <cell r="I41">
            <v>420732</v>
          </cell>
          <cell r="J41">
            <v>40011</v>
          </cell>
          <cell r="K41" t="str">
            <v>高等学校（全日制）</v>
          </cell>
          <cell r="L41" t="str">
            <v>清風</v>
          </cell>
          <cell r="M41" t="str">
            <v>高等学校</v>
          </cell>
          <cell r="N41">
            <v>261</v>
          </cell>
          <cell r="O41">
            <v>1612</v>
          </cell>
          <cell r="P41">
            <v>420732</v>
          </cell>
          <cell r="AE41">
            <v>196992</v>
          </cell>
          <cell r="AF41">
            <v>40041</v>
          </cell>
          <cell r="AG41" t="str">
            <v>中学校</v>
          </cell>
          <cell r="AH41" t="str">
            <v>清風中学校</v>
          </cell>
          <cell r="AI41">
            <v>192</v>
          </cell>
          <cell r="AJ41">
            <v>1026</v>
          </cell>
          <cell r="AK41">
            <v>196992</v>
          </cell>
        </row>
        <row r="42">
          <cell r="D42" t="str">
            <v>清風南海学園</v>
          </cell>
          <cell r="E42" t="str">
            <v>大阪府高石市綾園５丁目７－６４</v>
          </cell>
          <cell r="F42">
            <v>45812</v>
          </cell>
          <cell r="G42">
            <v>6193752</v>
          </cell>
          <cell r="H42">
            <v>416934000</v>
          </cell>
          <cell r="I42">
            <v>264894</v>
          </cell>
          <cell r="J42">
            <v>41011</v>
          </cell>
          <cell r="K42" t="str">
            <v>高等学校（全日制）</v>
          </cell>
          <cell r="L42" t="str">
            <v>清風南海</v>
          </cell>
          <cell r="M42" t="str">
            <v>高等学校</v>
          </cell>
          <cell r="N42">
            <v>294</v>
          </cell>
          <cell r="O42">
            <v>901</v>
          </cell>
          <cell r="P42">
            <v>264894</v>
          </cell>
          <cell r="AE42">
            <v>152040</v>
          </cell>
          <cell r="AF42">
            <v>41041</v>
          </cell>
          <cell r="AG42" t="str">
            <v>中学校</v>
          </cell>
          <cell r="AH42" t="str">
            <v>清風南海中学校</v>
          </cell>
          <cell r="AI42">
            <v>181</v>
          </cell>
          <cell r="AJ42">
            <v>840</v>
          </cell>
          <cell r="AK42">
            <v>152040</v>
          </cell>
        </row>
        <row r="43">
          <cell r="D43" t="str">
            <v>聖母女学院</v>
          </cell>
          <cell r="E43" t="str">
            <v>京都府京都市伏見区深草田谷町１</v>
          </cell>
          <cell r="F43">
            <v>45812</v>
          </cell>
          <cell r="G43">
            <v>6193221</v>
          </cell>
          <cell r="H43">
            <v>320985000</v>
          </cell>
          <cell r="I43">
            <v>216269</v>
          </cell>
          <cell r="J43">
            <v>42011</v>
          </cell>
          <cell r="K43" t="str">
            <v>高等学校（全日制）</v>
          </cell>
          <cell r="L43" t="str">
            <v>香里ヌヴェール学院</v>
          </cell>
          <cell r="M43" t="str">
            <v>高等学校</v>
          </cell>
          <cell r="N43">
            <v>275</v>
          </cell>
          <cell r="O43">
            <v>818</v>
          </cell>
          <cell r="P43">
            <v>216269</v>
          </cell>
          <cell r="AE43">
            <v>40036</v>
          </cell>
          <cell r="AF43">
            <v>42041</v>
          </cell>
          <cell r="AG43" t="str">
            <v>中学校</v>
          </cell>
          <cell r="AH43" t="str">
            <v>香里ヌヴェール学院中学校</v>
          </cell>
          <cell r="AI43">
            <v>236</v>
          </cell>
          <cell r="AJ43">
            <v>212</v>
          </cell>
          <cell r="AK43">
            <v>40036</v>
          </cell>
          <cell r="AX43">
            <v>42051</v>
          </cell>
          <cell r="AY43" t="str">
            <v>小学校</v>
          </cell>
          <cell r="AZ43" t="str">
            <v>香里ヌヴェール学院小学校</v>
          </cell>
        </row>
        <row r="44">
          <cell r="D44" t="str">
            <v>泉州学園</v>
          </cell>
          <cell r="E44" t="str">
            <v>大阪府岸和田市内畑町３５５８</v>
          </cell>
          <cell r="F44">
            <v>45812</v>
          </cell>
          <cell r="G44">
            <v>6193787</v>
          </cell>
          <cell r="H44">
            <v>145990000</v>
          </cell>
          <cell r="I44">
            <v>145990</v>
          </cell>
          <cell r="J44">
            <v>44011</v>
          </cell>
          <cell r="K44" t="str">
            <v>高等学校（全日制）</v>
          </cell>
          <cell r="L44" t="str">
            <v>近畿大学泉州</v>
          </cell>
          <cell r="M44" t="str">
            <v>高等学校</v>
          </cell>
          <cell r="N44">
            <v>334</v>
          </cell>
          <cell r="O44">
            <v>458</v>
          </cell>
          <cell r="P44">
            <v>145990</v>
          </cell>
          <cell r="AE44">
            <v>0</v>
          </cell>
          <cell r="AH44" t="str">
            <v/>
          </cell>
        </row>
        <row r="45">
          <cell r="D45" t="str">
            <v>宣真学園</v>
          </cell>
          <cell r="E45" t="str">
            <v>大阪府池田市荘園２丁目３－１２</v>
          </cell>
          <cell r="F45">
            <v>45812</v>
          </cell>
          <cell r="G45">
            <v>6194961</v>
          </cell>
          <cell r="H45">
            <v>280330000</v>
          </cell>
          <cell r="I45">
            <v>280330</v>
          </cell>
          <cell r="J45">
            <v>45011</v>
          </cell>
          <cell r="K45" t="str">
            <v>高等学校（全日制）</v>
          </cell>
          <cell r="L45" t="str">
            <v>宣真</v>
          </cell>
          <cell r="M45" t="str">
            <v>高等学校</v>
          </cell>
          <cell r="N45">
            <v>289</v>
          </cell>
          <cell r="O45">
            <v>970</v>
          </cell>
          <cell r="P45">
            <v>280330</v>
          </cell>
          <cell r="AE45">
            <v>0</v>
          </cell>
          <cell r="AH45" t="str">
            <v/>
          </cell>
        </row>
        <row r="46">
          <cell r="D46" t="str">
            <v>相愛学園</v>
          </cell>
          <cell r="E46" t="str">
            <v>大阪府大阪市中央区本町４丁目１－２３</v>
          </cell>
          <cell r="F46">
            <v>45812</v>
          </cell>
          <cell r="G46">
            <v>6193256</v>
          </cell>
          <cell r="H46">
            <v>130543000</v>
          </cell>
          <cell r="I46">
            <v>99905</v>
          </cell>
          <cell r="J46">
            <v>46011</v>
          </cell>
          <cell r="K46" t="str">
            <v>高等学校（全日制）</v>
          </cell>
          <cell r="L46" t="str">
            <v>相愛</v>
          </cell>
          <cell r="M46" t="str">
            <v>高等学校</v>
          </cell>
          <cell r="N46">
            <v>377</v>
          </cell>
          <cell r="O46">
            <v>265</v>
          </cell>
          <cell r="P46">
            <v>99905</v>
          </cell>
          <cell r="AE46">
            <v>30638</v>
          </cell>
          <cell r="AF46">
            <v>46041</v>
          </cell>
          <cell r="AG46" t="str">
            <v>中学校</v>
          </cell>
          <cell r="AH46" t="str">
            <v>相愛中学校</v>
          </cell>
          <cell r="AI46">
            <v>300</v>
          </cell>
          <cell r="AJ46">
            <v>120</v>
          </cell>
          <cell r="AK46">
            <v>30638</v>
          </cell>
        </row>
        <row r="47">
          <cell r="D47" t="str">
            <v>創価学園</v>
          </cell>
          <cell r="E47" t="str">
            <v>東京都小平市たかの台２－１</v>
          </cell>
          <cell r="F47">
            <v>45812</v>
          </cell>
          <cell r="G47">
            <v>6193779</v>
          </cell>
          <cell r="H47">
            <v>503802000</v>
          </cell>
          <cell r="I47">
            <v>283041</v>
          </cell>
          <cell r="J47">
            <v>47011</v>
          </cell>
          <cell r="K47" t="str">
            <v>高等学校（全日制）</v>
          </cell>
          <cell r="L47" t="str">
            <v>関西創価</v>
          </cell>
          <cell r="M47" t="str">
            <v>高等学校</v>
          </cell>
          <cell r="N47">
            <v>297</v>
          </cell>
          <cell r="O47">
            <v>953</v>
          </cell>
          <cell r="P47">
            <v>283041</v>
          </cell>
          <cell r="AE47">
            <v>119340</v>
          </cell>
          <cell r="AF47">
            <v>47041</v>
          </cell>
          <cell r="AG47" t="str">
            <v>中学校</v>
          </cell>
          <cell r="AH47" t="str">
            <v>関西創価中学校</v>
          </cell>
          <cell r="AI47">
            <v>204</v>
          </cell>
          <cell r="AJ47">
            <v>585</v>
          </cell>
          <cell r="AK47">
            <v>119340</v>
          </cell>
          <cell r="AX47">
            <v>47051</v>
          </cell>
          <cell r="AY47" t="str">
            <v>小学校</v>
          </cell>
          <cell r="AZ47" t="str">
            <v>関西創価小学校</v>
          </cell>
        </row>
        <row r="48">
          <cell r="D48" t="str">
            <v>大阪医科薬科大学</v>
          </cell>
          <cell r="E48" t="str">
            <v>大阪府高槻市大学町２－７</v>
          </cell>
          <cell r="F48">
            <v>45812</v>
          </cell>
          <cell r="G48">
            <v>6193442</v>
          </cell>
          <cell r="H48">
            <v>405663000</v>
          </cell>
          <cell r="I48">
            <v>244398</v>
          </cell>
          <cell r="J48">
            <v>48011</v>
          </cell>
          <cell r="K48" t="str">
            <v>高等学校（全日制）</v>
          </cell>
          <cell r="L48" t="str">
            <v>高槻</v>
          </cell>
          <cell r="M48" t="str">
            <v>高等学校</v>
          </cell>
          <cell r="N48">
            <v>322</v>
          </cell>
          <cell r="O48">
            <v>759</v>
          </cell>
          <cell r="P48">
            <v>244398</v>
          </cell>
          <cell r="AE48">
            <v>161265</v>
          </cell>
          <cell r="AF48">
            <v>48041</v>
          </cell>
          <cell r="AG48" t="str">
            <v>中学校</v>
          </cell>
          <cell r="AH48" t="str">
            <v>高槻中学校</v>
          </cell>
          <cell r="AI48">
            <v>195</v>
          </cell>
          <cell r="AJ48">
            <v>827</v>
          </cell>
          <cell r="AK48">
            <v>161265</v>
          </cell>
        </row>
        <row r="49">
          <cell r="D49" t="str">
            <v>谷岡学園</v>
          </cell>
          <cell r="E49" t="str">
            <v>大阪府東大阪市御厨栄町４丁目１－１０</v>
          </cell>
          <cell r="F49">
            <v>45812</v>
          </cell>
          <cell r="G49">
            <v>6193655</v>
          </cell>
          <cell r="H49">
            <v>754842000</v>
          </cell>
          <cell r="I49">
            <v>754842</v>
          </cell>
          <cell r="J49">
            <v>49011</v>
          </cell>
          <cell r="K49" t="str">
            <v>高等学校（全日制）</v>
          </cell>
          <cell r="L49" t="str">
            <v>大阪商業大学</v>
          </cell>
          <cell r="M49" t="str">
            <v>高等学校</v>
          </cell>
          <cell r="N49">
            <v>279</v>
          </cell>
          <cell r="O49">
            <v>1104</v>
          </cell>
          <cell r="P49">
            <v>308016</v>
          </cell>
          <cell r="Q49">
            <v>49012</v>
          </cell>
          <cell r="R49" t="str">
            <v>高等学校（全日制）</v>
          </cell>
          <cell r="S49" t="str">
            <v>大阪緑涼</v>
          </cell>
          <cell r="T49" t="str">
            <v>高等学校</v>
          </cell>
          <cell r="U49">
            <v>320</v>
          </cell>
          <cell r="V49">
            <v>552</v>
          </cell>
          <cell r="W49">
            <v>176640</v>
          </cell>
          <cell r="X49">
            <v>49013</v>
          </cell>
          <cell r="Y49" t="str">
            <v>高等学校（全日制）</v>
          </cell>
          <cell r="Z49" t="str">
            <v>大阪商業大学堺</v>
          </cell>
          <cell r="AA49" t="str">
            <v>高等学校</v>
          </cell>
          <cell r="AB49">
            <v>294</v>
          </cell>
          <cell r="AC49">
            <v>919</v>
          </cell>
          <cell r="AD49">
            <v>270186</v>
          </cell>
          <cell r="AE49">
            <v>0</v>
          </cell>
          <cell r="AH49" t="str">
            <v/>
          </cell>
        </row>
        <row r="50">
          <cell r="D50" t="str">
            <v>玉手山学園</v>
          </cell>
          <cell r="E50" t="str">
            <v>大阪府柏原市旭ヶ丘３丁目１１－１</v>
          </cell>
          <cell r="F50">
            <v>45812</v>
          </cell>
          <cell r="G50">
            <v>6193515</v>
          </cell>
          <cell r="H50">
            <v>277108000</v>
          </cell>
          <cell r="I50">
            <v>277108</v>
          </cell>
          <cell r="J50">
            <v>50011</v>
          </cell>
          <cell r="K50" t="str">
            <v>高等学校（全日制）</v>
          </cell>
          <cell r="L50" t="str">
            <v>関西福祉科学大学</v>
          </cell>
          <cell r="M50" t="str">
            <v>高等学校</v>
          </cell>
          <cell r="N50">
            <v>292</v>
          </cell>
          <cell r="O50">
            <v>949</v>
          </cell>
          <cell r="P50">
            <v>277108</v>
          </cell>
          <cell r="AE50">
            <v>0</v>
          </cell>
          <cell r="AH50" t="str">
            <v/>
          </cell>
        </row>
        <row r="51">
          <cell r="D51" t="str">
            <v>阪南大学</v>
          </cell>
          <cell r="E51" t="str">
            <v>大阪府松原市天美東５丁目４－３３</v>
          </cell>
          <cell r="F51">
            <v>45812</v>
          </cell>
          <cell r="G51">
            <v>4008924</v>
          </cell>
          <cell r="H51">
            <v>388218000</v>
          </cell>
          <cell r="I51">
            <v>388218</v>
          </cell>
          <cell r="J51">
            <v>51011</v>
          </cell>
          <cell r="K51" t="str">
            <v>高等学校（全日制）</v>
          </cell>
          <cell r="L51" t="str">
            <v>阪南大学</v>
          </cell>
          <cell r="M51" t="str">
            <v>高等学校</v>
          </cell>
          <cell r="N51">
            <v>267</v>
          </cell>
          <cell r="O51">
            <v>1454</v>
          </cell>
          <cell r="P51">
            <v>388218</v>
          </cell>
          <cell r="AE51">
            <v>0</v>
          </cell>
        </row>
        <row r="52">
          <cell r="D52" t="str">
            <v>朝陽学院</v>
          </cell>
          <cell r="E52" t="str">
            <v>大阪府大阪市阿倍野区天王寺町南２丁目８－１９</v>
          </cell>
          <cell r="F52">
            <v>45812</v>
          </cell>
          <cell r="G52">
            <v>6193353</v>
          </cell>
          <cell r="H52">
            <v>261811000</v>
          </cell>
          <cell r="I52">
            <v>261811</v>
          </cell>
          <cell r="J52">
            <v>52011</v>
          </cell>
          <cell r="K52" t="str">
            <v>高等学校（全日制）</v>
          </cell>
          <cell r="L52" t="str">
            <v>あべの翔学</v>
          </cell>
          <cell r="M52" t="str">
            <v>高等学校</v>
          </cell>
          <cell r="N52">
            <v>294</v>
          </cell>
          <cell r="O52">
            <v>946</v>
          </cell>
          <cell r="P52">
            <v>261811</v>
          </cell>
          <cell r="AE52">
            <v>0</v>
          </cell>
          <cell r="AH52" t="str">
            <v/>
          </cell>
        </row>
        <row r="53">
          <cell r="D53" t="str">
            <v>千代田学園</v>
          </cell>
          <cell r="E53" t="str">
            <v>大阪府河内長野市楠町西１０９０</v>
          </cell>
          <cell r="F53">
            <v>45812</v>
          </cell>
          <cell r="G53">
            <v>6193663</v>
          </cell>
          <cell r="H53">
            <v>301350000</v>
          </cell>
          <cell r="I53">
            <v>301350</v>
          </cell>
          <cell r="J53">
            <v>53011</v>
          </cell>
          <cell r="K53" t="str">
            <v>高等学校（全日制）</v>
          </cell>
          <cell r="L53" t="str">
            <v>大阪暁光</v>
          </cell>
          <cell r="M53" t="str">
            <v>高等学校</v>
          </cell>
          <cell r="N53">
            <v>350</v>
          </cell>
          <cell r="O53">
            <v>861</v>
          </cell>
          <cell r="P53">
            <v>301350</v>
          </cell>
          <cell r="AE53">
            <v>0</v>
          </cell>
          <cell r="AH53" t="str">
            <v/>
          </cell>
        </row>
        <row r="54">
          <cell r="D54" t="str">
            <v>大阪国際学園</v>
          </cell>
          <cell r="E54" t="str">
            <v>大阪府守口市藤田町６丁目２１－５７</v>
          </cell>
          <cell r="F54">
            <v>45812</v>
          </cell>
          <cell r="G54">
            <v>6193469</v>
          </cell>
          <cell r="H54">
            <v>358573000</v>
          </cell>
          <cell r="I54">
            <v>305653</v>
          </cell>
          <cell r="J54">
            <v>54012</v>
          </cell>
          <cell r="K54" t="str">
            <v>高等学校（全日制）</v>
          </cell>
          <cell r="L54" t="str">
            <v>大阪国際</v>
          </cell>
          <cell r="M54" t="str">
            <v>高等学校</v>
          </cell>
          <cell r="N54">
            <v>294</v>
          </cell>
          <cell r="O54">
            <v>1079</v>
          </cell>
          <cell r="P54">
            <v>305653</v>
          </cell>
          <cell r="AE54">
            <v>52920</v>
          </cell>
          <cell r="AF54">
            <v>54042</v>
          </cell>
          <cell r="AG54" t="str">
            <v>中学校</v>
          </cell>
          <cell r="AH54" t="str">
            <v>大阪国際中学校</v>
          </cell>
          <cell r="AI54">
            <v>196</v>
          </cell>
          <cell r="AJ54">
            <v>270</v>
          </cell>
          <cell r="AK54">
            <v>52920</v>
          </cell>
        </row>
        <row r="55">
          <cell r="D55" t="str">
            <v>帝塚山学院</v>
          </cell>
          <cell r="E55" t="str">
            <v>大阪府大阪市住吉区帝塚山中３丁目１０－５１</v>
          </cell>
          <cell r="F55">
            <v>45812</v>
          </cell>
          <cell r="G55">
            <v>6193191</v>
          </cell>
          <cell r="H55">
            <v>710756000</v>
          </cell>
          <cell r="I55">
            <v>423990</v>
          </cell>
          <cell r="J55">
            <v>55011</v>
          </cell>
          <cell r="K55" t="str">
            <v>高等学校（全日制）</v>
          </cell>
          <cell r="L55" t="str">
            <v>帝塚山学院</v>
          </cell>
          <cell r="M55" t="str">
            <v>高等学校</v>
          </cell>
          <cell r="N55">
            <v>273</v>
          </cell>
          <cell r="O55">
            <v>750</v>
          </cell>
          <cell r="P55">
            <v>204750</v>
          </cell>
          <cell r="Q55">
            <v>55012</v>
          </cell>
          <cell r="R55" t="str">
            <v>高等学校（全日制）</v>
          </cell>
          <cell r="S55" t="str">
            <v>帝塚山学院泉ケ丘</v>
          </cell>
          <cell r="T55" t="str">
            <v>高等学校</v>
          </cell>
          <cell r="U55">
            <v>261</v>
          </cell>
          <cell r="V55">
            <v>840</v>
          </cell>
          <cell r="W55">
            <v>219240</v>
          </cell>
          <cell r="AE55">
            <v>174536</v>
          </cell>
          <cell r="AF55">
            <v>55041</v>
          </cell>
          <cell r="AG55" t="str">
            <v>中学校</v>
          </cell>
          <cell r="AH55" t="str">
            <v>帝塚山学院中学校</v>
          </cell>
          <cell r="AI55">
            <v>137</v>
          </cell>
          <cell r="AJ55">
            <v>600</v>
          </cell>
          <cell r="AK55">
            <v>82200</v>
          </cell>
          <cell r="AL55">
            <v>55042</v>
          </cell>
          <cell r="AM55" t="str">
            <v>中学校</v>
          </cell>
          <cell r="AN55" t="str">
            <v>帝塚山学院泉ケ丘中学校</v>
          </cell>
          <cell r="AO55">
            <v>199</v>
          </cell>
          <cell r="AP55">
            <v>464</v>
          </cell>
          <cell r="AQ55">
            <v>92336</v>
          </cell>
          <cell r="AX55">
            <v>55051</v>
          </cell>
          <cell r="AY55" t="str">
            <v>小学校</v>
          </cell>
          <cell r="AZ55" t="str">
            <v>帝塚山学院小学校</v>
          </cell>
        </row>
        <row r="56">
          <cell r="D56" t="str">
            <v>天満学園</v>
          </cell>
          <cell r="E56" t="str">
            <v>大阪府堺市美原区平尾１０６０番１</v>
          </cell>
          <cell r="F56">
            <v>45812</v>
          </cell>
          <cell r="G56">
            <v>6193531</v>
          </cell>
          <cell r="H56">
            <v>223289000</v>
          </cell>
          <cell r="I56">
            <v>223289</v>
          </cell>
          <cell r="J56">
            <v>56011</v>
          </cell>
          <cell r="K56" t="str">
            <v>高等学校（全日制）</v>
          </cell>
          <cell r="L56" t="str">
            <v>太成学院大学</v>
          </cell>
          <cell r="M56" t="str">
            <v>高等学校</v>
          </cell>
          <cell r="N56">
            <v>328</v>
          </cell>
          <cell r="O56">
            <v>802</v>
          </cell>
          <cell r="P56">
            <v>223289</v>
          </cell>
          <cell r="AE56">
            <v>0</v>
          </cell>
        </row>
        <row r="57">
          <cell r="D57" t="str">
            <v>東海大学</v>
          </cell>
          <cell r="E57" t="str">
            <v>東京都渋谷区富ケ谷２－１０－２</v>
          </cell>
          <cell r="F57">
            <v>45812</v>
          </cell>
          <cell r="G57">
            <v>6195071</v>
          </cell>
          <cell r="H57">
            <v>345691000</v>
          </cell>
          <cell r="I57">
            <v>292651</v>
          </cell>
          <cell r="J57">
            <v>57011</v>
          </cell>
          <cell r="K57" t="str">
            <v>高等学校（全日制）</v>
          </cell>
          <cell r="L57" t="str">
            <v>東海大学付属大阪仰星</v>
          </cell>
          <cell r="M57" t="str">
            <v>高等学校</v>
          </cell>
          <cell r="N57">
            <v>282</v>
          </cell>
          <cell r="O57">
            <v>1105</v>
          </cell>
          <cell r="P57">
            <v>292651</v>
          </cell>
          <cell r="AE57">
            <v>53040</v>
          </cell>
          <cell r="AF57">
            <v>57041</v>
          </cell>
          <cell r="AG57" t="str">
            <v>中学校</v>
          </cell>
          <cell r="AH57" t="str">
            <v>東海大学付属大阪仰星高等学校中等部</v>
          </cell>
          <cell r="AI57">
            <v>221</v>
          </cell>
          <cell r="AJ57">
            <v>240</v>
          </cell>
          <cell r="AK57">
            <v>53040</v>
          </cell>
        </row>
        <row r="58">
          <cell r="D58" t="str">
            <v>同志社</v>
          </cell>
          <cell r="E58" t="str">
            <v>京都府京都市上京区今出川通烏丸東入玄武町６０１</v>
          </cell>
          <cell r="F58">
            <v>45812</v>
          </cell>
          <cell r="G58">
            <v>6193477</v>
          </cell>
          <cell r="H58">
            <v>389210000</v>
          </cell>
          <cell r="I58">
            <v>266810</v>
          </cell>
          <cell r="J58">
            <v>58011</v>
          </cell>
          <cell r="K58" t="str">
            <v>高等学校（全日制）</v>
          </cell>
          <cell r="L58" t="str">
            <v>同志社香里</v>
          </cell>
          <cell r="M58" t="str">
            <v>高等学校</v>
          </cell>
          <cell r="N58">
            <v>294</v>
          </cell>
          <cell r="O58">
            <v>911</v>
          </cell>
          <cell r="P58">
            <v>266810</v>
          </cell>
          <cell r="AE58">
            <v>122400</v>
          </cell>
          <cell r="AF58">
            <v>58041</v>
          </cell>
          <cell r="AG58" t="str">
            <v>中学校</v>
          </cell>
          <cell r="AH58" t="str">
            <v>同志社香里中学校</v>
          </cell>
          <cell r="AI58">
            <v>170</v>
          </cell>
          <cell r="AJ58">
            <v>720</v>
          </cell>
          <cell r="AK58">
            <v>122400</v>
          </cell>
        </row>
        <row r="59">
          <cell r="D59" t="str">
            <v>浪工学園</v>
          </cell>
          <cell r="E59" t="str">
            <v>大阪府摂津市三島３丁目５－３６</v>
          </cell>
          <cell r="F59">
            <v>45812</v>
          </cell>
          <cell r="G59">
            <v>6062856</v>
          </cell>
          <cell r="H59">
            <v>270974000</v>
          </cell>
          <cell r="I59">
            <v>270974</v>
          </cell>
          <cell r="J59">
            <v>59011</v>
          </cell>
          <cell r="K59" t="str">
            <v>高等学校（全日制）</v>
          </cell>
          <cell r="L59" t="str">
            <v>星翔</v>
          </cell>
          <cell r="M59" t="str">
            <v>高等学校</v>
          </cell>
          <cell r="N59">
            <v>372</v>
          </cell>
          <cell r="O59">
            <v>811</v>
          </cell>
          <cell r="P59">
            <v>270974</v>
          </cell>
          <cell r="AE59">
            <v>0</v>
          </cell>
          <cell r="AH59" t="str">
            <v/>
          </cell>
        </row>
        <row r="60">
          <cell r="D60" t="str">
            <v>浪速学院</v>
          </cell>
          <cell r="E60" t="str">
            <v>大阪府大阪市住吉区山之内２丁目１３－５７</v>
          </cell>
          <cell r="F60">
            <v>45812</v>
          </cell>
          <cell r="G60">
            <v>6193400</v>
          </cell>
          <cell r="H60">
            <v>588480000</v>
          </cell>
          <cell r="I60">
            <v>528000</v>
          </cell>
          <cell r="J60">
            <v>60011</v>
          </cell>
          <cell r="K60" t="str">
            <v>高等学校（全日制）</v>
          </cell>
          <cell r="L60" t="str">
            <v>浪速</v>
          </cell>
          <cell r="M60" t="str">
            <v>高等学校</v>
          </cell>
          <cell r="N60">
            <v>220</v>
          </cell>
          <cell r="O60">
            <v>2400</v>
          </cell>
          <cell r="P60">
            <v>528000</v>
          </cell>
          <cell r="AE60">
            <v>60480</v>
          </cell>
          <cell r="AF60">
            <v>60041</v>
          </cell>
          <cell r="AG60" t="str">
            <v>中学校</v>
          </cell>
          <cell r="AH60" t="str">
            <v>浪速中学校</v>
          </cell>
          <cell r="AI60">
            <v>168</v>
          </cell>
          <cell r="AJ60">
            <v>360</v>
          </cell>
          <cell r="AK60">
            <v>60480</v>
          </cell>
        </row>
        <row r="61">
          <cell r="D61" t="str">
            <v>関西金光学園</v>
          </cell>
          <cell r="E61" t="str">
            <v>大阪府高槻市東上牧１丁目３－１</v>
          </cell>
          <cell r="F61">
            <v>45812</v>
          </cell>
          <cell r="G61">
            <v>4008941</v>
          </cell>
          <cell r="H61">
            <v>756716000</v>
          </cell>
          <cell r="I61">
            <v>695961</v>
          </cell>
          <cell r="J61">
            <v>61011</v>
          </cell>
          <cell r="K61" t="str">
            <v>高等学校（全日制）</v>
          </cell>
          <cell r="L61" t="str">
            <v>金光大阪</v>
          </cell>
          <cell r="M61" t="str">
            <v>高等学校</v>
          </cell>
          <cell r="N61">
            <v>297</v>
          </cell>
          <cell r="O61">
            <v>1021</v>
          </cell>
          <cell r="P61">
            <v>301320</v>
          </cell>
          <cell r="Q61">
            <v>61012</v>
          </cell>
          <cell r="R61" t="str">
            <v>高等学校（全日制）</v>
          </cell>
          <cell r="S61" t="str">
            <v>金光藤蔭</v>
          </cell>
          <cell r="T61" t="str">
            <v>高等学校</v>
          </cell>
          <cell r="U61">
            <v>296</v>
          </cell>
          <cell r="V61">
            <v>832</v>
          </cell>
          <cell r="W61">
            <v>237374</v>
          </cell>
          <cell r="X61">
            <v>61013</v>
          </cell>
          <cell r="Y61" t="str">
            <v>高等学校（全日制）</v>
          </cell>
          <cell r="Z61" t="str">
            <v>金光八尾</v>
          </cell>
          <cell r="AA61" t="str">
            <v>高等学校</v>
          </cell>
          <cell r="AB61">
            <v>319</v>
          </cell>
          <cell r="AC61">
            <v>493</v>
          </cell>
          <cell r="AD61">
            <v>157267</v>
          </cell>
          <cell r="AE61">
            <v>60755</v>
          </cell>
          <cell r="AF61">
            <v>61041</v>
          </cell>
          <cell r="AG61" t="str">
            <v>中学校</v>
          </cell>
          <cell r="AH61" t="str">
            <v>金光大阪中学校</v>
          </cell>
          <cell r="AI61">
            <v>437</v>
          </cell>
          <cell r="AJ61">
            <v>59</v>
          </cell>
          <cell r="AK61">
            <v>25783</v>
          </cell>
          <cell r="AL61">
            <v>61043</v>
          </cell>
          <cell r="AM61" t="str">
            <v>中学校</v>
          </cell>
          <cell r="AN61" t="str">
            <v>金光八尾中学校</v>
          </cell>
          <cell r="AO61">
            <v>277</v>
          </cell>
          <cell r="AP61">
            <v>136</v>
          </cell>
          <cell r="AQ61">
            <v>34972</v>
          </cell>
        </row>
        <row r="62">
          <cell r="D62" t="str">
            <v>浪商学園</v>
          </cell>
          <cell r="E62" t="str">
            <v>大阪府泉南郡熊取町朝代台１－１</v>
          </cell>
          <cell r="F62">
            <v>45812</v>
          </cell>
          <cell r="G62">
            <v>3132289</v>
          </cell>
          <cell r="H62">
            <v>580919000</v>
          </cell>
          <cell r="I62">
            <v>524610</v>
          </cell>
          <cell r="J62">
            <v>62011</v>
          </cell>
          <cell r="K62" t="str">
            <v>高等学校（全日制）</v>
          </cell>
          <cell r="L62" t="str">
            <v>大阪体育大学浪商</v>
          </cell>
          <cell r="M62" t="str">
            <v>高等学校</v>
          </cell>
          <cell r="N62">
            <v>323</v>
          </cell>
          <cell r="O62">
            <v>768</v>
          </cell>
          <cell r="P62">
            <v>240631</v>
          </cell>
          <cell r="Q62">
            <v>62012</v>
          </cell>
          <cell r="R62" t="str">
            <v>高等学校（全日制）</v>
          </cell>
          <cell r="S62" t="str">
            <v>大阪青凌</v>
          </cell>
          <cell r="T62" t="str">
            <v>高等学校</v>
          </cell>
          <cell r="U62">
            <v>306</v>
          </cell>
          <cell r="V62">
            <v>960</v>
          </cell>
          <cell r="W62">
            <v>283979</v>
          </cell>
          <cell r="AE62">
            <v>56309</v>
          </cell>
          <cell r="AF62">
            <v>62041</v>
          </cell>
          <cell r="AG62" t="str">
            <v>中学校</v>
          </cell>
          <cell r="AH62" t="str">
            <v>大阪体育大学浪商中学校</v>
          </cell>
          <cell r="AI62">
            <v>295</v>
          </cell>
          <cell r="AJ62">
            <v>108</v>
          </cell>
          <cell r="AK62">
            <v>30448</v>
          </cell>
          <cell r="AL62">
            <v>62042</v>
          </cell>
          <cell r="AM62" t="str">
            <v>中学校</v>
          </cell>
          <cell r="AN62" t="str">
            <v>大阪青凌中学校</v>
          </cell>
          <cell r="AO62">
            <v>385</v>
          </cell>
          <cell r="AP62">
            <v>77</v>
          </cell>
          <cell r="AQ62">
            <v>25861</v>
          </cell>
        </row>
        <row r="63">
          <cell r="D63" t="str">
            <v>白頭学院</v>
          </cell>
          <cell r="E63" t="str">
            <v>大阪府大阪市住吉区遠里小野２丁目３－１３</v>
          </cell>
          <cell r="F63">
            <v>45812</v>
          </cell>
          <cell r="G63">
            <v>6193744</v>
          </cell>
          <cell r="H63">
            <v>116226000</v>
          </cell>
          <cell r="I63">
            <v>55152</v>
          </cell>
          <cell r="J63">
            <v>63011</v>
          </cell>
          <cell r="K63" t="str">
            <v>高等学校（全日制）</v>
          </cell>
          <cell r="L63" t="str">
            <v>建国</v>
          </cell>
          <cell r="M63" t="str">
            <v>高等学校</v>
          </cell>
          <cell r="N63">
            <v>424</v>
          </cell>
          <cell r="O63">
            <v>152</v>
          </cell>
          <cell r="P63">
            <v>55152</v>
          </cell>
          <cell r="AE63">
            <v>26880</v>
          </cell>
          <cell r="AF63">
            <v>63041</v>
          </cell>
          <cell r="AG63" t="str">
            <v>中学校</v>
          </cell>
          <cell r="AH63" t="str">
            <v>建国中学校</v>
          </cell>
          <cell r="AI63">
            <v>480</v>
          </cell>
          <cell r="AJ63">
            <v>56</v>
          </cell>
          <cell r="AK63">
            <v>26880</v>
          </cell>
          <cell r="AX63">
            <v>63051</v>
          </cell>
          <cell r="AY63" t="str">
            <v>小学校</v>
          </cell>
          <cell r="AZ63" t="str">
            <v>建国小学校</v>
          </cell>
        </row>
        <row r="64">
          <cell r="D64" t="str">
            <v>羽衣学園</v>
          </cell>
          <cell r="E64" t="str">
            <v>大阪府高石市東羽衣１丁目１１－５７</v>
          </cell>
          <cell r="F64">
            <v>45812</v>
          </cell>
          <cell r="G64">
            <v>6193523</v>
          </cell>
          <cell r="H64">
            <v>413345000</v>
          </cell>
          <cell r="I64">
            <v>363150</v>
          </cell>
          <cell r="J64">
            <v>64011</v>
          </cell>
          <cell r="K64" t="str">
            <v>高等学校（全日制）</v>
          </cell>
          <cell r="L64" t="str">
            <v>羽衣学園</v>
          </cell>
          <cell r="M64" t="str">
            <v>高等学校</v>
          </cell>
          <cell r="N64">
            <v>269</v>
          </cell>
          <cell r="O64">
            <v>1350</v>
          </cell>
          <cell r="P64">
            <v>363150</v>
          </cell>
          <cell r="AE64">
            <v>50195</v>
          </cell>
          <cell r="AF64">
            <v>64041</v>
          </cell>
          <cell r="AG64" t="str">
            <v>中学校</v>
          </cell>
          <cell r="AH64" t="str">
            <v>羽衣学園中学校</v>
          </cell>
          <cell r="AI64">
            <v>237</v>
          </cell>
          <cell r="AJ64">
            <v>241</v>
          </cell>
          <cell r="AK64">
            <v>50195</v>
          </cell>
        </row>
        <row r="65">
          <cell r="D65" t="str">
            <v>梅花学園</v>
          </cell>
          <cell r="E65" t="str">
            <v>大阪府茨木市宿久庄２丁目１９－５</v>
          </cell>
          <cell r="F65">
            <v>45812</v>
          </cell>
          <cell r="G65">
            <v>6193426</v>
          </cell>
          <cell r="H65">
            <v>248850000</v>
          </cell>
          <cell r="I65">
            <v>209250</v>
          </cell>
          <cell r="J65">
            <v>65011</v>
          </cell>
          <cell r="K65" t="str">
            <v>高等学校（全日制）</v>
          </cell>
          <cell r="L65" t="str">
            <v>梅花</v>
          </cell>
          <cell r="M65" t="str">
            <v>高等学校</v>
          </cell>
          <cell r="N65">
            <v>310</v>
          </cell>
          <cell r="O65">
            <v>675</v>
          </cell>
          <cell r="P65">
            <v>209250</v>
          </cell>
          <cell r="AE65">
            <v>39600</v>
          </cell>
          <cell r="AF65">
            <v>65041</v>
          </cell>
          <cell r="AG65" t="str">
            <v>中学校</v>
          </cell>
          <cell r="AH65" t="str">
            <v>梅花中学校</v>
          </cell>
          <cell r="AI65">
            <v>165</v>
          </cell>
          <cell r="AJ65">
            <v>240</v>
          </cell>
          <cell r="AK65">
            <v>39600</v>
          </cell>
        </row>
        <row r="66">
          <cell r="D66" t="str">
            <v>聖母被昇天学院</v>
          </cell>
          <cell r="E66" t="str">
            <v>大阪府箕面市如意谷１丁目１３－２３</v>
          </cell>
          <cell r="F66">
            <v>45812</v>
          </cell>
          <cell r="G66">
            <v>6194473</v>
          </cell>
          <cell r="H66">
            <v>225149000</v>
          </cell>
          <cell r="I66">
            <v>117782</v>
          </cell>
          <cell r="J66">
            <v>66011</v>
          </cell>
          <cell r="K66" t="str">
            <v>高等学校（全日制）</v>
          </cell>
          <cell r="L66" t="str">
            <v>アサンプション国際</v>
          </cell>
          <cell r="M66" t="str">
            <v>高等学校</v>
          </cell>
          <cell r="N66">
            <v>329</v>
          </cell>
          <cell r="O66">
            <v>358</v>
          </cell>
          <cell r="P66">
            <v>117782</v>
          </cell>
          <cell r="AE66">
            <v>40572</v>
          </cell>
          <cell r="AF66">
            <v>66041</v>
          </cell>
          <cell r="AG66" t="str">
            <v>中学校</v>
          </cell>
          <cell r="AH66" t="str">
            <v>アサンプション国際中学校</v>
          </cell>
          <cell r="AI66">
            <v>276</v>
          </cell>
          <cell r="AJ66">
            <v>147</v>
          </cell>
          <cell r="AK66">
            <v>40572</v>
          </cell>
          <cell r="AX66">
            <v>66051</v>
          </cell>
          <cell r="AY66" t="str">
            <v>小学校</v>
          </cell>
          <cell r="AZ66" t="str">
            <v>アサンプション国際小学校</v>
          </cell>
        </row>
        <row r="67">
          <cell r="D67" t="str">
            <v>ピーエル学園</v>
          </cell>
          <cell r="E67" t="str">
            <v>大阪府富田林市大字喜志２０５５</v>
          </cell>
          <cell r="F67">
            <v>45812</v>
          </cell>
          <cell r="G67">
            <v>6193701</v>
          </cell>
          <cell r="H67">
            <v>73635000</v>
          </cell>
          <cell r="I67">
            <v>31005</v>
          </cell>
          <cell r="J67">
            <v>68011</v>
          </cell>
          <cell r="K67" t="str">
            <v>高等学校（全日制）</v>
          </cell>
          <cell r="L67" t="str">
            <v>ピーエル学園</v>
          </cell>
          <cell r="M67" t="str">
            <v>高等学校</v>
          </cell>
          <cell r="N67">
            <v>795</v>
          </cell>
          <cell r="O67">
            <v>39</v>
          </cell>
          <cell r="P67">
            <v>31005</v>
          </cell>
          <cell r="AE67">
            <v>22750</v>
          </cell>
          <cell r="AF67">
            <v>68041</v>
          </cell>
          <cell r="AG67" t="str">
            <v>中学校</v>
          </cell>
          <cell r="AH67" t="str">
            <v>ピーエル学園中学校</v>
          </cell>
          <cell r="AI67">
            <v>650</v>
          </cell>
          <cell r="AJ67">
            <v>35</v>
          </cell>
          <cell r="AK67">
            <v>22750</v>
          </cell>
          <cell r="AX67">
            <v>68051</v>
          </cell>
          <cell r="AY67" t="str">
            <v>小学校</v>
          </cell>
          <cell r="AZ67" t="str">
            <v>ピーエル学園小学校</v>
          </cell>
        </row>
        <row r="68">
          <cell r="D68" t="str">
            <v>プール学院</v>
          </cell>
          <cell r="E68" t="str">
            <v>大阪府大阪市生野区勝山北１丁目１９－３１</v>
          </cell>
          <cell r="F68">
            <v>45812</v>
          </cell>
          <cell r="G68">
            <v>69501</v>
          </cell>
          <cell r="H68">
            <v>250811000</v>
          </cell>
          <cell r="I68">
            <v>195622</v>
          </cell>
          <cell r="J68">
            <v>69011</v>
          </cell>
          <cell r="K68" t="str">
            <v>高等学校（全日制）</v>
          </cell>
          <cell r="L68" t="str">
            <v>プール学院</v>
          </cell>
          <cell r="M68" t="str">
            <v>高等学校</v>
          </cell>
          <cell r="N68">
            <v>314</v>
          </cell>
          <cell r="O68">
            <v>623</v>
          </cell>
          <cell r="P68">
            <v>195622</v>
          </cell>
          <cell r="AE68">
            <v>55189</v>
          </cell>
          <cell r="AF68">
            <v>69041</v>
          </cell>
          <cell r="AG68" t="str">
            <v>中学校</v>
          </cell>
          <cell r="AH68" t="str">
            <v>プール学院中学校</v>
          </cell>
          <cell r="AI68">
            <v>229</v>
          </cell>
          <cell r="AJ68">
            <v>241</v>
          </cell>
          <cell r="AK68">
            <v>55189</v>
          </cell>
        </row>
        <row r="69">
          <cell r="D69" t="str">
            <v>箕面学園</v>
          </cell>
          <cell r="E69" t="str">
            <v>大阪府箕面市箕面７丁目７－３１</v>
          </cell>
          <cell r="F69">
            <v>45812</v>
          </cell>
          <cell r="G69">
            <v>6193621</v>
          </cell>
          <cell r="H69">
            <v>141882000</v>
          </cell>
          <cell r="I69">
            <v>141882</v>
          </cell>
          <cell r="J69">
            <v>70011</v>
          </cell>
          <cell r="K69" t="str">
            <v>高等学校（全日制）</v>
          </cell>
          <cell r="L69" t="str">
            <v>箕面学園</v>
          </cell>
          <cell r="M69" t="str">
            <v>高等学校</v>
          </cell>
          <cell r="N69">
            <v>321</v>
          </cell>
          <cell r="O69">
            <v>442</v>
          </cell>
          <cell r="P69">
            <v>141882</v>
          </cell>
          <cell r="AE69">
            <v>0</v>
          </cell>
          <cell r="AH69" t="str">
            <v/>
          </cell>
        </row>
        <row r="70">
          <cell r="D70" t="str">
            <v>箕面自由学園</v>
          </cell>
          <cell r="E70" t="str">
            <v>大阪府豊中市宮山町４丁目２１－１</v>
          </cell>
          <cell r="F70">
            <v>45812</v>
          </cell>
          <cell r="G70">
            <v>6193213</v>
          </cell>
          <cell r="H70">
            <v>483272000</v>
          </cell>
          <cell r="I70">
            <v>399432</v>
          </cell>
          <cell r="J70">
            <v>71011</v>
          </cell>
          <cell r="K70" t="str">
            <v>高等学校（全日制）</v>
          </cell>
          <cell r="L70" t="str">
            <v>箕面自由学園</v>
          </cell>
          <cell r="M70" t="str">
            <v>高等学校</v>
          </cell>
          <cell r="N70">
            <v>264</v>
          </cell>
          <cell r="O70">
            <v>1513</v>
          </cell>
          <cell r="P70">
            <v>399432</v>
          </cell>
          <cell r="AE70">
            <v>44021</v>
          </cell>
          <cell r="AF70">
            <v>71041</v>
          </cell>
          <cell r="AG70" t="str">
            <v>中学校</v>
          </cell>
          <cell r="AH70" t="str">
            <v>箕面自由学園中学校</v>
          </cell>
          <cell r="AI70">
            <v>255</v>
          </cell>
          <cell r="AJ70">
            <v>211</v>
          </cell>
          <cell r="AK70">
            <v>44021</v>
          </cell>
          <cell r="AX70">
            <v>71051</v>
          </cell>
          <cell r="AY70" t="str">
            <v>小学校</v>
          </cell>
          <cell r="AZ70" t="str">
            <v>箕面自由学園小学校</v>
          </cell>
        </row>
        <row r="71">
          <cell r="D71" t="str">
            <v>村上学園</v>
          </cell>
          <cell r="E71" t="str">
            <v>大阪府東大阪市西堤学園町３丁目１－１</v>
          </cell>
          <cell r="F71">
            <v>45812</v>
          </cell>
          <cell r="G71">
            <v>6193485</v>
          </cell>
          <cell r="H71">
            <v>359916000</v>
          </cell>
          <cell r="I71">
            <v>359916</v>
          </cell>
          <cell r="J71">
            <v>73011</v>
          </cell>
          <cell r="K71" t="str">
            <v>高等学校（全日制）</v>
          </cell>
          <cell r="L71" t="str">
            <v>東大阪大学敬愛</v>
          </cell>
          <cell r="M71" t="str">
            <v>高等学校</v>
          </cell>
          <cell r="N71">
            <v>312</v>
          </cell>
          <cell r="O71">
            <v>659</v>
          </cell>
          <cell r="P71">
            <v>205608</v>
          </cell>
          <cell r="Q71">
            <v>73012</v>
          </cell>
          <cell r="R71" t="str">
            <v>高等学校（全日制）</v>
          </cell>
          <cell r="S71" t="str">
            <v>東大阪大学柏原</v>
          </cell>
          <cell r="T71" t="str">
            <v>高等学校</v>
          </cell>
          <cell r="U71">
            <v>334</v>
          </cell>
          <cell r="V71">
            <v>462</v>
          </cell>
          <cell r="W71">
            <v>154308</v>
          </cell>
          <cell r="AE71">
            <v>0</v>
          </cell>
          <cell r="AH71" t="str">
            <v/>
          </cell>
        </row>
        <row r="72">
          <cell r="D72" t="str">
            <v>桃山学院</v>
          </cell>
          <cell r="E72" t="str">
            <v>大阪府大阪市阿倍野区昭和町３丁目１－６４</v>
          </cell>
          <cell r="F72">
            <v>45812</v>
          </cell>
          <cell r="G72">
            <v>6193388</v>
          </cell>
          <cell r="H72">
            <v>583587000</v>
          </cell>
          <cell r="I72">
            <v>513387</v>
          </cell>
          <cell r="J72">
            <v>74011</v>
          </cell>
          <cell r="K72" t="str">
            <v>高等学校（全日制）</v>
          </cell>
          <cell r="L72" t="str">
            <v>桃山学院</v>
          </cell>
          <cell r="M72" t="str">
            <v>高等学校</v>
          </cell>
          <cell r="N72">
            <v>261</v>
          </cell>
          <cell r="O72">
            <v>1967</v>
          </cell>
          <cell r="P72">
            <v>513387</v>
          </cell>
          <cell r="AE72">
            <v>70200</v>
          </cell>
          <cell r="AF72">
            <v>74041</v>
          </cell>
          <cell r="AG72" t="str">
            <v>中学校</v>
          </cell>
          <cell r="AH72" t="str">
            <v>桃山学院中学校</v>
          </cell>
          <cell r="AI72">
            <v>195</v>
          </cell>
          <cell r="AJ72">
            <v>360</v>
          </cell>
          <cell r="AK72">
            <v>70200</v>
          </cell>
        </row>
        <row r="73">
          <cell r="D73" t="str">
            <v>英真学園</v>
          </cell>
          <cell r="E73" t="str">
            <v>大阪府大阪市淀川区十三東５丁目４－３８</v>
          </cell>
          <cell r="F73">
            <v>45812</v>
          </cell>
          <cell r="G73">
            <v>69480</v>
          </cell>
          <cell r="H73">
            <v>192947000</v>
          </cell>
          <cell r="I73">
            <v>192947</v>
          </cell>
          <cell r="J73">
            <v>75011</v>
          </cell>
          <cell r="K73" t="str">
            <v>高等学校（全日制）</v>
          </cell>
          <cell r="L73" t="str">
            <v>英真学園</v>
          </cell>
          <cell r="M73" t="str">
            <v>高等学校</v>
          </cell>
          <cell r="N73">
            <v>318</v>
          </cell>
          <cell r="O73">
            <v>662</v>
          </cell>
          <cell r="P73">
            <v>192947</v>
          </cell>
          <cell r="AE73">
            <v>0</v>
          </cell>
          <cell r="AH73" t="str">
            <v/>
          </cell>
        </row>
        <row r="74">
          <cell r="D74" t="str">
            <v>淀之水学院</v>
          </cell>
          <cell r="E74" t="str">
            <v>大阪府大阪市此花区朝日１丁目１－９</v>
          </cell>
          <cell r="F74">
            <v>45812</v>
          </cell>
          <cell r="G74">
            <v>6193248</v>
          </cell>
          <cell r="H74">
            <v>279713000</v>
          </cell>
          <cell r="I74">
            <v>253760</v>
          </cell>
          <cell r="J74">
            <v>76011</v>
          </cell>
          <cell r="K74" t="str">
            <v>高等学校（全日制）</v>
          </cell>
          <cell r="L74" t="str">
            <v>昇陽</v>
          </cell>
          <cell r="M74" t="str">
            <v>高等学校</v>
          </cell>
          <cell r="N74">
            <v>320</v>
          </cell>
          <cell r="O74">
            <v>793</v>
          </cell>
          <cell r="P74">
            <v>253760</v>
          </cell>
          <cell r="AE74">
            <v>25953</v>
          </cell>
          <cell r="AF74">
            <v>76041</v>
          </cell>
          <cell r="AG74" t="str">
            <v>中学校</v>
          </cell>
          <cell r="AH74" t="str">
            <v>昇陽中学校</v>
          </cell>
          <cell r="AI74">
            <v>455</v>
          </cell>
          <cell r="AJ74">
            <v>76</v>
          </cell>
          <cell r="AK74">
            <v>25953</v>
          </cell>
        </row>
        <row r="75">
          <cell r="D75" t="str">
            <v>履正社</v>
          </cell>
          <cell r="E75" t="str">
            <v>大阪市淀川区十三本町３丁目４－２１</v>
          </cell>
          <cell r="F75">
            <v>45812</v>
          </cell>
          <cell r="G75">
            <v>6193582</v>
          </cell>
          <cell r="H75">
            <v>486180000</v>
          </cell>
          <cell r="I75">
            <v>416670</v>
          </cell>
          <cell r="J75">
            <v>77011</v>
          </cell>
          <cell r="K75" t="str">
            <v>高等学校（全日制）</v>
          </cell>
          <cell r="L75" t="str">
            <v>履正社</v>
          </cell>
          <cell r="M75" t="str">
            <v>高等学校</v>
          </cell>
          <cell r="N75">
            <v>255</v>
          </cell>
          <cell r="O75">
            <v>1634</v>
          </cell>
          <cell r="P75">
            <v>416670</v>
          </cell>
          <cell r="AE75">
            <v>69510</v>
          </cell>
          <cell r="AF75">
            <v>77041</v>
          </cell>
          <cell r="AG75" t="str">
            <v>中学校</v>
          </cell>
          <cell r="AH75" t="str">
            <v>履正社中学校</v>
          </cell>
          <cell r="AI75">
            <v>210</v>
          </cell>
          <cell r="AJ75">
            <v>331</v>
          </cell>
          <cell r="AK75">
            <v>69510</v>
          </cell>
        </row>
        <row r="76">
          <cell r="D76" t="str">
            <v>金剛学園</v>
          </cell>
          <cell r="E76" t="str">
            <v>大阪府大阪市住之江区南港北２丁目６－１０</v>
          </cell>
          <cell r="F76">
            <v>45812</v>
          </cell>
          <cell r="G76">
            <v>2193352</v>
          </cell>
          <cell r="H76">
            <v>106883000</v>
          </cell>
          <cell r="I76">
            <v>45560</v>
          </cell>
          <cell r="J76">
            <v>78011</v>
          </cell>
          <cell r="K76" t="str">
            <v>高等学校（全日制）</v>
          </cell>
          <cell r="L76" t="str">
            <v>大阪金剛インターナショナル</v>
          </cell>
          <cell r="M76" t="str">
            <v>高等学校</v>
          </cell>
          <cell r="N76">
            <v>650</v>
          </cell>
          <cell r="O76">
            <v>73</v>
          </cell>
          <cell r="P76">
            <v>45560</v>
          </cell>
          <cell r="AE76">
            <v>27061</v>
          </cell>
          <cell r="AF76">
            <v>78041</v>
          </cell>
          <cell r="AG76" t="str">
            <v>中学校</v>
          </cell>
          <cell r="AH76" t="str">
            <v>大阪金剛インターナショナル中学校</v>
          </cell>
          <cell r="AI76">
            <v>403</v>
          </cell>
          <cell r="AJ76">
            <v>68</v>
          </cell>
          <cell r="AK76">
            <v>27061</v>
          </cell>
          <cell r="AX76">
            <v>78051</v>
          </cell>
          <cell r="AY76" t="str">
            <v>小学校</v>
          </cell>
          <cell r="AZ76" t="str">
            <v>大阪金剛インターナショナル小学校</v>
          </cell>
        </row>
        <row r="77">
          <cell r="D77" t="str">
            <v>関西学院</v>
          </cell>
          <cell r="E77" t="str">
            <v>兵庫県西宮市上ケ原一番町１－１５５</v>
          </cell>
          <cell r="F77">
            <v>45812</v>
          </cell>
          <cell r="G77">
            <v>3302495</v>
          </cell>
          <cell r="H77">
            <v>149719000</v>
          </cell>
          <cell r="I77">
            <v>102153</v>
          </cell>
          <cell r="J77">
            <v>79011</v>
          </cell>
          <cell r="K77" t="str">
            <v>高等学校（全日制）</v>
          </cell>
          <cell r="L77" t="str">
            <v>関西学院千里国際</v>
          </cell>
          <cell r="M77" t="str">
            <v>高等部</v>
          </cell>
          <cell r="N77">
            <v>360</v>
          </cell>
          <cell r="O77">
            <v>284</v>
          </cell>
          <cell r="P77">
            <v>102153</v>
          </cell>
          <cell r="AE77">
            <v>47566</v>
          </cell>
          <cell r="AF77">
            <v>79041</v>
          </cell>
          <cell r="AG77" t="str">
            <v>中学校</v>
          </cell>
          <cell r="AH77" t="str">
            <v>関西学院千里国際中等部</v>
          </cell>
          <cell r="AI77">
            <v>232</v>
          </cell>
          <cell r="AJ77">
            <v>227</v>
          </cell>
          <cell r="AK77">
            <v>47566</v>
          </cell>
        </row>
        <row r="78">
          <cell r="D78" t="str">
            <v>金蘭千里学園</v>
          </cell>
          <cell r="E78" t="str">
            <v>大阪府吹田市藤白台５丁目２５－２</v>
          </cell>
          <cell r="F78">
            <v>45812</v>
          </cell>
          <cell r="G78">
            <v>7254048</v>
          </cell>
          <cell r="H78">
            <v>257132000</v>
          </cell>
          <cell r="I78">
            <v>171272</v>
          </cell>
          <cell r="J78">
            <v>85011</v>
          </cell>
          <cell r="K78" t="str">
            <v>高等学校（全日制）</v>
          </cell>
          <cell r="L78" t="str">
            <v>金蘭千里</v>
          </cell>
          <cell r="M78" t="str">
            <v>高等学校</v>
          </cell>
          <cell r="N78">
            <v>346</v>
          </cell>
          <cell r="O78">
            <v>505</v>
          </cell>
          <cell r="P78">
            <v>171272</v>
          </cell>
          <cell r="AE78">
            <v>85860</v>
          </cell>
          <cell r="AF78">
            <v>85041</v>
          </cell>
          <cell r="AG78" t="str">
            <v>中学校</v>
          </cell>
          <cell r="AH78" t="str">
            <v>金蘭千里中学校</v>
          </cell>
          <cell r="AI78">
            <v>159</v>
          </cell>
          <cell r="AJ78">
            <v>540</v>
          </cell>
          <cell r="AK78">
            <v>85860</v>
          </cell>
        </row>
        <row r="79">
          <cell r="D79" t="str">
            <v>藍野大学</v>
          </cell>
          <cell r="E79" t="str">
            <v>大阪府茨木市髙田町１－２２</v>
          </cell>
          <cell r="F79">
            <v>45812</v>
          </cell>
          <cell r="G79">
            <v>7962738</v>
          </cell>
          <cell r="H79">
            <v>322996000</v>
          </cell>
          <cell r="I79">
            <v>322996</v>
          </cell>
          <cell r="J79">
            <v>86012</v>
          </cell>
          <cell r="K79" t="str">
            <v>高等学校（全日制）</v>
          </cell>
          <cell r="L79" t="str">
            <v>明浄学院</v>
          </cell>
          <cell r="M79" t="str">
            <v>高等学校</v>
          </cell>
          <cell r="N79">
            <v>350</v>
          </cell>
          <cell r="O79">
            <v>931</v>
          </cell>
          <cell r="P79">
            <v>322996</v>
          </cell>
          <cell r="AE79">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3DEEC-B1D2-4B04-89CD-8123AC71D96C}">
  <sheetPr>
    <tabColor rgb="FFFF5050"/>
  </sheetPr>
  <dimension ref="A1:M23"/>
  <sheetViews>
    <sheetView tabSelected="1" view="pageBreakPreview" zoomScaleNormal="100" zoomScaleSheetLayoutView="100" workbookViewId="0">
      <selection sqref="A1:M1"/>
    </sheetView>
  </sheetViews>
  <sheetFormatPr defaultRowHeight="13.2" x14ac:dyDescent="0.2"/>
  <cols>
    <col min="1" max="16384" width="8.88671875" style="83"/>
  </cols>
  <sheetData>
    <row r="1" spans="1:13" s="219" customFormat="1" ht="36.6" customHeight="1" x14ac:dyDescent="0.2">
      <c r="A1" s="237" t="s">
        <v>197</v>
      </c>
      <c r="B1" s="237"/>
      <c r="C1" s="237"/>
      <c r="D1" s="237"/>
      <c r="E1" s="237"/>
      <c r="F1" s="237"/>
      <c r="G1" s="237"/>
      <c r="H1" s="237"/>
      <c r="I1" s="237"/>
      <c r="J1" s="237"/>
      <c r="K1" s="237"/>
      <c r="L1" s="237"/>
      <c r="M1" s="237"/>
    </row>
    <row r="2" spans="1:13" s="219" customFormat="1" ht="23.4" x14ac:dyDescent="0.2">
      <c r="A2" s="220"/>
    </row>
    <row r="3" spans="1:13" s="219" customFormat="1" ht="21.6" customHeight="1" x14ac:dyDescent="0.2">
      <c r="A3" s="221" t="s">
        <v>382</v>
      </c>
    </row>
    <row r="4" spans="1:13" s="219" customFormat="1" ht="21.6" customHeight="1" x14ac:dyDescent="0.2">
      <c r="A4" s="221" t="s">
        <v>381</v>
      </c>
    </row>
    <row r="5" spans="1:13" s="219" customFormat="1" ht="21.6" customHeight="1" x14ac:dyDescent="0.2">
      <c r="A5" s="221"/>
    </row>
    <row r="6" spans="1:13" s="219" customFormat="1" ht="23.4" customHeight="1" x14ac:dyDescent="0.2">
      <c r="A6" s="222" t="s">
        <v>380</v>
      </c>
    </row>
    <row r="7" spans="1:13" s="219" customFormat="1" ht="23.4" customHeight="1" x14ac:dyDescent="0.2">
      <c r="A7" s="221" t="s">
        <v>383</v>
      </c>
    </row>
    <row r="8" spans="1:13" s="219" customFormat="1" ht="23.4" customHeight="1" x14ac:dyDescent="0.2">
      <c r="A8" s="221" t="s">
        <v>384</v>
      </c>
    </row>
    <row r="9" spans="1:13" s="219" customFormat="1" ht="23.4" customHeight="1" x14ac:dyDescent="0.2">
      <c r="A9" s="221" t="s">
        <v>385</v>
      </c>
    </row>
    <row r="10" spans="1:13" s="219" customFormat="1" ht="23.4" customHeight="1" x14ac:dyDescent="0.2">
      <c r="A10" s="221" t="s">
        <v>386</v>
      </c>
    </row>
    <row r="11" spans="1:13" s="221" customFormat="1" ht="23.4" customHeight="1" x14ac:dyDescent="0.2">
      <c r="A11" s="221" t="s">
        <v>387</v>
      </c>
    </row>
    <row r="12" spans="1:13" s="219" customFormat="1" ht="23.4" customHeight="1" x14ac:dyDescent="0.2">
      <c r="A12" s="221"/>
    </row>
    <row r="13" spans="1:13" s="221" customFormat="1" ht="23.4" customHeight="1" x14ac:dyDescent="0.2">
      <c r="A13" s="222" t="s">
        <v>205</v>
      </c>
      <c r="B13" s="222"/>
      <c r="C13" s="222"/>
      <c r="D13" s="222"/>
    </row>
    <row r="14" spans="1:13" s="221" customFormat="1" ht="23.4" customHeight="1" x14ac:dyDescent="0.2">
      <c r="A14" s="221" t="s">
        <v>193</v>
      </c>
    </row>
    <row r="15" spans="1:13" s="221" customFormat="1" ht="23.4" customHeight="1" x14ac:dyDescent="0.2">
      <c r="A15" s="221" t="s">
        <v>194</v>
      </c>
    </row>
    <row r="16" spans="1:13" s="221" customFormat="1" ht="23.4" customHeight="1" x14ac:dyDescent="0.2">
      <c r="A16" s="221" t="s">
        <v>195</v>
      </c>
    </row>
    <row r="17" spans="1:1" s="219" customFormat="1" ht="23.4" customHeight="1" x14ac:dyDescent="0.2">
      <c r="A17" s="223"/>
    </row>
    <row r="18" spans="1:1" s="221" customFormat="1" ht="23.4" customHeight="1" x14ac:dyDescent="0.2">
      <c r="A18" s="222" t="s">
        <v>206</v>
      </c>
    </row>
    <row r="19" spans="1:1" s="221" customFormat="1" ht="16.2" x14ac:dyDescent="0.2">
      <c r="A19" s="221" t="s">
        <v>389</v>
      </c>
    </row>
    <row r="20" spans="1:1" s="221" customFormat="1" ht="16.2" x14ac:dyDescent="0.2"/>
    <row r="21" spans="1:1" s="221" customFormat="1" ht="16.2" x14ac:dyDescent="0.2">
      <c r="A21" s="222" t="s">
        <v>207</v>
      </c>
    </row>
    <row r="22" spans="1:1" s="219" customFormat="1" ht="16.2" x14ac:dyDescent="0.2">
      <c r="A22" s="221" t="s">
        <v>196</v>
      </c>
    </row>
    <row r="23" spans="1:1" s="219" customFormat="1" ht="16.2" x14ac:dyDescent="0.2">
      <c r="A23" s="221" t="s">
        <v>388</v>
      </c>
    </row>
  </sheetData>
  <mergeCells count="1">
    <mergeCell ref="A1:M1"/>
  </mergeCells>
  <phoneticPr fontId="2"/>
  <printOptions horizontalCentered="1" verticalCentered="1"/>
  <pageMargins left="1.4173228346456694" right="0.74803149606299213" top="1.3779527559055118" bottom="0.98425196850393704" header="0.51181102362204722" footer="0.51181102362204722"/>
  <pageSetup paperSize="9" scale="8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A1:R38"/>
  <sheetViews>
    <sheetView view="pageBreakPreview" zoomScaleNormal="100" zoomScaleSheetLayoutView="100" workbookViewId="0">
      <selection activeCell="G23" sqref="G23"/>
    </sheetView>
  </sheetViews>
  <sheetFormatPr defaultColWidth="9" defaultRowHeight="12" x14ac:dyDescent="0.2"/>
  <cols>
    <col min="1" max="1" width="9" style="1"/>
    <col min="2" max="2" width="3.77734375" style="1" customWidth="1"/>
    <col min="3" max="4" width="9" style="1"/>
    <col min="5" max="5" width="15.21875" style="1" customWidth="1"/>
    <col min="6" max="6" width="1.88671875" style="1" customWidth="1"/>
    <col min="7" max="7" width="4.109375" style="1" customWidth="1"/>
    <col min="8" max="8" width="3.33203125" style="1" customWidth="1"/>
    <col min="9" max="10" width="3.21875" style="1" customWidth="1"/>
    <col min="11" max="13" width="3.33203125" style="1" customWidth="1"/>
    <col min="14" max="14" width="9" style="1"/>
    <col min="15" max="15" width="3.6640625" style="26" bestFit="1" customWidth="1"/>
    <col min="16" max="18" width="9" style="26"/>
    <col min="19" max="16384" width="9" style="1"/>
  </cols>
  <sheetData>
    <row r="1" spans="1:16" x14ac:dyDescent="0.2">
      <c r="A1" s="26" t="s">
        <v>166</v>
      </c>
    </row>
    <row r="2" spans="1:16" ht="12" customHeight="1" x14ac:dyDescent="0.2">
      <c r="G2" s="2"/>
      <c r="H2" s="3"/>
      <c r="I2" s="4"/>
      <c r="J2" s="240" t="str">
        <f>IF(G15="","",VLOOKUP(G15,整理番号!A2:D78,4,FALSE))</f>
        <v/>
      </c>
      <c r="K2" s="241"/>
      <c r="L2" s="241"/>
      <c r="M2" s="241"/>
      <c r="N2" s="242"/>
    </row>
    <row r="3" spans="1:16" ht="12" customHeight="1" x14ac:dyDescent="0.15">
      <c r="G3" s="249" t="s">
        <v>0</v>
      </c>
      <c r="H3" s="250"/>
      <c r="I3" s="251"/>
      <c r="J3" s="243"/>
      <c r="K3" s="244"/>
      <c r="L3" s="244"/>
      <c r="M3" s="244"/>
      <c r="N3" s="245"/>
      <c r="O3" s="85"/>
      <c r="P3" s="84"/>
    </row>
    <row r="4" spans="1:16" ht="12" customHeight="1" x14ac:dyDescent="0.2">
      <c r="G4" s="5"/>
      <c r="H4" s="6"/>
      <c r="I4" s="7"/>
      <c r="J4" s="246"/>
      <c r="K4" s="247"/>
      <c r="L4" s="247"/>
      <c r="M4" s="247"/>
      <c r="N4" s="248"/>
      <c r="P4" s="26" t="s">
        <v>80</v>
      </c>
    </row>
    <row r="7" spans="1:16" ht="14.4" x14ac:dyDescent="0.2">
      <c r="G7" s="252" t="s">
        <v>189</v>
      </c>
      <c r="H7" s="252"/>
      <c r="I7" s="197">
        <v>8</v>
      </c>
      <c r="J7" s="198" t="s">
        <v>1</v>
      </c>
      <c r="K7" s="197">
        <v>3</v>
      </c>
      <c r="L7" s="198" t="s">
        <v>2</v>
      </c>
      <c r="M7" s="197">
        <v>24</v>
      </c>
      <c r="N7" s="199" t="s">
        <v>3</v>
      </c>
      <c r="O7" s="224" t="s">
        <v>168</v>
      </c>
      <c r="P7" s="53" t="s">
        <v>208</v>
      </c>
    </row>
    <row r="8" spans="1:16" x14ac:dyDescent="0.2">
      <c r="O8" s="13"/>
      <c r="P8" s="13"/>
    </row>
    <row r="9" spans="1:16" ht="16.2" x14ac:dyDescent="0.2">
      <c r="A9" s="8" t="s">
        <v>169</v>
      </c>
      <c r="O9" s="13"/>
      <c r="P9" s="13"/>
    </row>
    <row r="10" spans="1:16" x14ac:dyDescent="0.2">
      <c r="O10" s="13"/>
      <c r="P10" s="13"/>
    </row>
    <row r="11" spans="1:16" x14ac:dyDescent="0.2">
      <c r="O11" s="13"/>
      <c r="P11" s="13"/>
    </row>
    <row r="12" spans="1:16" x14ac:dyDescent="0.2">
      <c r="O12" s="13"/>
      <c r="P12" s="13"/>
    </row>
    <row r="13" spans="1:16" ht="18.75" customHeight="1" x14ac:dyDescent="0.25">
      <c r="E13" s="9" t="s">
        <v>4</v>
      </c>
      <c r="G13" s="253"/>
      <c r="H13" s="253"/>
      <c r="I13" s="253"/>
      <c r="J13" s="253"/>
      <c r="K13" s="253"/>
      <c r="L13" s="253"/>
      <c r="M13" s="253"/>
      <c r="N13" s="253"/>
      <c r="O13" s="224" t="s">
        <v>54</v>
      </c>
      <c r="P13" s="53" t="s">
        <v>158</v>
      </c>
    </row>
    <row r="14" spans="1:16" x14ac:dyDescent="0.15">
      <c r="E14" s="71"/>
      <c r="G14" s="81"/>
      <c r="H14" s="81"/>
      <c r="I14" s="81"/>
      <c r="J14" s="81"/>
      <c r="K14" s="81"/>
      <c r="L14" s="81"/>
      <c r="M14" s="68"/>
      <c r="N14" s="68"/>
      <c r="O14" s="13"/>
      <c r="P14" s="13"/>
    </row>
    <row r="15" spans="1:16" ht="18.75" customHeight="1" x14ac:dyDescent="0.25">
      <c r="E15" s="9" t="s">
        <v>5</v>
      </c>
      <c r="G15" s="254"/>
      <c r="H15" s="254"/>
      <c r="I15" s="254"/>
      <c r="J15" s="254"/>
      <c r="K15" s="254"/>
      <c r="L15" s="254"/>
      <c r="M15" s="254"/>
      <c r="N15" s="254"/>
      <c r="O15" s="224" t="s">
        <v>54</v>
      </c>
      <c r="P15" s="53" t="s">
        <v>373</v>
      </c>
    </row>
    <row r="16" spans="1:16" x14ac:dyDescent="0.2">
      <c r="E16" s="71"/>
      <c r="G16" s="68"/>
      <c r="H16" s="68"/>
      <c r="I16" s="68"/>
      <c r="J16" s="68"/>
      <c r="K16" s="68"/>
      <c r="L16" s="68"/>
      <c r="M16" s="68"/>
      <c r="N16" s="68"/>
      <c r="O16" s="13"/>
      <c r="P16" s="13"/>
    </row>
    <row r="17" spans="1:16" ht="18.75" customHeight="1" x14ac:dyDescent="0.25">
      <c r="E17" s="9" t="s">
        <v>6</v>
      </c>
      <c r="G17" s="253"/>
      <c r="H17" s="253"/>
      <c r="I17" s="253"/>
      <c r="J17" s="253"/>
      <c r="K17" s="253"/>
      <c r="L17" s="253"/>
      <c r="M17" s="253"/>
      <c r="N17" s="253"/>
      <c r="O17" s="224" t="s">
        <v>54</v>
      </c>
      <c r="P17" s="53" t="s">
        <v>159</v>
      </c>
    </row>
    <row r="22" spans="1:16" ht="19.2" x14ac:dyDescent="0.25">
      <c r="B22" s="10"/>
      <c r="C22" s="10" t="s">
        <v>198</v>
      </c>
      <c r="D22" s="10"/>
      <c r="E22" s="10"/>
      <c r="F22" s="10"/>
      <c r="G22" s="10"/>
      <c r="H22" s="10"/>
      <c r="I22" s="10"/>
      <c r="J22" s="10"/>
      <c r="K22" s="10"/>
      <c r="L22" s="10"/>
      <c r="M22" s="10"/>
      <c r="N22" s="10"/>
    </row>
    <row r="23" spans="1:16" ht="19.2" x14ac:dyDescent="0.2">
      <c r="C23" s="11" t="s">
        <v>165</v>
      </c>
    </row>
    <row r="24" spans="1:16" ht="19.2" x14ac:dyDescent="0.2">
      <c r="A24" s="8"/>
      <c r="C24" s="11"/>
      <c r="O24" s="84"/>
    </row>
    <row r="27" spans="1:16" ht="18.75" customHeight="1" x14ac:dyDescent="0.25">
      <c r="B27" s="10" t="s">
        <v>7</v>
      </c>
      <c r="C27" s="10"/>
      <c r="D27" s="10"/>
      <c r="E27" s="10"/>
      <c r="F27" s="10"/>
      <c r="G27" s="10"/>
      <c r="H27" s="10"/>
      <c r="I27" s="10"/>
      <c r="J27" s="10"/>
      <c r="K27" s="10"/>
      <c r="L27" s="10"/>
      <c r="M27" s="10"/>
      <c r="N27" s="10"/>
    </row>
    <row r="31" spans="1:16" ht="22.5" customHeight="1" x14ac:dyDescent="0.2">
      <c r="B31" s="239" t="s">
        <v>8</v>
      </c>
      <c r="C31" s="239"/>
      <c r="D31" s="239"/>
      <c r="E31" s="239"/>
      <c r="F31" s="239"/>
      <c r="G31" s="239"/>
      <c r="H31" s="239"/>
      <c r="I31" s="239"/>
      <c r="J31" s="239"/>
      <c r="K31" s="239"/>
      <c r="L31" s="239"/>
      <c r="M31" s="239"/>
      <c r="N31" s="239"/>
    </row>
    <row r="35" spans="2:14" ht="16.2" x14ac:dyDescent="0.2">
      <c r="B35" s="12">
        <v>1</v>
      </c>
      <c r="C35" s="238" t="s">
        <v>9</v>
      </c>
      <c r="D35" s="238"/>
      <c r="E35" s="8"/>
      <c r="F35" s="8" t="s">
        <v>10</v>
      </c>
      <c r="G35" s="8"/>
      <c r="H35" s="8"/>
      <c r="I35" s="8"/>
      <c r="J35" s="8"/>
      <c r="K35" s="8"/>
      <c r="L35" s="8"/>
      <c r="M35" s="8"/>
      <c r="N35" s="8"/>
    </row>
    <row r="38" spans="2:14" ht="16.2" x14ac:dyDescent="0.2">
      <c r="B38" s="12">
        <v>2</v>
      </c>
      <c r="C38" s="238" t="s">
        <v>11</v>
      </c>
      <c r="D38" s="238"/>
      <c r="E38" s="8"/>
      <c r="F38" s="8" t="s">
        <v>12</v>
      </c>
      <c r="G38" s="8"/>
      <c r="H38" s="8"/>
      <c r="I38" s="8"/>
      <c r="J38" s="8"/>
      <c r="K38" s="8"/>
      <c r="L38" s="8"/>
      <c r="M38" s="8"/>
      <c r="N38" s="8"/>
    </row>
  </sheetData>
  <sheetProtection algorithmName="SHA-512" hashValue="3BlaxYXNB78WKCRQHj4bXuPrA1Hnm4m1EUzQAURMrbfCWxgvw4Q77R7mUJR+HlrRKMKN6DsjzEeTcBC19ZvXLA==" saltValue="xxJh5lnmo2PCQoCiy44giw==" spinCount="100000" sheet="1" objects="1" scenarios="1"/>
  <mergeCells count="9">
    <mergeCell ref="C38:D38"/>
    <mergeCell ref="B31:N31"/>
    <mergeCell ref="C35:D35"/>
    <mergeCell ref="J2:N4"/>
    <mergeCell ref="G3:I3"/>
    <mergeCell ref="G7:H7"/>
    <mergeCell ref="G13:N13"/>
    <mergeCell ref="G15:N15"/>
    <mergeCell ref="G17:N17"/>
  </mergeCells>
  <phoneticPr fontId="2"/>
  <conditionalFormatting sqref="G13:N13">
    <cfRule type="expression" dxfId="91" priority="3">
      <formula>$G$13=""</formula>
    </cfRule>
  </conditionalFormatting>
  <conditionalFormatting sqref="G15:N15">
    <cfRule type="expression" dxfId="90" priority="2">
      <formula>$G$15=""</formula>
    </cfRule>
  </conditionalFormatting>
  <conditionalFormatting sqref="G17:N17">
    <cfRule type="expression" dxfId="89" priority="1">
      <formula>$G$17=""</formula>
    </cfRule>
  </conditionalFormatting>
  <pageMargins left="0.9055118110236221" right="0.51181102362204722" top="0.98425196850393704" bottom="0.98425196850393704" header="0.51181102362204722" footer="0.51181102362204722"/>
  <pageSetup paperSize="9"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整理番号!$A$2:$A$78</xm:f>
          </x14:formula1>
          <xm:sqref>G15:N15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66"/>
  </sheetPr>
  <dimension ref="A1:N30"/>
  <sheetViews>
    <sheetView view="pageBreakPreview" zoomScaleNormal="100" workbookViewId="0">
      <selection activeCell="G23" sqref="G23"/>
    </sheetView>
  </sheetViews>
  <sheetFormatPr defaultColWidth="9" defaultRowHeight="13.2" x14ac:dyDescent="0.2"/>
  <cols>
    <col min="1" max="1" width="3.77734375" style="19" customWidth="1"/>
    <col min="2" max="2" width="10.6640625" style="19" customWidth="1"/>
    <col min="3" max="3" width="11.44140625" style="19" customWidth="1"/>
    <col min="4" max="10" width="14.109375" style="19" customWidth="1"/>
    <col min="11" max="11" width="13.33203125" style="19" customWidth="1"/>
    <col min="12" max="12" width="3.109375" style="19" customWidth="1"/>
    <col min="13" max="16384" width="9" style="19"/>
  </cols>
  <sheetData>
    <row r="1" spans="1:14" ht="19.2" x14ac:dyDescent="0.25">
      <c r="A1" s="255" t="s">
        <v>201</v>
      </c>
      <c r="B1" s="255"/>
      <c r="C1" s="255"/>
      <c r="D1" s="255"/>
      <c r="E1" s="255"/>
      <c r="F1" s="255"/>
      <c r="G1" s="255"/>
      <c r="H1" s="255"/>
      <c r="I1" s="255"/>
      <c r="J1" s="255"/>
      <c r="K1" s="255"/>
    </row>
    <row r="2" spans="1:14" ht="19.2" x14ac:dyDescent="0.25">
      <c r="A2" s="52"/>
      <c r="B2" s="52"/>
      <c r="C2" s="52"/>
      <c r="D2" s="52"/>
      <c r="E2" s="52"/>
      <c r="F2" s="52"/>
      <c r="G2" s="52"/>
      <c r="H2" s="52"/>
      <c r="I2" s="80"/>
      <c r="J2" s="52"/>
      <c r="K2" s="52"/>
    </row>
    <row r="3" spans="1:14" ht="15" customHeight="1" x14ac:dyDescent="0.25">
      <c r="A3" s="14"/>
      <c r="B3" s="15"/>
      <c r="C3" s="16"/>
      <c r="D3" s="14"/>
      <c r="E3" s="14"/>
      <c r="F3" s="14"/>
      <c r="G3" s="14"/>
      <c r="H3" s="17" t="s">
        <v>32</v>
      </c>
      <c r="I3" s="17"/>
      <c r="J3" s="256">
        <f>+補助事業変更承認申請書!G15</f>
        <v>0</v>
      </c>
      <c r="K3" s="256"/>
    </row>
    <row r="4" spans="1:14" ht="15" customHeight="1" x14ac:dyDescent="0.2">
      <c r="A4" s="14"/>
      <c r="B4" s="16"/>
      <c r="C4" s="16"/>
      <c r="D4" s="18"/>
      <c r="E4" s="18"/>
      <c r="F4" s="18"/>
      <c r="G4" s="18"/>
    </row>
    <row r="5" spans="1:14" ht="15" customHeight="1" x14ac:dyDescent="0.15">
      <c r="A5" s="14"/>
      <c r="B5" s="14"/>
      <c r="C5" s="14"/>
      <c r="K5" s="20" t="s">
        <v>33</v>
      </c>
      <c r="L5" s="86" t="s">
        <v>74</v>
      </c>
      <c r="M5" s="87" t="s">
        <v>73</v>
      </c>
      <c r="N5" s="47"/>
    </row>
    <row r="6" spans="1:14" ht="15" customHeight="1" x14ac:dyDescent="0.15">
      <c r="A6" s="99"/>
      <c r="B6" s="100"/>
      <c r="C6" s="101" t="s">
        <v>34</v>
      </c>
      <c r="D6" s="257" t="str">
        <f>IFERROR(IF(VLOOKUP(補助事業変更承認申請書!G15,整理番号!$A$2:$E$78,5,FALSE)=0,"",VLOOKUP(補助事業変更承認申請書!G15,整理番号!$A$2:$E$78,5,FALSE)),"")</f>
        <v/>
      </c>
      <c r="E6" s="259" t="str">
        <f>IFERROR(IF(VLOOKUP(補助事業変更承認申請書!G15,整理番号!$A$2:$F$78,6,FALSE)=0,"",VLOOKUP(補助事業変更承認申請書!G15,整理番号!$A$2:$F$78,6,FALSE)),"")</f>
        <v/>
      </c>
      <c r="F6" s="259" t="str">
        <f>IFERROR(IF(VLOOKUP(補助事業変更承認申請書!G15,整理番号!$A$2:$G$78,7,FALSE)=0,"",VLOOKUP(補助事業変更承認申請書!G15,整理番号!$A$2:$G$78,7,FALSE)),"")</f>
        <v/>
      </c>
      <c r="G6" s="259" t="str">
        <f>IFERROR(IF(VLOOKUP(補助事業変更承認申請書!G15,整理番号!$A$2:$H$78,8,FALSE)=0,"",VLOOKUP(補助事業変更承認申請書!G15,整理番号!$A$2:$H$78,8,FALSE)),"")</f>
        <v/>
      </c>
      <c r="H6" s="259" t="str">
        <f>IFERROR(IF(VLOOKUP(補助事業変更承認申請書!G15,整理番号!$A$2:$I$78,9,FALSE)=0,"",VLOOKUP(補助事業変更承認申請書!G15,整理番号!$A$2:$I$78,9,FALSE)),"")</f>
        <v/>
      </c>
      <c r="I6" s="259" t="str">
        <f>IFERROR(IF(VLOOKUP(補助事業変更承認申請書!G15,整理番号!$A$2:$J$78,10,FALSE)=0,"",VLOOKUP(補助事業変更承認申請書!G15,整理番号!$A$2:$J$78,10,FALSE)),"")</f>
        <v/>
      </c>
      <c r="J6" s="261" t="str">
        <f>IFERROR(IF(VLOOKUP(補助事業変更承認申請書!G15,整理番号!$A$2:$K$78,11,FALSE)=0,"",VLOOKUP(補助事業変更承認申請書!G15,整理番号!$A$2:$K$78,11,FALSE)),"")</f>
        <v/>
      </c>
      <c r="K6" s="263" t="s">
        <v>27</v>
      </c>
      <c r="L6" s="88"/>
      <c r="M6" s="89"/>
    </row>
    <row r="7" spans="1:14" ht="15" customHeight="1" x14ac:dyDescent="0.15">
      <c r="A7" s="102" t="s">
        <v>35</v>
      </c>
      <c r="B7" s="103"/>
      <c r="C7" s="104"/>
      <c r="D7" s="258"/>
      <c r="E7" s="260"/>
      <c r="F7" s="260"/>
      <c r="G7" s="260"/>
      <c r="H7" s="260"/>
      <c r="I7" s="260"/>
      <c r="J7" s="262"/>
      <c r="K7" s="264"/>
      <c r="L7" s="86"/>
      <c r="M7" s="87"/>
    </row>
    <row r="8" spans="1:14" ht="15" customHeight="1" x14ac:dyDescent="0.2">
      <c r="A8" s="274" t="s">
        <v>36</v>
      </c>
      <c r="B8" s="275" t="s">
        <v>171</v>
      </c>
      <c r="C8" s="276"/>
      <c r="D8" s="105"/>
      <c r="E8" s="106"/>
      <c r="F8" s="106"/>
      <c r="G8" s="106"/>
      <c r="H8" s="106"/>
      <c r="I8" s="107"/>
      <c r="J8" s="108"/>
      <c r="K8" s="109">
        <f t="shared" ref="K8:K18" si="0">SUM(D8:J8)</f>
        <v>0</v>
      </c>
    </row>
    <row r="9" spans="1:14" ht="15" customHeight="1" x14ac:dyDescent="0.2">
      <c r="A9" s="274"/>
      <c r="B9" s="269" t="s">
        <v>38</v>
      </c>
      <c r="C9" s="270"/>
      <c r="D9" s="110"/>
      <c r="E9" s="111"/>
      <c r="F9" s="111"/>
      <c r="G9" s="111"/>
      <c r="H9" s="111"/>
      <c r="I9" s="112"/>
      <c r="J9" s="113"/>
      <c r="K9" s="114">
        <f t="shared" si="0"/>
        <v>0</v>
      </c>
    </row>
    <row r="10" spans="1:14" ht="15" customHeight="1" x14ac:dyDescent="0.2">
      <c r="A10" s="274"/>
      <c r="B10" s="269" t="s">
        <v>39</v>
      </c>
      <c r="C10" s="270"/>
      <c r="D10" s="110"/>
      <c r="E10" s="111"/>
      <c r="F10" s="111"/>
      <c r="G10" s="111"/>
      <c r="H10" s="111"/>
      <c r="I10" s="112"/>
      <c r="J10" s="113"/>
      <c r="K10" s="114">
        <f t="shared" si="0"/>
        <v>0</v>
      </c>
    </row>
    <row r="11" spans="1:14" ht="15" customHeight="1" x14ac:dyDescent="0.2">
      <c r="A11" s="274"/>
      <c r="B11" s="269" t="s">
        <v>40</v>
      </c>
      <c r="C11" s="270"/>
      <c r="D11" s="115">
        <f t="shared" ref="D11:J11" si="1">+D13+D12</f>
        <v>0</v>
      </c>
      <c r="E11" s="116">
        <f t="shared" si="1"/>
        <v>0</v>
      </c>
      <c r="F11" s="116">
        <f t="shared" si="1"/>
        <v>0</v>
      </c>
      <c r="G11" s="116">
        <f t="shared" si="1"/>
        <v>0</v>
      </c>
      <c r="H11" s="116">
        <f t="shared" si="1"/>
        <v>0</v>
      </c>
      <c r="I11" s="117">
        <f t="shared" ref="I11" si="2">+I13+I12</f>
        <v>0</v>
      </c>
      <c r="J11" s="118">
        <f t="shared" si="1"/>
        <v>0</v>
      </c>
      <c r="K11" s="114">
        <f t="shared" si="0"/>
        <v>0</v>
      </c>
    </row>
    <row r="12" spans="1:14" ht="15" customHeight="1" x14ac:dyDescent="0.2">
      <c r="A12" s="274"/>
      <c r="B12" s="269" t="s">
        <v>41</v>
      </c>
      <c r="C12" s="270"/>
      <c r="D12" s="110"/>
      <c r="E12" s="111"/>
      <c r="F12" s="111"/>
      <c r="G12" s="111"/>
      <c r="H12" s="111"/>
      <c r="I12" s="112"/>
      <c r="J12" s="113"/>
      <c r="K12" s="114">
        <f t="shared" si="0"/>
        <v>0</v>
      </c>
    </row>
    <row r="13" spans="1:14" ht="15" customHeight="1" x14ac:dyDescent="0.2">
      <c r="A13" s="274"/>
      <c r="B13" s="269" t="s">
        <v>42</v>
      </c>
      <c r="C13" s="270"/>
      <c r="D13" s="110"/>
      <c r="E13" s="111"/>
      <c r="F13" s="111"/>
      <c r="G13" s="111"/>
      <c r="H13" s="111"/>
      <c r="I13" s="112"/>
      <c r="J13" s="113"/>
      <c r="K13" s="114">
        <f t="shared" si="0"/>
        <v>0</v>
      </c>
    </row>
    <row r="14" spans="1:14" ht="15" customHeight="1" x14ac:dyDescent="0.2">
      <c r="A14" s="274"/>
      <c r="B14" s="269" t="s">
        <v>43</v>
      </c>
      <c r="C14" s="270"/>
      <c r="D14" s="110"/>
      <c r="E14" s="111"/>
      <c r="F14" s="111"/>
      <c r="G14" s="111"/>
      <c r="H14" s="111"/>
      <c r="I14" s="112"/>
      <c r="J14" s="113"/>
      <c r="K14" s="114">
        <f t="shared" si="0"/>
        <v>0</v>
      </c>
    </row>
    <row r="15" spans="1:14" ht="15" customHeight="1" x14ac:dyDescent="0.2">
      <c r="A15" s="274"/>
      <c r="B15" s="265" t="s">
        <v>172</v>
      </c>
      <c r="C15" s="266"/>
      <c r="D15" s="110"/>
      <c r="E15" s="111"/>
      <c r="F15" s="111"/>
      <c r="G15" s="111"/>
      <c r="H15" s="111"/>
      <c r="I15" s="112"/>
      <c r="J15" s="113"/>
      <c r="K15" s="114">
        <f t="shared" si="0"/>
        <v>0</v>
      </c>
    </row>
    <row r="16" spans="1:14" ht="15" customHeight="1" x14ac:dyDescent="0.2">
      <c r="A16" s="274"/>
      <c r="B16" s="269" t="s">
        <v>173</v>
      </c>
      <c r="C16" s="270"/>
      <c r="D16" s="110"/>
      <c r="E16" s="111"/>
      <c r="F16" s="111"/>
      <c r="G16" s="111"/>
      <c r="H16" s="111"/>
      <c r="I16" s="112"/>
      <c r="J16" s="113"/>
      <c r="K16" s="114">
        <f t="shared" si="0"/>
        <v>0</v>
      </c>
    </row>
    <row r="17" spans="1:11" ht="15" customHeight="1" x14ac:dyDescent="0.2">
      <c r="A17" s="274"/>
      <c r="B17" s="269" t="s">
        <v>44</v>
      </c>
      <c r="C17" s="270"/>
      <c r="D17" s="110"/>
      <c r="E17" s="111"/>
      <c r="F17" s="111"/>
      <c r="G17" s="111"/>
      <c r="H17" s="111"/>
      <c r="I17" s="112"/>
      <c r="J17" s="113"/>
      <c r="K17" s="114">
        <f t="shared" si="0"/>
        <v>0</v>
      </c>
    </row>
    <row r="18" spans="1:11" ht="15" customHeight="1" thickBot="1" x14ac:dyDescent="0.25">
      <c r="A18" s="274"/>
      <c r="B18" s="278" t="s">
        <v>174</v>
      </c>
      <c r="C18" s="279"/>
      <c r="D18" s="119"/>
      <c r="E18" s="120"/>
      <c r="F18" s="120"/>
      <c r="G18" s="120"/>
      <c r="H18" s="120"/>
      <c r="I18" s="121"/>
      <c r="J18" s="122"/>
      <c r="K18" s="123">
        <f t="shared" si="0"/>
        <v>0</v>
      </c>
    </row>
    <row r="19" spans="1:11" ht="15" customHeight="1" thickTop="1" x14ac:dyDescent="0.2">
      <c r="A19" s="274"/>
      <c r="B19" s="280" t="s">
        <v>45</v>
      </c>
      <c r="C19" s="280"/>
      <c r="D19" s="124">
        <f>SUM(D8:D18)-D11</f>
        <v>0</v>
      </c>
      <c r="E19" s="125">
        <f t="shared" ref="E19:I19" si="3">SUM(E8:E18)-E11</f>
        <v>0</v>
      </c>
      <c r="F19" s="125">
        <f t="shared" si="3"/>
        <v>0</v>
      </c>
      <c r="G19" s="125">
        <f t="shared" si="3"/>
        <v>0</v>
      </c>
      <c r="H19" s="125">
        <f t="shared" si="3"/>
        <v>0</v>
      </c>
      <c r="I19" s="126">
        <f t="shared" si="3"/>
        <v>0</v>
      </c>
      <c r="J19" s="127">
        <f t="shared" ref="J19:K19" si="4">SUM(J8:J18)-J11</f>
        <v>0</v>
      </c>
      <c r="K19" s="128">
        <f t="shared" si="4"/>
        <v>0</v>
      </c>
    </row>
    <row r="20" spans="1:11" ht="15" customHeight="1" x14ac:dyDescent="0.2">
      <c r="A20" s="281" t="s">
        <v>46</v>
      </c>
      <c r="B20" s="285" t="s">
        <v>47</v>
      </c>
      <c r="C20" s="286"/>
      <c r="D20" s="105"/>
      <c r="E20" s="106"/>
      <c r="F20" s="106"/>
      <c r="G20" s="106"/>
      <c r="H20" s="106"/>
      <c r="I20" s="107"/>
      <c r="J20" s="108"/>
      <c r="K20" s="109">
        <f>SUM(D20:J20)</f>
        <v>0</v>
      </c>
    </row>
    <row r="21" spans="1:11" ht="15" customHeight="1" x14ac:dyDescent="0.2">
      <c r="A21" s="282"/>
      <c r="B21" s="269" t="s">
        <v>376</v>
      </c>
      <c r="C21" s="270"/>
      <c r="D21" s="115">
        <f t="shared" ref="D21:J21" si="5">+D23+D22+D24</f>
        <v>0</v>
      </c>
      <c r="E21" s="116">
        <f t="shared" si="5"/>
        <v>0</v>
      </c>
      <c r="F21" s="116">
        <f t="shared" si="5"/>
        <v>0</v>
      </c>
      <c r="G21" s="116">
        <f t="shared" si="5"/>
        <v>0</v>
      </c>
      <c r="H21" s="116">
        <f t="shared" si="5"/>
        <v>0</v>
      </c>
      <c r="I21" s="117">
        <f t="shared" si="5"/>
        <v>0</v>
      </c>
      <c r="J21" s="118">
        <f t="shared" si="5"/>
        <v>0</v>
      </c>
      <c r="K21" s="217">
        <f>SUM(D21:J21)</f>
        <v>0</v>
      </c>
    </row>
    <row r="22" spans="1:11" ht="15" customHeight="1" x14ac:dyDescent="0.2">
      <c r="A22" s="283"/>
      <c r="B22" s="287" t="s">
        <v>377</v>
      </c>
      <c r="C22" s="268"/>
      <c r="D22" s="110"/>
      <c r="E22" s="111"/>
      <c r="F22" s="111"/>
      <c r="G22" s="111"/>
      <c r="H22" s="111"/>
      <c r="I22" s="112"/>
      <c r="J22" s="113"/>
      <c r="K22" s="114">
        <f t="shared" ref="K22:K27" si="6">SUM(D22:J22)</f>
        <v>0</v>
      </c>
    </row>
    <row r="23" spans="1:11" ht="15" customHeight="1" x14ac:dyDescent="0.2">
      <c r="A23" s="283"/>
      <c r="B23" s="267" t="s">
        <v>379</v>
      </c>
      <c r="C23" s="268"/>
      <c r="D23" s="110"/>
      <c r="E23" s="111"/>
      <c r="F23" s="111"/>
      <c r="G23" s="111"/>
      <c r="H23" s="111"/>
      <c r="I23" s="112"/>
      <c r="J23" s="113"/>
      <c r="K23" s="114">
        <f t="shared" si="6"/>
        <v>0</v>
      </c>
    </row>
    <row r="24" spans="1:11" ht="15" customHeight="1" x14ac:dyDescent="0.2">
      <c r="A24" s="283"/>
      <c r="B24" s="267" t="s">
        <v>378</v>
      </c>
      <c r="C24" s="268"/>
      <c r="D24" s="110"/>
      <c r="E24" s="111"/>
      <c r="F24" s="111"/>
      <c r="G24" s="111"/>
      <c r="H24" s="111"/>
      <c r="I24" s="112"/>
      <c r="J24" s="113"/>
      <c r="K24" s="114">
        <f t="shared" si="6"/>
        <v>0</v>
      </c>
    </row>
    <row r="25" spans="1:11" ht="15" customHeight="1" x14ac:dyDescent="0.2">
      <c r="A25" s="283"/>
      <c r="B25" s="267" t="s">
        <v>48</v>
      </c>
      <c r="C25" s="268"/>
      <c r="D25" s="110"/>
      <c r="E25" s="111"/>
      <c r="F25" s="111"/>
      <c r="G25" s="111"/>
      <c r="H25" s="111"/>
      <c r="I25" s="112"/>
      <c r="J25" s="113"/>
      <c r="K25" s="114">
        <f t="shared" si="6"/>
        <v>0</v>
      </c>
    </row>
    <row r="26" spans="1:11" ht="15" customHeight="1" x14ac:dyDescent="0.2">
      <c r="A26" s="283"/>
      <c r="B26" s="269" t="s">
        <v>49</v>
      </c>
      <c r="C26" s="270"/>
      <c r="D26" s="129"/>
      <c r="E26" s="130"/>
      <c r="F26" s="130"/>
      <c r="G26" s="130"/>
      <c r="H26" s="130"/>
      <c r="I26" s="131"/>
      <c r="J26" s="132"/>
      <c r="K26" s="133">
        <f t="shared" si="6"/>
        <v>0</v>
      </c>
    </row>
    <row r="27" spans="1:11" ht="15" customHeight="1" thickBot="1" x14ac:dyDescent="0.25">
      <c r="A27" s="283"/>
      <c r="B27" s="288" t="s">
        <v>50</v>
      </c>
      <c r="C27" s="289"/>
      <c r="D27" s="119"/>
      <c r="E27" s="120"/>
      <c r="F27" s="120"/>
      <c r="G27" s="120"/>
      <c r="H27" s="120"/>
      <c r="I27" s="121"/>
      <c r="J27" s="122"/>
      <c r="K27" s="123">
        <f t="shared" si="6"/>
        <v>0</v>
      </c>
    </row>
    <row r="28" spans="1:11" ht="15" customHeight="1" thickTop="1" x14ac:dyDescent="0.2">
      <c r="A28" s="284"/>
      <c r="B28" s="271" t="s">
        <v>45</v>
      </c>
      <c r="C28" s="272"/>
      <c r="D28" s="134">
        <f t="shared" ref="D28:I28" si="7">SUM(D20,D22:D27)</f>
        <v>0</v>
      </c>
      <c r="E28" s="125">
        <f t="shared" si="7"/>
        <v>0</v>
      </c>
      <c r="F28" s="125">
        <f t="shared" si="7"/>
        <v>0</v>
      </c>
      <c r="G28" s="125">
        <f t="shared" si="7"/>
        <v>0</v>
      </c>
      <c r="H28" s="125">
        <f t="shared" si="7"/>
        <v>0</v>
      </c>
      <c r="I28" s="126">
        <f t="shared" si="7"/>
        <v>0</v>
      </c>
      <c r="J28" s="127">
        <f>SUM(J20,J22:J27)</f>
        <v>0</v>
      </c>
      <c r="K28" s="128">
        <f>SUM(K20,K22:K27)</f>
        <v>0</v>
      </c>
    </row>
    <row r="29" spans="1:11" ht="16.5" customHeight="1" x14ac:dyDescent="0.15">
      <c r="A29" s="273" t="s">
        <v>51</v>
      </c>
      <c r="B29" s="273"/>
      <c r="C29" s="273"/>
      <c r="D29" s="273"/>
      <c r="E29" s="273"/>
      <c r="F29" s="64"/>
      <c r="G29" s="64"/>
    </row>
    <row r="30" spans="1:11" ht="17.25" customHeight="1" x14ac:dyDescent="0.15">
      <c r="A30" s="277" t="s">
        <v>52</v>
      </c>
      <c r="B30" s="277"/>
      <c r="C30" s="277"/>
      <c r="D30" s="277"/>
      <c r="E30" s="277"/>
      <c r="F30" s="65"/>
      <c r="G30" s="65"/>
    </row>
  </sheetData>
  <sheetProtection algorithmName="SHA-512" hashValue="0k+fQnucc4gYRFn1EAscDqrdAjTFmUY6sKU5mBRAcAMIhX/x9JSdmrKwaju8bsCTPWhreEnrvU/GBbPXtF60zw==" saltValue="Xjmj0uuOdnft1s/rOjQ+KA==" spinCount="100000" sheet="1" objects="1" scenarios="1"/>
  <mergeCells count="35">
    <mergeCell ref="A30:E30"/>
    <mergeCell ref="B16:C16"/>
    <mergeCell ref="B17:C17"/>
    <mergeCell ref="B18:C18"/>
    <mergeCell ref="B19:C19"/>
    <mergeCell ref="A20:A28"/>
    <mergeCell ref="B20:C20"/>
    <mergeCell ref="B22:C22"/>
    <mergeCell ref="B27:C27"/>
    <mergeCell ref="B24:C24"/>
    <mergeCell ref="B25:C25"/>
    <mergeCell ref="B26:C26"/>
    <mergeCell ref="B21:C21"/>
    <mergeCell ref="B15:C15"/>
    <mergeCell ref="B23:C23"/>
    <mergeCell ref="B11:C11"/>
    <mergeCell ref="B28:C28"/>
    <mergeCell ref="A29:E29"/>
    <mergeCell ref="A8:A19"/>
    <mergeCell ref="B8:C8"/>
    <mergeCell ref="B9:C9"/>
    <mergeCell ref="B10:C10"/>
    <mergeCell ref="B12:C12"/>
    <mergeCell ref="B13:C13"/>
    <mergeCell ref="B14:C14"/>
    <mergeCell ref="A1:K1"/>
    <mergeCell ref="J3:K3"/>
    <mergeCell ref="D6:D7"/>
    <mergeCell ref="E6:E7"/>
    <mergeCell ref="H6:H7"/>
    <mergeCell ref="J6:J7"/>
    <mergeCell ref="K6:K7"/>
    <mergeCell ref="G6:G7"/>
    <mergeCell ref="F6:F7"/>
    <mergeCell ref="I6:I7"/>
  </mergeCells>
  <phoneticPr fontId="2"/>
  <conditionalFormatting sqref="D8:D18 D20:D27">
    <cfRule type="expression" dxfId="88" priority="13">
      <formula>D8&lt;&gt;""</formula>
    </cfRule>
    <cfRule type="expression" dxfId="87" priority="14">
      <formula>$D$6&lt;&gt;""</formula>
    </cfRule>
  </conditionalFormatting>
  <conditionalFormatting sqref="E8:E18 E20:E27">
    <cfRule type="expression" dxfId="86" priority="11">
      <formula>E8&lt;&gt;""</formula>
    </cfRule>
    <cfRule type="expression" dxfId="85" priority="12">
      <formula>$E$6&lt;&gt;""</formula>
    </cfRule>
  </conditionalFormatting>
  <conditionalFormatting sqref="F8:F18 F20:F27">
    <cfRule type="expression" dxfId="84" priority="9">
      <formula>F8&lt;&gt;""</formula>
    </cfRule>
    <cfRule type="expression" dxfId="83" priority="10">
      <formula>$F$6&lt;&gt;""</formula>
    </cfRule>
  </conditionalFormatting>
  <conditionalFormatting sqref="G8:G18 G20:G27">
    <cfRule type="expression" dxfId="82" priority="7">
      <formula>G8&lt;&gt;""</formula>
    </cfRule>
    <cfRule type="expression" dxfId="81" priority="8">
      <formula>$G$6&lt;&gt;""</formula>
    </cfRule>
  </conditionalFormatting>
  <conditionalFormatting sqref="H8:H18 H20:H27">
    <cfRule type="expression" dxfId="80" priority="5">
      <formula>H8&lt;&gt;""</formula>
    </cfRule>
    <cfRule type="expression" dxfId="79" priority="6">
      <formula>$H$6&lt;&gt;""</formula>
    </cfRule>
  </conditionalFormatting>
  <conditionalFormatting sqref="I8:I18 I20:I27">
    <cfRule type="expression" dxfId="78" priority="3">
      <formula>I8&lt;&gt;""</formula>
    </cfRule>
    <cfRule type="expression" dxfId="77" priority="4">
      <formula>$I$6&lt;&gt;""</formula>
    </cfRule>
  </conditionalFormatting>
  <conditionalFormatting sqref="J8:J18 J20:J27">
    <cfRule type="expression" dxfId="76" priority="1">
      <formula>J8&lt;&gt;""</formula>
    </cfRule>
    <cfRule type="expression" dxfId="75" priority="2">
      <formula>$J$6&lt;&gt;""</formula>
    </cfRule>
  </conditionalFormatting>
  <printOptions horizontalCentered="1"/>
  <pageMargins left="0.39370078740157483" right="0.39370078740157483" top="0.98425196850393704" bottom="0.59055118110236227" header="0.19685039370078741" footer="0.51181102362204722"/>
  <pageSetup paperSize="9" scale="101"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66"/>
    <pageSetUpPr fitToPage="1"/>
  </sheetPr>
  <dimension ref="A1:L31"/>
  <sheetViews>
    <sheetView view="pageBreakPreview" zoomScaleNormal="100" zoomScaleSheetLayoutView="100" workbookViewId="0"/>
  </sheetViews>
  <sheetFormatPr defaultColWidth="9" defaultRowHeight="12" x14ac:dyDescent="0.2"/>
  <cols>
    <col min="1" max="1" width="4" style="13" customWidth="1"/>
    <col min="2" max="2" width="21.33203125" style="13" customWidth="1"/>
    <col min="3" max="8" width="16.21875" style="13" customWidth="1"/>
    <col min="9" max="9" width="4.33203125" style="13" customWidth="1"/>
    <col min="10" max="16384" width="9" style="13"/>
  </cols>
  <sheetData>
    <row r="1" spans="1:11" ht="19.2" x14ac:dyDescent="0.2">
      <c r="A1" s="135" t="s">
        <v>13</v>
      </c>
      <c r="B1" s="136"/>
      <c r="C1" s="136"/>
      <c r="D1" s="136"/>
      <c r="E1" s="136"/>
      <c r="F1" s="136"/>
      <c r="G1" s="136"/>
      <c r="H1" s="136"/>
    </row>
    <row r="2" spans="1:11" ht="13.2" x14ac:dyDescent="0.15">
      <c r="A2" s="136"/>
      <c r="B2" s="136"/>
      <c r="C2" s="136"/>
      <c r="D2" s="136"/>
      <c r="E2" s="136"/>
      <c r="F2" s="136"/>
      <c r="G2" s="136"/>
      <c r="H2" s="137" t="s">
        <v>14</v>
      </c>
      <c r="I2" s="53" t="s">
        <v>82</v>
      </c>
      <c r="J2" s="87" t="s">
        <v>81</v>
      </c>
    </row>
    <row r="3" spans="1:11" x14ac:dyDescent="0.2">
      <c r="A3" s="136"/>
      <c r="B3" s="290" t="s">
        <v>15</v>
      </c>
      <c r="C3" s="293" t="s">
        <v>16</v>
      </c>
      <c r="D3" s="296" t="s">
        <v>17</v>
      </c>
      <c r="E3" s="297"/>
      <c r="F3" s="298" t="s">
        <v>18</v>
      </c>
      <c r="G3" s="299"/>
      <c r="H3" s="297"/>
      <c r="I3" s="53"/>
      <c r="J3" s="53"/>
    </row>
    <row r="4" spans="1:11" x14ac:dyDescent="0.2">
      <c r="A4" s="136"/>
      <c r="B4" s="291"/>
      <c r="C4" s="294"/>
      <c r="D4" s="300" t="s">
        <v>19</v>
      </c>
      <c r="E4" s="302" t="s">
        <v>20</v>
      </c>
      <c r="F4" s="304" t="s">
        <v>21</v>
      </c>
      <c r="G4" s="306" t="s">
        <v>22</v>
      </c>
      <c r="H4" s="307"/>
      <c r="I4" s="53"/>
      <c r="J4" s="53"/>
    </row>
    <row r="5" spans="1:11" ht="24" customHeight="1" x14ac:dyDescent="0.2">
      <c r="A5" s="136"/>
      <c r="B5" s="292"/>
      <c r="C5" s="295"/>
      <c r="D5" s="301"/>
      <c r="E5" s="303"/>
      <c r="F5" s="305"/>
      <c r="G5" s="138" t="s">
        <v>24</v>
      </c>
      <c r="H5" s="139" t="s">
        <v>25</v>
      </c>
      <c r="I5" s="53"/>
      <c r="J5" s="53"/>
    </row>
    <row r="6" spans="1:11" ht="21.9" customHeight="1" x14ac:dyDescent="0.2">
      <c r="A6" s="140" t="s">
        <v>23</v>
      </c>
      <c r="B6" s="141" t="str">
        <f>+収支予算書!D6</f>
        <v/>
      </c>
      <c r="C6" s="142">
        <f t="shared" ref="C6:C13" si="0">+D6+E6</f>
        <v>0</v>
      </c>
      <c r="D6" s="143"/>
      <c r="E6" s="144"/>
      <c r="F6" s="145"/>
      <c r="G6" s="143"/>
      <c r="H6" s="448">
        <f t="shared" ref="H6:H12" si="1">+C6-F6-G6</f>
        <v>0</v>
      </c>
      <c r="I6" s="53" t="s">
        <v>90</v>
      </c>
      <c r="J6" s="53"/>
      <c r="K6" s="53"/>
    </row>
    <row r="7" spans="1:11" ht="21.9" customHeight="1" x14ac:dyDescent="0.2">
      <c r="A7" s="308" t="s">
        <v>190</v>
      </c>
      <c r="B7" s="146" t="str">
        <f>+収支予算書!E6</f>
        <v/>
      </c>
      <c r="C7" s="142">
        <f>+D7+E7</f>
        <v>0</v>
      </c>
      <c r="D7" s="147"/>
      <c r="E7" s="148"/>
      <c r="F7" s="149"/>
      <c r="G7" s="147"/>
      <c r="H7" s="448">
        <f t="shared" si="1"/>
        <v>0</v>
      </c>
      <c r="I7" s="53" t="s">
        <v>90</v>
      </c>
      <c r="J7" s="53" t="s">
        <v>211</v>
      </c>
      <c r="K7" s="53"/>
    </row>
    <row r="8" spans="1:11" ht="21.9" customHeight="1" x14ac:dyDescent="0.2">
      <c r="A8" s="308"/>
      <c r="B8" s="146" t="str">
        <f>+収支予算書!F6</f>
        <v/>
      </c>
      <c r="C8" s="142">
        <f>+D8+E8</f>
        <v>0</v>
      </c>
      <c r="D8" s="147"/>
      <c r="E8" s="148"/>
      <c r="F8" s="149"/>
      <c r="G8" s="147"/>
      <c r="H8" s="448">
        <f t="shared" si="1"/>
        <v>0</v>
      </c>
      <c r="I8" s="53" t="s">
        <v>54</v>
      </c>
      <c r="J8" s="53" t="s">
        <v>75</v>
      </c>
      <c r="K8" s="53"/>
    </row>
    <row r="9" spans="1:11" ht="21.9" customHeight="1" x14ac:dyDescent="0.2">
      <c r="A9" s="308"/>
      <c r="B9" s="146" t="str">
        <f>+収支予算書!G6</f>
        <v/>
      </c>
      <c r="C9" s="142">
        <f>+D9+E9</f>
        <v>0</v>
      </c>
      <c r="D9" s="147"/>
      <c r="E9" s="148"/>
      <c r="F9" s="149"/>
      <c r="G9" s="147"/>
      <c r="H9" s="448">
        <f>+C9-F9-G9</f>
        <v>0</v>
      </c>
      <c r="I9" s="53" t="s">
        <v>54</v>
      </c>
      <c r="J9" s="53"/>
      <c r="K9" s="53"/>
    </row>
    <row r="10" spans="1:11" ht="21.9" customHeight="1" x14ac:dyDescent="0.2">
      <c r="A10" s="308"/>
      <c r="B10" s="146" t="str">
        <f>+収支予算書!H6</f>
        <v/>
      </c>
      <c r="C10" s="142">
        <f t="shared" si="0"/>
        <v>0</v>
      </c>
      <c r="D10" s="147"/>
      <c r="E10" s="148"/>
      <c r="F10" s="149"/>
      <c r="G10" s="147"/>
      <c r="H10" s="448">
        <f t="shared" si="1"/>
        <v>0</v>
      </c>
      <c r="I10" s="53" t="s">
        <v>76</v>
      </c>
      <c r="J10" s="53"/>
      <c r="K10" s="53"/>
    </row>
    <row r="11" spans="1:11" ht="21.9" customHeight="1" x14ac:dyDescent="0.2">
      <c r="A11" s="308"/>
      <c r="B11" s="146" t="str">
        <f>+収支予算書!I6</f>
        <v/>
      </c>
      <c r="C11" s="142">
        <f t="shared" si="0"/>
        <v>0</v>
      </c>
      <c r="D11" s="147"/>
      <c r="E11" s="148"/>
      <c r="F11" s="149"/>
      <c r="G11" s="147"/>
      <c r="H11" s="448">
        <f t="shared" si="1"/>
        <v>0</v>
      </c>
      <c r="I11" s="53" t="s">
        <v>54</v>
      </c>
      <c r="J11" s="53"/>
      <c r="K11" s="53"/>
    </row>
    <row r="12" spans="1:11" ht="21.9" customHeight="1" x14ac:dyDescent="0.2">
      <c r="A12" s="140" t="s">
        <v>26</v>
      </c>
      <c r="B12" s="150" t="str">
        <f>+収支予算書!J6</f>
        <v/>
      </c>
      <c r="C12" s="151">
        <f t="shared" si="0"/>
        <v>0</v>
      </c>
      <c r="D12" s="152"/>
      <c r="E12" s="153"/>
      <c r="F12" s="154"/>
      <c r="G12" s="152"/>
      <c r="H12" s="448">
        <f t="shared" si="1"/>
        <v>0</v>
      </c>
      <c r="I12" s="53"/>
      <c r="J12" s="53"/>
      <c r="K12" s="53"/>
    </row>
    <row r="13" spans="1:11" ht="21.9" customHeight="1" x14ac:dyDescent="0.2">
      <c r="A13" s="136"/>
      <c r="B13" s="155" t="s">
        <v>27</v>
      </c>
      <c r="C13" s="156">
        <f t="shared" si="0"/>
        <v>0</v>
      </c>
      <c r="D13" s="157">
        <f>SUM(D6:D12)</f>
        <v>0</v>
      </c>
      <c r="E13" s="158">
        <f>SUM(E6:E12)</f>
        <v>0</v>
      </c>
      <c r="F13" s="156">
        <f>SUM(F6:F12)</f>
        <v>0</v>
      </c>
      <c r="G13" s="159">
        <f>SUM(G6:G12)</f>
        <v>0</v>
      </c>
      <c r="H13" s="158">
        <f>SUM(H6:H12)</f>
        <v>0</v>
      </c>
      <c r="I13" s="53"/>
      <c r="J13" s="53"/>
    </row>
    <row r="14" spans="1:11" x14ac:dyDescent="0.2">
      <c r="A14" s="160"/>
      <c r="B14" s="161"/>
      <c r="C14" s="136"/>
      <c r="D14" s="136"/>
      <c r="E14" s="136"/>
      <c r="F14" s="136"/>
      <c r="G14" s="136"/>
      <c r="H14" s="136"/>
      <c r="I14" s="53"/>
      <c r="J14" s="53"/>
    </row>
    <row r="15" spans="1:11" x14ac:dyDescent="0.2">
      <c r="A15" s="160"/>
      <c r="B15" s="161"/>
      <c r="C15" s="136"/>
      <c r="D15" s="136"/>
      <c r="E15" s="136"/>
      <c r="F15" s="136"/>
      <c r="G15" s="136"/>
      <c r="H15" s="136"/>
      <c r="I15" s="53"/>
      <c r="J15" s="53"/>
    </row>
    <row r="16" spans="1:11" x14ac:dyDescent="0.15">
      <c r="A16" s="160"/>
      <c r="B16" s="161"/>
      <c r="C16" s="136"/>
      <c r="D16" s="136"/>
      <c r="E16" s="136"/>
      <c r="F16" s="136"/>
      <c r="G16" s="136"/>
      <c r="H16" s="137" t="s">
        <v>14</v>
      </c>
      <c r="I16" s="53"/>
      <c r="J16" s="53"/>
    </row>
    <row r="17" spans="1:12" x14ac:dyDescent="0.2">
      <c r="A17" s="160"/>
      <c r="B17" s="312" t="s">
        <v>15</v>
      </c>
      <c r="C17" s="293" t="s">
        <v>16</v>
      </c>
      <c r="D17" s="296" t="s">
        <v>17</v>
      </c>
      <c r="E17" s="297"/>
      <c r="F17" s="296" t="s">
        <v>18</v>
      </c>
      <c r="G17" s="299"/>
      <c r="H17" s="297"/>
      <c r="I17" s="53"/>
      <c r="J17" s="53"/>
    </row>
    <row r="18" spans="1:12" x14ac:dyDescent="0.2">
      <c r="A18" s="160"/>
      <c r="B18" s="313"/>
      <c r="C18" s="294"/>
      <c r="D18" s="300" t="s">
        <v>19</v>
      </c>
      <c r="E18" s="302" t="s">
        <v>20</v>
      </c>
      <c r="F18" s="315" t="s">
        <v>21</v>
      </c>
      <c r="G18" s="306" t="s">
        <v>22</v>
      </c>
      <c r="H18" s="307"/>
      <c r="I18" s="53"/>
      <c r="J18" s="53"/>
    </row>
    <row r="19" spans="1:12" ht="24" customHeight="1" x14ac:dyDescent="0.2">
      <c r="A19" s="162"/>
      <c r="B19" s="314"/>
      <c r="C19" s="295"/>
      <c r="D19" s="301"/>
      <c r="E19" s="303"/>
      <c r="F19" s="316"/>
      <c r="G19" s="138" t="s">
        <v>24</v>
      </c>
      <c r="H19" s="139" t="s">
        <v>25</v>
      </c>
      <c r="I19" s="53"/>
      <c r="J19" s="53"/>
    </row>
    <row r="20" spans="1:12" ht="21.9" customHeight="1" x14ac:dyDescent="0.2">
      <c r="A20" s="140" t="s">
        <v>23</v>
      </c>
      <c r="B20" s="141" t="str">
        <f t="shared" ref="B20:B26" si="2">+B6</f>
        <v/>
      </c>
      <c r="C20" s="142">
        <f t="shared" ref="C20:C27" si="3">+D20+E20</f>
        <v>0</v>
      </c>
      <c r="D20" s="163">
        <f>+ROUNDDOWN(収支予算書!D20/1000,0)</f>
        <v>0</v>
      </c>
      <c r="E20" s="164">
        <f>+ROUNDDOWN(SUM(収支予算書!D22:D24)/1000,0)</f>
        <v>0</v>
      </c>
      <c r="F20" s="165"/>
      <c r="G20" s="143"/>
      <c r="H20" s="447" t="str">
        <f>IF(B20&lt;&gt;"",+C20-F20-G20,"")</f>
        <v/>
      </c>
      <c r="I20" s="53" t="s">
        <v>76</v>
      </c>
      <c r="J20" s="53" t="s">
        <v>77</v>
      </c>
      <c r="L20" s="48"/>
    </row>
    <row r="21" spans="1:12" ht="21.9" customHeight="1" x14ac:dyDescent="0.2">
      <c r="A21" s="308" t="s">
        <v>191</v>
      </c>
      <c r="B21" s="146" t="str">
        <f t="shared" si="2"/>
        <v/>
      </c>
      <c r="C21" s="142">
        <f t="shared" si="3"/>
        <v>0</v>
      </c>
      <c r="D21" s="166">
        <f>+ROUNDDOWN(収支予算書!E20/1000,0)</f>
        <v>0</v>
      </c>
      <c r="E21" s="167">
        <f>+ROUNDDOWN(SUM(収支予算書!E22:E24)/1000,0)</f>
        <v>0</v>
      </c>
      <c r="F21" s="168"/>
      <c r="G21" s="147"/>
      <c r="H21" s="447" t="str">
        <f>IF(B21&lt;&gt;"",+C21-F21-G21,"")</f>
        <v/>
      </c>
      <c r="I21" s="53" t="s">
        <v>91</v>
      </c>
      <c r="J21" s="53" t="s">
        <v>78</v>
      </c>
      <c r="L21" s="48"/>
    </row>
    <row r="22" spans="1:12" ht="21.9" customHeight="1" x14ac:dyDescent="0.2">
      <c r="A22" s="308"/>
      <c r="B22" s="146" t="str">
        <f t="shared" si="2"/>
        <v/>
      </c>
      <c r="C22" s="142">
        <f t="shared" si="3"/>
        <v>0</v>
      </c>
      <c r="D22" s="166">
        <f>+ROUNDDOWN(収支予算書!F20/1000,0)</f>
        <v>0</v>
      </c>
      <c r="E22" s="167">
        <f>+ROUNDDOWN(SUM(収支予算書!F22:F24)/1000,0)</f>
        <v>0</v>
      </c>
      <c r="F22" s="168"/>
      <c r="G22" s="147"/>
      <c r="H22" s="447" t="str">
        <f t="shared" ref="H22:H26" si="4">IF(B22&lt;&gt;"",+C22-F22-G22,"")</f>
        <v/>
      </c>
      <c r="I22" s="53" t="s">
        <v>54</v>
      </c>
      <c r="J22" s="53" t="s">
        <v>89</v>
      </c>
      <c r="L22" s="48"/>
    </row>
    <row r="23" spans="1:12" ht="21.9" customHeight="1" x14ac:dyDescent="0.2">
      <c r="A23" s="308"/>
      <c r="B23" s="146" t="str">
        <f t="shared" si="2"/>
        <v/>
      </c>
      <c r="C23" s="142">
        <f>+D23+E23</f>
        <v>0</v>
      </c>
      <c r="D23" s="166">
        <f>+ROUNDDOWN(収支予算書!G20/1000,0)</f>
        <v>0</v>
      </c>
      <c r="E23" s="167">
        <f>+ROUNDDOWN(SUM(収支予算書!G22:G24)/1000,0)</f>
        <v>0</v>
      </c>
      <c r="F23" s="168"/>
      <c r="G23" s="147"/>
      <c r="H23" s="447" t="str">
        <f t="shared" si="4"/>
        <v/>
      </c>
      <c r="I23" s="53" t="s">
        <v>54</v>
      </c>
      <c r="J23" s="53" t="s">
        <v>160</v>
      </c>
      <c r="L23" s="48"/>
    </row>
    <row r="24" spans="1:12" ht="21.9" customHeight="1" x14ac:dyDescent="0.2">
      <c r="A24" s="308"/>
      <c r="B24" s="146" t="str">
        <f t="shared" si="2"/>
        <v/>
      </c>
      <c r="C24" s="142">
        <f t="shared" si="3"/>
        <v>0</v>
      </c>
      <c r="D24" s="166">
        <f>+ROUNDDOWN(収支予算書!H20/1000,0)</f>
        <v>0</v>
      </c>
      <c r="E24" s="167">
        <f>+ROUNDDOWN(SUM(収支予算書!H22:H24)/1000,0)</f>
        <v>0</v>
      </c>
      <c r="F24" s="168"/>
      <c r="G24" s="147"/>
      <c r="H24" s="447" t="str">
        <f t="shared" si="4"/>
        <v/>
      </c>
      <c r="I24" s="53" t="s">
        <v>92</v>
      </c>
      <c r="L24" s="48"/>
    </row>
    <row r="25" spans="1:12" ht="21.9" customHeight="1" x14ac:dyDescent="0.2">
      <c r="A25" s="308"/>
      <c r="B25" s="146" t="str">
        <f t="shared" si="2"/>
        <v/>
      </c>
      <c r="C25" s="142">
        <f t="shared" si="3"/>
        <v>0</v>
      </c>
      <c r="D25" s="166">
        <f>+ROUNDDOWN(収支予算書!I20/1000,0)</f>
        <v>0</v>
      </c>
      <c r="E25" s="167">
        <f>ROUNDDOWN(SUM(収支予算書!I22:I24)/1000,0)</f>
        <v>0</v>
      </c>
      <c r="F25" s="168"/>
      <c r="G25" s="147"/>
      <c r="H25" s="447" t="str">
        <f t="shared" si="4"/>
        <v/>
      </c>
      <c r="I25" s="53" t="s">
        <v>54</v>
      </c>
      <c r="L25" s="48"/>
    </row>
    <row r="26" spans="1:12" ht="21.9" customHeight="1" x14ac:dyDescent="0.2">
      <c r="A26" s="140" t="s">
        <v>26</v>
      </c>
      <c r="B26" s="150" t="str">
        <f t="shared" si="2"/>
        <v/>
      </c>
      <c r="C26" s="151">
        <f t="shared" ref="C26" si="5">+D26+E26</f>
        <v>0</v>
      </c>
      <c r="D26" s="169">
        <f>+ROUNDDOWN(収支予算書!J20/1000,0)</f>
        <v>0</v>
      </c>
      <c r="E26" s="170">
        <f>ROUNDDOWN(SUM(収支予算書!J22:J24)/1000,0)</f>
        <v>0</v>
      </c>
      <c r="F26" s="171"/>
      <c r="G26" s="152"/>
      <c r="H26" s="447" t="str">
        <f t="shared" si="4"/>
        <v/>
      </c>
      <c r="I26" s="49"/>
      <c r="J26" s="49"/>
      <c r="K26" s="48"/>
      <c r="L26" s="48"/>
    </row>
    <row r="27" spans="1:12" ht="21.9" customHeight="1" x14ac:dyDescent="0.2">
      <c r="A27" s="172"/>
      <c r="B27" s="155" t="s">
        <v>27</v>
      </c>
      <c r="C27" s="156">
        <f t="shared" si="3"/>
        <v>0</v>
      </c>
      <c r="D27" s="157">
        <f>SUM(D20:D26)</f>
        <v>0</v>
      </c>
      <c r="E27" s="158">
        <f>SUM(E20:E26)</f>
        <v>0</v>
      </c>
      <c r="F27" s="157">
        <f>SUM(F20:F26)</f>
        <v>0</v>
      </c>
      <c r="G27" s="159">
        <f>SUM(G20:G26)</f>
        <v>0</v>
      </c>
      <c r="H27" s="173">
        <f>SUM(H20:H26)</f>
        <v>0</v>
      </c>
    </row>
    <row r="28" spans="1:12" x14ac:dyDescent="0.2">
      <c r="A28" s="136"/>
      <c r="B28" s="136"/>
      <c r="C28" s="136"/>
      <c r="D28" s="136"/>
      <c r="E28" s="136"/>
      <c r="F28" s="136"/>
      <c r="G28" s="136"/>
      <c r="H28" s="136"/>
    </row>
    <row r="29" spans="1:12" ht="21" customHeight="1" x14ac:dyDescent="0.2">
      <c r="A29" s="136"/>
      <c r="B29" s="309" t="s">
        <v>28</v>
      </c>
      <c r="C29" s="309"/>
      <c r="D29" s="174" t="s">
        <v>29</v>
      </c>
      <c r="E29" s="310">
        <f>+F13*1000</f>
        <v>0</v>
      </c>
      <c r="F29" s="311"/>
      <c r="G29" s="175" t="s">
        <v>30</v>
      </c>
      <c r="H29" s="136"/>
    </row>
    <row r="30" spans="1:12" x14ac:dyDescent="0.2">
      <c r="A30" s="136"/>
      <c r="B30" s="136"/>
      <c r="C30" s="136"/>
      <c r="D30" s="136"/>
      <c r="E30" s="176"/>
      <c r="F30" s="176"/>
      <c r="G30" s="136"/>
      <c r="H30" s="136"/>
    </row>
    <row r="31" spans="1:12" ht="21" customHeight="1" x14ac:dyDescent="0.2">
      <c r="A31" s="136"/>
      <c r="B31" s="309" t="s">
        <v>31</v>
      </c>
      <c r="C31" s="309"/>
      <c r="D31" s="174" t="s">
        <v>29</v>
      </c>
      <c r="E31" s="310">
        <f>+F27*1000</f>
        <v>0</v>
      </c>
      <c r="F31" s="311"/>
      <c r="G31" s="175" t="s">
        <v>30</v>
      </c>
      <c r="H31" s="136"/>
    </row>
  </sheetData>
  <sheetProtection algorithmName="SHA-512" hashValue="I0RPvGlVg0LQmLVzqNqRNT0yw44GF6/AATHpCHRK12gzQIOH+v710bB90V4cTxlaSENS6V5pJureCSZyBbxCqg==" saltValue="rDt4G4/DvJ5doZinzoLTQA==" spinCount="100000" sheet="1" objects="1" scenarios="1"/>
  <mergeCells count="22">
    <mergeCell ref="A7:A11"/>
    <mergeCell ref="A21:A25"/>
    <mergeCell ref="B29:C29"/>
    <mergeCell ref="E29:F29"/>
    <mergeCell ref="B31:C31"/>
    <mergeCell ref="E31:F31"/>
    <mergeCell ref="B17:B19"/>
    <mergeCell ref="C17:C19"/>
    <mergeCell ref="D17:E17"/>
    <mergeCell ref="F17:H17"/>
    <mergeCell ref="D18:D19"/>
    <mergeCell ref="E18:E19"/>
    <mergeCell ref="F18:F19"/>
    <mergeCell ref="G18:H18"/>
    <mergeCell ref="B3:B5"/>
    <mergeCell ref="C3:C5"/>
    <mergeCell ref="D3:E3"/>
    <mergeCell ref="F3:H3"/>
    <mergeCell ref="D4:D5"/>
    <mergeCell ref="E4:E5"/>
    <mergeCell ref="F4:F5"/>
    <mergeCell ref="G4:H4"/>
  </mergeCells>
  <phoneticPr fontId="2"/>
  <conditionalFormatting sqref="D6:G6">
    <cfRule type="expression" dxfId="74" priority="28">
      <formula>D6&lt;&gt;""</formula>
    </cfRule>
    <cfRule type="expression" dxfId="73" priority="29">
      <formula>$B$6&lt;&gt;""</formula>
    </cfRule>
  </conditionalFormatting>
  <conditionalFormatting sqref="D7:G7">
    <cfRule type="expression" dxfId="72" priority="26">
      <formula>D7&lt;&gt;""</formula>
    </cfRule>
    <cfRule type="expression" dxfId="71" priority="27">
      <formula>$B$7&lt;&gt;""</formula>
    </cfRule>
  </conditionalFormatting>
  <conditionalFormatting sqref="D8:G8">
    <cfRule type="expression" dxfId="70" priority="24">
      <formula>D8&lt;&gt;""</formula>
    </cfRule>
    <cfRule type="expression" dxfId="69" priority="25">
      <formula>$B$8&lt;&gt;""</formula>
    </cfRule>
  </conditionalFormatting>
  <conditionalFormatting sqref="D9:G9">
    <cfRule type="expression" dxfId="68" priority="22">
      <formula>D9&lt;&gt;""</formula>
    </cfRule>
    <cfRule type="expression" dxfId="67" priority="23">
      <formula>$B$9&lt;&gt;""</formula>
    </cfRule>
  </conditionalFormatting>
  <conditionalFormatting sqref="D10:G10">
    <cfRule type="expression" dxfId="66" priority="20">
      <formula>D10&lt;&gt;""</formula>
    </cfRule>
    <cfRule type="expression" dxfId="65" priority="21">
      <formula>$B$10&lt;&gt;""</formula>
    </cfRule>
  </conditionalFormatting>
  <conditionalFormatting sqref="D11:G11">
    <cfRule type="expression" dxfId="64" priority="18">
      <formula>D11&lt;&gt;""</formula>
    </cfRule>
    <cfRule type="expression" dxfId="63" priority="19">
      <formula>$B$11&lt;&gt;""</formula>
    </cfRule>
  </conditionalFormatting>
  <conditionalFormatting sqref="D12:G12">
    <cfRule type="expression" dxfId="62" priority="16">
      <formula>D12&lt;&gt;""</formula>
    </cfRule>
    <cfRule type="expression" dxfId="61" priority="17">
      <formula>$B$12&lt;&gt;""</formula>
    </cfRule>
  </conditionalFormatting>
  <conditionalFormatting sqref="F20:G20">
    <cfRule type="expression" dxfId="60" priority="14">
      <formula>F20&lt;&gt;""</formula>
    </cfRule>
    <cfRule type="expression" dxfId="59" priority="15">
      <formula>$B$20&lt;&gt;""</formula>
    </cfRule>
  </conditionalFormatting>
  <conditionalFormatting sqref="F21:G21">
    <cfRule type="expression" dxfId="58" priority="12">
      <formula>F21&lt;&gt;""</formula>
    </cfRule>
    <cfRule type="expression" dxfId="57" priority="13">
      <formula>$B$21&lt;&gt;""</formula>
    </cfRule>
  </conditionalFormatting>
  <conditionalFormatting sqref="F22:G22">
    <cfRule type="expression" dxfId="56" priority="10">
      <formula>F22&lt;&gt;""</formula>
    </cfRule>
    <cfRule type="expression" dxfId="55" priority="11">
      <formula>$B$22&lt;&gt;""</formula>
    </cfRule>
  </conditionalFormatting>
  <conditionalFormatting sqref="F23:G23">
    <cfRule type="expression" dxfId="54" priority="8">
      <formula>F23&lt;&gt;""</formula>
    </cfRule>
    <cfRule type="expression" dxfId="53" priority="9">
      <formula>$B$23&lt;&gt;""</formula>
    </cfRule>
  </conditionalFormatting>
  <conditionalFormatting sqref="F24:G24">
    <cfRule type="expression" dxfId="52" priority="6">
      <formula>F24&lt;&gt;""</formula>
    </cfRule>
    <cfRule type="expression" dxfId="51" priority="7">
      <formula>$B$24&lt;&gt;""</formula>
    </cfRule>
  </conditionalFormatting>
  <conditionalFormatting sqref="F25:G25">
    <cfRule type="expression" dxfId="50" priority="4">
      <formula>F25&lt;&gt;""</formula>
    </cfRule>
    <cfRule type="expression" dxfId="49" priority="5">
      <formula>$B$25&lt;&gt;""</formula>
    </cfRule>
  </conditionalFormatting>
  <conditionalFormatting sqref="F26:G26">
    <cfRule type="expression" dxfId="48" priority="2">
      <formula>F26&lt;&gt;""</formula>
    </cfRule>
    <cfRule type="expression" dxfId="47" priority="3">
      <formula>$B$26&lt;&gt;""</formula>
    </cfRule>
  </conditionalFormatting>
  <conditionalFormatting sqref="H20:H26">
    <cfRule type="cellIs" dxfId="46" priority="1" operator="lessThan">
      <formula>0</formula>
    </cfRule>
  </conditionalFormatting>
  <printOptions horizontalCentered="1"/>
  <pageMargins left="0.78740157480314965" right="0.78740157480314965" top="0.82" bottom="0.28000000000000003" header="0.35433070866141736" footer="0.19685039370078741"/>
  <pageSetup paperSize="9" scale="95"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66"/>
  </sheetPr>
  <dimension ref="A1:S45"/>
  <sheetViews>
    <sheetView view="pageBreakPreview" zoomScaleNormal="100" zoomScaleSheetLayoutView="100" workbookViewId="0">
      <selection activeCell="G23" sqref="G23"/>
    </sheetView>
  </sheetViews>
  <sheetFormatPr defaultColWidth="9" defaultRowHeight="13.2" x14ac:dyDescent="0.2"/>
  <cols>
    <col min="1" max="1" width="9" style="26"/>
    <col min="2" max="2" width="3.77734375" style="26" customWidth="1"/>
    <col min="3" max="4" width="9" style="26"/>
    <col min="5" max="5" width="12" style="26" customWidth="1"/>
    <col min="6" max="6" width="3.88671875" style="26" customWidth="1"/>
    <col min="7" max="7" width="4.109375" style="26" customWidth="1"/>
    <col min="8" max="8" width="3.33203125" style="26" customWidth="1"/>
    <col min="9" max="10" width="3.21875" style="26" customWidth="1"/>
    <col min="11" max="13" width="3.33203125" style="26" customWidth="1"/>
    <col min="14" max="14" width="10.21875" style="26" customWidth="1"/>
    <col min="15" max="15" width="3.88671875" bestFit="1" customWidth="1"/>
    <col min="16" max="18" width="8.88671875" customWidth="1"/>
    <col min="19" max="16384" width="9" style="26"/>
  </cols>
  <sheetData>
    <row r="1" spans="1:19" x14ac:dyDescent="0.2">
      <c r="A1" s="26" t="s">
        <v>63</v>
      </c>
    </row>
    <row r="2" spans="1:19" x14ac:dyDescent="0.2">
      <c r="G2" s="27"/>
      <c r="H2" s="28"/>
      <c r="I2" s="29"/>
      <c r="J2" s="317" t="str">
        <f>+補助事業変更承認申請書!J2</f>
        <v/>
      </c>
      <c r="K2" s="318"/>
      <c r="L2" s="318"/>
      <c r="M2" s="318"/>
      <c r="N2" s="319"/>
    </row>
    <row r="3" spans="1:19" ht="12" customHeight="1" x14ac:dyDescent="0.2">
      <c r="G3" s="326" t="s">
        <v>0</v>
      </c>
      <c r="H3" s="327"/>
      <c r="I3" s="328"/>
      <c r="J3" s="320"/>
      <c r="K3" s="321"/>
      <c r="L3" s="321"/>
      <c r="M3" s="321"/>
      <c r="N3" s="322"/>
      <c r="S3" s="30"/>
    </row>
    <row r="4" spans="1:19" x14ac:dyDescent="0.2">
      <c r="G4" s="31"/>
      <c r="H4" s="32"/>
      <c r="I4" s="33"/>
      <c r="J4" s="323"/>
      <c r="K4" s="324"/>
      <c r="L4" s="324"/>
      <c r="M4" s="324"/>
      <c r="N4" s="325"/>
      <c r="S4" s="30"/>
    </row>
    <row r="5" spans="1:19" x14ac:dyDescent="0.2">
      <c r="S5" s="30"/>
    </row>
    <row r="6" spans="1:19" x14ac:dyDescent="0.2">
      <c r="S6" s="30"/>
    </row>
    <row r="7" spans="1:19" ht="18" customHeight="1" x14ac:dyDescent="0.2">
      <c r="G7" s="200"/>
      <c r="H7" s="201" t="s">
        <v>189</v>
      </c>
      <c r="I7" s="198">
        <v>8</v>
      </c>
      <c r="J7" s="198" t="s">
        <v>1</v>
      </c>
      <c r="K7" s="198">
        <v>3</v>
      </c>
      <c r="L7" s="198" t="s">
        <v>2</v>
      </c>
      <c r="M7" s="198">
        <v>25</v>
      </c>
      <c r="N7" s="199" t="s">
        <v>3</v>
      </c>
      <c r="O7" s="225" t="s">
        <v>74</v>
      </c>
      <c r="P7" s="226" t="s">
        <v>210</v>
      </c>
      <c r="Q7" s="227"/>
      <c r="R7" s="90"/>
      <c r="S7" s="90"/>
    </row>
    <row r="8" spans="1:19" ht="14.4" x14ac:dyDescent="0.2">
      <c r="O8" s="228"/>
      <c r="P8" s="227"/>
      <c r="Q8" s="227"/>
      <c r="R8" s="90"/>
      <c r="S8" s="90"/>
    </row>
    <row r="9" spans="1:19" ht="16.2" x14ac:dyDescent="0.2">
      <c r="A9" s="35" t="s">
        <v>169</v>
      </c>
      <c r="O9" s="228"/>
      <c r="P9" s="227"/>
      <c r="Q9" s="227"/>
      <c r="R9" s="90"/>
      <c r="S9" s="90"/>
    </row>
    <row r="10" spans="1:19" ht="14.4" x14ac:dyDescent="0.2">
      <c r="O10" s="228"/>
      <c r="P10" s="229"/>
      <c r="Q10" s="229"/>
      <c r="R10" s="91"/>
      <c r="S10" s="91"/>
    </row>
    <row r="11" spans="1:19" ht="14.4" x14ac:dyDescent="0.2">
      <c r="O11" s="228"/>
      <c r="P11" s="229"/>
      <c r="Q11" s="229"/>
      <c r="R11" s="91"/>
      <c r="S11" s="91"/>
    </row>
    <row r="12" spans="1:19" ht="14.4" x14ac:dyDescent="0.2">
      <c r="O12" s="228"/>
      <c r="P12" s="229"/>
      <c r="Q12" s="229"/>
      <c r="R12" s="91"/>
      <c r="S12" s="91"/>
    </row>
    <row r="13" spans="1:19" ht="19.2" x14ac:dyDescent="0.25">
      <c r="E13" s="97" t="s">
        <v>4</v>
      </c>
      <c r="F13" s="329">
        <f>+補助事業変更承認申請書!G13</f>
        <v>0</v>
      </c>
      <c r="G13" s="329"/>
      <c r="H13" s="329"/>
      <c r="I13" s="329"/>
      <c r="J13" s="329"/>
      <c r="K13" s="329"/>
      <c r="L13" s="329"/>
      <c r="M13" s="329"/>
      <c r="N13" s="329"/>
      <c r="O13" s="228"/>
      <c r="P13" s="229"/>
      <c r="Q13" s="229"/>
      <c r="R13" s="91"/>
      <c r="S13" s="91"/>
    </row>
    <row r="14" spans="1:19" ht="14.4" x14ac:dyDescent="0.15">
      <c r="F14" s="56"/>
      <c r="G14" s="57"/>
      <c r="H14" s="57"/>
      <c r="I14" s="57"/>
      <c r="J14" s="57"/>
      <c r="K14" s="57"/>
      <c r="L14" s="57"/>
      <c r="M14" s="56"/>
      <c r="N14" s="56"/>
      <c r="O14" s="230"/>
      <c r="P14" s="230"/>
      <c r="Q14" s="230"/>
      <c r="S14" s="30"/>
    </row>
    <row r="15" spans="1:19" ht="19.2" x14ac:dyDescent="0.25">
      <c r="E15" s="36" t="s">
        <v>5</v>
      </c>
      <c r="F15" s="330">
        <f>+補助事業変更承認申請書!G15</f>
        <v>0</v>
      </c>
      <c r="G15" s="330"/>
      <c r="H15" s="330"/>
      <c r="I15" s="330"/>
      <c r="J15" s="330"/>
      <c r="K15" s="330"/>
      <c r="L15" s="330"/>
      <c r="M15" s="330"/>
      <c r="N15" s="330"/>
      <c r="O15" s="230"/>
      <c r="P15" s="230"/>
      <c r="Q15" s="230"/>
      <c r="S15" s="30"/>
    </row>
    <row r="16" spans="1:19" ht="14.4" x14ac:dyDescent="0.2">
      <c r="F16" s="56"/>
      <c r="G16" s="56"/>
      <c r="H16" s="56"/>
      <c r="I16" s="56"/>
      <c r="J16" s="56"/>
      <c r="K16" s="56"/>
      <c r="L16" s="56"/>
      <c r="M16" s="56"/>
      <c r="N16" s="56"/>
      <c r="O16" s="230"/>
      <c r="P16" s="230"/>
      <c r="Q16" s="230"/>
      <c r="S16" s="30"/>
    </row>
    <row r="17" spans="1:19" ht="18.75" customHeight="1" x14ac:dyDescent="0.25">
      <c r="E17" s="36" t="s">
        <v>6</v>
      </c>
      <c r="F17" s="338">
        <f>+補助事業変更承認申請書!G17</f>
        <v>0</v>
      </c>
      <c r="G17" s="338"/>
      <c r="H17" s="338"/>
      <c r="I17" s="338"/>
      <c r="J17" s="338"/>
      <c r="K17" s="338"/>
      <c r="L17" s="338"/>
      <c r="M17" s="338"/>
      <c r="N17" s="338"/>
      <c r="O17" s="230"/>
      <c r="P17" s="230"/>
      <c r="Q17" s="230"/>
      <c r="S17" s="30"/>
    </row>
    <row r="18" spans="1:19" ht="14.4" x14ac:dyDescent="0.2">
      <c r="O18" s="230"/>
      <c r="P18" s="230"/>
      <c r="Q18" s="230"/>
      <c r="S18" s="30"/>
    </row>
    <row r="19" spans="1:19" ht="14.4" x14ac:dyDescent="0.2">
      <c r="O19" s="230"/>
      <c r="P19" s="230"/>
      <c r="Q19" s="230"/>
      <c r="S19" s="30"/>
    </row>
    <row r="20" spans="1:19" ht="14.4" x14ac:dyDescent="0.2">
      <c r="O20" s="230"/>
      <c r="P20" s="230"/>
      <c r="Q20" s="230"/>
      <c r="S20" s="30"/>
    </row>
    <row r="21" spans="1:19" ht="14.4" x14ac:dyDescent="0.2">
      <c r="O21" s="230"/>
      <c r="P21" s="230"/>
      <c r="Q21" s="230"/>
      <c r="S21" s="30"/>
    </row>
    <row r="22" spans="1:19" ht="16.2" x14ac:dyDescent="0.2">
      <c r="B22" s="74"/>
      <c r="C22" s="74" t="s">
        <v>200</v>
      </c>
      <c r="D22" s="74"/>
      <c r="E22" s="74"/>
      <c r="F22" s="74"/>
      <c r="G22" s="74"/>
      <c r="H22" s="74"/>
      <c r="I22" s="74"/>
      <c r="J22" s="74"/>
      <c r="K22" s="74"/>
      <c r="L22" s="74"/>
      <c r="M22" s="74"/>
      <c r="N22" s="74"/>
      <c r="O22" s="230"/>
      <c r="P22" s="230"/>
      <c r="Q22" s="230"/>
      <c r="S22" s="30"/>
    </row>
    <row r="23" spans="1:19" ht="16.2" x14ac:dyDescent="0.2">
      <c r="C23" s="35" t="s">
        <v>167</v>
      </c>
      <c r="O23" s="230"/>
      <c r="P23" s="230"/>
      <c r="Q23" s="230"/>
      <c r="S23" s="30"/>
    </row>
    <row r="24" spans="1:19" ht="16.2" x14ac:dyDescent="0.2">
      <c r="A24" s="35"/>
      <c r="O24" s="230"/>
      <c r="P24" s="230"/>
      <c r="Q24" s="230"/>
      <c r="S24" s="30"/>
    </row>
    <row r="25" spans="1:19" ht="14.4" x14ac:dyDescent="0.2">
      <c r="O25" s="230"/>
      <c r="P25" s="230"/>
      <c r="Q25" s="230"/>
      <c r="S25" s="30"/>
    </row>
    <row r="26" spans="1:19" ht="14.4" x14ac:dyDescent="0.2">
      <c r="O26" s="230"/>
      <c r="P26" s="230"/>
      <c r="Q26" s="230"/>
      <c r="S26" s="30"/>
    </row>
    <row r="27" spans="1:19" ht="14.4" x14ac:dyDescent="0.2">
      <c r="A27" s="334" t="s">
        <v>86</v>
      </c>
      <c r="B27" s="334"/>
      <c r="C27" s="334"/>
      <c r="D27" s="334"/>
      <c r="E27" s="334"/>
      <c r="F27" s="334"/>
      <c r="G27" s="334"/>
      <c r="H27" s="334"/>
      <c r="I27" s="334"/>
      <c r="J27" s="334"/>
      <c r="K27" s="334"/>
      <c r="L27" s="334"/>
      <c r="M27" s="334"/>
      <c r="N27" s="334"/>
      <c r="O27" s="230"/>
      <c r="P27" s="230"/>
      <c r="Q27" s="230"/>
      <c r="S27" s="30"/>
    </row>
    <row r="28" spans="1:19" ht="14.4" x14ac:dyDescent="0.2">
      <c r="O28" s="230"/>
      <c r="P28" s="230"/>
      <c r="Q28" s="230"/>
      <c r="S28" s="30"/>
    </row>
    <row r="29" spans="1:19" ht="14.4" x14ac:dyDescent="0.2">
      <c r="O29" s="230"/>
      <c r="P29" s="230"/>
      <c r="Q29" s="230"/>
      <c r="S29" s="30"/>
    </row>
    <row r="30" spans="1:19" ht="14.4" x14ac:dyDescent="0.2">
      <c r="O30" s="230"/>
      <c r="P30" s="230"/>
      <c r="Q30" s="230"/>
      <c r="S30" s="30"/>
    </row>
    <row r="31" spans="1:19" ht="22.5" customHeight="1" x14ac:dyDescent="0.2">
      <c r="B31" s="336" t="s">
        <v>8</v>
      </c>
      <c r="C31" s="336"/>
      <c r="D31" s="336"/>
      <c r="E31" s="336"/>
      <c r="F31" s="336"/>
      <c r="G31" s="336"/>
      <c r="H31" s="336"/>
      <c r="I31" s="336"/>
      <c r="J31" s="336"/>
      <c r="K31" s="336"/>
      <c r="L31" s="336"/>
      <c r="M31" s="336"/>
      <c r="N31" s="336"/>
      <c r="O31" s="231"/>
      <c r="P31" s="232"/>
      <c r="Q31" s="230"/>
      <c r="S31" s="30"/>
    </row>
    <row r="32" spans="1:19" ht="14.4" x14ac:dyDescent="0.2">
      <c r="O32" s="230"/>
      <c r="P32" s="233"/>
      <c r="Q32" s="230"/>
      <c r="S32" s="30"/>
    </row>
    <row r="33" spans="1:19" ht="14.4" x14ac:dyDescent="0.2">
      <c r="O33" s="230"/>
      <c r="P33" s="233"/>
      <c r="Q33" s="230"/>
      <c r="S33" s="30"/>
    </row>
    <row r="34" spans="1:19" ht="23.4" x14ac:dyDescent="0.2">
      <c r="A34" s="38" t="s">
        <v>55</v>
      </c>
      <c r="B34" s="35"/>
      <c r="C34" s="35"/>
      <c r="D34" s="39"/>
      <c r="E34" s="337">
        <f>+E43</f>
        <v>0</v>
      </c>
      <c r="F34" s="337"/>
      <c r="G34" s="337"/>
      <c r="H34" s="337"/>
      <c r="I34" s="337"/>
      <c r="J34" s="337"/>
      <c r="K34" s="40"/>
      <c r="O34" s="225"/>
      <c r="P34" s="234"/>
      <c r="Q34" s="228"/>
      <c r="R34" s="26"/>
      <c r="S34" s="1"/>
    </row>
    <row r="35" spans="1:19" ht="14.4" x14ac:dyDescent="0.2">
      <c r="O35" s="228"/>
      <c r="P35" s="228"/>
      <c r="Q35" s="228"/>
      <c r="R35" s="26"/>
      <c r="S35" s="1"/>
    </row>
    <row r="36" spans="1:19" ht="13.5" customHeight="1" x14ac:dyDescent="0.2">
      <c r="A36" s="335" t="s">
        <v>202</v>
      </c>
      <c r="B36" s="335"/>
      <c r="C36" s="335"/>
      <c r="D36" s="335"/>
      <c r="E36" s="335"/>
      <c r="F36" s="335"/>
      <c r="G36" s="335"/>
      <c r="H36" s="335"/>
      <c r="I36" s="335"/>
      <c r="J36" s="335"/>
      <c r="K36" s="335"/>
      <c r="L36" s="335"/>
      <c r="M36" s="335"/>
      <c r="N36" s="335"/>
      <c r="O36" s="235"/>
      <c r="P36" s="228"/>
      <c r="Q36" s="228"/>
      <c r="R36" s="26"/>
      <c r="S36" s="1"/>
    </row>
    <row r="37" spans="1:19" ht="14.4" x14ac:dyDescent="0.2">
      <c r="B37" s="37"/>
      <c r="O37" s="228"/>
      <c r="P37" s="228"/>
      <c r="Q37" s="228"/>
      <c r="R37" s="26"/>
      <c r="S37" s="1"/>
    </row>
    <row r="38" spans="1:19" ht="16.2" x14ac:dyDescent="0.2">
      <c r="A38" s="35"/>
      <c r="O38" s="228"/>
      <c r="P38" s="228"/>
      <c r="Q38" s="228"/>
      <c r="R38" s="26"/>
      <c r="S38" s="1"/>
    </row>
    <row r="39" spans="1:19" ht="14.4" x14ac:dyDescent="0.2">
      <c r="A39" s="37"/>
      <c r="O39" s="225"/>
      <c r="P39" s="234"/>
      <c r="Q39" s="228"/>
      <c r="R39" s="26"/>
      <c r="S39" s="1"/>
    </row>
    <row r="40" spans="1:19" ht="14.4" x14ac:dyDescent="0.2">
      <c r="O40" s="228"/>
      <c r="P40" s="228"/>
      <c r="Q40" s="228"/>
      <c r="R40" s="26"/>
      <c r="S40" s="1"/>
    </row>
    <row r="41" spans="1:19" ht="45" customHeight="1" x14ac:dyDescent="0.2">
      <c r="B41" s="331" t="s">
        <v>57</v>
      </c>
      <c r="C41" s="332"/>
      <c r="D41" s="333"/>
      <c r="E41" s="339">
        <f>+変更の内訳!E31:F31</f>
        <v>0</v>
      </c>
      <c r="F41" s="340"/>
      <c r="G41" s="340"/>
      <c r="H41" s="340"/>
      <c r="I41" s="340"/>
      <c r="J41" s="340"/>
      <c r="K41" s="340"/>
      <c r="L41" s="340"/>
      <c r="M41" s="340"/>
      <c r="N41" s="341"/>
      <c r="O41" s="225"/>
      <c r="P41" s="234"/>
      <c r="Q41" s="236"/>
      <c r="R41" s="93"/>
      <c r="S41" s="55"/>
    </row>
    <row r="42" spans="1:19" ht="45" customHeight="1" x14ac:dyDescent="0.2">
      <c r="B42" s="41" t="s">
        <v>58</v>
      </c>
      <c r="C42" s="331" t="s">
        <v>59</v>
      </c>
      <c r="D42" s="333"/>
      <c r="E42" s="342"/>
      <c r="F42" s="343"/>
      <c r="G42" s="343"/>
      <c r="H42" s="343"/>
      <c r="I42" s="343"/>
      <c r="J42" s="343"/>
      <c r="K42" s="343"/>
      <c r="L42" s="343"/>
      <c r="M42" s="343"/>
      <c r="N42" s="344"/>
      <c r="O42" s="225" t="s">
        <v>74</v>
      </c>
      <c r="P42" s="234" t="s">
        <v>56</v>
      </c>
      <c r="Q42" s="228"/>
      <c r="R42" s="26"/>
      <c r="S42" s="1"/>
    </row>
    <row r="43" spans="1:19" ht="45" customHeight="1" x14ac:dyDescent="0.2">
      <c r="B43" s="42"/>
      <c r="C43" s="331" t="s">
        <v>60</v>
      </c>
      <c r="D43" s="333"/>
      <c r="E43" s="339">
        <f>+E41-E42</f>
        <v>0</v>
      </c>
      <c r="F43" s="340"/>
      <c r="G43" s="340"/>
      <c r="H43" s="340"/>
      <c r="I43" s="340"/>
      <c r="J43" s="340"/>
      <c r="K43" s="340"/>
      <c r="L43" s="340"/>
      <c r="M43" s="340"/>
      <c r="N43" s="341"/>
      <c r="O43" s="54"/>
      <c r="P43" s="92"/>
      <c r="Q43" s="26"/>
      <c r="R43" s="26"/>
      <c r="S43" s="1"/>
    </row>
    <row r="44" spans="1:19" ht="45" customHeight="1" x14ac:dyDescent="0.2">
      <c r="B44" s="43" t="s">
        <v>61</v>
      </c>
      <c r="C44" s="331" t="s">
        <v>62</v>
      </c>
      <c r="D44" s="333"/>
      <c r="E44" s="339">
        <f>+E41-E42-E43</f>
        <v>0</v>
      </c>
      <c r="F44" s="340"/>
      <c r="G44" s="340"/>
      <c r="H44" s="340"/>
      <c r="I44" s="340"/>
      <c r="J44" s="340"/>
      <c r="K44" s="340"/>
      <c r="L44" s="340"/>
      <c r="M44" s="340"/>
      <c r="N44" s="341"/>
      <c r="O44" s="54"/>
      <c r="P44" s="92"/>
      <c r="Q44" s="26"/>
      <c r="R44" s="26"/>
      <c r="S44" s="1"/>
    </row>
    <row r="45" spans="1:19" ht="12" x14ac:dyDescent="0.2">
      <c r="O45" s="26"/>
      <c r="P45" s="26"/>
      <c r="Q45" s="26"/>
      <c r="R45" s="26"/>
      <c r="S45" s="1"/>
    </row>
  </sheetData>
  <sheetProtection algorithmName="SHA-512" hashValue="dkZ5e+eMsRSmK35tFGOOZNWqXfZoQ0EWRXY65fwJ/DnS0+vIYHzy6T0nD5TLDrJcbA+xwnFqli0Cs0lnE/J4oQ==" saltValue="LZ1Z+2EJoCDdfRs2TNscZA==" spinCount="100000" sheet="1" objects="1" scenarios="1"/>
  <mergeCells count="17">
    <mergeCell ref="C42:D42"/>
    <mergeCell ref="C43:D43"/>
    <mergeCell ref="C44:D44"/>
    <mergeCell ref="E44:N44"/>
    <mergeCell ref="E43:N43"/>
    <mergeCell ref="E42:N42"/>
    <mergeCell ref="J2:N4"/>
    <mergeCell ref="G3:I3"/>
    <mergeCell ref="F13:N13"/>
    <mergeCell ref="F15:N15"/>
    <mergeCell ref="B41:D41"/>
    <mergeCell ref="A27:N27"/>
    <mergeCell ref="A36:N36"/>
    <mergeCell ref="B31:N31"/>
    <mergeCell ref="E34:J34"/>
    <mergeCell ref="F17:N17"/>
    <mergeCell ref="E41:N41"/>
  </mergeCells>
  <phoneticPr fontId="2"/>
  <conditionalFormatting sqref="E42:N42">
    <cfRule type="expression" dxfId="45" priority="1">
      <formula>$E$42=""</formula>
    </cfRule>
  </conditionalFormatting>
  <printOptions horizontalCentered="1"/>
  <pageMargins left="0.78740157480314965" right="0.78740157480314965" top="0.79" bottom="0.64" header="0.27" footer="0.51181102362204722"/>
  <pageSetup paperSize="9" scale="9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66"/>
  </sheetPr>
  <dimension ref="A1:K30"/>
  <sheetViews>
    <sheetView view="pageBreakPreview" zoomScaleNormal="100" workbookViewId="0">
      <selection activeCell="K30" sqref="K30"/>
    </sheetView>
  </sheetViews>
  <sheetFormatPr defaultColWidth="9" defaultRowHeight="13.2" x14ac:dyDescent="0.2"/>
  <cols>
    <col min="1" max="1" width="3.77734375" style="19" customWidth="1"/>
    <col min="2" max="2" width="9" style="19"/>
    <col min="3" max="3" width="11.88671875" style="19" customWidth="1"/>
    <col min="4" max="10" width="12.44140625" style="19" customWidth="1"/>
    <col min="11" max="11" width="13.33203125" style="19" customWidth="1"/>
    <col min="12" max="16384" width="9" style="19"/>
  </cols>
  <sheetData>
    <row r="1" spans="1:11" ht="19.2" x14ac:dyDescent="0.25">
      <c r="A1" s="255" t="s">
        <v>199</v>
      </c>
      <c r="B1" s="255"/>
      <c r="C1" s="255"/>
      <c r="D1" s="255"/>
      <c r="E1" s="255"/>
      <c r="F1" s="255"/>
      <c r="G1" s="255"/>
      <c r="H1" s="255"/>
      <c r="I1" s="255"/>
      <c r="J1" s="255"/>
      <c r="K1" s="255"/>
    </row>
    <row r="2" spans="1:11" ht="15" customHeight="1" x14ac:dyDescent="0.25">
      <c r="A2" s="52"/>
      <c r="B2" s="52"/>
      <c r="C2" s="52"/>
      <c r="D2" s="52"/>
      <c r="E2" s="52"/>
      <c r="F2" s="52"/>
      <c r="G2" s="52"/>
      <c r="H2" s="52"/>
      <c r="I2" s="52"/>
      <c r="J2" s="79"/>
      <c r="K2" s="52"/>
    </row>
    <row r="3" spans="1:11" ht="15" customHeight="1" x14ac:dyDescent="0.25">
      <c r="A3" s="14"/>
      <c r="B3" s="15"/>
      <c r="C3" s="16"/>
      <c r="D3" s="14"/>
      <c r="E3" s="14"/>
      <c r="F3" s="14"/>
      <c r="G3" s="14"/>
      <c r="H3" s="17" t="s">
        <v>32</v>
      </c>
      <c r="I3" s="256">
        <f>+補助事業変更承認申請書!G15</f>
        <v>0</v>
      </c>
      <c r="J3" s="256"/>
      <c r="K3" s="256"/>
    </row>
    <row r="4" spans="1:11" ht="15" customHeight="1" x14ac:dyDescent="0.2">
      <c r="A4" s="14"/>
      <c r="B4" s="16"/>
      <c r="C4" s="16"/>
      <c r="D4" s="18"/>
      <c r="E4" s="18"/>
      <c r="F4" s="18"/>
      <c r="G4" s="18"/>
    </row>
    <row r="5" spans="1:11" ht="15" customHeight="1" x14ac:dyDescent="0.15">
      <c r="A5" s="14"/>
      <c r="B5" s="14"/>
      <c r="C5" s="14"/>
      <c r="K5" s="20" t="s">
        <v>33</v>
      </c>
    </row>
    <row r="6" spans="1:11" ht="15" customHeight="1" x14ac:dyDescent="0.15">
      <c r="A6" s="21"/>
      <c r="B6" s="22"/>
      <c r="C6" s="23" t="s">
        <v>34</v>
      </c>
      <c r="D6" s="257" t="str">
        <f>IFERROR(IF(VLOOKUP(補助事業変更承認申請書!G15,整理番号!$A$2:$E$78,5,FALSE)=0,"",VLOOKUP(補助事業変更承認申請書!G15,整理番号!$A$2:$E$78,5,FALSE)),"")</f>
        <v/>
      </c>
      <c r="E6" s="259" t="str">
        <f>IFERROR(IF(VLOOKUP(補助事業変更承認申請書!G15,整理番号!$A$2:$F$78,6,FALSE)=0,"",VLOOKUP(補助事業変更承認申請書!G15,整理番号!$A$2:$F$78,6,FALSE)),"")</f>
        <v/>
      </c>
      <c r="F6" s="259" t="str">
        <f>IFERROR(IF(VLOOKUP(補助事業変更承認申請書!G15,整理番号!$A$2:$G$78,7,FALSE)=0,"",VLOOKUP(補助事業変更承認申請書!G15,整理番号!$A$2:$G$78,7,FALSE)),"")</f>
        <v/>
      </c>
      <c r="G6" s="259" t="str">
        <f>IFERROR(IF(VLOOKUP(補助事業変更承認申請書!G15,整理番号!$A$2:$H$78,8,FALSE)=0,"",VLOOKUP(補助事業変更承認申請書!G15,整理番号!$A$2:$H$78,8,FALSE)),"")</f>
        <v/>
      </c>
      <c r="H6" s="259" t="str">
        <f>IFERROR(IF(VLOOKUP(補助事業変更承認申請書!G15,整理番号!$A$2:$I$78,9,FALSE)=0,"",VLOOKUP(補助事業変更承認申請書!G15,整理番号!$A$2:$I$78,9,FALSE)),"")</f>
        <v/>
      </c>
      <c r="I6" s="259" t="str">
        <f>IFERROR(IF(VLOOKUP(補助事業変更承認申請書!G15,整理番号!$A$2:$J$78,10,FALSE)=0,"",VLOOKUP(補助事業変更承認申請書!G15,整理番号!$A$2:$J$78,10,FALSE)),"")</f>
        <v/>
      </c>
      <c r="J6" s="261" t="str">
        <f>IFERROR(IF(VLOOKUP(補助事業変更承認申請書!G15,整理番号!$A$2:$K$78,11,FALSE)=0,"",VLOOKUP(補助事業変更承認申請書!G15,整理番号!$A$2:$K$78,11,FALSE)),"")</f>
        <v/>
      </c>
      <c r="K6" s="345" t="s">
        <v>27</v>
      </c>
    </row>
    <row r="7" spans="1:11" ht="15" customHeight="1" x14ac:dyDescent="0.15">
      <c r="A7" s="24" t="s">
        <v>35</v>
      </c>
      <c r="B7" s="17"/>
      <c r="C7" s="25"/>
      <c r="D7" s="258"/>
      <c r="E7" s="260"/>
      <c r="F7" s="260"/>
      <c r="G7" s="260"/>
      <c r="H7" s="260"/>
      <c r="I7" s="260"/>
      <c r="J7" s="262"/>
      <c r="K7" s="346"/>
    </row>
    <row r="8" spans="1:11" ht="15" customHeight="1" x14ac:dyDescent="0.2">
      <c r="A8" s="347" t="s">
        <v>36</v>
      </c>
      <c r="B8" s="275" t="s">
        <v>171</v>
      </c>
      <c r="C8" s="276"/>
      <c r="D8" s="105"/>
      <c r="E8" s="106"/>
      <c r="F8" s="106"/>
      <c r="G8" s="106"/>
      <c r="H8" s="106"/>
      <c r="I8" s="107"/>
      <c r="J8" s="108"/>
      <c r="K8" s="109">
        <f t="shared" ref="K8:K18" si="0">SUM(D8:J8)</f>
        <v>0</v>
      </c>
    </row>
    <row r="9" spans="1:11" ht="15" customHeight="1" x14ac:dyDescent="0.2">
      <c r="A9" s="347"/>
      <c r="B9" s="269" t="s">
        <v>38</v>
      </c>
      <c r="C9" s="270"/>
      <c r="D9" s="110"/>
      <c r="E9" s="111"/>
      <c r="F9" s="111"/>
      <c r="G9" s="111"/>
      <c r="H9" s="111"/>
      <c r="I9" s="112"/>
      <c r="J9" s="113"/>
      <c r="K9" s="114">
        <f t="shared" si="0"/>
        <v>0</v>
      </c>
    </row>
    <row r="10" spans="1:11" ht="15" customHeight="1" x14ac:dyDescent="0.2">
      <c r="A10" s="347"/>
      <c r="B10" s="269" t="s">
        <v>39</v>
      </c>
      <c r="C10" s="270"/>
      <c r="D10" s="110"/>
      <c r="E10" s="111"/>
      <c r="F10" s="111"/>
      <c r="G10" s="111"/>
      <c r="H10" s="111"/>
      <c r="I10" s="112"/>
      <c r="J10" s="113"/>
      <c r="K10" s="114">
        <f t="shared" si="0"/>
        <v>0</v>
      </c>
    </row>
    <row r="11" spans="1:11" ht="15" customHeight="1" x14ac:dyDescent="0.2">
      <c r="A11" s="347"/>
      <c r="B11" s="269" t="s">
        <v>40</v>
      </c>
      <c r="C11" s="270"/>
      <c r="D11" s="115">
        <f t="shared" ref="D11:J11" si="1">+D13+D12</f>
        <v>0</v>
      </c>
      <c r="E11" s="116">
        <f t="shared" si="1"/>
        <v>0</v>
      </c>
      <c r="F11" s="116">
        <f t="shared" si="1"/>
        <v>0</v>
      </c>
      <c r="G11" s="116">
        <f t="shared" si="1"/>
        <v>0</v>
      </c>
      <c r="H11" s="116">
        <f t="shared" si="1"/>
        <v>0</v>
      </c>
      <c r="I11" s="117">
        <f t="shared" si="1"/>
        <v>0</v>
      </c>
      <c r="J11" s="118">
        <f t="shared" si="1"/>
        <v>0</v>
      </c>
      <c r="K11" s="114">
        <f t="shared" si="0"/>
        <v>0</v>
      </c>
    </row>
    <row r="12" spans="1:11" ht="15" customHeight="1" x14ac:dyDescent="0.2">
      <c r="A12" s="347"/>
      <c r="B12" s="269" t="s">
        <v>41</v>
      </c>
      <c r="C12" s="270"/>
      <c r="D12" s="110"/>
      <c r="E12" s="111"/>
      <c r="F12" s="111"/>
      <c r="G12" s="111"/>
      <c r="H12" s="111"/>
      <c r="I12" s="112"/>
      <c r="J12" s="113"/>
      <c r="K12" s="114">
        <f t="shared" si="0"/>
        <v>0</v>
      </c>
    </row>
    <row r="13" spans="1:11" ht="15" customHeight="1" x14ac:dyDescent="0.2">
      <c r="A13" s="347"/>
      <c r="B13" s="269" t="s">
        <v>42</v>
      </c>
      <c r="C13" s="270"/>
      <c r="D13" s="110"/>
      <c r="E13" s="111"/>
      <c r="F13" s="111"/>
      <c r="G13" s="111"/>
      <c r="H13" s="111"/>
      <c r="I13" s="112"/>
      <c r="J13" s="113"/>
      <c r="K13" s="114">
        <f t="shared" si="0"/>
        <v>0</v>
      </c>
    </row>
    <row r="14" spans="1:11" ht="15" customHeight="1" x14ac:dyDescent="0.2">
      <c r="A14" s="347"/>
      <c r="B14" s="269" t="s">
        <v>43</v>
      </c>
      <c r="C14" s="270"/>
      <c r="D14" s="110"/>
      <c r="E14" s="111"/>
      <c r="F14" s="111"/>
      <c r="G14" s="111"/>
      <c r="H14" s="111"/>
      <c r="I14" s="112"/>
      <c r="J14" s="113"/>
      <c r="K14" s="114">
        <f t="shared" si="0"/>
        <v>0</v>
      </c>
    </row>
    <row r="15" spans="1:11" ht="15" customHeight="1" x14ac:dyDescent="0.2">
      <c r="A15" s="347"/>
      <c r="B15" s="348" t="s">
        <v>172</v>
      </c>
      <c r="C15" s="349"/>
      <c r="D15" s="110"/>
      <c r="E15" s="111"/>
      <c r="F15" s="111"/>
      <c r="G15" s="111"/>
      <c r="H15" s="111"/>
      <c r="I15" s="112"/>
      <c r="J15" s="113"/>
      <c r="K15" s="114">
        <f t="shared" si="0"/>
        <v>0</v>
      </c>
    </row>
    <row r="16" spans="1:11" ht="15" customHeight="1" x14ac:dyDescent="0.2">
      <c r="A16" s="347"/>
      <c r="B16" s="269" t="s">
        <v>173</v>
      </c>
      <c r="C16" s="270"/>
      <c r="D16" s="110"/>
      <c r="E16" s="111"/>
      <c r="F16" s="111"/>
      <c r="G16" s="111"/>
      <c r="H16" s="111"/>
      <c r="I16" s="112"/>
      <c r="J16" s="113"/>
      <c r="K16" s="114">
        <f t="shared" si="0"/>
        <v>0</v>
      </c>
    </row>
    <row r="17" spans="1:11" ht="15" customHeight="1" x14ac:dyDescent="0.2">
      <c r="A17" s="347"/>
      <c r="B17" s="269" t="s">
        <v>44</v>
      </c>
      <c r="C17" s="270"/>
      <c r="D17" s="110"/>
      <c r="E17" s="111"/>
      <c r="F17" s="111"/>
      <c r="G17" s="111"/>
      <c r="H17" s="111"/>
      <c r="I17" s="112"/>
      <c r="J17" s="113"/>
      <c r="K17" s="114">
        <f t="shared" si="0"/>
        <v>0</v>
      </c>
    </row>
    <row r="18" spans="1:11" ht="15" customHeight="1" thickBot="1" x14ac:dyDescent="0.25">
      <c r="A18" s="347"/>
      <c r="B18" s="278" t="s">
        <v>174</v>
      </c>
      <c r="C18" s="279"/>
      <c r="D18" s="119"/>
      <c r="E18" s="120"/>
      <c r="F18" s="120"/>
      <c r="G18" s="120"/>
      <c r="H18" s="120"/>
      <c r="I18" s="121"/>
      <c r="J18" s="122"/>
      <c r="K18" s="123">
        <f t="shared" si="0"/>
        <v>0</v>
      </c>
    </row>
    <row r="19" spans="1:11" ht="15" customHeight="1" thickTop="1" x14ac:dyDescent="0.2">
      <c r="A19" s="347"/>
      <c r="B19" s="356" t="s">
        <v>45</v>
      </c>
      <c r="C19" s="356"/>
      <c r="D19" s="124">
        <f t="shared" ref="D19:K19" si="2">SUM(D8:D18)-D11</f>
        <v>0</v>
      </c>
      <c r="E19" s="125">
        <f>SUM(E8:E18)-E11</f>
        <v>0</v>
      </c>
      <c r="F19" s="125">
        <f t="shared" si="2"/>
        <v>0</v>
      </c>
      <c r="G19" s="125">
        <f t="shared" si="2"/>
        <v>0</v>
      </c>
      <c r="H19" s="125">
        <f t="shared" si="2"/>
        <v>0</v>
      </c>
      <c r="I19" s="126">
        <f>SUM(I8:I18)-I11</f>
        <v>0</v>
      </c>
      <c r="J19" s="127">
        <f>SUM(J8:J18)-J11</f>
        <v>0</v>
      </c>
      <c r="K19" s="128">
        <f t="shared" si="2"/>
        <v>0</v>
      </c>
    </row>
    <row r="20" spans="1:11" ht="15" customHeight="1" x14ac:dyDescent="0.2">
      <c r="A20" s="350" t="s">
        <v>46</v>
      </c>
      <c r="B20" s="285" t="s">
        <v>47</v>
      </c>
      <c r="C20" s="286"/>
      <c r="D20" s="105"/>
      <c r="E20" s="106"/>
      <c r="F20" s="106"/>
      <c r="G20" s="106"/>
      <c r="H20" s="106"/>
      <c r="I20" s="107"/>
      <c r="J20" s="108"/>
      <c r="K20" s="109">
        <f t="shared" ref="K20:K27" si="3">SUM(D20:J20)</f>
        <v>0</v>
      </c>
    </row>
    <row r="21" spans="1:11" ht="15" customHeight="1" x14ac:dyDescent="0.2">
      <c r="A21" s="351"/>
      <c r="B21" s="269" t="s">
        <v>376</v>
      </c>
      <c r="C21" s="270"/>
      <c r="D21" s="115">
        <f t="shared" ref="D21:J21" si="4">+D23+D22+D24</f>
        <v>0</v>
      </c>
      <c r="E21" s="116">
        <f t="shared" si="4"/>
        <v>0</v>
      </c>
      <c r="F21" s="116">
        <f t="shared" si="4"/>
        <v>0</v>
      </c>
      <c r="G21" s="116">
        <f t="shared" si="4"/>
        <v>0</v>
      </c>
      <c r="H21" s="116">
        <f t="shared" si="4"/>
        <v>0</v>
      </c>
      <c r="I21" s="117">
        <f t="shared" si="4"/>
        <v>0</v>
      </c>
      <c r="J21" s="118">
        <f t="shared" si="4"/>
        <v>0</v>
      </c>
      <c r="K21" s="217">
        <f t="shared" si="3"/>
        <v>0</v>
      </c>
    </row>
    <row r="22" spans="1:11" ht="15" customHeight="1" x14ac:dyDescent="0.2">
      <c r="A22" s="352"/>
      <c r="B22" s="287" t="s">
        <v>377</v>
      </c>
      <c r="C22" s="268"/>
      <c r="D22" s="110"/>
      <c r="E22" s="111"/>
      <c r="F22" s="111"/>
      <c r="G22" s="111"/>
      <c r="H22" s="111"/>
      <c r="I22" s="112"/>
      <c r="J22" s="113"/>
      <c r="K22" s="114">
        <f t="shared" si="3"/>
        <v>0</v>
      </c>
    </row>
    <row r="23" spans="1:11" ht="15" customHeight="1" x14ac:dyDescent="0.2">
      <c r="A23" s="352"/>
      <c r="B23" s="267" t="s">
        <v>379</v>
      </c>
      <c r="C23" s="268"/>
      <c r="D23" s="110"/>
      <c r="E23" s="111"/>
      <c r="F23" s="111"/>
      <c r="G23" s="111"/>
      <c r="H23" s="111"/>
      <c r="I23" s="112"/>
      <c r="J23" s="113"/>
      <c r="K23" s="114">
        <f t="shared" si="3"/>
        <v>0</v>
      </c>
    </row>
    <row r="24" spans="1:11" ht="15" customHeight="1" x14ac:dyDescent="0.2">
      <c r="A24" s="352"/>
      <c r="B24" s="267" t="s">
        <v>378</v>
      </c>
      <c r="C24" s="268"/>
      <c r="D24" s="110"/>
      <c r="E24" s="111"/>
      <c r="F24" s="111"/>
      <c r="G24" s="111"/>
      <c r="H24" s="111"/>
      <c r="I24" s="112"/>
      <c r="J24" s="113"/>
      <c r="K24" s="114">
        <f t="shared" si="3"/>
        <v>0</v>
      </c>
    </row>
    <row r="25" spans="1:11" ht="15" customHeight="1" x14ac:dyDescent="0.2">
      <c r="A25" s="352"/>
      <c r="B25" s="267" t="s">
        <v>48</v>
      </c>
      <c r="C25" s="268"/>
      <c r="D25" s="110"/>
      <c r="E25" s="111"/>
      <c r="F25" s="111"/>
      <c r="G25" s="111"/>
      <c r="H25" s="111"/>
      <c r="I25" s="112"/>
      <c r="J25" s="113"/>
      <c r="K25" s="114">
        <f t="shared" si="3"/>
        <v>0</v>
      </c>
    </row>
    <row r="26" spans="1:11" ht="15" customHeight="1" x14ac:dyDescent="0.2">
      <c r="A26" s="352"/>
      <c r="B26" s="269" t="s">
        <v>49</v>
      </c>
      <c r="C26" s="270"/>
      <c r="D26" s="129"/>
      <c r="E26" s="130"/>
      <c r="F26" s="130"/>
      <c r="G26" s="130"/>
      <c r="H26" s="130"/>
      <c r="I26" s="131"/>
      <c r="J26" s="132"/>
      <c r="K26" s="133">
        <f t="shared" si="3"/>
        <v>0</v>
      </c>
    </row>
    <row r="27" spans="1:11" ht="15" customHeight="1" thickBot="1" x14ac:dyDescent="0.25">
      <c r="A27" s="352"/>
      <c r="B27" s="288" t="s">
        <v>50</v>
      </c>
      <c r="C27" s="289"/>
      <c r="D27" s="119"/>
      <c r="E27" s="120"/>
      <c r="F27" s="120"/>
      <c r="G27" s="120"/>
      <c r="H27" s="120"/>
      <c r="I27" s="121"/>
      <c r="J27" s="122"/>
      <c r="K27" s="123">
        <f t="shared" si="3"/>
        <v>0</v>
      </c>
    </row>
    <row r="28" spans="1:11" ht="15" customHeight="1" thickTop="1" x14ac:dyDescent="0.2">
      <c r="A28" s="353"/>
      <c r="B28" s="354" t="s">
        <v>45</v>
      </c>
      <c r="C28" s="355"/>
      <c r="D28" s="134">
        <f t="shared" ref="D28:J28" si="5">SUM(D20,D22:D27)</f>
        <v>0</v>
      </c>
      <c r="E28" s="125">
        <f t="shared" si="5"/>
        <v>0</v>
      </c>
      <c r="F28" s="125">
        <f t="shared" si="5"/>
        <v>0</v>
      </c>
      <c r="G28" s="125">
        <f t="shared" si="5"/>
        <v>0</v>
      </c>
      <c r="H28" s="125">
        <f t="shared" si="5"/>
        <v>0</v>
      </c>
      <c r="I28" s="126">
        <f t="shared" si="5"/>
        <v>0</v>
      </c>
      <c r="J28" s="127">
        <f t="shared" si="5"/>
        <v>0</v>
      </c>
      <c r="K28" s="128">
        <f>SUM(K20,K22:K27)</f>
        <v>0</v>
      </c>
    </row>
    <row r="29" spans="1:11" ht="15" customHeight="1" x14ac:dyDescent="0.15">
      <c r="A29" s="212" t="s">
        <v>51</v>
      </c>
      <c r="B29" s="212"/>
      <c r="C29" s="212"/>
      <c r="D29" s="212"/>
      <c r="E29" s="212"/>
      <c r="F29" s="212"/>
      <c r="G29" s="22"/>
      <c r="H29" s="66"/>
      <c r="I29" s="66"/>
      <c r="J29" s="66"/>
      <c r="K29" s="66"/>
    </row>
    <row r="30" spans="1:11" ht="15" customHeight="1" x14ac:dyDescent="0.15">
      <c r="A30" s="211" t="s">
        <v>52</v>
      </c>
      <c r="B30" s="211"/>
      <c r="C30" s="211"/>
      <c r="D30" s="211"/>
      <c r="E30" s="211"/>
      <c r="F30" s="211"/>
      <c r="G30" s="64"/>
      <c r="H30" s="67"/>
      <c r="I30" s="67"/>
      <c r="J30" s="213"/>
      <c r="K30" s="218"/>
    </row>
  </sheetData>
  <sheetProtection algorithmName="SHA-512" hashValue="KsBA1mrHn4t/WIk41MpzpVsUcSIcQIhzYibBZD6u3mG+5VVSQjcH0OIr0xpDW3A4/j5QVKYVMB1ZIZQLqR2+aQ==" saltValue="4klB8Qt5JJem3Z/LpV2Ngw==" spinCount="100000" sheet="1" objects="1" scenarios="1"/>
  <mergeCells count="33">
    <mergeCell ref="B13:C13"/>
    <mergeCell ref="B20:C20"/>
    <mergeCell ref="G6:G7"/>
    <mergeCell ref="B28:C28"/>
    <mergeCell ref="B16:C16"/>
    <mergeCell ref="B9:C9"/>
    <mergeCell ref="B10:C10"/>
    <mergeCell ref="B21:C21"/>
    <mergeCell ref="B17:C17"/>
    <mergeCell ref="B18:C18"/>
    <mergeCell ref="B19:C19"/>
    <mergeCell ref="A20:A28"/>
    <mergeCell ref="B24:C24"/>
    <mergeCell ref="B27:C27"/>
    <mergeCell ref="B25:C25"/>
    <mergeCell ref="B26:C26"/>
    <mergeCell ref="B22:C22"/>
    <mergeCell ref="J6:J7"/>
    <mergeCell ref="A1:K1"/>
    <mergeCell ref="B23:C23"/>
    <mergeCell ref="I6:I7"/>
    <mergeCell ref="K6:K7"/>
    <mergeCell ref="I3:K3"/>
    <mergeCell ref="D6:D7"/>
    <mergeCell ref="E6:E7"/>
    <mergeCell ref="A8:A19"/>
    <mergeCell ref="B14:C14"/>
    <mergeCell ref="B15:C15"/>
    <mergeCell ref="H6:H7"/>
    <mergeCell ref="B11:C11"/>
    <mergeCell ref="B12:C12"/>
    <mergeCell ref="B8:C8"/>
    <mergeCell ref="F6:F7"/>
  </mergeCells>
  <phoneticPr fontId="2"/>
  <conditionalFormatting sqref="D8:D18">
    <cfRule type="expression" dxfId="44" priority="41">
      <formula>D8&lt;&gt;""</formula>
    </cfRule>
    <cfRule type="expression" dxfId="43" priority="42">
      <formula>$D$6&lt;&gt;""</formula>
    </cfRule>
  </conditionalFormatting>
  <conditionalFormatting sqref="E8:E18">
    <cfRule type="expression" dxfId="42" priority="39">
      <formula>E8&lt;&gt;""</formula>
    </cfRule>
    <cfRule type="expression" dxfId="41" priority="40">
      <formula>$E$6&lt;&gt;""</formula>
    </cfRule>
  </conditionalFormatting>
  <conditionalFormatting sqref="F8:F18">
    <cfRule type="expression" dxfId="40" priority="37">
      <formula>F8&lt;&gt;""</formula>
    </cfRule>
    <cfRule type="expression" dxfId="39" priority="38">
      <formula>$F$6&lt;&gt;""</formula>
    </cfRule>
  </conditionalFormatting>
  <conditionalFormatting sqref="G8:G18">
    <cfRule type="expression" dxfId="38" priority="35">
      <formula>G8&lt;&gt;""</formula>
    </cfRule>
    <cfRule type="expression" dxfId="37" priority="36">
      <formula>$G$6&lt;&gt;""</formula>
    </cfRule>
  </conditionalFormatting>
  <conditionalFormatting sqref="H8:H18">
    <cfRule type="expression" dxfId="36" priority="33">
      <formula>H8&lt;&gt;""</formula>
    </cfRule>
    <cfRule type="expression" dxfId="35" priority="34">
      <formula>$H$6&lt;&gt;""</formula>
    </cfRule>
  </conditionalFormatting>
  <conditionalFormatting sqref="I8:I18">
    <cfRule type="expression" dxfId="34" priority="31">
      <formula>I8&lt;&gt;""</formula>
    </cfRule>
    <cfRule type="expression" dxfId="33" priority="32">
      <formula>$I$6&lt;&gt;""</formula>
    </cfRule>
  </conditionalFormatting>
  <conditionalFormatting sqref="J8:J18">
    <cfRule type="expression" dxfId="32" priority="29">
      <formula>J8&lt;&gt;""</formula>
    </cfRule>
    <cfRule type="expression" dxfId="31" priority="30">
      <formula>$J$6&lt;&gt;""</formula>
    </cfRule>
  </conditionalFormatting>
  <conditionalFormatting sqref="D20 D22:D27">
    <cfRule type="expression" dxfId="30" priority="27">
      <formula>D20&lt;&gt;""</formula>
    </cfRule>
    <cfRule type="expression" dxfId="29" priority="28">
      <formula>$D$6&lt;&gt;""</formula>
    </cfRule>
  </conditionalFormatting>
  <conditionalFormatting sqref="E20 E22:E27">
    <cfRule type="expression" dxfId="28" priority="25">
      <formula>E20&lt;&gt;""</formula>
    </cfRule>
    <cfRule type="expression" dxfId="27" priority="26">
      <formula>$E$6&lt;&gt;""</formula>
    </cfRule>
  </conditionalFormatting>
  <conditionalFormatting sqref="F20 F22:F27">
    <cfRule type="expression" dxfId="26" priority="23">
      <formula>F20&lt;&gt;""</formula>
    </cfRule>
    <cfRule type="expression" dxfId="25" priority="24">
      <formula>$F$6&lt;&gt;""</formula>
    </cfRule>
  </conditionalFormatting>
  <conditionalFormatting sqref="G20 G22:G27">
    <cfRule type="expression" dxfId="24" priority="21">
      <formula>G20&lt;&gt;""</formula>
    </cfRule>
    <cfRule type="expression" dxfId="23" priority="22">
      <formula>$G$6&lt;&gt;""</formula>
    </cfRule>
  </conditionalFormatting>
  <conditionalFormatting sqref="H20 H22:H27">
    <cfRule type="expression" dxfId="22" priority="19">
      <formula>H20&lt;&gt;""</formula>
    </cfRule>
    <cfRule type="expression" dxfId="21" priority="20">
      <formula>$H$6&lt;&gt;""</formula>
    </cfRule>
  </conditionalFormatting>
  <conditionalFormatting sqref="I20 I22:I27">
    <cfRule type="expression" dxfId="20" priority="17">
      <formula>I20&lt;&gt;""</formula>
    </cfRule>
    <cfRule type="expression" dxfId="19" priority="18">
      <formula>$I$6&lt;&gt;""</formula>
    </cfRule>
  </conditionalFormatting>
  <conditionalFormatting sqref="J20 J22:J27">
    <cfRule type="expression" dxfId="18" priority="15">
      <formula>J20&lt;&gt;""</formula>
    </cfRule>
    <cfRule type="expression" dxfId="17" priority="16">
      <formula>$J$6&lt;&gt;""</formula>
    </cfRule>
  </conditionalFormatting>
  <conditionalFormatting sqref="D21">
    <cfRule type="expression" dxfId="16" priority="13">
      <formula>D21&lt;&gt;""</formula>
    </cfRule>
    <cfRule type="expression" dxfId="15" priority="14">
      <formula>$D$6&lt;&gt;""</formula>
    </cfRule>
  </conditionalFormatting>
  <conditionalFormatting sqref="E21">
    <cfRule type="expression" dxfId="14" priority="11">
      <formula>E21&lt;&gt;""</formula>
    </cfRule>
    <cfRule type="expression" dxfId="13" priority="12">
      <formula>$E$6&lt;&gt;""</formula>
    </cfRule>
  </conditionalFormatting>
  <conditionalFormatting sqref="F21">
    <cfRule type="expression" dxfId="12" priority="9">
      <formula>F21&lt;&gt;""</formula>
    </cfRule>
    <cfRule type="expression" dxfId="11" priority="10">
      <formula>$F$6&lt;&gt;""</formula>
    </cfRule>
  </conditionalFormatting>
  <conditionalFormatting sqref="G21">
    <cfRule type="expression" dxfId="10" priority="7">
      <formula>G21&lt;&gt;""</formula>
    </cfRule>
    <cfRule type="expression" dxfId="9" priority="8">
      <formula>$G$6&lt;&gt;""</formula>
    </cfRule>
  </conditionalFormatting>
  <conditionalFormatting sqref="H21">
    <cfRule type="expression" dxfId="8" priority="5">
      <formula>H21&lt;&gt;""</formula>
    </cfRule>
    <cfRule type="expression" dxfId="7" priority="6">
      <formula>$H$6&lt;&gt;""</formula>
    </cfRule>
  </conditionalFormatting>
  <conditionalFormatting sqref="I21">
    <cfRule type="expression" dxfId="6" priority="3">
      <formula>I21&lt;&gt;""</formula>
    </cfRule>
    <cfRule type="expression" dxfId="5" priority="4">
      <formula>$I$6&lt;&gt;""</formula>
    </cfRule>
  </conditionalFormatting>
  <conditionalFormatting sqref="J21">
    <cfRule type="expression" dxfId="4" priority="1">
      <formula>J21&lt;&gt;""</formula>
    </cfRule>
    <cfRule type="expression" dxfId="3" priority="2">
      <formula>$J$6&lt;&gt;""</formula>
    </cfRule>
  </conditionalFormatting>
  <printOptions horizontalCentered="1" verticalCentered="1"/>
  <pageMargins left="0.39370078740157483" right="0.39370078740157483" top="0.98425196850393704" bottom="0.59055118110236227" header="0.51181102362204722" footer="0.51181102362204722"/>
  <pageSetup paperSize="9" scale="105"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pageSetUpPr fitToPage="1"/>
  </sheetPr>
  <dimension ref="A1:K29"/>
  <sheetViews>
    <sheetView topLeftCell="A7" zoomScaleNormal="100" workbookViewId="0">
      <selection activeCell="G23" sqref="G23"/>
    </sheetView>
  </sheetViews>
  <sheetFormatPr defaultColWidth="9" defaultRowHeight="13.2" x14ac:dyDescent="0.2"/>
  <cols>
    <col min="1" max="1" width="3.77734375" style="19" customWidth="1"/>
    <col min="2" max="2" width="12.33203125" style="19" customWidth="1"/>
    <col min="3" max="3" width="11.6640625" style="19" customWidth="1"/>
    <col min="4" max="11" width="15.33203125" style="19" customWidth="1"/>
    <col min="12" max="16384" width="9" style="19"/>
  </cols>
  <sheetData>
    <row r="1" spans="1:11" ht="19.2" x14ac:dyDescent="0.25">
      <c r="A1" s="357" t="s">
        <v>199</v>
      </c>
      <c r="B1" s="357"/>
      <c r="C1" s="357"/>
      <c r="D1" s="357"/>
      <c r="E1" s="357"/>
      <c r="F1" s="357"/>
      <c r="G1" s="357"/>
      <c r="H1" s="357"/>
      <c r="I1" s="357"/>
      <c r="J1" s="357"/>
      <c r="K1" s="357"/>
    </row>
    <row r="2" spans="1:11" ht="15" customHeight="1" x14ac:dyDescent="0.2">
      <c r="A2" s="177"/>
      <c r="B2" s="358" t="s">
        <v>87</v>
      </c>
      <c r="C2" s="359"/>
      <c r="D2" s="359"/>
      <c r="E2" s="177"/>
      <c r="F2" s="177"/>
      <c r="G2" s="177"/>
      <c r="H2" s="177"/>
      <c r="I2" s="103" t="s">
        <v>32</v>
      </c>
      <c r="J2" s="360" t="s">
        <v>88</v>
      </c>
      <c r="K2" s="360"/>
    </row>
    <row r="3" spans="1:11" ht="15" customHeight="1" x14ac:dyDescent="0.2">
      <c r="A3" s="177"/>
      <c r="B3" s="359"/>
      <c r="C3" s="359"/>
      <c r="D3" s="359"/>
      <c r="E3" s="178"/>
      <c r="F3" s="178"/>
      <c r="G3" s="178"/>
      <c r="H3" s="178"/>
      <c r="I3" s="179"/>
      <c r="J3" s="179"/>
      <c r="K3" s="179"/>
    </row>
    <row r="4" spans="1:11" ht="15" customHeight="1" x14ac:dyDescent="0.15">
      <c r="A4" s="177"/>
      <c r="B4" s="177"/>
      <c r="C4" s="177"/>
      <c r="D4" s="179"/>
      <c r="E4" s="179"/>
      <c r="F4" s="179"/>
      <c r="G4" s="179"/>
      <c r="H4" s="179"/>
      <c r="I4" s="179"/>
      <c r="J4" s="179"/>
      <c r="K4" s="180" t="s">
        <v>33</v>
      </c>
    </row>
    <row r="5" spans="1:11" ht="15" customHeight="1" x14ac:dyDescent="0.15">
      <c r="A5" s="99"/>
      <c r="B5" s="100"/>
      <c r="C5" s="101" t="s">
        <v>34</v>
      </c>
      <c r="D5" s="361" t="s">
        <v>83</v>
      </c>
      <c r="E5" s="363" t="s">
        <v>83</v>
      </c>
      <c r="F5" s="363" t="s">
        <v>83</v>
      </c>
      <c r="G5" s="363" t="s">
        <v>84</v>
      </c>
      <c r="H5" s="363" t="s">
        <v>84</v>
      </c>
      <c r="I5" s="363" t="s">
        <v>85</v>
      </c>
      <c r="J5" s="365" t="s">
        <v>85</v>
      </c>
      <c r="K5" s="367" t="s">
        <v>27</v>
      </c>
    </row>
    <row r="6" spans="1:11" ht="15" customHeight="1" x14ac:dyDescent="0.15">
      <c r="A6" s="102" t="s">
        <v>35</v>
      </c>
      <c r="B6" s="103"/>
      <c r="C6" s="104"/>
      <c r="D6" s="362"/>
      <c r="E6" s="364"/>
      <c r="F6" s="364"/>
      <c r="G6" s="364"/>
      <c r="H6" s="364"/>
      <c r="I6" s="364"/>
      <c r="J6" s="366"/>
      <c r="K6" s="367"/>
    </row>
    <row r="7" spans="1:11" ht="15" customHeight="1" x14ac:dyDescent="0.2">
      <c r="A7" s="274" t="s">
        <v>36</v>
      </c>
      <c r="B7" s="370" t="s">
        <v>37</v>
      </c>
      <c r="C7" s="371"/>
      <c r="D7" s="105"/>
      <c r="E7" s="106"/>
      <c r="F7" s="106"/>
      <c r="G7" s="106"/>
      <c r="H7" s="106"/>
      <c r="I7" s="106"/>
      <c r="J7" s="108"/>
      <c r="K7" s="109">
        <f t="shared" ref="K7:K17" si="0">SUM(D7:J7)</f>
        <v>0</v>
      </c>
    </row>
    <row r="8" spans="1:11" ht="15" customHeight="1" x14ac:dyDescent="0.2">
      <c r="A8" s="274"/>
      <c r="B8" s="368" t="s">
        <v>38</v>
      </c>
      <c r="C8" s="369"/>
      <c r="D8" s="110"/>
      <c r="E8" s="111"/>
      <c r="F8" s="111"/>
      <c r="G8" s="111"/>
      <c r="H8" s="111"/>
      <c r="I8" s="111"/>
      <c r="J8" s="113"/>
      <c r="K8" s="114">
        <f t="shared" si="0"/>
        <v>0</v>
      </c>
    </row>
    <row r="9" spans="1:11" ht="15" customHeight="1" x14ac:dyDescent="0.2">
      <c r="A9" s="274"/>
      <c r="B9" s="368" t="s">
        <v>39</v>
      </c>
      <c r="C9" s="369"/>
      <c r="D9" s="110"/>
      <c r="E9" s="111"/>
      <c r="F9" s="111"/>
      <c r="G9" s="111"/>
      <c r="H9" s="111"/>
      <c r="I9" s="111"/>
      <c r="J9" s="113"/>
      <c r="K9" s="114">
        <f t="shared" si="0"/>
        <v>0</v>
      </c>
    </row>
    <row r="10" spans="1:11" ht="15" customHeight="1" x14ac:dyDescent="0.2">
      <c r="A10" s="274"/>
      <c r="B10" s="368" t="s">
        <v>40</v>
      </c>
      <c r="C10" s="369"/>
      <c r="D10" s="115">
        <f>+D12+D11</f>
        <v>0</v>
      </c>
      <c r="E10" s="116">
        <f>+E12+E11</f>
        <v>0</v>
      </c>
      <c r="F10" s="116">
        <f>+F12+F11</f>
        <v>0</v>
      </c>
      <c r="G10" s="116"/>
      <c r="H10" s="116"/>
      <c r="I10" s="116">
        <f>+I12+I11</f>
        <v>0</v>
      </c>
      <c r="J10" s="118">
        <f>+J12+J11</f>
        <v>0</v>
      </c>
      <c r="K10" s="114">
        <f t="shared" si="0"/>
        <v>0</v>
      </c>
    </row>
    <row r="11" spans="1:11" ht="15" customHeight="1" x14ac:dyDescent="0.2">
      <c r="A11" s="274"/>
      <c r="B11" s="368" t="s">
        <v>41</v>
      </c>
      <c r="C11" s="369"/>
      <c r="D11" s="110"/>
      <c r="E11" s="111"/>
      <c r="F11" s="111"/>
      <c r="G11" s="111"/>
      <c r="H11" s="111"/>
      <c r="I11" s="111"/>
      <c r="J11" s="113"/>
      <c r="K11" s="114">
        <f t="shared" si="0"/>
        <v>0</v>
      </c>
    </row>
    <row r="12" spans="1:11" ht="15" customHeight="1" x14ac:dyDescent="0.2">
      <c r="A12" s="274"/>
      <c r="B12" s="368" t="s">
        <v>42</v>
      </c>
      <c r="C12" s="369"/>
      <c r="D12" s="110"/>
      <c r="E12" s="111"/>
      <c r="F12" s="111"/>
      <c r="G12" s="111"/>
      <c r="H12" s="111"/>
      <c r="I12" s="111"/>
      <c r="J12" s="113"/>
      <c r="K12" s="114">
        <f t="shared" si="0"/>
        <v>0</v>
      </c>
    </row>
    <row r="13" spans="1:11" ht="15" customHeight="1" x14ac:dyDescent="0.2">
      <c r="A13" s="274"/>
      <c r="B13" s="269" t="s">
        <v>43</v>
      </c>
      <c r="C13" s="270"/>
      <c r="D13" s="110"/>
      <c r="E13" s="111"/>
      <c r="F13" s="111"/>
      <c r="G13" s="111"/>
      <c r="H13" s="111"/>
      <c r="I13" s="111"/>
      <c r="J13" s="113"/>
      <c r="K13" s="114">
        <f t="shared" si="0"/>
        <v>0</v>
      </c>
    </row>
    <row r="14" spans="1:11" ht="15" customHeight="1" x14ac:dyDescent="0.2">
      <c r="A14" s="274"/>
      <c r="B14" s="269" t="s">
        <v>172</v>
      </c>
      <c r="C14" s="270"/>
      <c r="D14" s="110"/>
      <c r="E14" s="111"/>
      <c r="F14" s="111"/>
      <c r="G14" s="111"/>
      <c r="H14" s="111"/>
      <c r="I14" s="111"/>
      <c r="J14" s="113"/>
      <c r="K14" s="114">
        <f t="shared" si="0"/>
        <v>0</v>
      </c>
    </row>
    <row r="15" spans="1:11" ht="15" customHeight="1" x14ac:dyDescent="0.2">
      <c r="A15" s="274"/>
      <c r="B15" s="269" t="s">
        <v>173</v>
      </c>
      <c r="C15" s="270"/>
      <c r="D15" s="110"/>
      <c r="E15" s="111"/>
      <c r="F15" s="111"/>
      <c r="G15" s="111"/>
      <c r="H15" s="111"/>
      <c r="I15" s="111"/>
      <c r="J15" s="113"/>
      <c r="K15" s="114">
        <f t="shared" si="0"/>
        <v>0</v>
      </c>
    </row>
    <row r="16" spans="1:11" ht="15" customHeight="1" x14ac:dyDescent="0.2">
      <c r="A16" s="274"/>
      <c r="B16" s="269" t="s">
        <v>44</v>
      </c>
      <c r="C16" s="270"/>
      <c r="D16" s="110"/>
      <c r="E16" s="111"/>
      <c r="F16" s="111"/>
      <c r="G16" s="111"/>
      <c r="H16" s="111"/>
      <c r="I16" s="111"/>
      <c r="J16" s="113"/>
      <c r="K16" s="114">
        <f t="shared" si="0"/>
        <v>0</v>
      </c>
    </row>
    <row r="17" spans="1:11" ht="15" customHeight="1" thickBot="1" x14ac:dyDescent="0.25">
      <c r="A17" s="274"/>
      <c r="B17" s="278" t="s">
        <v>174</v>
      </c>
      <c r="C17" s="279"/>
      <c r="D17" s="119"/>
      <c r="E17" s="120"/>
      <c r="F17" s="120"/>
      <c r="G17" s="120"/>
      <c r="H17" s="120"/>
      <c r="I17" s="120"/>
      <c r="J17" s="122"/>
      <c r="K17" s="123">
        <f t="shared" si="0"/>
        <v>0</v>
      </c>
    </row>
    <row r="18" spans="1:11" ht="15" customHeight="1" thickTop="1" x14ac:dyDescent="0.2">
      <c r="A18" s="274"/>
      <c r="B18" s="356" t="s">
        <v>45</v>
      </c>
      <c r="C18" s="356"/>
      <c r="D18" s="124">
        <f t="shared" ref="D18:K18" si="1">SUM(D7:D17)-D10</f>
        <v>0</v>
      </c>
      <c r="E18" s="125">
        <f t="shared" si="1"/>
        <v>0</v>
      </c>
      <c r="F18" s="125">
        <f t="shared" si="1"/>
        <v>0</v>
      </c>
      <c r="G18" s="125"/>
      <c r="H18" s="125"/>
      <c r="I18" s="125">
        <f t="shared" si="1"/>
        <v>0</v>
      </c>
      <c r="J18" s="127">
        <f t="shared" si="1"/>
        <v>0</v>
      </c>
      <c r="K18" s="128">
        <f t="shared" si="1"/>
        <v>0</v>
      </c>
    </row>
    <row r="19" spans="1:11" ht="15" customHeight="1" x14ac:dyDescent="0.2">
      <c r="A19" s="281" t="s">
        <v>46</v>
      </c>
      <c r="B19" s="285" t="s">
        <v>47</v>
      </c>
      <c r="C19" s="286"/>
      <c r="D19" s="105"/>
      <c r="E19" s="106"/>
      <c r="F19" s="106"/>
      <c r="G19" s="106"/>
      <c r="H19" s="106"/>
      <c r="I19" s="106"/>
      <c r="J19" s="108"/>
      <c r="K19" s="109">
        <f t="shared" ref="K19:K26" si="2">SUM(D19:J19)</f>
        <v>0</v>
      </c>
    </row>
    <row r="20" spans="1:11" ht="15" customHeight="1" x14ac:dyDescent="0.2">
      <c r="A20" s="282"/>
      <c r="B20" s="269" t="s">
        <v>376</v>
      </c>
      <c r="C20" s="270"/>
      <c r="D20" s="214"/>
      <c r="E20" s="215"/>
      <c r="F20" s="215"/>
      <c r="G20" s="215"/>
      <c r="H20" s="215"/>
      <c r="I20" s="215"/>
      <c r="J20" s="216"/>
      <c r="K20" s="217"/>
    </row>
    <row r="21" spans="1:11" ht="15" customHeight="1" x14ac:dyDescent="0.2">
      <c r="A21" s="283"/>
      <c r="B21" s="287" t="s">
        <v>377</v>
      </c>
      <c r="C21" s="268"/>
      <c r="D21" s="110"/>
      <c r="E21" s="111"/>
      <c r="F21" s="111"/>
      <c r="G21" s="111"/>
      <c r="H21" s="111"/>
      <c r="I21" s="111"/>
      <c r="J21" s="113"/>
      <c r="K21" s="114">
        <f t="shared" si="2"/>
        <v>0</v>
      </c>
    </row>
    <row r="22" spans="1:11" ht="15" customHeight="1" x14ac:dyDescent="0.2">
      <c r="A22" s="283"/>
      <c r="B22" s="267" t="s">
        <v>379</v>
      </c>
      <c r="C22" s="268"/>
      <c r="D22" s="110"/>
      <c r="E22" s="111"/>
      <c r="F22" s="111"/>
      <c r="G22" s="111"/>
      <c r="H22" s="111"/>
      <c r="I22" s="111"/>
      <c r="J22" s="113"/>
      <c r="K22" s="114">
        <f t="shared" si="2"/>
        <v>0</v>
      </c>
    </row>
    <row r="23" spans="1:11" ht="15" customHeight="1" x14ac:dyDescent="0.2">
      <c r="A23" s="283"/>
      <c r="B23" s="267" t="s">
        <v>378</v>
      </c>
      <c r="C23" s="268"/>
      <c r="D23" s="110"/>
      <c r="E23" s="111"/>
      <c r="F23" s="111"/>
      <c r="G23" s="111"/>
      <c r="H23" s="111"/>
      <c r="I23" s="111"/>
      <c r="J23" s="113"/>
      <c r="K23" s="114">
        <f t="shared" si="2"/>
        <v>0</v>
      </c>
    </row>
    <row r="24" spans="1:11" ht="15" customHeight="1" x14ac:dyDescent="0.2">
      <c r="A24" s="283"/>
      <c r="B24" s="267" t="s">
        <v>48</v>
      </c>
      <c r="C24" s="268"/>
      <c r="D24" s="110"/>
      <c r="E24" s="111"/>
      <c r="F24" s="111"/>
      <c r="G24" s="111"/>
      <c r="H24" s="111"/>
      <c r="I24" s="111"/>
      <c r="J24" s="113"/>
      <c r="K24" s="114">
        <f t="shared" si="2"/>
        <v>0</v>
      </c>
    </row>
    <row r="25" spans="1:11" ht="15" customHeight="1" x14ac:dyDescent="0.2">
      <c r="A25" s="283"/>
      <c r="B25" s="269" t="s">
        <v>49</v>
      </c>
      <c r="C25" s="270"/>
      <c r="D25" s="129"/>
      <c r="E25" s="130"/>
      <c r="F25" s="130"/>
      <c r="G25" s="130"/>
      <c r="H25" s="130"/>
      <c r="I25" s="130"/>
      <c r="J25" s="132"/>
      <c r="K25" s="133">
        <f t="shared" si="2"/>
        <v>0</v>
      </c>
    </row>
    <row r="26" spans="1:11" ht="15" customHeight="1" thickBot="1" x14ac:dyDescent="0.25">
      <c r="A26" s="283"/>
      <c r="B26" s="288" t="s">
        <v>50</v>
      </c>
      <c r="C26" s="289"/>
      <c r="D26" s="119"/>
      <c r="E26" s="120"/>
      <c r="F26" s="120"/>
      <c r="G26" s="120"/>
      <c r="H26" s="120"/>
      <c r="I26" s="120"/>
      <c r="J26" s="122"/>
      <c r="K26" s="123">
        <f t="shared" si="2"/>
        <v>0</v>
      </c>
    </row>
    <row r="27" spans="1:11" ht="15" customHeight="1" thickTop="1" x14ac:dyDescent="0.2">
      <c r="A27" s="284"/>
      <c r="B27" s="354" t="s">
        <v>45</v>
      </c>
      <c r="C27" s="355"/>
      <c r="D27" s="134">
        <f t="shared" ref="D27:K27" si="3">SUM(D19:D26)</f>
        <v>0</v>
      </c>
      <c r="E27" s="125">
        <f t="shared" si="3"/>
        <v>0</v>
      </c>
      <c r="F27" s="125">
        <f t="shared" si="3"/>
        <v>0</v>
      </c>
      <c r="G27" s="125"/>
      <c r="H27" s="125"/>
      <c r="I27" s="125">
        <f t="shared" si="3"/>
        <v>0</v>
      </c>
      <c r="J27" s="127">
        <f t="shared" si="3"/>
        <v>0</v>
      </c>
      <c r="K27" s="128">
        <f t="shared" si="3"/>
        <v>0</v>
      </c>
    </row>
    <row r="28" spans="1:11" ht="15" customHeight="1" x14ac:dyDescent="0.15">
      <c r="A28" s="273" t="s">
        <v>51</v>
      </c>
      <c r="B28" s="273"/>
      <c r="C28" s="273"/>
      <c r="D28" s="273"/>
      <c r="E28" s="273"/>
    </row>
    <row r="29" spans="1:11" ht="15" customHeight="1" x14ac:dyDescent="0.15">
      <c r="A29" s="277" t="s">
        <v>52</v>
      </c>
      <c r="B29" s="277"/>
      <c r="C29" s="277"/>
      <c r="D29" s="277"/>
      <c r="E29" s="277"/>
      <c r="J29" s="213"/>
      <c r="K29" s="218"/>
    </row>
  </sheetData>
  <protectedRanges>
    <protectedRange password="CC63" sqref="D19:J26" name="範囲3_2_1"/>
    <protectedRange password="CC63" sqref="D11:J17" name="範囲2_1_1"/>
    <protectedRange password="CC63" sqref="D2:J9" name="範囲1_1_1"/>
  </protectedRanges>
  <mergeCells count="36">
    <mergeCell ref="B26:C26"/>
    <mergeCell ref="B27:C27"/>
    <mergeCell ref="A28:E28"/>
    <mergeCell ref="A29:E29"/>
    <mergeCell ref="B16:C16"/>
    <mergeCell ref="B17:C17"/>
    <mergeCell ref="B18:C18"/>
    <mergeCell ref="A19:A27"/>
    <mergeCell ref="B19:C19"/>
    <mergeCell ref="B21:C21"/>
    <mergeCell ref="B23:C23"/>
    <mergeCell ref="B24:C24"/>
    <mergeCell ref="B25:C25"/>
    <mergeCell ref="A7:A18"/>
    <mergeCell ref="B7:C7"/>
    <mergeCell ref="B8:C8"/>
    <mergeCell ref="B22:C22"/>
    <mergeCell ref="K5:K6"/>
    <mergeCell ref="B12:C12"/>
    <mergeCell ref="B13:C13"/>
    <mergeCell ref="B14:C14"/>
    <mergeCell ref="B15:C15"/>
    <mergeCell ref="B9:C9"/>
    <mergeCell ref="B10:C10"/>
    <mergeCell ref="B11:C11"/>
    <mergeCell ref="F5:F6"/>
    <mergeCell ref="G5:G6"/>
    <mergeCell ref="B20:C20"/>
    <mergeCell ref="A1:K1"/>
    <mergeCell ref="B2:D3"/>
    <mergeCell ref="J2:K2"/>
    <mergeCell ref="D5:D6"/>
    <mergeCell ref="E5:E6"/>
    <mergeCell ref="H5:H6"/>
    <mergeCell ref="I5:I6"/>
    <mergeCell ref="J5:J6"/>
  </mergeCells>
  <phoneticPr fontId="2"/>
  <printOptions horizontalCentered="1"/>
  <pageMargins left="0.39370078740157483" right="0.39370078740157483" top="1.1417322834645669" bottom="0.98425196850393704" header="0.51181102362204722" footer="0.51181102362204722"/>
  <pageSetup paperSize="9"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66"/>
    <pageSetUpPr fitToPage="1"/>
  </sheetPr>
  <dimension ref="A1:S55"/>
  <sheetViews>
    <sheetView view="pageBreakPreview" zoomScaleNormal="100" zoomScaleSheetLayoutView="100" workbookViewId="0">
      <selection activeCell="G23" sqref="G23"/>
    </sheetView>
  </sheetViews>
  <sheetFormatPr defaultColWidth="9" defaultRowHeight="12" x14ac:dyDescent="0.2"/>
  <cols>
    <col min="1" max="1" width="20" style="13" customWidth="1"/>
    <col min="2" max="2" width="10.6640625" style="13" customWidth="1"/>
    <col min="3" max="6" width="16.21875" style="13" customWidth="1"/>
    <col min="7" max="7" width="7.44140625" style="13" customWidth="1"/>
    <col min="8" max="8" width="5" style="13" customWidth="1"/>
    <col min="9" max="9" width="3.77734375" style="13" customWidth="1"/>
    <col min="10" max="13" width="4.109375" style="13" customWidth="1"/>
    <col min="14" max="14" width="2.33203125" style="13" customWidth="1"/>
    <col min="15" max="15" width="4.88671875" style="72" customWidth="1"/>
    <col min="16" max="16384" width="9" style="13"/>
  </cols>
  <sheetData>
    <row r="1" spans="1:19" ht="18.75" customHeight="1" x14ac:dyDescent="0.2">
      <c r="A1" s="26" t="s">
        <v>53</v>
      </c>
      <c r="B1" s="26"/>
      <c r="C1" s="26"/>
      <c r="D1" s="26"/>
      <c r="E1" s="26"/>
      <c r="F1" s="26"/>
      <c r="G1" s="373" t="s">
        <v>0</v>
      </c>
      <c r="H1" s="374"/>
      <c r="I1" s="375"/>
      <c r="J1" s="376" t="str">
        <f>+補助事業変更承認申請書!J2</f>
        <v/>
      </c>
      <c r="K1" s="377"/>
      <c r="L1" s="377"/>
      <c r="M1" s="378"/>
    </row>
    <row r="2" spans="1:19" s="63" customFormat="1" ht="10.5" customHeight="1" x14ac:dyDescent="0.2">
      <c r="A2" s="62"/>
      <c r="B2" s="62"/>
      <c r="C2" s="62"/>
      <c r="D2" s="62"/>
      <c r="E2" s="62"/>
      <c r="F2" s="62"/>
      <c r="G2" s="59"/>
      <c r="H2" s="59"/>
      <c r="I2" s="59"/>
      <c r="J2" s="60"/>
      <c r="K2" s="61"/>
      <c r="L2" s="61"/>
      <c r="M2" s="61"/>
      <c r="O2" s="73"/>
    </row>
    <row r="3" spans="1:19" s="63" customFormat="1" ht="18.75" customHeight="1" x14ac:dyDescent="0.2">
      <c r="A3" s="62"/>
      <c r="B3" s="62"/>
      <c r="C3" s="62"/>
      <c r="D3" s="62"/>
      <c r="E3" s="62"/>
      <c r="F3" s="62"/>
      <c r="G3" s="202" t="s">
        <v>189</v>
      </c>
      <c r="H3" s="203">
        <v>8</v>
      </c>
      <c r="I3" s="204" t="s">
        <v>1</v>
      </c>
      <c r="J3" s="203">
        <v>4</v>
      </c>
      <c r="K3" s="204" t="s">
        <v>2</v>
      </c>
      <c r="L3" s="203">
        <v>20</v>
      </c>
      <c r="M3" s="204" t="s">
        <v>3</v>
      </c>
      <c r="N3" s="62"/>
      <c r="O3" s="94" t="s">
        <v>54</v>
      </c>
      <c r="P3" s="95" t="s">
        <v>209</v>
      </c>
      <c r="Q3" s="95"/>
      <c r="R3" s="69"/>
      <c r="S3" s="70"/>
    </row>
    <row r="4" spans="1:19" ht="12" customHeight="1" x14ac:dyDescent="0.2">
      <c r="A4" s="372" t="s">
        <v>170</v>
      </c>
      <c r="B4" s="372"/>
      <c r="C4" s="26"/>
      <c r="D4" s="26"/>
      <c r="E4" s="26"/>
      <c r="F4" s="26"/>
      <c r="G4" s="45"/>
      <c r="H4" s="45"/>
      <c r="I4" s="45"/>
      <c r="J4" s="45"/>
      <c r="K4" s="45"/>
      <c r="L4" s="45"/>
      <c r="M4" s="45"/>
    </row>
    <row r="5" spans="1:19" x14ac:dyDescent="0.15">
      <c r="A5" s="372"/>
      <c r="B5" s="372"/>
      <c r="C5" s="26"/>
      <c r="D5" s="26"/>
      <c r="E5" s="26"/>
      <c r="F5" s="36" t="s">
        <v>4</v>
      </c>
      <c r="G5" s="379">
        <f>+補助事業変更承認申請書!G13</f>
        <v>0</v>
      </c>
      <c r="H5" s="379"/>
      <c r="I5" s="379"/>
      <c r="J5" s="379"/>
      <c r="K5" s="379"/>
      <c r="L5" s="379"/>
      <c r="M5" s="379"/>
    </row>
    <row r="6" spans="1:19" x14ac:dyDescent="0.15">
      <c r="A6" s="26"/>
      <c r="B6" s="26"/>
      <c r="C6" s="26"/>
      <c r="D6" s="26"/>
      <c r="E6" s="26"/>
      <c r="F6" s="36" t="s">
        <v>5</v>
      </c>
      <c r="G6" s="380">
        <f>+補助事業変更承認申請書!G15</f>
        <v>0</v>
      </c>
      <c r="H6" s="380"/>
      <c r="I6" s="380"/>
      <c r="J6" s="380"/>
      <c r="K6" s="380"/>
      <c r="L6" s="380"/>
      <c r="M6" s="380"/>
    </row>
    <row r="7" spans="1:19" x14ac:dyDescent="0.15">
      <c r="A7" s="26"/>
      <c r="B7" s="26"/>
      <c r="C7" s="26"/>
      <c r="D7" s="26"/>
      <c r="E7" s="26"/>
      <c r="F7" s="36" t="s">
        <v>6</v>
      </c>
      <c r="G7" s="379">
        <f>+補助事業変更承認申請書!G17</f>
        <v>0</v>
      </c>
      <c r="H7" s="379"/>
      <c r="I7" s="379"/>
      <c r="J7" s="379"/>
      <c r="K7" s="379"/>
      <c r="L7" s="379"/>
      <c r="M7" s="379"/>
      <c r="N7" s="58"/>
    </row>
    <row r="8" spans="1:19" x14ac:dyDescent="0.15">
      <c r="A8" s="26"/>
      <c r="B8" s="26"/>
      <c r="C8" s="26"/>
      <c r="D8" s="26"/>
      <c r="E8" s="26"/>
      <c r="F8" s="36"/>
      <c r="G8" s="26"/>
      <c r="H8" s="26"/>
      <c r="I8" s="26"/>
      <c r="J8" s="26"/>
      <c r="K8" s="26"/>
      <c r="L8" s="26"/>
      <c r="M8" s="26"/>
    </row>
    <row r="9" spans="1:19" ht="14.4" x14ac:dyDescent="0.2">
      <c r="A9" s="381" t="s">
        <v>203</v>
      </c>
      <c r="B9" s="381"/>
      <c r="C9" s="381"/>
      <c r="D9" s="381"/>
      <c r="E9" s="381"/>
      <c r="F9" s="381"/>
      <c r="G9" s="381"/>
      <c r="H9" s="381"/>
      <c r="I9" s="381"/>
      <c r="J9" s="381"/>
      <c r="K9" s="381"/>
      <c r="L9" s="381"/>
      <c r="M9" s="381"/>
    </row>
    <row r="10" spans="1:19" ht="7.5" customHeight="1" x14ac:dyDescent="0.2">
      <c r="A10" s="34"/>
      <c r="B10" s="34"/>
      <c r="C10" s="34"/>
      <c r="D10" s="34"/>
      <c r="E10" s="34"/>
      <c r="F10" s="34"/>
      <c r="G10" s="34"/>
      <c r="H10" s="34"/>
      <c r="I10" s="34"/>
      <c r="J10" s="34"/>
      <c r="K10" s="34"/>
      <c r="L10" s="34"/>
      <c r="M10" s="34"/>
    </row>
    <row r="11" spans="1:19" x14ac:dyDescent="0.15">
      <c r="A11" s="382" t="s">
        <v>64</v>
      </c>
      <c r="B11" s="382"/>
      <c r="C11" s="382"/>
      <c r="D11" s="382"/>
      <c r="E11" s="26"/>
      <c r="F11" s="26"/>
      <c r="G11" s="26"/>
      <c r="H11" s="26"/>
      <c r="I11" s="26"/>
      <c r="J11" s="26"/>
      <c r="K11" s="26"/>
      <c r="L11" s="26"/>
      <c r="M11" s="26"/>
    </row>
    <row r="12" spans="1:19" x14ac:dyDescent="0.15">
      <c r="A12" s="26"/>
      <c r="B12" s="26"/>
      <c r="C12" s="26"/>
      <c r="D12" s="26"/>
      <c r="E12" s="46" t="s">
        <v>8</v>
      </c>
      <c r="F12" s="26"/>
      <c r="G12" s="26"/>
      <c r="H12" s="26"/>
      <c r="I12" s="26"/>
      <c r="J12" s="26"/>
      <c r="K12" s="26"/>
      <c r="L12" s="26"/>
      <c r="M12" s="26"/>
    </row>
    <row r="13" spans="1:19" x14ac:dyDescent="0.15">
      <c r="B13" s="383">
        <f>+F42</f>
        <v>0</v>
      </c>
      <c r="C13" s="383"/>
      <c r="D13" s="26"/>
      <c r="E13" s="20"/>
      <c r="F13" s="26"/>
      <c r="G13" s="26"/>
      <c r="H13" s="26"/>
      <c r="I13" s="26"/>
      <c r="J13" s="26"/>
      <c r="K13" s="26"/>
      <c r="L13" s="26"/>
      <c r="M13" s="26"/>
    </row>
    <row r="14" spans="1:19" x14ac:dyDescent="0.15">
      <c r="A14" s="181" t="s">
        <v>79</v>
      </c>
      <c r="B14" s="383"/>
      <c r="C14" s="383"/>
      <c r="D14" s="26" t="s">
        <v>30</v>
      </c>
      <c r="E14" s="20"/>
      <c r="F14" s="26"/>
      <c r="G14" s="26"/>
      <c r="H14" s="26"/>
      <c r="I14" s="26"/>
      <c r="J14" s="26"/>
      <c r="K14" s="26"/>
      <c r="L14" s="26"/>
      <c r="M14" s="26"/>
    </row>
    <row r="15" spans="1:19" x14ac:dyDescent="0.15">
      <c r="A15" s="181" t="s">
        <v>65</v>
      </c>
      <c r="B15" s="26"/>
      <c r="C15" s="26"/>
      <c r="D15" s="26"/>
      <c r="E15" s="26"/>
      <c r="F15" s="26"/>
      <c r="G15" s="26"/>
      <c r="H15" s="26"/>
      <c r="I15" s="26"/>
      <c r="J15" s="26"/>
      <c r="K15" s="26"/>
      <c r="L15" s="26"/>
      <c r="M15" s="20" t="s">
        <v>33</v>
      </c>
    </row>
    <row r="16" spans="1:19" x14ac:dyDescent="0.2">
      <c r="A16" s="384" t="s">
        <v>15</v>
      </c>
      <c r="B16" s="385"/>
      <c r="C16" s="390" t="s">
        <v>16</v>
      </c>
      <c r="D16" s="393" t="s">
        <v>17</v>
      </c>
      <c r="E16" s="394"/>
      <c r="F16" s="395" t="s">
        <v>18</v>
      </c>
      <c r="G16" s="396"/>
      <c r="H16" s="397"/>
      <c r="I16" s="397"/>
      <c r="J16" s="397"/>
      <c r="K16" s="397"/>
      <c r="L16" s="397"/>
      <c r="M16" s="394"/>
    </row>
    <row r="17" spans="1:16" x14ac:dyDescent="0.2">
      <c r="A17" s="386"/>
      <c r="B17" s="387"/>
      <c r="C17" s="391"/>
      <c r="D17" s="398" t="s">
        <v>19</v>
      </c>
      <c r="E17" s="400" t="s">
        <v>20</v>
      </c>
      <c r="F17" s="402" t="s">
        <v>21</v>
      </c>
      <c r="G17" s="404" t="s">
        <v>22</v>
      </c>
      <c r="H17" s="405"/>
      <c r="I17" s="405"/>
      <c r="J17" s="405"/>
      <c r="K17" s="405"/>
      <c r="L17" s="405"/>
      <c r="M17" s="406"/>
    </row>
    <row r="18" spans="1:16" ht="24" customHeight="1" x14ac:dyDescent="0.2">
      <c r="A18" s="388"/>
      <c r="B18" s="389"/>
      <c r="C18" s="392"/>
      <c r="D18" s="399"/>
      <c r="E18" s="401"/>
      <c r="F18" s="403"/>
      <c r="G18" s="407" t="s">
        <v>24</v>
      </c>
      <c r="H18" s="408"/>
      <c r="I18" s="409"/>
      <c r="J18" s="410" t="s">
        <v>25</v>
      </c>
      <c r="K18" s="411"/>
      <c r="L18" s="411"/>
      <c r="M18" s="412"/>
      <c r="P18" s="53" t="s">
        <v>164</v>
      </c>
    </row>
    <row r="19" spans="1:16" ht="15" customHeight="1" x14ac:dyDescent="0.2">
      <c r="A19" s="413" t="str">
        <f>+収支予算書!D6</f>
        <v/>
      </c>
      <c r="B19" s="50" t="s">
        <v>66</v>
      </c>
      <c r="C19" s="182">
        <f>+D19+E19</f>
        <v>0</v>
      </c>
      <c r="D19" s="186">
        <f>+変更の内訳!D6*1000</f>
        <v>0</v>
      </c>
      <c r="E19" s="208">
        <f>+変更の内訳!E6*1000</f>
        <v>0</v>
      </c>
      <c r="F19" s="205">
        <f>+変更の内訳!F6*1000</f>
        <v>0</v>
      </c>
      <c r="G19" s="416">
        <f>+変更の内訳!G6*1000</f>
        <v>0</v>
      </c>
      <c r="H19" s="417">
        <f>+変更の内訳!H6</f>
        <v>0</v>
      </c>
      <c r="I19" s="418" t="str">
        <f>+変更の内訳!I6</f>
        <v>←</v>
      </c>
      <c r="J19" s="419">
        <f>+C19-F19-G19</f>
        <v>0</v>
      </c>
      <c r="K19" s="420"/>
      <c r="L19" s="420"/>
      <c r="M19" s="421"/>
      <c r="O19" s="96" t="s">
        <v>54</v>
      </c>
      <c r="P19" s="53" t="s">
        <v>161</v>
      </c>
    </row>
    <row r="20" spans="1:16" ht="15" customHeight="1" x14ac:dyDescent="0.2">
      <c r="A20" s="414"/>
      <c r="B20" s="51" t="s">
        <v>67</v>
      </c>
      <c r="C20" s="183">
        <f t="shared" ref="C20:C39" si="0">+D20+E20</f>
        <v>0</v>
      </c>
      <c r="D20" s="209">
        <f>+変更の内訳!D20*1000</f>
        <v>0</v>
      </c>
      <c r="E20" s="210">
        <f>+変更の内訳!E20*1000</f>
        <v>0</v>
      </c>
      <c r="F20" s="206">
        <f>+変更の内訳!F20*1000</f>
        <v>0</v>
      </c>
      <c r="G20" s="422">
        <f>+変更の内訳!G20*1000</f>
        <v>0</v>
      </c>
      <c r="H20" s="423" t="str">
        <f>+変更の内訳!H20</f>
        <v/>
      </c>
      <c r="I20" s="424" t="str">
        <f>+変更の内訳!I20</f>
        <v>←</v>
      </c>
      <c r="J20" s="425">
        <f t="shared" ref="J20:J39" si="1">+C20-F20-G20</f>
        <v>0</v>
      </c>
      <c r="K20" s="426"/>
      <c r="L20" s="426"/>
      <c r="M20" s="427"/>
      <c r="O20" s="96" t="s">
        <v>54</v>
      </c>
      <c r="P20" s="53" t="s">
        <v>163</v>
      </c>
    </row>
    <row r="21" spans="1:16" ht="15" customHeight="1" x14ac:dyDescent="0.2">
      <c r="A21" s="415"/>
      <c r="B21" s="44" t="s">
        <v>68</v>
      </c>
      <c r="C21" s="184">
        <f t="shared" si="0"/>
        <v>0</v>
      </c>
      <c r="D21" s="194">
        <f>+決算書!D20</f>
        <v>0</v>
      </c>
      <c r="E21" s="195">
        <f>SUM(決算書!D22:D24)</f>
        <v>0</v>
      </c>
      <c r="F21" s="207">
        <f>+F20</f>
        <v>0</v>
      </c>
      <c r="G21" s="428"/>
      <c r="H21" s="429"/>
      <c r="I21" s="430"/>
      <c r="J21" s="431">
        <f t="shared" si="1"/>
        <v>0</v>
      </c>
      <c r="K21" s="432"/>
      <c r="L21" s="432"/>
      <c r="M21" s="433"/>
      <c r="O21" s="96" t="s">
        <v>54</v>
      </c>
      <c r="P21" s="53" t="s">
        <v>162</v>
      </c>
    </row>
    <row r="22" spans="1:16" ht="15" customHeight="1" x14ac:dyDescent="0.2">
      <c r="A22" s="413" t="str">
        <f>+収支予算書!E6</f>
        <v/>
      </c>
      <c r="B22" s="50" t="s">
        <v>66</v>
      </c>
      <c r="C22" s="182">
        <f t="shared" si="0"/>
        <v>0</v>
      </c>
      <c r="D22" s="186">
        <f>+変更の内訳!D7*1000</f>
        <v>0</v>
      </c>
      <c r="E22" s="208">
        <f>+変更の内訳!E7*1000</f>
        <v>0</v>
      </c>
      <c r="F22" s="205">
        <f>+変更の内訳!F7*1000</f>
        <v>0</v>
      </c>
      <c r="G22" s="416">
        <f>+変更の内訳!G7*1000</f>
        <v>0</v>
      </c>
      <c r="H22" s="417">
        <f>+変更の内訳!H7</f>
        <v>0</v>
      </c>
      <c r="I22" s="418" t="str">
        <f>+変更の内訳!I7</f>
        <v>←</v>
      </c>
      <c r="J22" s="419">
        <f t="shared" si="1"/>
        <v>0</v>
      </c>
      <c r="K22" s="420"/>
      <c r="L22" s="420"/>
      <c r="M22" s="421"/>
      <c r="O22" s="96" t="s">
        <v>54</v>
      </c>
    </row>
    <row r="23" spans="1:16" ht="15" customHeight="1" x14ac:dyDescent="0.2">
      <c r="A23" s="414"/>
      <c r="B23" s="51" t="s">
        <v>67</v>
      </c>
      <c r="C23" s="183">
        <f>+D23+E23</f>
        <v>0</v>
      </c>
      <c r="D23" s="209">
        <f>+変更の内訳!D21*1000</f>
        <v>0</v>
      </c>
      <c r="E23" s="210">
        <f>+変更の内訳!E21*1000</f>
        <v>0</v>
      </c>
      <c r="F23" s="206">
        <f>+変更の内訳!F21*1000</f>
        <v>0</v>
      </c>
      <c r="G23" s="422">
        <f>+変更の内訳!G21*1000</f>
        <v>0</v>
      </c>
      <c r="H23" s="423" t="str">
        <f>+変更の内訳!H21</f>
        <v/>
      </c>
      <c r="I23" s="424" t="str">
        <f>+変更の内訳!I21</f>
        <v>←</v>
      </c>
      <c r="J23" s="425">
        <f t="shared" si="1"/>
        <v>0</v>
      </c>
      <c r="K23" s="426"/>
      <c r="L23" s="426"/>
      <c r="M23" s="427"/>
      <c r="O23" s="96" t="s">
        <v>54</v>
      </c>
    </row>
    <row r="24" spans="1:16" ht="15" customHeight="1" x14ac:dyDescent="0.2">
      <c r="A24" s="415"/>
      <c r="B24" s="44" t="s">
        <v>68</v>
      </c>
      <c r="C24" s="184">
        <f t="shared" si="0"/>
        <v>0</v>
      </c>
      <c r="D24" s="194">
        <f>+決算書!E20</f>
        <v>0</v>
      </c>
      <c r="E24" s="195">
        <f>SUM(決算書!E22:E24)</f>
        <v>0</v>
      </c>
      <c r="F24" s="207">
        <f>+F23</f>
        <v>0</v>
      </c>
      <c r="G24" s="428"/>
      <c r="H24" s="429"/>
      <c r="I24" s="430"/>
      <c r="J24" s="431">
        <f t="shared" si="1"/>
        <v>0</v>
      </c>
      <c r="K24" s="432"/>
      <c r="L24" s="432"/>
      <c r="M24" s="433"/>
      <c r="O24" s="96" t="s">
        <v>54</v>
      </c>
    </row>
    <row r="25" spans="1:16" ht="15" customHeight="1" x14ac:dyDescent="0.2">
      <c r="A25" s="413" t="str">
        <f>+収支予算書!F6</f>
        <v/>
      </c>
      <c r="B25" s="50" t="s">
        <v>66</v>
      </c>
      <c r="C25" s="182">
        <f t="shared" ref="C25:C30" si="2">+D25+E25</f>
        <v>0</v>
      </c>
      <c r="D25" s="186">
        <f>+変更の内訳!D8*1000</f>
        <v>0</v>
      </c>
      <c r="E25" s="208">
        <f>+変更の内訳!E8*1000</f>
        <v>0</v>
      </c>
      <c r="F25" s="205">
        <f>+変更の内訳!F8*1000</f>
        <v>0</v>
      </c>
      <c r="G25" s="416">
        <f>+変更の内訳!G8*1000</f>
        <v>0</v>
      </c>
      <c r="H25" s="417" t="e">
        <f>+変更の内訳!#REF!</f>
        <v>#REF!</v>
      </c>
      <c r="I25" s="418" t="e">
        <f>+変更の内訳!#REF!</f>
        <v>#REF!</v>
      </c>
      <c r="J25" s="419">
        <f t="shared" ref="J25:J30" si="3">+C25-F25-G25</f>
        <v>0</v>
      </c>
      <c r="K25" s="420"/>
      <c r="L25" s="420"/>
      <c r="M25" s="421"/>
      <c r="O25" s="96" t="s">
        <v>54</v>
      </c>
    </row>
    <row r="26" spans="1:16" ht="15" customHeight="1" x14ac:dyDescent="0.2">
      <c r="A26" s="414"/>
      <c r="B26" s="51" t="s">
        <v>67</v>
      </c>
      <c r="C26" s="183">
        <f t="shared" si="2"/>
        <v>0</v>
      </c>
      <c r="D26" s="209">
        <f>+変更の内訳!D22*1000</f>
        <v>0</v>
      </c>
      <c r="E26" s="210">
        <f>+変更の内訳!E22*1000</f>
        <v>0</v>
      </c>
      <c r="F26" s="206">
        <f>+変更の内訳!F22*1000</f>
        <v>0</v>
      </c>
      <c r="G26" s="422">
        <f>+変更の内訳!G22*1000</f>
        <v>0</v>
      </c>
      <c r="H26" s="423" t="e">
        <f>+変更の内訳!#REF!</f>
        <v>#REF!</v>
      </c>
      <c r="I26" s="424" t="e">
        <f>+変更の内訳!#REF!</f>
        <v>#REF!</v>
      </c>
      <c r="J26" s="425">
        <f t="shared" si="3"/>
        <v>0</v>
      </c>
      <c r="K26" s="426"/>
      <c r="L26" s="426"/>
      <c r="M26" s="427"/>
      <c r="O26" s="96" t="s">
        <v>54</v>
      </c>
    </row>
    <row r="27" spans="1:16" ht="15" customHeight="1" x14ac:dyDescent="0.2">
      <c r="A27" s="415"/>
      <c r="B27" s="44" t="s">
        <v>68</v>
      </c>
      <c r="C27" s="184">
        <f t="shared" si="2"/>
        <v>0</v>
      </c>
      <c r="D27" s="194">
        <f>+決算書!F20</f>
        <v>0</v>
      </c>
      <c r="E27" s="195">
        <f>SUM(決算書!F22:F24)</f>
        <v>0</v>
      </c>
      <c r="F27" s="207">
        <f>+F26</f>
        <v>0</v>
      </c>
      <c r="G27" s="428"/>
      <c r="H27" s="429"/>
      <c r="I27" s="430"/>
      <c r="J27" s="431">
        <f t="shared" si="3"/>
        <v>0</v>
      </c>
      <c r="K27" s="432"/>
      <c r="L27" s="432"/>
      <c r="M27" s="433"/>
      <c r="O27" s="96" t="s">
        <v>54</v>
      </c>
    </row>
    <row r="28" spans="1:16" ht="15" customHeight="1" x14ac:dyDescent="0.2">
      <c r="A28" s="413" t="str">
        <f>+収支予算書!G6</f>
        <v/>
      </c>
      <c r="B28" s="50" t="s">
        <v>66</v>
      </c>
      <c r="C28" s="182">
        <f t="shared" si="2"/>
        <v>0</v>
      </c>
      <c r="D28" s="186">
        <f>+変更の内訳!D9*1000</f>
        <v>0</v>
      </c>
      <c r="E28" s="208">
        <f>+変更の内訳!E9*1000</f>
        <v>0</v>
      </c>
      <c r="F28" s="205">
        <f>+変更の内訳!F9*1000</f>
        <v>0</v>
      </c>
      <c r="G28" s="416">
        <f>+変更の内訳!G9*1000</f>
        <v>0</v>
      </c>
      <c r="H28" s="417">
        <f>+変更の内訳!H7</f>
        <v>0</v>
      </c>
      <c r="I28" s="418" t="str">
        <f>+変更の内訳!I7</f>
        <v>←</v>
      </c>
      <c r="J28" s="419">
        <f t="shared" si="3"/>
        <v>0</v>
      </c>
      <c r="K28" s="420"/>
      <c r="L28" s="420"/>
      <c r="M28" s="421"/>
      <c r="O28" s="96" t="s">
        <v>54</v>
      </c>
    </row>
    <row r="29" spans="1:16" ht="15" customHeight="1" x14ac:dyDescent="0.2">
      <c r="A29" s="414"/>
      <c r="B29" s="51" t="s">
        <v>67</v>
      </c>
      <c r="C29" s="183">
        <f t="shared" si="2"/>
        <v>0</v>
      </c>
      <c r="D29" s="209">
        <f>+変更の内訳!D23*1000</f>
        <v>0</v>
      </c>
      <c r="E29" s="210">
        <f>+変更の内訳!E23*1000</f>
        <v>0</v>
      </c>
      <c r="F29" s="206">
        <f>+変更の内訳!F23*1000</f>
        <v>0</v>
      </c>
      <c r="G29" s="422">
        <f>+変更の内訳!G23*1000</f>
        <v>0</v>
      </c>
      <c r="H29" s="423" t="str">
        <f>+変更の内訳!H21</f>
        <v/>
      </c>
      <c r="I29" s="424" t="str">
        <f>+変更の内訳!I21</f>
        <v>←</v>
      </c>
      <c r="J29" s="425">
        <f t="shared" si="3"/>
        <v>0</v>
      </c>
      <c r="K29" s="426"/>
      <c r="L29" s="426"/>
      <c r="M29" s="427"/>
      <c r="O29" s="96" t="s">
        <v>54</v>
      </c>
    </row>
    <row r="30" spans="1:16" ht="15" customHeight="1" x14ac:dyDescent="0.2">
      <c r="A30" s="415"/>
      <c r="B30" s="44" t="s">
        <v>68</v>
      </c>
      <c r="C30" s="184">
        <f t="shared" si="2"/>
        <v>0</v>
      </c>
      <c r="D30" s="194">
        <f>+決算書!G20</f>
        <v>0</v>
      </c>
      <c r="E30" s="195">
        <f>SUM(決算書!G22:G24)</f>
        <v>0</v>
      </c>
      <c r="F30" s="207">
        <f>+F29</f>
        <v>0</v>
      </c>
      <c r="G30" s="428"/>
      <c r="H30" s="429"/>
      <c r="I30" s="430"/>
      <c r="J30" s="431">
        <f t="shared" si="3"/>
        <v>0</v>
      </c>
      <c r="K30" s="432"/>
      <c r="L30" s="432"/>
      <c r="M30" s="433"/>
      <c r="O30" s="96" t="s">
        <v>54</v>
      </c>
    </row>
    <row r="31" spans="1:16" ht="15" customHeight="1" x14ac:dyDescent="0.2">
      <c r="A31" s="413" t="str">
        <f>+収支予算書!H6</f>
        <v/>
      </c>
      <c r="B31" s="50" t="s">
        <v>66</v>
      </c>
      <c r="C31" s="182">
        <f t="shared" si="0"/>
        <v>0</v>
      </c>
      <c r="D31" s="186">
        <f>+変更の内訳!D10*1000</f>
        <v>0</v>
      </c>
      <c r="E31" s="208">
        <f>+変更の内訳!E10*1000</f>
        <v>0</v>
      </c>
      <c r="F31" s="205">
        <f>+変更の内訳!F10*1000</f>
        <v>0</v>
      </c>
      <c r="G31" s="416">
        <f>+変更の内訳!G10*1000</f>
        <v>0</v>
      </c>
      <c r="H31" s="417">
        <f>+変更の内訳!H10</f>
        <v>0</v>
      </c>
      <c r="I31" s="418" t="str">
        <f>+変更の内訳!I10</f>
        <v>←</v>
      </c>
      <c r="J31" s="419">
        <f t="shared" si="1"/>
        <v>0</v>
      </c>
      <c r="K31" s="420"/>
      <c r="L31" s="420"/>
      <c r="M31" s="421"/>
      <c r="O31" s="96" t="s">
        <v>54</v>
      </c>
    </row>
    <row r="32" spans="1:16" ht="15" customHeight="1" x14ac:dyDescent="0.2">
      <c r="A32" s="414"/>
      <c r="B32" s="51" t="s">
        <v>67</v>
      </c>
      <c r="C32" s="183">
        <f t="shared" si="0"/>
        <v>0</v>
      </c>
      <c r="D32" s="209">
        <f>+変更の内訳!D24*1000</f>
        <v>0</v>
      </c>
      <c r="E32" s="210">
        <f>+変更の内訳!E24*1000</f>
        <v>0</v>
      </c>
      <c r="F32" s="206">
        <f>+変更の内訳!F24*1000</f>
        <v>0</v>
      </c>
      <c r="G32" s="422">
        <f>+変更の内訳!G24*1000</f>
        <v>0</v>
      </c>
      <c r="H32" s="423" t="str">
        <f>+変更の内訳!H24</f>
        <v/>
      </c>
      <c r="I32" s="424" t="str">
        <f>+変更の内訳!I24</f>
        <v>←</v>
      </c>
      <c r="J32" s="425">
        <f t="shared" si="1"/>
        <v>0</v>
      </c>
      <c r="K32" s="426"/>
      <c r="L32" s="426"/>
      <c r="M32" s="427"/>
      <c r="O32" s="96" t="s">
        <v>54</v>
      </c>
    </row>
    <row r="33" spans="1:15" ht="15" customHeight="1" x14ac:dyDescent="0.2">
      <c r="A33" s="415"/>
      <c r="B33" s="44" t="s">
        <v>68</v>
      </c>
      <c r="C33" s="184">
        <f t="shared" si="0"/>
        <v>0</v>
      </c>
      <c r="D33" s="194">
        <f>+決算書!H20</f>
        <v>0</v>
      </c>
      <c r="E33" s="195">
        <f>SUM(決算書!H22:H24)</f>
        <v>0</v>
      </c>
      <c r="F33" s="207">
        <f>+F32</f>
        <v>0</v>
      </c>
      <c r="G33" s="428"/>
      <c r="H33" s="429"/>
      <c r="I33" s="430"/>
      <c r="J33" s="431">
        <f t="shared" si="1"/>
        <v>0</v>
      </c>
      <c r="K33" s="432"/>
      <c r="L33" s="432"/>
      <c r="M33" s="433"/>
      <c r="O33" s="96" t="s">
        <v>54</v>
      </c>
    </row>
    <row r="34" spans="1:15" ht="15" customHeight="1" x14ac:dyDescent="0.2">
      <c r="A34" s="413" t="str">
        <f>+収支予算書!I6</f>
        <v/>
      </c>
      <c r="B34" s="50" t="s">
        <v>66</v>
      </c>
      <c r="C34" s="182">
        <f t="shared" ref="C34" si="4">+D34+E34</f>
        <v>0</v>
      </c>
      <c r="D34" s="186">
        <f>+変更の内訳!D11*1000</f>
        <v>0</v>
      </c>
      <c r="E34" s="208">
        <f>+変更の内訳!E11*1000</f>
        <v>0</v>
      </c>
      <c r="F34" s="205">
        <f>+変更の内訳!F11*1000</f>
        <v>0</v>
      </c>
      <c r="G34" s="416">
        <f>+変更の内訳!G11*1000</f>
        <v>0</v>
      </c>
      <c r="H34" s="417">
        <f>+変更の内訳!H8</f>
        <v>0</v>
      </c>
      <c r="I34" s="418" t="str">
        <f>+変更の内訳!I8</f>
        <v>←</v>
      </c>
      <c r="J34" s="419">
        <f t="shared" ref="J34:J36" si="5">+C34-F34-G34</f>
        <v>0</v>
      </c>
      <c r="K34" s="420"/>
      <c r="L34" s="420"/>
      <c r="M34" s="421"/>
      <c r="O34" s="96" t="s">
        <v>54</v>
      </c>
    </row>
    <row r="35" spans="1:15" ht="15" customHeight="1" x14ac:dyDescent="0.2">
      <c r="A35" s="414"/>
      <c r="B35" s="51" t="s">
        <v>67</v>
      </c>
      <c r="C35" s="183">
        <f>+D35+E35</f>
        <v>0</v>
      </c>
      <c r="D35" s="209">
        <f>+変更の内訳!D25*1000</f>
        <v>0</v>
      </c>
      <c r="E35" s="210">
        <f>+変更の内訳!E25*1000</f>
        <v>0</v>
      </c>
      <c r="F35" s="206">
        <f>+変更の内訳!F25*1000</f>
        <v>0</v>
      </c>
      <c r="G35" s="422">
        <f>+変更の内訳!G25*1000</f>
        <v>0</v>
      </c>
      <c r="H35" s="423" t="str">
        <f>+変更の内訳!H22</f>
        <v/>
      </c>
      <c r="I35" s="424" t="str">
        <f>+変更の内訳!I22</f>
        <v>←</v>
      </c>
      <c r="J35" s="425">
        <f t="shared" si="5"/>
        <v>0</v>
      </c>
      <c r="K35" s="426"/>
      <c r="L35" s="426"/>
      <c r="M35" s="427"/>
      <c r="O35" s="96" t="s">
        <v>54</v>
      </c>
    </row>
    <row r="36" spans="1:15" ht="15" customHeight="1" x14ac:dyDescent="0.2">
      <c r="A36" s="415"/>
      <c r="B36" s="82" t="s">
        <v>68</v>
      </c>
      <c r="C36" s="184">
        <f>+D36+E36</f>
        <v>0</v>
      </c>
      <c r="D36" s="194">
        <f>+決算書!I20</f>
        <v>0</v>
      </c>
      <c r="E36" s="195">
        <f>SUM(決算書!I22:I24)</f>
        <v>0</v>
      </c>
      <c r="F36" s="207">
        <f>+F35</f>
        <v>0</v>
      </c>
      <c r="G36" s="428"/>
      <c r="H36" s="429"/>
      <c r="I36" s="430"/>
      <c r="J36" s="431">
        <f t="shared" si="5"/>
        <v>0</v>
      </c>
      <c r="K36" s="432"/>
      <c r="L36" s="432"/>
      <c r="M36" s="433"/>
      <c r="O36" s="96" t="s">
        <v>54</v>
      </c>
    </row>
    <row r="37" spans="1:15" ht="15" customHeight="1" x14ac:dyDescent="0.2">
      <c r="A37" s="413" t="str">
        <f>+収支予算書!J6</f>
        <v/>
      </c>
      <c r="B37" s="50" t="s">
        <v>66</v>
      </c>
      <c r="C37" s="182">
        <f t="shared" si="0"/>
        <v>0</v>
      </c>
      <c r="D37" s="186">
        <f>+変更の内訳!D12*1000</f>
        <v>0</v>
      </c>
      <c r="E37" s="208">
        <f>+変更の内訳!E12*1000</f>
        <v>0</v>
      </c>
      <c r="F37" s="205">
        <f>+変更の内訳!F12*1000</f>
        <v>0</v>
      </c>
      <c r="G37" s="416">
        <f>+変更の内訳!G12*1000</f>
        <v>0</v>
      </c>
      <c r="H37" s="417">
        <f>+変更の内訳!H11</f>
        <v>0</v>
      </c>
      <c r="I37" s="418" t="str">
        <f>+変更の内訳!I11</f>
        <v>←</v>
      </c>
      <c r="J37" s="419">
        <f t="shared" si="1"/>
        <v>0</v>
      </c>
      <c r="K37" s="420"/>
      <c r="L37" s="420"/>
      <c r="M37" s="421"/>
      <c r="O37" s="96" t="s">
        <v>54</v>
      </c>
    </row>
    <row r="38" spans="1:15" ht="15" customHeight="1" x14ac:dyDescent="0.2">
      <c r="A38" s="414"/>
      <c r="B38" s="51" t="s">
        <v>67</v>
      </c>
      <c r="C38" s="183">
        <f t="shared" si="0"/>
        <v>0</v>
      </c>
      <c r="D38" s="209">
        <f>+変更の内訳!D26*1000</f>
        <v>0</v>
      </c>
      <c r="E38" s="210">
        <f>+変更の内訳!E26*1000</f>
        <v>0</v>
      </c>
      <c r="F38" s="206">
        <f>+変更の内訳!F26*1000</f>
        <v>0</v>
      </c>
      <c r="G38" s="422">
        <f>+変更の内訳!G26*1000</f>
        <v>0</v>
      </c>
      <c r="H38" s="423" t="str">
        <f>+変更の内訳!H25</f>
        <v/>
      </c>
      <c r="I38" s="424" t="str">
        <f>+変更の内訳!I25</f>
        <v>←</v>
      </c>
      <c r="J38" s="425">
        <f t="shared" si="1"/>
        <v>0</v>
      </c>
      <c r="K38" s="426"/>
      <c r="L38" s="426"/>
      <c r="M38" s="427"/>
      <c r="O38" s="96" t="s">
        <v>54</v>
      </c>
    </row>
    <row r="39" spans="1:15" ht="15" customHeight="1" x14ac:dyDescent="0.2">
      <c r="A39" s="415"/>
      <c r="B39" s="44" t="s">
        <v>68</v>
      </c>
      <c r="C39" s="184">
        <f t="shared" si="0"/>
        <v>0</v>
      </c>
      <c r="D39" s="194">
        <f>+決算書!J20</f>
        <v>0</v>
      </c>
      <c r="E39" s="195">
        <f>SUM(決算書!J22:J24)</f>
        <v>0</v>
      </c>
      <c r="F39" s="207">
        <f>+F38</f>
        <v>0</v>
      </c>
      <c r="G39" s="428"/>
      <c r="H39" s="429"/>
      <c r="I39" s="430"/>
      <c r="J39" s="431">
        <f t="shared" si="1"/>
        <v>0</v>
      </c>
      <c r="K39" s="432"/>
      <c r="L39" s="432"/>
      <c r="M39" s="433"/>
      <c r="O39" s="96" t="s">
        <v>54</v>
      </c>
    </row>
    <row r="40" spans="1:15" ht="15" customHeight="1" x14ac:dyDescent="0.2">
      <c r="A40" s="435" t="s">
        <v>27</v>
      </c>
      <c r="B40" s="50" t="s">
        <v>66</v>
      </c>
      <c r="C40" s="185">
        <f t="shared" ref="C40:G42" si="6">+C19+C22+C25+C28+C31+C34+C37</f>
        <v>0</v>
      </c>
      <c r="D40" s="186">
        <f>+D19+D22+D25+D28+D31+D34+D37</f>
        <v>0</v>
      </c>
      <c r="E40" s="187">
        <f t="shared" si="6"/>
        <v>0</v>
      </c>
      <c r="F40" s="188">
        <f>+F19+F22+F25+F28+F31+F34+F37</f>
        <v>0</v>
      </c>
      <c r="G40" s="444">
        <f>+G19+G22+G25+G28+G31+G34+G37</f>
        <v>0</v>
      </c>
      <c r="H40" s="445"/>
      <c r="I40" s="446"/>
      <c r="J40" s="419">
        <f>+J19+J22+J25+J28+J31+J34+J37</f>
        <v>0</v>
      </c>
      <c r="K40" s="420">
        <f t="shared" ref="K40:M41" si="7">+K19+K22+K25+K28+K31+K37</f>
        <v>0</v>
      </c>
      <c r="L40" s="420">
        <f t="shared" si="7"/>
        <v>0</v>
      </c>
      <c r="M40" s="421">
        <f t="shared" si="7"/>
        <v>0</v>
      </c>
    </row>
    <row r="41" spans="1:15" ht="15" customHeight="1" x14ac:dyDescent="0.2">
      <c r="A41" s="436"/>
      <c r="B41" s="51" t="s">
        <v>67</v>
      </c>
      <c r="C41" s="189">
        <f>+C20+C23+C26+C29+C32+C35+C38</f>
        <v>0</v>
      </c>
      <c r="D41" s="190">
        <f>+D20+D23+D26+D29+D32+D35+D38</f>
        <v>0</v>
      </c>
      <c r="E41" s="191">
        <f>+E20+E23+E26+E29+E32+E35+E38</f>
        <v>0</v>
      </c>
      <c r="F41" s="192">
        <f t="shared" si="6"/>
        <v>0</v>
      </c>
      <c r="G41" s="438">
        <f t="shared" si="6"/>
        <v>0</v>
      </c>
      <c r="H41" s="439" t="e">
        <f>+H20+H23+H26+H29+H32+H38</f>
        <v>#VALUE!</v>
      </c>
      <c r="I41" s="440" t="e">
        <f>+I20+I23+I26+I29+I32+I38</f>
        <v>#VALUE!</v>
      </c>
      <c r="J41" s="438">
        <f>+J20+J23+J26+J29+J32+J35+J38</f>
        <v>0</v>
      </c>
      <c r="K41" s="439">
        <f t="shared" si="7"/>
        <v>0</v>
      </c>
      <c r="L41" s="439">
        <f t="shared" si="7"/>
        <v>0</v>
      </c>
      <c r="M41" s="441">
        <f t="shared" si="7"/>
        <v>0</v>
      </c>
    </row>
    <row r="42" spans="1:15" ht="15" customHeight="1" x14ac:dyDescent="0.2">
      <c r="A42" s="437"/>
      <c r="B42" s="44" t="s">
        <v>68</v>
      </c>
      <c r="C42" s="193">
        <f>+C21+C24+C27+C30+C33+C36+C39</f>
        <v>0</v>
      </c>
      <c r="D42" s="194">
        <f>+D21+D24+D27+D30+D33+D36+D39</f>
        <v>0</v>
      </c>
      <c r="E42" s="195">
        <f>+E21+E24+E27+E30+E33+E36+E39</f>
        <v>0</v>
      </c>
      <c r="F42" s="196">
        <f t="shared" si="6"/>
        <v>0</v>
      </c>
      <c r="G42" s="431">
        <f>+G21+G24+G27+G30+G33+G36+G39</f>
        <v>0</v>
      </c>
      <c r="H42" s="432">
        <f t="shared" ref="H42:M42" si="8">+H21+H24+H27+H30+H33+H39</f>
        <v>0</v>
      </c>
      <c r="I42" s="443">
        <f t="shared" si="8"/>
        <v>0</v>
      </c>
      <c r="J42" s="431">
        <f>+J21+J24+J27+J30+J33+J36+J39</f>
        <v>0</v>
      </c>
      <c r="K42" s="432">
        <f t="shared" si="8"/>
        <v>0</v>
      </c>
      <c r="L42" s="432">
        <f t="shared" si="8"/>
        <v>0</v>
      </c>
      <c r="M42" s="433">
        <f t="shared" si="8"/>
        <v>0</v>
      </c>
    </row>
    <row r="43" spans="1:15" ht="14.4" x14ac:dyDescent="0.2">
      <c r="A43" s="442" t="s">
        <v>69</v>
      </c>
      <c r="B43" s="442"/>
      <c r="C43" s="76"/>
      <c r="D43" s="75"/>
      <c r="E43" s="75"/>
      <c r="F43" s="28"/>
    </row>
    <row r="44" spans="1:15" x14ac:dyDescent="0.2">
      <c r="A44" s="434" t="s">
        <v>70</v>
      </c>
      <c r="B44" s="434"/>
      <c r="C44" s="77" t="s">
        <v>204</v>
      </c>
      <c r="D44" s="26"/>
      <c r="E44" s="26"/>
      <c r="F44" s="26"/>
    </row>
    <row r="45" spans="1:15" x14ac:dyDescent="0.2">
      <c r="A45" s="434" t="s">
        <v>71</v>
      </c>
      <c r="B45" s="434"/>
      <c r="C45" s="78" t="s">
        <v>72</v>
      </c>
      <c r="D45" s="26"/>
      <c r="E45" s="26"/>
      <c r="F45" s="26"/>
    </row>
    <row r="54" spans="1:1" hidden="1" x14ac:dyDescent="0.2">
      <c r="A54" s="13" t="s">
        <v>374</v>
      </c>
    </row>
    <row r="55" spans="1:1" hidden="1" x14ac:dyDescent="0.2">
      <c r="A55" s="13" t="s">
        <v>375</v>
      </c>
    </row>
  </sheetData>
  <sheetProtection algorithmName="SHA-512" hashValue="r7ww4ajjC/J29s+HkMC5ceMixcgGKHsYiVrNAiTHNV7kHWS0Q2K+D866aOOSUtS3t331YT61qUUBOMbBGBjYxw==" saltValue="wIgXxSMWELmPIP9zrZD9jQ==" spinCount="100000" sheet="1" objects="1" scenarios="1"/>
  <mergeCells count="78">
    <mergeCell ref="A34:A36"/>
    <mergeCell ref="G34:I34"/>
    <mergeCell ref="J34:M34"/>
    <mergeCell ref="G35:I35"/>
    <mergeCell ref="J35:M35"/>
    <mergeCell ref="G36:I36"/>
    <mergeCell ref="J36:M36"/>
    <mergeCell ref="A28:A30"/>
    <mergeCell ref="G28:I28"/>
    <mergeCell ref="J28:M28"/>
    <mergeCell ref="G29:I29"/>
    <mergeCell ref="J29:M29"/>
    <mergeCell ref="G30:I30"/>
    <mergeCell ref="J30:M30"/>
    <mergeCell ref="A25:A27"/>
    <mergeCell ref="G25:I25"/>
    <mergeCell ref="J25:M25"/>
    <mergeCell ref="G26:I26"/>
    <mergeCell ref="J26:M26"/>
    <mergeCell ref="G27:I27"/>
    <mergeCell ref="J27:M27"/>
    <mergeCell ref="A44:B44"/>
    <mergeCell ref="A45:B45"/>
    <mergeCell ref="A40:A42"/>
    <mergeCell ref="J40:M40"/>
    <mergeCell ref="G41:I41"/>
    <mergeCell ref="J41:M41"/>
    <mergeCell ref="A43:B43"/>
    <mergeCell ref="G42:I42"/>
    <mergeCell ref="J42:M42"/>
    <mergeCell ref="G40:I40"/>
    <mergeCell ref="A37:A39"/>
    <mergeCell ref="G37:I37"/>
    <mergeCell ref="J37:M37"/>
    <mergeCell ref="G38:I38"/>
    <mergeCell ref="J38:M38"/>
    <mergeCell ref="G39:I39"/>
    <mergeCell ref="J39:M39"/>
    <mergeCell ref="A31:A33"/>
    <mergeCell ref="G31:I31"/>
    <mergeCell ref="J31:M31"/>
    <mergeCell ref="G32:I32"/>
    <mergeCell ref="J32:M32"/>
    <mergeCell ref="G33:I33"/>
    <mergeCell ref="J33:M33"/>
    <mergeCell ref="A22:A24"/>
    <mergeCell ref="G22:I22"/>
    <mergeCell ref="J22:M22"/>
    <mergeCell ref="G23:I23"/>
    <mergeCell ref="J23:M23"/>
    <mergeCell ref="G24:I24"/>
    <mergeCell ref="J24:M24"/>
    <mergeCell ref="A19:A21"/>
    <mergeCell ref="G19:I19"/>
    <mergeCell ref="J19:M19"/>
    <mergeCell ref="G20:I20"/>
    <mergeCell ref="J20:M20"/>
    <mergeCell ref="G21:I21"/>
    <mergeCell ref="J21:M21"/>
    <mergeCell ref="G7:M7"/>
    <mergeCell ref="A9:M9"/>
    <mergeCell ref="A11:D11"/>
    <mergeCell ref="B13:C14"/>
    <mergeCell ref="A16:B18"/>
    <mergeCell ref="C16:C18"/>
    <mergeCell ref="D16:E16"/>
    <mergeCell ref="F16:M16"/>
    <mergeCell ref="D17:D18"/>
    <mergeCell ref="E17:E18"/>
    <mergeCell ref="F17:F18"/>
    <mergeCell ref="G17:M17"/>
    <mergeCell ref="G18:I18"/>
    <mergeCell ref="J18:M18"/>
    <mergeCell ref="A4:B5"/>
    <mergeCell ref="G1:I1"/>
    <mergeCell ref="J1:M1"/>
    <mergeCell ref="G5:M5"/>
    <mergeCell ref="G6:M6"/>
  </mergeCells>
  <phoneticPr fontId="2"/>
  <conditionalFormatting sqref="G21:I21 G24:I24 G27:I27 G30:I30 G33:I33 G36:I36 G39:I39">
    <cfRule type="expression" dxfId="2" priority="2">
      <formula>A19=""</formula>
    </cfRule>
    <cfRule type="expression" dxfId="1" priority="3">
      <formula>G21=""</formula>
    </cfRule>
  </conditionalFormatting>
  <conditionalFormatting sqref="C43">
    <cfRule type="expression" dxfId="0" priority="1">
      <formula>$C$43=""</formula>
    </cfRule>
  </conditionalFormatting>
  <dataValidations count="1">
    <dataValidation type="list" allowBlank="1" showInputMessage="1" sqref="C43" xr:uid="{00000000-0002-0000-0700-000000000000}">
      <formula1>$A$54:$A$55</formula1>
    </dataValidation>
  </dataValidations>
  <printOptions horizontalCentered="1"/>
  <pageMargins left="0.78740157480314965" right="0.78740157480314965" top="0.62992125984251968" bottom="0.19685039370078741" header="0.19685039370078741" footer="0.19685039370078741"/>
  <pageSetup paperSize="9" scale="90" orientation="landscape"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78"/>
  <sheetViews>
    <sheetView workbookViewId="0">
      <selection activeCell="G37" sqref="G37"/>
    </sheetView>
  </sheetViews>
  <sheetFormatPr defaultRowHeight="13.2" x14ac:dyDescent="0.2"/>
  <cols>
    <col min="1" max="1" width="17.21875" bestFit="1" customWidth="1"/>
    <col min="2" max="3" width="9.88671875" bestFit="1" customWidth="1"/>
    <col min="5" max="11" width="28.21875" style="98" customWidth="1"/>
  </cols>
  <sheetData>
    <row r="1" spans="1:11" x14ac:dyDescent="0.2">
      <c r="A1" t="s">
        <v>157</v>
      </c>
      <c r="B1" t="s">
        <v>156</v>
      </c>
      <c r="C1" t="s">
        <v>155</v>
      </c>
      <c r="D1" t="s">
        <v>0</v>
      </c>
      <c r="E1" s="98" t="s">
        <v>212</v>
      </c>
      <c r="F1" s="98" t="s">
        <v>213</v>
      </c>
      <c r="G1" s="98" t="s">
        <v>214</v>
      </c>
      <c r="H1" s="98" t="s">
        <v>215</v>
      </c>
      <c r="I1" s="98" t="s">
        <v>216</v>
      </c>
      <c r="J1" s="98" t="s">
        <v>217</v>
      </c>
      <c r="K1" s="98" t="s">
        <v>218</v>
      </c>
    </row>
    <row r="2" spans="1:11" x14ac:dyDescent="0.2">
      <c r="A2" t="s">
        <v>121</v>
      </c>
      <c r="B2">
        <v>10010</v>
      </c>
      <c r="C2">
        <v>10</v>
      </c>
      <c r="D2">
        <v>1</v>
      </c>
      <c r="E2" s="98" t="s">
        <v>219</v>
      </c>
      <c r="F2" s="98" t="s">
        <v>296</v>
      </c>
      <c r="G2" s="98" t="s">
        <v>313</v>
      </c>
      <c r="K2"/>
    </row>
    <row r="3" spans="1:11" x14ac:dyDescent="0.2">
      <c r="A3" t="s">
        <v>93</v>
      </c>
      <c r="B3">
        <v>10020</v>
      </c>
      <c r="C3">
        <v>20</v>
      </c>
      <c r="D3">
        <v>2</v>
      </c>
      <c r="E3" s="98" t="s">
        <v>220</v>
      </c>
      <c r="F3" s="98" t="s">
        <v>297</v>
      </c>
      <c r="G3" s="98" t="s">
        <v>314</v>
      </c>
      <c r="K3"/>
    </row>
    <row r="4" spans="1:11" x14ac:dyDescent="0.2">
      <c r="A4" t="s">
        <v>96</v>
      </c>
      <c r="B4">
        <v>10030</v>
      </c>
      <c r="C4">
        <v>30</v>
      </c>
      <c r="D4">
        <v>3</v>
      </c>
      <c r="E4" s="98" t="s">
        <v>221</v>
      </c>
      <c r="F4" s="98" t="s">
        <v>315</v>
      </c>
      <c r="J4"/>
      <c r="K4"/>
    </row>
    <row r="5" spans="1:11" x14ac:dyDescent="0.2">
      <c r="A5" t="s">
        <v>95</v>
      </c>
      <c r="B5">
        <v>10040</v>
      </c>
      <c r="C5">
        <v>40</v>
      </c>
      <c r="D5">
        <v>4</v>
      </c>
      <c r="E5" s="98" t="s">
        <v>222</v>
      </c>
      <c r="F5" s="98" t="s">
        <v>315</v>
      </c>
      <c r="J5"/>
      <c r="K5"/>
    </row>
    <row r="6" spans="1:11" x14ac:dyDescent="0.2">
      <c r="A6" t="s">
        <v>175</v>
      </c>
      <c r="B6">
        <v>10050</v>
      </c>
      <c r="C6">
        <v>50</v>
      </c>
      <c r="D6">
        <v>5</v>
      </c>
      <c r="E6" s="98" t="s">
        <v>223</v>
      </c>
      <c r="F6" s="98" t="s">
        <v>298</v>
      </c>
      <c r="G6" s="98" t="s">
        <v>316</v>
      </c>
      <c r="H6" s="98" t="s">
        <v>363</v>
      </c>
      <c r="K6"/>
    </row>
    <row r="7" spans="1:11" x14ac:dyDescent="0.2">
      <c r="A7" t="s">
        <v>99</v>
      </c>
      <c r="B7">
        <v>10060</v>
      </c>
      <c r="C7">
        <v>60</v>
      </c>
      <c r="D7">
        <v>6</v>
      </c>
      <c r="E7" s="98" t="s">
        <v>224</v>
      </c>
      <c r="F7" s="98" t="s">
        <v>299</v>
      </c>
      <c r="G7" s="98" t="s">
        <v>364</v>
      </c>
      <c r="J7"/>
      <c r="K7"/>
    </row>
    <row r="8" spans="1:11" x14ac:dyDescent="0.2">
      <c r="A8" t="s">
        <v>138</v>
      </c>
      <c r="B8">
        <v>10070</v>
      </c>
      <c r="C8">
        <v>70</v>
      </c>
      <c r="D8">
        <v>7</v>
      </c>
      <c r="E8" s="98" t="s">
        <v>225</v>
      </c>
      <c r="F8" s="98" t="s">
        <v>315</v>
      </c>
      <c r="H8"/>
      <c r="I8"/>
      <c r="J8"/>
      <c r="K8"/>
    </row>
    <row r="9" spans="1:11" x14ac:dyDescent="0.2">
      <c r="A9" t="s">
        <v>103</v>
      </c>
      <c r="B9">
        <v>413</v>
      </c>
      <c r="C9">
        <v>80</v>
      </c>
      <c r="D9">
        <v>8</v>
      </c>
      <c r="E9" s="98" t="s">
        <v>226</v>
      </c>
      <c r="F9" s="98" t="s">
        <v>317</v>
      </c>
      <c r="G9" s="98" t="str">
        <f>VLOOKUP(A9,[1]内定通知一覧!$D$3:$AZ$79,49,FALSE)</f>
        <v>大阪信愛学院小学校</v>
      </c>
      <c r="H9"/>
      <c r="I9"/>
      <c r="J9"/>
      <c r="K9"/>
    </row>
    <row r="10" spans="1:11" x14ac:dyDescent="0.2">
      <c r="A10" t="s">
        <v>176</v>
      </c>
      <c r="B10">
        <v>10090</v>
      </c>
      <c r="C10">
        <v>90</v>
      </c>
      <c r="D10">
        <v>9</v>
      </c>
      <c r="E10" s="98" t="s">
        <v>227</v>
      </c>
      <c r="F10" s="98" t="s">
        <v>315</v>
      </c>
      <c r="H10"/>
      <c r="I10"/>
      <c r="J10"/>
      <c r="K10"/>
    </row>
    <row r="11" spans="1:11" x14ac:dyDescent="0.2">
      <c r="A11" t="s">
        <v>100</v>
      </c>
      <c r="B11">
        <v>10100</v>
      </c>
      <c r="C11">
        <v>100</v>
      </c>
      <c r="D11">
        <v>10</v>
      </c>
      <c r="E11" s="98" t="s">
        <v>228</v>
      </c>
      <c r="F11" s="98" t="s">
        <v>318</v>
      </c>
      <c r="H11"/>
      <c r="I11"/>
      <c r="J11"/>
      <c r="K11"/>
    </row>
    <row r="12" spans="1:11" x14ac:dyDescent="0.2">
      <c r="A12" t="s">
        <v>104</v>
      </c>
      <c r="B12">
        <v>412</v>
      </c>
      <c r="C12">
        <v>110</v>
      </c>
      <c r="D12">
        <v>11</v>
      </c>
      <c r="E12" s="98" t="s">
        <v>229</v>
      </c>
      <c r="F12" s="98" t="s">
        <v>315</v>
      </c>
      <c r="H12"/>
      <c r="I12"/>
      <c r="J12"/>
      <c r="K12"/>
    </row>
    <row r="13" spans="1:11" x14ac:dyDescent="0.2">
      <c r="A13" t="s">
        <v>105</v>
      </c>
      <c r="B13">
        <v>10120</v>
      </c>
      <c r="C13">
        <v>120</v>
      </c>
      <c r="D13">
        <v>12</v>
      </c>
      <c r="E13" s="98" t="s">
        <v>230</v>
      </c>
      <c r="F13" s="98" t="s">
        <v>319</v>
      </c>
      <c r="J13"/>
      <c r="K13"/>
    </row>
    <row r="14" spans="1:11" x14ac:dyDescent="0.2">
      <c r="A14" t="s">
        <v>177</v>
      </c>
      <c r="B14">
        <v>10130</v>
      </c>
      <c r="C14">
        <v>130</v>
      </c>
      <c r="D14">
        <v>13</v>
      </c>
      <c r="E14" s="98" t="s">
        <v>231</v>
      </c>
      <c r="J14"/>
      <c r="K14"/>
    </row>
    <row r="15" spans="1:11" x14ac:dyDescent="0.2">
      <c r="A15" t="s">
        <v>107</v>
      </c>
      <c r="B15">
        <v>10140</v>
      </c>
      <c r="C15">
        <v>140</v>
      </c>
      <c r="D15">
        <v>14</v>
      </c>
      <c r="E15" s="98" t="s">
        <v>232</v>
      </c>
      <c r="F15" s="98" t="s">
        <v>315</v>
      </c>
      <c r="J15"/>
      <c r="K15"/>
    </row>
    <row r="16" spans="1:11" x14ac:dyDescent="0.2">
      <c r="A16" t="s">
        <v>192</v>
      </c>
      <c r="B16">
        <v>410</v>
      </c>
      <c r="C16">
        <v>150</v>
      </c>
      <c r="D16">
        <v>15</v>
      </c>
      <c r="E16" s="98" t="s">
        <v>233</v>
      </c>
      <c r="F16" s="98" t="s">
        <v>300</v>
      </c>
      <c r="G16" s="98" t="s">
        <v>320</v>
      </c>
      <c r="H16" s="98" t="s">
        <v>365</v>
      </c>
      <c r="I16" s="98" t="str">
        <f>VLOOKUP(A16,[1]内定通知一覧!$D$3:$AZ$79,49,FALSE)</f>
        <v>利晶学園小学校</v>
      </c>
      <c r="J16"/>
      <c r="K16"/>
    </row>
    <row r="17" spans="1:11" x14ac:dyDescent="0.2">
      <c r="A17" t="s">
        <v>178</v>
      </c>
      <c r="B17">
        <v>10160</v>
      </c>
      <c r="C17">
        <v>160</v>
      </c>
      <c r="D17">
        <v>16</v>
      </c>
      <c r="E17" s="98" t="s">
        <v>234</v>
      </c>
      <c r="H17" s="98" t="s">
        <v>315</v>
      </c>
    </row>
    <row r="18" spans="1:11" x14ac:dyDescent="0.2">
      <c r="A18" t="s">
        <v>110</v>
      </c>
      <c r="B18">
        <v>10170</v>
      </c>
      <c r="C18">
        <v>170</v>
      </c>
      <c r="D18">
        <v>17</v>
      </c>
      <c r="E18" s="98" t="s">
        <v>235</v>
      </c>
      <c r="F18" s="98" t="s">
        <v>321</v>
      </c>
      <c r="J18"/>
      <c r="K18"/>
    </row>
    <row r="19" spans="1:11" x14ac:dyDescent="0.2">
      <c r="A19" t="s">
        <v>152</v>
      </c>
      <c r="B19">
        <v>10180</v>
      </c>
      <c r="C19">
        <v>180</v>
      </c>
      <c r="D19">
        <v>18</v>
      </c>
      <c r="E19" s="98" t="s">
        <v>236</v>
      </c>
      <c r="F19" s="98" t="s">
        <v>322</v>
      </c>
      <c r="J19"/>
      <c r="K19"/>
    </row>
    <row r="20" spans="1:11" x14ac:dyDescent="0.2">
      <c r="A20" t="s">
        <v>108</v>
      </c>
      <c r="B20">
        <v>435</v>
      </c>
      <c r="C20">
        <v>190</v>
      </c>
      <c r="D20">
        <v>19</v>
      </c>
      <c r="E20" s="98" t="s">
        <v>237</v>
      </c>
      <c r="F20" s="98" t="s">
        <v>301</v>
      </c>
      <c r="G20" s="98" t="s">
        <v>323</v>
      </c>
      <c r="K20"/>
    </row>
    <row r="21" spans="1:11" x14ac:dyDescent="0.2">
      <c r="A21" t="s">
        <v>109</v>
      </c>
      <c r="B21">
        <v>420</v>
      </c>
      <c r="C21">
        <v>200</v>
      </c>
      <c r="D21">
        <v>20</v>
      </c>
      <c r="E21" s="98" t="s">
        <v>238</v>
      </c>
      <c r="F21" s="98" t="s">
        <v>302</v>
      </c>
      <c r="G21" s="98" t="s">
        <v>324</v>
      </c>
      <c r="H21" s="98" t="s">
        <v>366</v>
      </c>
      <c r="I21" s="98" t="str">
        <f>VLOOKUP(A21,[1]内定通知一覧!$D$3:$AZ$79,49,FALSE)</f>
        <v>追手門学院小学校</v>
      </c>
      <c r="J21"/>
      <c r="K21"/>
    </row>
    <row r="22" spans="1:11" x14ac:dyDescent="0.2">
      <c r="A22" t="s">
        <v>111</v>
      </c>
      <c r="B22">
        <v>10210</v>
      </c>
      <c r="C22">
        <v>210</v>
      </c>
      <c r="D22">
        <v>21</v>
      </c>
      <c r="E22" s="98" t="s">
        <v>239</v>
      </c>
      <c r="F22" s="98" t="s">
        <v>325</v>
      </c>
      <c r="J22"/>
      <c r="K22"/>
    </row>
    <row r="23" spans="1:11" x14ac:dyDescent="0.2">
      <c r="A23" t="s">
        <v>179</v>
      </c>
      <c r="B23">
        <v>422</v>
      </c>
      <c r="C23">
        <v>220</v>
      </c>
      <c r="D23">
        <v>22</v>
      </c>
      <c r="E23" s="98" t="s">
        <v>240</v>
      </c>
      <c r="F23" s="98" t="s">
        <v>303</v>
      </c>
      <c r="G23" s="98" t="s">
        <v>309</v>
      </c>
      <c r="H23" s="98" t="s">
        <v>326</v>
      </c>
      <c r="I23" s="98" t="s">
        <v>367</v>
      </c>
      <c r="J23" s="98" t="s">
        <v>372</v>
      </c>
      <c r="K23" s="98" t="str">
        <f>VLOOKUP(A23,[1]内定通知一覧!$D$3:$AZ$79,49,FALSE)</f>
        <v>関西大学初等部</v>
      </c>
    </row>
    <row r="24" spans="1:11" x14ac:dyDescent="0.2">
      <c r="A24" t="s">
        <v>115</v>
      </c>
      <c r="B24">
        <v>429</v>
      </c>
      <c r="C24">
        <v>230</v>
      </c>
      <c r="D24">
        <v>23</v>
      </c>
      <c r="E24" s="98" t="s">
        <v>241</v>
      </c>
      <c r="F24" s="98" t="s">
        <v>327</v>
      </c>
      <c r="J24"/>
      <c r="K24"/>
    </row>
    <row r="25" spans="1:11" x14ac:dyDescent="0.2">
      <c r="A25" t="s">
        <v>116</v>
      </c>
      <c r="B25">
        <v>10240</v>
      </c>
      <c r="C25">
        <v>240</v>
      </c>
      <c r="D25">
        <v>24</v>
      </c>
      <c r="E25" s="98" t="s">
        <v>242</v>
      </c>
      <c r="F25" s="98" t="s">
        <v>328</v>
      </c>
      <c r="J25"/>
      <c r="K25"/>
    </row>
    <row r="26" spans="1:11" x14ac:dyDescent="0.2">
      <c r="A26" t="s">
        <v>97</v>
      </c>
      <c r="B26">
        <v>425</v>
      </c>
      <c r="C26">
        <v>250</v>
      </c>
      <c r="D26">
        <v>25</v>
      </c>
      <c r="E26" s="98" t="s">
        <v>243</v>
      </c>
      <c r="F26" s="98" t="s">
        <v>329</v>
      </c>
      <c r="J26"/>
      <c r="K26"/>
    </row>
    <row r="27" spans="1:11" x14ac:dyDescent="0.2">
      <c r="A27" t="s">
        <v>118</v>
      </c>
      <c r="B27">
        <v>404</v>
      </c>
      <c r="C27">
        <v>270</v>
      </c>
      <c r="D27">
        <v>26</v>
      </c>
      <c r="E27" s="98" t="s">
        <v>244</v>
      </c>
      <c r="F27" s="98" t="s">
        <v>330</v>
      </c>
      <c r="G27" s="98" t="str">
        <f>VLOOKUP(A27,[1]内定通知一覧!$D$3:$AZ$79,49,FALSE)</f>
        <v>賢明学院小学校</v>
      </c>
      <c r="H27"/>
      <c r="I27"/>
      <c r="J27"/>
      <c r="K27"/>
    </row>
    <row r="28" spans="1:11" x14ac:dyDescent="0.2">
      <c r="A28" t="s">
        <v>180</v>
      </c>
      <c r="B28">
        <v>10280</v>
      </c>
      <c r="C28">
        <v>280</v>
      </c>
      <c r="D28">
        <v>27</v>
      </c>
      <c r="E28" s="98" t="s">
        <v>245</v>
      </c>
      <c r="H28" s="98" t="s">
        <v>315</v>
      </c>
    </row>
    <row r="29" spans="1:11" x14ac:dyDescent="0.2">
      <c r="A29" t="s">
        <v>181</v>
      </c>
      <c r="B29">
        <v>10290</v>
      </c>
      <c r="C29">
        <v>290</v>
      </c>
      <c r="D29">
        <v>28</v>
      </c>
      <c r="E29" s="98" t="s">
        <v>246</v>
      </c>
      <c r="H29" s="98" t="s">
        <v>315</v>
      </c>
    </row>
    <row r="30" spans="1:11" x14ac:dyDescent="0.2">
      <c r="A30" t="s">
        <v>122</v>
      </c>
      <c r="B30">
        <v>428</v>
      </c>
      <c r="C30">
        <v>300</v>
      </c>
      <c r="D30">
        <v>29</v>
      </c>
      <c r="E30" s="98" t="s">
        <v>247</v>
      </c>
      <c r="F30" s="98" t="s">
        <v>331</v>
      </c>
      <c r="G30" s="98" t="str">
        <f>VLOOKUP(A30,[1]内定通知一覧!$D$3:$AZ$79,49,FALSE)</f>
        <v>四條畷学園小学校</v>
      </c>
      <c r="H30"/>
      <c r="I30"/>
      <c r="J30"/>
      <c r="K30"/>
    </row>
    <row r="31" spans="1:11" x14ac:dyDescent="0.2">
      <c r="A31" t="s">
        <v>123</v>
      </c>
      <c r="B31">
        <v>10310</v>
      </c>
      <c r="C31">
        <v>310</v>
      </c>
      <c r="D31">
        <v>30</v>
      </c>
      <c r="E31" s="98" t="s">
        <v>248</v>
      </c>
      <c r="F31" s="98" t="s">
        <v>310</v>
      </c>
      <c r="G31" s="98" t="s">
        <v>332</v>
      </c>
      <c r="H31" s="98" t="s">
        <v>368</v>
      </c>
      <c r="I31" s="98" t="str">
        <f>VLOOKUP(A31,[1]内定通知一覧!$D$3:$AZ$79,49,FALSE)</f>
        <v>四天王寺小学校</v>
      </c>
      <c r="J31"/>
      <c r="K31"/>
    </row>
    <row r="32" spans="1:11" x14ac:dyDescent="0.2">
      <c r="A32" t="s">
        <v>124</v>
      </c>
      <c r="B32">
        <v>430</v>
      </c>
      <c r="C32">
        <v>320</v>
      </c>
      <c r="D32">
        <v>31</v>
      </c>
      <c r="E32" s="98" t="s">
        <v>249</v>
      </c>
      <c r="F32" s="98" t="s">
        <v>333</v>
      </c>
      <c r="J32"/>
      <c r="K32"/>
    </row>
    <row r="33" spans="1:11" x14ac:dyDescent="0.2">
      <c r="A33" t="s">
        <v>188</v>
      </c>
      <c r="B33">
        <v>10330</v>
      </c>
      <c r="C33">
        <v>330</v>
      </c>
      <c r="D33">
        <v>32</v>
      </c>
      <c r="E33" s="98" t="s">
        <v>250</v>
      </c>
    </row>
    <row r="34" spans="1:11" x14ac:dyDescent="0.2">
      <c r="A34" t="s">
        <v>126</v>
      </c>
      <c r="B34">
        <v>402</v>
      </c>
      <c r="C34">
        <v>340</v>
      </c>
      <c r="D34">
        <v>33</v>
      </c>
      <c r="E34" s="98" t="s">
        <v>251</v>
      </c>
      <c r="F34" s="98" t="str">
        <f>VLOOKUP(A34,[1]内定通知一覧!$D$3:$AZ$79,49,FALSE)</f>
        <v>城星学園小学校</v>
      </c>
      <c r="G34"/>
      <c r="H34"/>
      <c r="I34"/>
      <c r="J34"/>
      <c r="K34"/>
    </row>
    <row r="35" spans="1:11" x14ac:dyDescent="0.2">
      <c r="A35" t="s">
        <v>127</v>
      </c>
      <c r="B35">
        <v>417</v>
      </c>
      <c r="C35">
        <v>350</v>
      </c>
      <c r="D35">
        <v>34</v>
      </c>
      <c r="E35" s="98" t="s">
        <v>252</v>
      </c>
      <c r="F35" s="98" t="s">
        <v>334</v>
      </c>
      <c r="G35" s="98" t="str">
        <f>VLOOKUP(A35,[1]内定通知一覧!$D$3:$AZ$79,49,FALSE)</f>
        <v>城南学園小学校</v>
      </c>
      <c r="H35"/>
      <c r="I35"/>
      <c r="J35"/>
      <c r="K35"/>
    </row>
    <row r="36" spans="1:11" x14ac:dyDescent="0.2">
      <c r="A36" t="s">
        <v>135</v>
      </c>
      <c r="B36">
        <v>10360</v>
      </c>
      <c r="C36">
        <v>360</v>
      </c>
      <c r="D36">
        <v>35</v>
      </c>
      <c r="E36" s="98" t="s">
        <v>253</v>
      </c>
      <c r="H36" s="98" t="s">
        <v>315</v>
      </c>
    </row>
    <row r="37" spans="1:11" x14ac:dyDescent="0.2">
      <c r="A37" t="s">
        <v>128</v>
      </c>
      <c r="B37">
        <v>10370</v>
      </c>
      <c r="C37">
        <v>370</v>
      </c>
      <c r="D37">
        <v>36</v>
      </c>
      <c r="E37" s="98" t="s">
        <v>254</v>
      </c>
      <c r="H37" s="98" t="s">
        <v>315</v>
      </c>
    </row>
    <row r="38" spans="1:11" x14ac:dyDescent="0.2">
      <c r="A38" t="s">
        <v>182</v>
      </c>
      <c r="B38">
        <v>10380</v>
      </c>
      <c r="C38">
        <v>380</v>
      </c>
      <c r="D38">
        <v>37</v>
      </c>
      <c r="E38" s="98" t="s">
        <v>255</v>
      </c>
      <c r="F38" s="98" t="s">
        <v>335</v>
      </c>
      <c r="H38"/>
      <c r="I38"/>
      <c r="J38"/>
      <c r="K38"/>
    </row>
    <row r="39" spans="1:11" x14ac:dyDescent="0.2">
      <c r="A39" t="s">
        <v>129</v>
      </c>
      <c r="B39">
        <v>409</v>
      </c>
      <c r="C39">
        <v>390</v>
      </c>
      <c r="D39">
        <v>38</v>
      </c>
      <c r="E39" s="98" t="s">
        <v>256</v>
      </c>
      <c r="F39" s="98" t="s">
        <v>336</v>
      </c>
      <c r="H39"/>
      <c r="I39"/>
      <c r="J39"/>
      <c r="K39"/>
    </row>
    <row r="40" spans="1:11" x14ac:dyDescent="0.2">
      <c r="A40" t="s">
        <v>131</v>
      </c>
      <c r="B40">
        <v>10400</v>
      </c>
      <c r="C40">
        <v>400</v>
      </c>
      <c r="D40">
        <v>39</v>
      </c>
      <c r="E40" s="98" t="s">
        <v>257</v>
      </c>
      <c r="F40" s="98" t="s">
        <v>337</v>
      </c>
      <c r="H40"/>
      <c r="I40"/>
      <c r="J40"/>
      <c r="K40"/>
    </row>
    <row r="41" spans="1:11" x14ac:dyDescent="0.2">
      <c r="A41" t="s">
        <v>132</v>
      </c>
      <c r="B41">
        <v>10410</v>
      </c>
      <c r="C41">
        <v>410</v>
      </c>
      <c r="D41">
        <v>40</v>
      </c>
      <c r="E41" s="98" t="s">
        <v>258</v>
      </c>
      <c r="F41" s="98" t="s">
        <v>338</v>
      </c>
      <c r="H41"/>
      <c r="I41"/>
      <c r="J41"/>
      <c r="K41"/>
    </row>
    <row r="42" spans="1:11" x14ac:dyDescent="0.2">
      <c r="A42" t="s">
        <v>133</v>
      </c>
      <c r="B42">
        <v>10420</v>
      </c>
      <c r="C42">
        <v>420</v>
      </c>
      <c r="D42">
        <v>41</v>
      </c>
      <c r="E42" s="98" t="s">
        <v>259</v>
      </c>
      <c r="F42" s="98" t="s">
        <v>339</v>
      </c>
      <c r="G42" s="98" t="str">
        <f>VLOOKUP(A42,[1]内定通知一覧!$D$3:$AZ$79,49,FALSE)</f>
        <v>香里ヌヴェール学院小学校</v>
      </c>
      <c r="H42"/>
      <c r="I42"/>
      <c r="J42"/>
      <c r="K42"/>
    </row>
    <row r="43" spans="1:11" x14ac:dyDescent="0.2">
      <c r="A43" t="s">
        <v>114</v>
      </c>
      <c r="B43">
        <v>10440</v>
      </c>
      <c r="C43">
        <v>440</v>
      </c>
      <c r="D43">
        <v>42</v>
      </c>
      <c r="E43" s="98" t="s">
        <v>260</v>
      </c>
      <c r="H43" s="98" t="s">
        <v>315</v>
      </c>
    </row>
    <row r="44" spans="1:11" x14ac:dyDescent="0.2">
      <c r="A44" t="s">
        <v>136</v>
      </c>
      <c r="B44">
        <v>407</v>
      </c>
      <c r="C44">
        <v>450</v>
      </c>
      <c r="D44">
        <v>43</v>
      </c>
      <c r="E44" s="98" t="s">
        <v>261</v>
      </c>
      <c r="H44" s="98" t="s">
        <v>315</v>
      </c>
    </row>
    <row r="45" spans="1:11" x14ac:dyDescent="0.2">
      <c r="A45" t="s">
        <v>137</v>
      </c>
      <c r="B45">
        <v>10460</v>
      </c>
      <c r="C45">
        <v>460</v>
      </c>
      <c r="D45">
        <v>44</v>
      </c>
      <c r="E45" s="98" t="s">
        <v>262</v>
      </c>
      <c r="F45" s="98" t="s">
        <v>340</v>
      </c>
      <c r="J45"/>
      <c r="K45"/>
    </row>
    <row r="46" spans="1:11" x14ac:dyDescent="0.2">
      <c r="A46" t="s">
        <v>112</v>
      </c>
      <c r="B46">
        <v>10470</v>
      </c>
      <c r="C46">
        <v>470</v>
      </c>
      <c r="D46">
        <v>45</v>
      </c>
      <c r="E46" s="98" t="s">
        <v>263</v>
      </c>
      <c r="F46" s="98" t="s">
        <v>341</v>
      </c>
      <c r="G46" s="98" t="str">
        <f>VLOOKUP(A46,[1]内定通知一覧!$D$3:$AZ$79,49,FALSE)</f>
        <v>関西創価小学校</v>
      </c>
      <c r="H46"/>
      <c r="I46"/>
      <c r="J46"/>
      <c r="K46"/>
    </row>
    <row r="47" spans="1:11" x14ac:dyDescent="0.2">
      <c r="A47" t="s">
        <v>183</v>
      </c>
      <c r="B47">
        <v>10480</v>
      </c>
      <c r="C47">
        <v>480</v>
      </c>
      <c r="D47">
        <v>46</v>
      </c>
      <c r="E47" s="98" t="s">
        <v>264</v>
      </c>
      <c r="F47" s="98" t="s">
        <v>342</v>
      </c>
      <c r="J47"/>
      <c r="K47"/>
    </row>
    <row r="48" spans="1:11" x14ac:dyDescent="0.2">
      <c r="A48" t="s">
        <v>101</v>
      </c>
      <c r="B48">
        <v>432</v>
      </c>
      <c r="C48">
        <v>490</v>
      </c>
      <c r="D48">
        <v>47</v>
      </c>
      <c r="E48" s="98" t="s">
        <v>265</v>
      </c>
      <c r="F48" s="98" t="s">
        <v>304</v>
      </c>
      <c r="G48" s="98" t="s">
        <v>311</v>
      </c>
      <c r="H48" s="98" t="s">
        <v>315</v>
      </c>
    </row>
    <row r="49" spans="1:11" x14ac:dyDescent="0.2">
      <c r="A49" t="s">
        <v>113</v>
      </c>
      <c r="B49">
        <v>433</v>
      </c>
      <c r="C49">
        <v>500</v>
      </c>
      <c r="D49">
        <v>48</v>
      </c>
      <c r="E49" s="98" t="s">
        <v>266</v>
      </c>
      <c r="H49" s="98" t="s">
        <v>315</v>
      </c>
    </row>
    <row r="50" spans="1:11" x14ac:dyDescent="0.2">
      <c r="A50" t="s">
        <v>146</v>
      </c>
      <c r="B50">
        <v>10510</v>
      </c>
      <c r="C50">
        <v>510</v>
      </c>
      <c r="D50">
        <v>49</v>
      </c>
      <c r="E50" s="98" t="s">
        <v>267</v>
      </c>
    </row>
    <row r="51" spans="1:11" x14ac:dyDescent="0.2">
      <c r="A51" t="s">
        <v>102</v>
      </c>
      <c r="B51">
        <v>403</v>
      </c>
      <c r="C51">
        <v>520</v>
      </c>
      <c r="D51">
        <v>50</v>
      </c>
      <c r="E51" s="98" t="s">
        <v>268</v>
      </c>
      <c r="H51" s="98" t="s">
        <v>315</v>
      </c>
    </row>
    <row r="52" spans="1:11" x14ac:dyDescent="0.2">
      <c r="A52" t="s">
        <v>140</v>
      </c>
      <c r="B52">
        <v>436</v>
      </c>
      <c r="C52">
        <v>530</v>
      </c>
      <c r="D52">
        <v>51</v>
      </c>
      <c r="E52" s="98" t="s">
        <v>269</v>
      </c>
      <c r="H52" s="98" t="s">
        <v>315</v>
      </c>
    </row>
    <row r="53" spans="1:11" x14ac:dyDescent="0.2">
      <c r="A53" t="s">
        <v>98</v>
      </c>
      <c r="B53">
        <v>426</v>
      </c>
      <c r="C53">
        <v>540</v>
      </c>
      <c r="D53">
        <v>52</v>
      </c>
      <c r="E53" s="98" t="s">
        <v>270</v>
      </c>
      <c r="F53" s="98" t="s">
        <v>343</v>
      </c>
      <c r="J53"/>
      <c r="K53"/>
    </row>
    <row r="54" spans="1:11" x14ac:dyDescent="0.2">
      <c r="A54" t="s">
        <v>141</v>
      </c>
      <c r="B54">
        <v>415</v>
      </c>
      <c r="C54">
        <v>550</v>
      </c>
      <c r="D54">
        <v>53</v>
      </c>
      <c r="E54" s="98" t="s">
        <v>271</v>
      </c>
      <c r="F54" s="98" t="s">
        <v>305</v>
      </c>
      <c r="G54" s="98" t="s">
        <v>344</v>
      </c>
      <c r="H54" s="98" t="s">
        <v>369</v>
      </c>
      <c r="I54" s="98" t="str">
        <f>VLOOKUP(A54,[1]内定通知一覧!$D$3:$AZ$79,49,FALSE)</f>
        <v>帝塚山学院小学校</v>
      </c>
      <c r="J54"/>
      <c r="K54"/>
    </row>
    <row r="55" spans="1:11" x14ac:dyDescent="0.2">
      <c r="A55" t="s">
        <v>139</v>
      </c>
      <c r="B55">
        <v>401</v>
      </c>
      <c r="C55">
        <v>560</v>
      </c>
      <c r="D55">
        <v>54</v>
      </c>
      <c r="E55" s="98" t="s">
        <v>272</v>
      </c>
    </row>
    <row r="56" spans="1:11" x14ac:dyDescent="0.2">
      <c r="A56" t="s">
        <v>142</v>
      </c>
      <c r="B56">
        <v>10570</v>
      </c>
      <c r="C56">
        <v>570</v>
      </c>
      <c r="D56">
        <v>55</v>
      </c>
      <c r="E56" s="98" t="s">
        <v>273</v>
      </c>
      <c r="F56" s="98" t="s">
        <v>345</v>
      </c>
      <c r="J56"/>
      <c r="K56"/>
    </row>
    <row r="57" spans="1:11" x14ac:dyDescent="0.2">
      <c r="A57" t="s">
        <v>143</v>
      </c>
      <c r="B57">
        <v>10580</v>
      </c>
      <c r="C57">
        <v>580</v>
      </c>
      <c r="D57">
        <v>56</v>
      </c>
      <c r="E57" s="98" t="s">
        <v>274</v>
      </c>
      <c r="F57" s="98" t="s">
        <v>346</v>
      </c>
      <c r="J57"/>
      <c r="K57"/>
    </row>
    <row r="58" spans="1:11" x14ac:dyDescent="0.2">
      <c r="A58" t="s">
        <v>130</v>
      </c>
      <c r="B58">
        <v>10590</v>
      </c>
      <c r="C58">
        <v>590</v>
      </c>
      <c r="D58">
        <v>57</v>
      </c>
      <c r="E58" s="98" t="s">
        <v>275</v>
      </c>
      <c r="F58" s="98" t="s">
        <v>315</v>
      </c>
      <c r="J58"/>
      <c r="K58"/>
    </row>
    <row r="59" spans="1:11" x14ac:dyDescent="0.2">
      <c r="A59" t="s">
        <v>184</v>
      </c>
      <c r="B59">
        <v>10600</v>
      </c>
      <c r="C59">
        <v>600</v>
      </c>
      <c r="D59">
        <v>58</v>
      </c>
      <c r="E59" s="98" t="s">
        <v>276</v>
      </c>
      <c r="F59" s="98" t="s">
        <v>347</v>
      </c>
      <c r="J59"/>
      <c r="K59"/>
    </row>
    <row r="60" spans="1:11" x14ac:dyDescent="0.2">
      <c r="A60" t="s">
        <v>120</v>
      </c>
      <c r="B60">
        <v>10610</v>
      </c>
      <c r="C60">
        <v>610</v>
      </c>
      <c r="D60">
        <v>59</v>
      </c>
      <c r="E60" s="98" t="s">
        <v>277</v>
      </c>
      <c r="F60" s="98" t="s">
        <v>306</v>
      </c>
      <c r="G60" s="98" t="s">
        <v>312</v>
      </c>
      <c r="H60" s="98" t="s">
        <v>348</v>
      </c>
      <c r="I60" s="98" t="s">
        <v>370</v>
      </c>
    </row>
    <row r="61" spans="1:11" x14ac:dyDescent="0.2">
      <c r="A61" t="s">
        <v>106</v>
      </c>
      <c r="B61">
        <v>424</v>
      </c>
      <c r="C61">
        <v>620</v>
      </c>
      <c r="D61">
        <v>60</v>
      </c>
      <c r="E61" s="98" t="s">
        <v>278</v>
      </c>
      <c r="F61" s="98" t="s">
        <v>307</v>
      </c>
      <c r="H61" s="98" t="s">
        <v>349</v>
      </c>
      <c r="I61" s="98" t="s">
        <v>371</v>
      </c>
    </row>
    <row r="62" spans="1:11" x14ac:dyDescent="0.2">
      <c r="A62" t="s">
        <v>117</v>
      </c>
      <c r="B62">
        <v>439</v>
      </c>
      <c r="C62">
        <v>630</v>
      </c>
      <c r="D62">
        <v>61</v>
      </c>
      <c r="E62" s="98" t="s">
        <v>279</v>
      </c>
      <c r="F62" s="98" t="s">
        <v>350</v>
      </c>
      <c r="G62" s="98" t="str">
        <f>VLOOKUP(A62,[1]内定通知一覧!$D$3:$AZ$79,49,FALSE)</f>
        <v>建国小学校</v>
      </c>
      <c r="H62"/>
      <c r="I62"/>
      <c r="J62"/>
      <c r="K62"/>
    </row>
    <row r="63" spans="1:11" x14ac:dyDescent="0.2">
      <c r="A63" t="s">
        <v>145</v>
      </c>
      <c r="B63">
        <v>10640</v>
      </c>
      <c r="C63">
        <v>640</v>
      </c>
      <c r="D63">
        <v>62</v>
      </c>
      <c r="E63" s="98" t="s">
        <v>280</v>
      </c>
      <c r="F63" s="98" t="s">
        <v>351</v>
      </c>
      <c r="H63"/>
      <c r="I63"/>
      <c r="J63"/>
      <c r="K63"/>
    </row>
    <row r="64" spans="1:11" x14ac:dyDescent="0.2">
      <c r="A64" t="s">
        <v>144</v>
      </c>
      <c r="B64">
        <v>418</v>
      </c>
      <c r="C64">
        <v>650</v>
      </c>
      <c r="D64">
        <v>63</v>
      </c>
      <c r="E64" s="98" t="s">
        <v>281</v>
      </c>
      <c r="F64" s="98" t="s">
        <v>352</v>
      </c>
      <c r="H64"/>
      <c r="I64"/>
      <c r="J64"/>
      <c r="K64"/>
    </row>
    <row r="65" spans="1:11" x14ac:dyDescent="0.2">
      <c r="A65" t="s">
        <v>134</v>
      </c>
      <c r="B65">
        <v>421</v>
      </c>
      <c r="C65">
        <v>660</v>
      </c>
      <c r="D65">
        <v>64</v>
      </c>
      <c r="E65" s="98" t="s">
        <v>282</v>
      </c>
      <c r="F65" s="98" t="s">
        <v>353</v>
      </c>
      <c r="G65" s="98" t="str">
        <f>VLOOKUP(A65,[1]内定通知一覧!$D$3:$AZ$79,49,FALSE)</f>
        <v>アサンプション国際小学校</v>
      </c>
      <c r="H65"/>
      <c r="I65"/>
      <c r="J65"/>
      <c r="K65"/>
    </row>
    <row r="66" spans="1:11" x14ac:dyDescent="0.2">
      <c r="A66" t="s">
        <v>147</v>
      </c>
      <c r="B66">
        <v>434</v>
      </c>
      <c r="C66">
        <v>680</v>
      </c>
      <c r="D66">
        <v>65</v>
      </c>
      <c r="E66" s="98" t="s">
        <v>283</v>
      </c>
      <c r="F66" s="98" t="s">
        <v>354</v>
      </c>
      <c r="G66" s="98" t="str">
        <f>VLOOKUP(A66,[1]内定通知一覧!$D$3:$AZ$79,49,FALSE)</f>
        <v>ピーエル学園小学校</v>
      </c>
      <c r="H66"/>
      <c r="I66"/>
      <c r="J66"/>
      <c r="K66"/>
    </row>
    <row r="67" spans="1:11" x14ac:dyDescent="0.2">
      <c r="A67" t="s">
        <v>149</v>
      </c>
      <c r="B67">
        <v>10690</v>
      </c>
      <c r="C67">
        <v>690</v>
      </c>
      <c r="D67">
        <v>66</v>
      </c>
      <c r="E67" s="98" t="s">
        <v>284</v>
      </c>
      <c r="F67" s="98" t="s">
        <v>355</v>
      </c>
      <c r="H67"/>
      <c r="I67"/>
      <c r="J67"/>
      <c r="K67"/>
    </row>
    <row r="68" spans="1:11" x14ac:dyDescent="0.2">
      <c r="A68" t="s">
        <v>150</v>
      </c>
      <c r="B68">
        <v>408</v>
      </c>
      <c r="C68">
        <v>700</v>
      </c>
      <c r="D68">
        <v>67</v>
      </c>
      <c r="E68" s="98" t="s">
        <v>285</v>
      </c>
      <c r="F68" s="98" t="s">
        <v>315</v>
      </c>
      <c r="H68"/>
      <c r="I68"/>
      <c r="J68"/>
      <c r="K68"/>
    </row>
    <row r="69" spans="1:11" x14ac:dyDescent="0.2">
      <c r="A69" t="s">
        <v>151</v>
      </c>
      <c r="B69">
        <v>406</v>
      </c>
      <c r="C69">
        <v>710</v>
      </c>
      <c r="D69">
        <v>68</v>
      </c>
      <c r="E69" s="98" t="s">
        <v>286</v>
      </c>
      <c r="F69" s="98" t="s">
        <v>356</v>
      </c>
      <c r="G69" s="98" t="str">
        <f>VLOOKUP(A69,[1]内定通知一覧!$D$3:$AZ$79,49,FALSE)</f>
        <v>箕面自由学園小学校</v>
      </c>
      <c r="H69"/>
      <c r="I69"/>
      <c r="J69"/>
      <c r="K69"/>
    </row>
    <row r="70" spans="1:11" x14ac:dyDescent="0.2">
      <c r="A70" t="s">
        <v>148</v>
      </c>
      <c r="B70">
        <v>431</v>
      </c>
      <c r="C70">
        <v>730</v>
      </c>
      <c r="D70">
        <v>69</v>
      </c>
      <c r="E70" s="98" t="s">
        <v>287</v>
      </c>
      <c r="F70" s="98" t="s">
        <v>308</v>
      </c>
      <c r="H70" s="98" t="s">
        <v>315</v>
      </c>
    </row>
    <row r="71" spans="1:11" x14ac:dyDescent="0.2">
      <c r="A71" t="s">
        <v>153</v>
      </c>
      <c r="B71">
        <v>10740</v>
      </c>
      <c r="C71">
        <v>740</v>
      </c>
      <c r="D71">
        <v>70</v>
      </c>
      <c r="E71" s="98" t="s">
        <v>288</v>
      </c>
      <c r="F71" s="98" t="s">
        <v>357</v>
      </c>
      <c r="H71"/>
      <c r="I71"/>
      <c r="J71"/>
      <c r="K71"/>
    </row>
    <row r="72" spans="1:11" x14ac:dyDescent="0.2">
      <c r="A72" t="s">
        <v>94</v>
      </c>
      <c r="B72">
        <v>10750</v>
      </c>
      <c r="C72">
        <v>750</v>
      </c>
      <c r="D72">
        <v>71</v>
      </c>
      <c r="E72" s="98" t="s">
        <v>289</v>
      </c>
      <c r="F72" s="98" t="s">
        <v>315</v>
      </c>
      <c r="H72"/>
      <c r="I72"/>
      <c r="J72"/>
      <c r="K72"/>
    </row>
    <row r="73" spans="1:11" x14ac:dyDescent="0.2">
      <c r="A73" t="s">
        <v>125</v>
      </c>
      <c r="B73">
        <v>10760</v>
      </c>
      <c r="C73">
        <v>760</v>
      </c>
      <c r="D73">
        <v>72</v>
      </c>
      <c r="E73" s="98" t="s">
        <v>290</v>
      </c>
      <c r="F73" s="98" t="s">
        <v>358</v>
      </c>
      <c r="H73"/>
      <c r="I73"/>
      <c r="J73"/>
      <c r="K73"/>
    </row>
    <row r="74" spans="1:11" x14ac:dyDescent="0.2">
      <c r="A74" t="s">
        <v>154</v>
      </c>
      <c r="B74">
        <v>10770</v>
      </c>
      <c r="C74">
        <v>770</v>
      </c>
      <c r="D74">
        <v>73</v>
      </c>
      <c r="E74" s="98" t="s">
        <v>291</v>
      </c>
      <c r="F74" s="98" t="s">
        <v>359</v>
      </c>
      <c r="H74"/>
      <c r="I74"/>
      <c r="J74"/>
      <c r="K74"/>
    </row>
    <row r="75" spans="1:11" x14ac:dyDescent="0.2">
      <c r="A75" t="s">
        <v>119</v>
      </c>
      <c r="B75">
        <v>10780</v>
      </c>
      <c r="C75">
        <v>780</v>
      </c>
      <c r="D75">
        <v>74</v>
      </c>
      <c r="E75" s="98" t="s">
        <v>292</v>
      </c>
      <c r="F75" s="98" t="s">
        <v>360</v>
      </c>
      <c r="G75" s="98" t="str">
        <f>VLOOKUP(A75,[1]内定通知一覧!$D$3:$AZ$79,49,FALSE)</f>
        <v>大阪金剛インターナショナル小学校</v>
      </c>
      <c r="H75"/>
      <c r="I75"/>
      <c r="J75"/>
      <c r="K75"/>
    </row>
    <row r="76" spans="1:11" x14ac:dyDescent="0.2">
      <c r="A76" t="s">
        <v>185</v>
      </c>
      <c r="B76">
        <v>10790</v>
      </c>
      <c r="C76">
        <v>790</v>
      </c>
      <c r="D76">
        <v>75</v>
      </c>
      <c r="E76" s="98" t="s">
        <v>293</v>
      </c>
      <c r="F76" s="98" t="s">
        <v>361</v>
      </c>
      <c r="H76"/>
      <c r="I76"/>
      <c r="J76"/>
      <c r="K76"/>
    </row>
    <row r="77" spans="1:11" x14ac:dyDescent="0.2">
      <c r="A77" t="s">
        <v>186</v>
      </c>
      <c r="B77">
        <v>10850</v>
      </c>
      <c r="C77">
        <v>850</v>
      </c>
      <c r="D77">
        <v>76</v>
      </c>
      <c r="E77" s="98" t="s">
        <v>294</v>
      </c>
      <c r="F77" s="98" t="s">
        <v>362</v>
      </c>
      <c r="H77"/>
      <c r="I77"/>
      <c r="J77"/>
      <c r="K77"/>
    </row>
    <row r="78" spans="1:11" x14ac:dyDescent="0.2">
      <c r="A78" t="s">
        <v>187</v>
      </c>
      <c r="B78">
        <v>10860</v>
      </c>
      <c r="C78">
        <v>860</v>
      </c>
      <c r="D78">
        <v>77</v>
      </c>
      <c r="E78" s="98" t="s">
        <v>295</v>
      </c>
    </row>
  </sheetData>
  <autoFilter ref="A1:M78" xr:uid="{00000000-0001-0000-0800-000000000000}"/>
  <phoneticPr fontId="2"/>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今回の提出について</vt:lpstr>
      <vt:lpstr>補助事業変更承認申請書</vt:lpstr>
      <vt:lpstr>収支予算書</vt:lpstr>
      <vt:lpstr>変更の内訳</vt:lpstr>
      <vt:lpstr>交付請求書</vt:lpstr>
      <vt:lpstr>決算書</vt:lpstr>
      <vt:lpstr>記入例（決算書）</vt:lpstr>
      <vt:lpstr>実績報告書</vt:lpstr>
      <vt:lpstr>整理番号</vt:lpstr>
      <vt:lpstr>決算書!Print_Area</vt:lpstr>
      <vt:lpstr>交付請求書!Print_Area</vt:lpstr>
      <vt:lpstr>今回の提出について!Print_Area</vt:lpstr>
      <vt:lpstr>実績報告書!Print_Area</vt:lpstr>
      <vt:lpstr>収支予算書!Print_Area</vt:lpstr>
      <vt:lpstr>変更の内訳!Print_Area</vt:lpstr>
      <vt:lpstr>補助事業変更承認申請書!Print_Area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職員端末機１３年度９月調達</dc:creator>
  <cp:lastModifiedBy>金子　萌奈</cp:lastModifiedBy>
  <cp:lastPrinted>2026-03-05T03:01:04Z</cp:lastPrinted>
  <dcterms:created xsi:type="dcterms:W3CDTF">2003-02-25T07:02:06Z</dcterms:created>
  <dcterms:modified xsi:type="dcterms:W3CDTF">2026-03-24T04:19:51Z</dcterms:modified>
</cp:coreProperties>
</file>