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youkou-m\Desktop\一時ファイル\zip\"/>
    </mc:Choice>
  </mc:AlternateContent>
  <xr:revisionPtr revIDLastSave="0" documentId="13_ncr:1_{4E70549D-A649-48EA-A5B2-1FCB03EDC0EE}" xr6:coauthVersionLast="47" xr6:coauthVersionMax="47" xr10:uidLastSave="{00000000-0000-0000-0000-000000000000}"/>
  <bookViews>
    <workbookView xWindow="28785" yWindow="-16320" windowWidth="29040" windowHeight="15840" xr2:uid="{00000000-000D-0000-FFFF-FFFF00000000}"/>
  </bookViews>
  <sheets>
    <sheet name="経費按分計算書サンプル" sheetId="2" r:id="rId1"/>
  </sheets>
  <definedNames>
    <definedName name="_xlnm.Print_Area" localSheetId="0">経費按分計算書サンプル!$A$1:$E$134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2" l="1"/>
  <c r="B62" i="2"/>
  <c r="B61" i="2"/>
  <c r="B60" i="2"/>
  <c r="B59" i="2"/>
  <c r="B58" i="2"/>
  <c r="D9" i="2" l="1"/>
  <c r="D36" i="2" l="1"/>
  <c r="D49" i="2"/>
  <c r="D48" i="2"/>
  <c r="D47" i="2"/>
  <c r="D46" i="2"/>
  <c r="D45" i="2"/>
  <c r="C44" i="2"/>
  <c r="B50" i="2"/>
  <c r="C35" i="2"/>
  <c r="C30" i="2"/>
  <c r="B30" i="2"/>
  <c r="C14" i="2"/>
  <c r="B21" i="2"/>
  <c r="B22" i="2" s="1"/>
  <c r="D44" i="2" l="1"/>
  <c r="D50" i="2" s="1"/>
  <c r="D24" i="2"/>
  <c r="B73" i="2"/>
  <c r="B72" i="2"/>
  <c r="B71" i="2"/>
  <c r="C36" i="2"/>
  <c r="C38" i="2" s="1"/>
  <c r="D83" i="2" s="1"/>
  <c r="D91" i="2" s="1"/>
  <c r="B36" i="2"/>
  <c r="B38" i="2" s="1"/>
  <c r="C83" i="2" s="1"/>
  <c r="C91" i="2" s="1"/>
  <c r="C50" i="2"/>
  <c r="C115" i="2" l="1"/>
  <c r="C61" i="2"/>
  <c r="C58" i="2"/>
  <c r="B113" i="2"/>
  <c r="B124" i="2" s="1"/>
  <c r="C60" i="2"/>
  <c r="C62" i="2"/>
  <c r="B112" i="2"/>
  <c r="B57" i="2"/>
  <c r="B70" i="2" s="1"/>
  <c r="C59" i="2"/>
  <c r="C57" i="2"/>
  <c r="C126" i="2"/>
  <c r="B123" i="2"/>
  <c r="C70" i="2"/>
  <c r="B74" i="2"/>
  <c r="B75" i="2"/>
  <c r="D57" i="2" l="1"/>
  <c r="C63" i="2"/>
  <c r="D59" i="2"/>
  <c r="C72" i="2"/>
  <c r="D72" i="2" s="1"/>
  <c r="D58" i="2"/>
  <c r="C71" i="2"/>
  <c r="D71" i="2" s="1"/>
  <c r="B76" i="2"/>
  <c r="B63" i="2"/>
  <c r="C75" i="2"/>
  <c r="D75" i="2" s="1"/>
  <c r="D62" i="2"/>
  <c r="C73" i="2"/>
  <c r="D73" i="2" s="1"/>
  <c r="D60" i="2"/>
  <c r="D61" i="2"/>
  <c r="C74" i="2"/>
  <c r="D74" i="2" s="1"/>
  <c r="C76" i="2" l="1"/>
  <c r="D70" i="2"/>
  <c r="D63" i="2"/>
  <c r="D76" i="2"/>
</calcChain>
</file>

<file path=xl/sharedStrings.xml><?xml version="1.0" encoding="utf-8"?>
<sst xmlns="http://schemas.openxmlformats.org/spreadsheetml/2006/main" count="131" uniqueCount="71">
  <si>
    <t>合計</t>
    <rPh sb="0" eb="2">
      <t>ゴウケイ</t>
    </rPh>
    <phoneticPr fontId="1"/>
  </si>
  <si>
    <t>➀建築工事</t>
    <rPh sb="1" eb="3">
      <t>ケンチク</t>
    </rPh>
    <rPh sb="3" eb="5">
      <t>コウジ</t>
    </rPh>
    <phoneticPr fontId="1"/>
  </si>
  <si>
    <t>②電気工事</t>
    <rPh sb="1" eb="3">
      <t>デンキ</t>
    </rPh>
    <rPh sb="3" eb="5">
      <t>コウジ</t>
    </rPh>
    <phoneticPr fontId="1"/>
  </si>
  <si>
    <t>③空調設備工事</t>
    <rPh sb="1" eb="3">
      <t>クウチョウ</t>
    </rPh>
    <rPh sb="3" eb="5">
      <t>セツビ</t>
    </rPh>
    <rPh sb="5" eb="7">
      <t>コウジ</t>
    </rPh>
    <phoneticPr fontId="1"/>
  </si>
  <si>
    <t>⑤昇降機設備工事</t>
    <rPh sb="1" eb="4">
      <t>ショウコウキ</t>
    </rPh>
    <rPh sb="4" eb="6">
      <t>セツビ</t>
    </rPh>
    <rPh sb="6" eb="8">
      <t>コウジ</t>
    </rPh>
    <phoneticPr fontId="1"/>
  </si>
  <si>
    <t>⑥屋外施設工事</t>
    <rPh sb="1" eb="3">
      <t>オクガイ</t>
    </rPh>
    <rPh sb="3" eb="5">
      <t>シセツ</t>
    </rPh>
    <rPh sb="5" eb="7">
      <t>コウジ</t>
    </rPh>
    <phoneticPr fontId="1"/>
  </si>
  <si>
    <t>⑦共通費</t>
    <rPh sb="1" eb="3">
      <t>キョウツウ</t>
    </rPh>
    <rPh sb="3" eb="4">
      <t>ヒ</t>
    </rPh>
    <phoneticPr fontId="1"/>
  </si>
  <si>
    <t>⑧消費税相当額</t>
    <rPh sb="1" eb="4">
      <t>ショウヒゼイ</t>
    </rPh>
    <rPh sb="4" eb="6">
      <t>ソウトウ</t>
    </rPh>
    <rPh sb="6" eb="7">
      <t>ガク</t>
    </rPh>
    <phoneticPr fontId="1"/>
  </si>
  <si>
    <t>内訳金額</t>
    <rPh sb="0" eb="2">
      <t>ウチワケ</t>
    </rPh>
    <rPh sb="2" eb="4">
      <t>キンガク</t>
    </rPh>
    <phoneticPr fontId="1"/>
  </si>
  <si>
    <t>合計</t>
    <rPh sb="0" eb="2">
      <t>ゴウケイ</t>
    </rPh>
    <phoneticPr fontId="1"/>
  </si>
  <si>
    <t>④衛生設備工事</t>
    <rPh sb="1" eb="3">
      <t>エイセイ</t>
    </rPh>
    <rPh sb="3" eb="5">
      <t>セツビ</t>
    </rPh>
    <rPh sb="5" eb="7">
      <t>コウジ</t>
    </rPh>
    <phoneticPr fontId="1"/>
  </si>
  <si>
    <t>　※共通費：共通仮設費、現場管理費、一般管理費</t>
    <rPh sb="2" eb="4">
      <t>キョウツウ</t>
    </rPh>
    <rPh sb="4" eb="5">
      <t>ヒ</t>
    </rPh>
    <rPh sb="6" eb="8">
      <t>キョウツウ</t>
    </rPh>
    <rPh sb="8" eb="10">
      <t>カセツ</t>
    </rPh>
    <rPh sb="10" eb="11">
      <t>ヒ</t>
    </rPh>
    <rPh sb="12" eb="14">
      <t>ゲンバ</t>
    </rPh>
    <rPh sb="14" eb="17">
      <t>カンリヒ</t>
    </rPh>
    <rPh sb="18" eb="20">
      <t>イッパン</t>
    </rPh>
    <rPh sb="20" eb="23">
      <t>カンリヒ</t>
    </rPh>
    <phoneticPr fontId="1"/>
  </si>
  <si>
    <t>　既存建物面積</t>
    <rPh sb="1" eb="3">
      <t>キゾン</t>
    </rPh>
    <rPh sb="3" eb="5">
      <t>タテモノ</t>
    </rPh>
    <rPh sb="5" eb="7">
      <t>メンセキ</t>
    </rPh>
    <phoneticPr fontId="1"/>
  </si>
  <si>
    <t>　新築建物面積</t>
    <rPh sb="1" eb="3">
      <t>シンチク</t>
    </rPh>
    <rPh sb="3" eb="5">
      <t>タテモノ</t>
    </rPh>
    <rPh sb="5" eb="7">
      <t>メンセキ</t>
    </rPh>
    <phoneticPr fontId="1"/>
  </si>
  <si>
    <t>（３）直接工事費（補助対象範囲のみ）＋共通費＋消費税</t>
    <rPh sb="3" eb="5">
      <t>チョクセツ</t>
    </rPh>
    <rPh sb="5" eb="8">
      <t>コウジヒ</t>
    </rPh>
    <rPh sb="9" eb="11">
      <t>ホジョ</t>
    </rPh>
    <rPh sb="11" eb="13">
      <t>タイショウ</t>
    </rPh>
    <rPh sb="13" eb="15">
      <t>ハンイ</t>
    </rPh>
    <rPh sb="19" eb="21">
      <t>キョウツウ</t>
    </rPh>
    <rPh sb="21" eb="22">
      <t>ヒ</t>
    </rPh>
    <rPh sb="23" eb="26">
      <t>ショウヒゼイ</t>
    </rPh>
    <phoneticPr fontId="1"/>
  </si>
  <si>
    <t>（４）（３）のうち補助対象面積相当額</t>
    <rPh sb="9" eb="11">
      <t>ホジョ</t>
    </rPh>
    <rPh sb="11" eb="13">
      <t>タイショウ</t>
    </rPh>
    <rPh sb="13" eb="15">
      <t>メンセキ</t>
    </rPh>
    <rPh sb="15" eb="17">
      <t>ソウトウ</t>
    </rPh>
    <rPh sb="17" eb="18">
      <t>ガク</t>
    </rPh>
    <phoneticPr fontId="1"/>
  </si>
  <si>
    <t>×80％</t>
    <phoneticPr fontId="1"/>
  </si>
  <si>
    <t>（１）一般工事費の算出</t>
    <rPh sb="3" eb="5">
      <t>イッパン</t>
    </rPh>
    <rPh sb="5" eb="8">
      <t>コウジヒ</t>
    </rPh>
    <rPh sb="9" eb="11">
      <t>サンシュツ</t>
    </rPh>
    <phoneticPr fontId="1"/>
  </si>
  <si>
    <t>補助対象面積</t>
    <rPh sb="0" eb="2">
      <t>ホジョ</t>
    </rPh>
    <rPh sb="2" eb="4">
      <t>タイショウ</t>
    </rPh>
    <rPh sb="4" eb="6">
      <t>メンセキ</t>
    </rPh>
    <phoneticPr fontId="1"/>
  </si>
  <si>
    <t>（２）特殊工事費の算出</t>
    <rPh sb="3" eb="5">
      <t>トクシュ</t>
    </rPh>
    <rPh sb="5" eb="8">
      <t>コウジヒ</t>
    </rPh>
    <rPh sb="9" eb="11">
      <t>サンシュツ</t>
    </rPh>
    <phoneticPr fontId="1"/>
  </si>
  <si>
    <t>【機械】</t>
    <rPh sb="1" eb="3">
      <t>キカイ</t>
    </rPh>
    <phoneticPr fontId="1"/>
  </si>
  <si>
    <t>建物種別単価</t>
    <rPh sb="0" eb="2">
      <t>タテモノ</t>
    </rPh>
    <rPh sb="2" eb="4">
      <t>シュベツ</t>
    </rPh>
    <rPh sb="4" eb="6">
      <t>タンカ</t>
    </rPh>
    <phoneticPr fontId="1"/>
  </si>
  <si>
    <t>地域別補正係数</t>
    <rPh sb="0" eb="2">
      <t>チイキ</t>
    </rPh>
    <rPh sb="2" eb="3">
      <t>ベツ</t>
    </rPh>
    <rPh sb="3" eb="5">
      <t>ホセイ</t>
    </rPh>
    <rPh sb="5" eb="7">
      <t>ケイスウ</t>
    </rPh>
    <phoneticPr fontId="1"/>
  </si>
  <si>
    <t>補正後単価</t>
    <rPh sb="0" eb="2">
      <t>ホセイ</t>
    </rPh>
    <rPh sb="2" eb="3">
      <t>ゴ</t>
    </rPh>
    <rPh sb="3" eb="5">
      <t>タンカ</t>
    </rPh>
    <phoneticPr fontId="1"/>
  </si>
  <si>
    <t>一般工事費</t>
    <rPh sb="0" eb="2">
      <t>イッパン</t>
    </rPh>
    <rPh sb="2" eb="5">
      <t>コウジヒ</t>
    </rPh>
    <phoneticPr fontId="1"/>
  </si>
  <si>
    <t>東京</t>
    <rPh sb="0" eb="2">
      <t>トウキョウ</t>
    </rPh>
    <phoneticPr fontId="1"/>
  </si>
  <si>
    <t>千円/㎡</t>
    <rPh sb="0" eb="2">
      <t>センエン</t>
    </rPh>
    <phoneticPr fontId="1"/>
  </si>
  <si>
    <t>※特殊工事費については、一般工事費と同様に算出。ただし、一般工事費と同様に算出すると実際の支払い額との乖離が大きくなる場合には以下のように、年度毎に実施する特殊工事費に応じて算出する。</t>
    <rPh sb="1" eb="3">
      <t>トクシュ</t>
    </rPh>
    <rPh sb="3" eb="6">
      <t>コウジヒ</t>
    </rPh>
    <rPh sb="12" eb="14">
      <t>イッパン</t>
    </rPh>
    <rPh sb="14" eb="17">
      <t>コウジヒ</t>
    </rPh>
    <rPh sb="18" eb="20">
      <t>ドウヨウ</t>
    </rPh>
    <rPh sb="21" eb="23">
      <t>サンシュツ</t>
    </rPh>
    <rPh sb="28" eb="30">
      <t>イッパン</t>
    </rPh>
    <rPh sb="30" eb="33">
      <t>コウジヒ</t>
    </rPh>
    <rPh sb="34" eb="36">
      <t>ドウヨウ</t>
    </rPh>
    <rPh sb="37" eb="39">
      <t>サンシュツ</t>
    </rPh>
    <rPh sb="42" eb="44">
      <t>ジッサイ</t>
    </rPh>
    <rPh sb="45" eb="47">
      <t>シハラ</t>
    </rPh>
    <rPh sb="48" eb="49">
      <t>ガク</t>
    </rPh>
    <rPh sb="51" eb="53">
      <t>カイリ</t>
    </rPh>
    <rPh sb="54" eb="55">
      <t>オオ</t>
    </rPh>
    <rPh sb="59" eb="61">
      <t>バアイ</t>
    </rPh>
    <rPh sb="63" eb="65">
      <t>イカ</t>
    </rPh>
    <rPh sb="70" eb="72">
      <t>ネンド</t>
    </rPh>
    <rPh sb="72" eb="73">
      <t>ゴト</t>
    </rPh>
    <rPh sb="74" eb="76">
      <t>ジッシ</t>
    </rPh>
    <rPh sb="78" eb="80">
      <t>トクシュ</t>
    </rPh>
    <rPh sb="80" eb="83">
      <t>コウジヒ</t>
    </rPh>
    <rPh sb="84" eb="85">
      <t>オウ</t>
    </rPh>
    <rPh sb="87" eb="89">
      <t>サンシュツ</t>
    </rPh>
    <phoneticPr fontId="1"/>
  </si>
  <si>
    <t>（１）各年度毎の直接工事費</t>
    <rPh sb="3" eb="6">
      <t>カクネンド</t>
    </rPh>
    <rPh sb="6" eb="7">
      <t>ゴト</t>
    </rPh>
    <rPh sb="8" eb="10">
      <t>チョクセツ</t>
    </rPh>
    <rPh sb="10" eb="13">
      <t>コウジヒ</t>
    </rPh>
    <phoneticPr fontId="1"/>
  </si>
  <si>
    <t>２．共通費率の算出</t>
    <rPh sb="2" eb="4">
      <t>キョウツウ</t>
    </rPh>
    <rPh sb="4" eb="5">
      <t>ヒ</t>
    </rPh>
    <rPh sb="5" eb="6">
      <t>リツ</t>
    </rPh>
    <rPh sb="7" eb="9">
      <t>サンシュツ</t>
    </rPh>
    <phoneticPr fontId="1"/>
  </si>
  <si>
    <t>１．補助対象面積が占める割合</t>
    <rPh sb="2" eb="4">
      <t>ホジョ</t>
    </rPh>
    <rPh sb="4" eb="6">
      <t>タイショウ</t>
    </rPh>
    <rPh sb="6" eb="8">
      <t>メンセキ</t>
    </rPh>
    <rPh sb="9" eb="10">
      <t>シ</t>
    </rPh>
    <rPh sb="12" eb="14">
      <t>ワリアイ</t>
    </rPh>
    <phoneticPr fontId="1"/>
  </si>
  <si>
    <t>直接工事費合計</t>
    <rPh sb="0" eb="2">
      <t>チョクセツ</t>
    </rPh>
    <rPh sb="2" eb="5">
      <t>コウジヒ</t>
    </rPh>
    <rPh sb="5" eb="7">
      <t>ゴウケイ</t>
    </rPh>
    <phoneticPr fontId="1"/>
  </si>
  <si>
    <t>　→各年度の割合</t>
    <rPh sb="2" eb="5">
      <t>カクネンド</t>
    </rPh>
    <rPh sb="6" eb="8">
      <t>ワリアイ</t>
    </rPh>
    <phoneticPr fontId="1"/>
  </si>
  <si>
    <t>　→直接工事費に対する共通費の割合（=⑦/➀〜⑥）</t>
    <rPh sb="2" eb="4">
      <t>チョクセツ</t>
    </rPh>
    <rPh sb="4" eb="7">
      <t>コウジヒ</t>
    </rPh>
    <rPh sb="8" eb="9">
      <t>タイ</t>
    </rPh>
    <rPh sb="11" eb="13">
      <t>キョウツウ</t>
    </rPh>
    <rPh sb="13" eb="14">
      <t>ヒ</t>
    </rPh>
    <rPh sb="15" eb="17">
      <t>ワリアイ</t>
    </rPh>
    <phoneticPr fontId="1"/>
  </si>
  <si>
    <t>　→新築建物面積に対する既存建物面積の割合</t>
    <rPh sb="2" eb="4">
      <t>シンチク</t>
    </rPh>
    <rPh sb="4" eb="6">
      <t>タテモノ</t>
    </rPh>
    <rPh sb="6" eb="8">
      <t>メンセキ</t>
    </rPh>
    <rPh sb="9" eb="10">
      <t>タイ</t>
    </rPh>
    <rPh sb="12" eb="14">
      <t>キゾン</t>
    </rPh>
    <rPh sb="14" eb="16">
      <t>タテモノ</t>
    </rPh>
    <rPh sb="16" eb="18">
      <t>メンセキ</t>
    </rPh>
    <rPh sb="19" eb="21">
      <t>ワリアイ</t>
    </rPh>
    <phoneticPr fontId="1"/>
  </si>
  <si>
    <t>（２）各年度の直接工事費（補助対象範囲のみ）</t>
    <rPh sb="3" eb="6">
      <t>カクネンド</t>
    </rPh>
    <rPh sb="7" eb="9">
      <t>チョクセツ</t>
    </rPh>
    <rPh sb="9" eb="12">
      <t>コウジヒ</t>
    </rPh>
    <rPh sb="13" eb="15">
      <t>ホジョ</t>
    </rPh>
    <rPh sb="15" eb="17">
      <t>タイショウ</t>
    </rPh>
    <rPh sb="17" eb="19">
      <t>ハンイ</t>
    </rPh>
    <phoneticPr fontId="1"/>
  </si>
  <si>
    <t>（１）から直接工事費のうち補助対象外工事を除外</t>
    <rPh sb="5" eb="7">
      <t>チョクセツ</t>
    </rPh>
    <rPh sb="7" eb="10">
      <t>コウジヒ</t>
    </rPh>
    <rPh sb="13" eb="15">
      <t>ホジョ</t>
    </rPh>
    <rPh sb="15" eb="17">
      <t>タイショウ</t>
    </rPh>
    <rPh sb="17" eb="18">
      <t>ガイ</t>
    </rPh>
    <rPh sb="18" eb="20">
      <t>コウジ</t>
    </rPh>
    <rPh sb="21" eb="23">
      <t>ジョガイ</t>
    </rPh>
    <phoneticPr fontId="1"/>
  </si>
  <si>
    <t>１年目</t>
    <rPh sb="1" eb="3">
      <t>ネンメ</t>
    </rPh>
    <phoneticPr fontId="1"/>
  </si>
  <si>
    <t>２年目</t>
    <rPh sb="1" eb="3">
      <t>ネンメ</t>
    </rPh>
    <phoneticPr fontId="1"/>
  </si>
  <si>
    <t>直接工事費の金額に「２．共通費の割合」と消費税率を乗じる</t>
    <rPh sb="0" eb="2">
      <t>チョクセツ</t>
    </rPh>
    <rPh sb="2" eb="5">
      <t>コウジヒ</t>
    </rPh>
    <rPh sb="6" eb="8">
      <t>キンガク</t>
    </rPh>
    <rPh sb="12" eb="14">
      <t>キョウツウ</t>
    </rPh>
    <rPh sb="14" eb="15">
      <t>ヒ</t>
    </rPh>
    <rPh sb="16" eb="18">
      <t>ワリアイ</t>
    </rPh>
    <rPh sb="20" eb="23">
      <t>ショウヒゼイ</t>
    </rPh>
    <rPh sb="23" eb="24">
      <t>リツ</t>
    </rPh>
    <rPh sb="25" eb="26">
      <t>ジョウ</t>
    </rPh>
    <phoneticPr fontId="1"/>
  </si>
  <si>
    <t>項目</t>
    <rPh sb="0" eb="2">
      <t>コウモク</t>
    </rPh>
    <phoneticPr fontId="1"/>
  </si>
  <si>
    <t>１年目分面積</t>
    <rPh sb="1" eb="3">
      <t>ネンメ</t>
    </rPh>
    <rPh sb="3" eb="4">
      <t>ブン</t>
    </rPh>
    <rPh sb="4" eb="6">
      <t>メンセキ</t>
    </rPh>
    <phoneticPr fontId="1"/>
  </si>
  <si>
    <t>２年目分面積</t>
    <rPh sb="1" eb="3">
      <t>ネンメ</t>
    </rPh>
    <rPh sb="3" eb="4">
      <t>ブン</t>
    </rPh>
    <rPh sb="4" eb="6">
      <t>メンセキ</t>
    </rPh>
    <phoneticPr fontId="1"/>
  </si>
  <si>
    <t>１年目一般工事費</t>
    <rPh sb="1" eb="3">
      <t>ネンメ</t>
    </rPh>
    <rPh sb="3" eb="5">
      <t>イッパン</t>
    </rPh>
    <rPh sb="5" eb="8">
      <t>コウジヒ</t>
    </rPh>
    <phoneticPr fontId="1"/>
  </si>
  <si>
    <t>２年目一般工事費</t>
    <rPh sb="1" eb="3">
      <t>ネンメ</t>
    </rPh>
    <rPh sb="3" eb="5">
      <t>イッパン</t>
    </rPh>
    <rPh sb="5" eb="8">
      <t>コウジヒ</t>
    </rPh>
    <phoneticPr fontId="1"/>
  </si>
  <si>
    <t>新築建物面積に対する既存建物面積の割合</t>
    <rPh sb="0" eb="2">
      <t>シンチク</t>
    </rPh>
    <rPh sb="2" eb="4">
      <t>タテモノ</t>
    </rPh>
    <rPh sb="4" eb="6">
      <t>メンセキ</t>
    </rPh>
    <rPh sb="7" eb="8">
      <t>タイ</t>
    </rPh>
    <rPh sb="10" eb="12">
      <t>キゾン</t>
    </rPh>
    <rPh sb="12" eb="14">
      <t>タテモノ</t>
    </rPh>
    <rPh sb="14" eb="16">
      <t>メンセキ</t>
    </rPh>
    <rPh sb="17" eb="19">
      <t>ワリアイ</t>
    </rPh>
    <phoneticPr fontId="1"/>
  </si>
  <si>
    <t>新築建物面積×各年度の割合</t>
    <rPh sb="0" eb="2">
      <t>シンチク</t>
    </rPh>
    <rPh sb="2" eb="4">
      <t>タテモノ</t>
    </rPh>
    <rPh sb="4" eb="6">
      <t>メンセキ</t>
    </rPh>
    <rPh sb="7" eb="10">
      <t>カクネンド</t>
    </rPh>
    <rPh sb="11" eb="13">
      <t>ワリアイ</t>
    </rPh>
    <phoneticPr fontId="1"/>
  </si>
  <si>
    <t>１年目直接工事費</t>
    <rPh sb="1" eb="3">
      <t>ネンメ</t>
    </rPh>
    <rPh sb="3" eb="5">
      <t>チョクセツ</t>
    </rPh>
    <rPh sb="5" eb="8">
      <t>コウジヒ</t>
    </rPh>
    <phoneticPr fontId="1"/>
  </si>
  <si>
    <t>２年目直接工事費</t>
    <rPh sb="1" eb="3">
      <t>ネンメ</t>
    </rPh>
    <rPh sb="3" eb="5">
      <t>チョクセツ</t>
    </rPh>
    <rPh sb="5" eb="8">
      <t>コウジヒ</t>
    </rPh>
    <phoneticPr fontId="1"/>
  </si>
  <si>
    <t>【建築】</t>
    <rPh sb="1" eb="3">
      <t>ケンチク</t>
    </rPh>
    <phoneticPr fontId="1"/>
  </si>
  <si>
    <t>　山留工事</t>
    <rPh sb="1" eb="3">
      <t>ヤマドメ</t>
    </rPh>
    <rPh sb="3" eb="5">
      <t>コウジ</t>
    </rPh>
    <phoneticPr fontId="1"/>
  </si>
  <si>
    <t>　杭工事</t>
    <rPh sb="1" eb="2">
      <t>クイ</t>
    </rPh>
    <rPh sb="2" eb="4">
      <t>コウジ</t>
    </rPh>
    <phoneticPr fontId="1"/>
  </si>
  <si>
    <t>　昇降機</t>
    <rPh sb="1" eb="4">
      <t>ショウコウキ</t>
    </rPh>
    <phoneticPr fontId="1"/>
  </si>
  <si>
    <t>　×80％</t>
    <phoneticPr fontId="1"/>
  </si>
  <si>
    <t>２年目特殊工事費</t>
    <rPh sb="1" eb="3">
      <t>ネンメ</t>
    </rPh>
    <rPh sb="3" eb="5">
      <t>トクシュ</t>
    </rPh>
    <rPh sb="5" eb="8">
      <t>コウジヒ</t>
    </rPh>
    <phoneticPr fontId="1"/>
  </si>
  <si>
    <t>１年目特殊工事費</t>
    <rPh sb="1" eb="3">
      <t>ネンメ</t>
    </rPh>
    <rPh sb="3" eb="5">
      <t>トクシュ</t>
    </rPh>
    <rPh sb="5" eb="8">
      <t>コウジヒ</t>
    </rPh>
    <phoneticPr fontId="1"/>
  </si>
  <si>
    <t>➀各年度の直接工事費</t>
    <rPh sb="1" eb="4">
      <t>カクネンド</t>
    </rPh>
    <rPh sb="5" eb="7">
      <t>チョクセツ</t>
    </rPh>
    <rPh sb="7" eb="10">
      <t>コウジヒ</t>
    </rPh>
    <phoneticPr fontId="1"/>
  </si>
  <si>
    <t>②各年度の直接工事費＋共通費＋消費税</t>
    <rPh sb="1" eb="4">
      <t>カクネンド</t>
    </rPh>
    <rPh sb="5" eb="7">
      <t>チョクセツ</t>
    </rPh>
    <rPh sb="7" eb="10">
      <t>コウジヒ</t>
    </rPh>
    <rPh sb="11" eb="13">
      <t>キョウツウ</t>
    </rPh>
    <rPh sb="13" eb="14">
      <t>ヒ</t>
    </rPh>
    <rPh sb="15" eb="18">
      <t>ショウヒゼイ</t>
    </rPh>
    <phoneticPr fontId="1"/>
  </si>
  <si>
    <t>③②のうち補助対象面積相当額</t>
    <rPh sb="5" eb="7">
      <t>ホジョ</t>
    </rPh>
    <rPh sb="7" eb="9">
      <t>タイショウ</t>
    </rPh>
    <rPh sb="9" eb="11">
      <t>メンセキ</t>
    </rPh>
    <rPh sb="11" eb="13">
      <t>ソウトウ</t>
    </rPh>
    <rPh sb="13" eb="14">
      <t>ガク</t>
    </rPh>
    <phoneticPr fontId="1"/>
  </si>
  <si>
    <t>３．各年度の出来高（様式８－２）</t>
    <rPh sb="2" eb="5">
      <t>カクネンド</t>
    </rPh>
    <rPh sb="6" eb="9">
      <t>デキダカ</t>
    </rPh>
    <phoneticPr fontId="1"/>
  </si>
  <si>
    <t>様式８－２の工事費(補助対象）１年目</t>
    <rPh sb="6" eb="8">
      <t>コウジ</t>
    </rPh>
    <rPh sb="8" eb="9">
      <t>ヒ</t>
    </rPh>
    <rPh sb="10" eb="12">
      <t>ホジョ</t>
    </rPh>
    <rPh sb="12" eb="14">
      <t>タイショウ</t>
    </rPh>
    <rPh sb="16" eb="18">
      <t>ネンメ</t>
    </rPh>
    <phoneticPr fontId="1"/>
  </si>
  <si>
    <t>様式８－２の工事費(補助対象）２年目</t>
    <rPh sb="6" eb="8">
      <t>コウジ</t>
    </rPh>
    <rPh sb="8" eb="9">
      <t>ヒ</t>
    </rPh>
    <rPh sb="10" eb="12">
      <t>ホジョ</t>
    </rPh>
    <rPh sb="12" eb="14">
      <t>タイショウ</t>
    </rPh>
    <rPh sb="16" eb="18">
      <t>ネンメ</t>
    </rPh>
    <phoneticPr fontId="1"/>
  </si>
  <si>
    <t>４．建物工事費の算出（様式８－３）</t>
    <rPh sb="2" eb="4">
      <t>タテモノ</t>
    </rPh>
    <rPh sb="4" eb="7">
      <t>コウジヒ</t>
    </rPh>
    <rPh sb="8" eb="10">
      <t>サンシュツ</t>
    </rPh>
    <phoneticPr fontId="1"/>
  </si>
  <si>
    <t>様式８－３の一般工事費小計 １年目</t>
    <rPh sb="6" eb="8">
      <t>イッパン</t>
    </rPh>
    <rPh sb="8" eb="11">
      <t>コウジヒ</t>
    </rPh>
    <rPh sb="11" eb="13">
      <t>ショウケイ</t>
    </rPh>
    <rPh sb="15" eb="17">
      <t>ネンメ</t>
    </rPh>
    <phoneticPr fontId="1"/>
  </si>
  <si>
    <t>様式８－３の一般工事費小計 ２年目</t>
    <rPh sb="6" eb="8">
      <t>イッパン</t>
    </rPh>
    <rPh sb="8" eb="11">
      <t>コウジヒ</t>
    </rPh>
    <rPh sb="11" eb="13">
      <t>ショウケイ</t>
    </rPh>
    <rPh sb="15" eb="17">
      <t>ネンメ</t>
    </rPh>
    <phoneticPr fontId="1"/>
  </si>
  <si>
    <t>様式８－３の特殊工事費小計 1年目</t>
    <rPh sb="6" eb="8">
      <t>トクシュ</t>
    </rPh>
    <rPh sb="8" eb="11">
      <t>コウジヒ</t>
    </rPh>
    <rPh sb="11" eb="13">
      <t>ショウケイ</t>
    </rPh>
    <rPh sb="15" eb="17">
      <t>ネンメ</t>
    </rPh>
    <phoneticPr fontId="1"/>
  </si>
  <si>
    <t>様式８－３の特殊工事費小計 ２年目</t>
    <rPh sb="6" eb="8">
      <t>トクシュ</t>
    </rPh>
    <rPh sb="8" eb="11">
      <t>コウジヒ</t>
    </rPh>
    <rPh sb="11" eb="13">
      <t>ショウケイ</t>
    </rPh>
    <rPh sb="15" eb="17">
      <t>ネンメ</t>
    </rPh>
    <phoneticPr fontId="1"/>
  </si>
  <si>
    <t>　×1.06183951 ×1.1</t>
    <phoneticPr fontId="1"/>
  </si>
  <si>
    <t>高校・校舎・RC造</t>
    <rPh sb="0" eb="2">
      <t>コウコウ</t>
    </rPh>
    <rPh sb="3" eb="5">
      <t>コウシャ</t>
    </rPh>
    <rPh sb="8" eb="9">
      <t>ゾウ</t>
    </rPh>
    <phoneticPr fontId="1"/>
  </si>
  <si>
    <t>複数年度にわたる事業の年度毎の事業費を算出イメージ</t>
    <rPh sb="0" eb="2">
      <t>フクスウ</t>
    </rPh>
    <rPh sb="2" eb="4">
      <t>ネンド</t>
    </rPh>
    <rPh sb="8" eb="10">
      <t>ジギョウ</t>
    </rPh>
    <rPh sb="11" eb="13">
      <t>ネンド</t>
    </rPh>
    <rPh sb="13" eb="14">
      <t>ゴト</t>
    </rPh>
    <rPh sb="15" eb="17">
      <t>ジギョウ</t>
    </rPh>
    <rPh sb="17" eb="18">
      <t>ヒ</t>
    </rPh>
    <rPh sb="19" eb="21">
      <t>サンシュツ</t>
    </rPh>
    <phoneticPr fontId="1"/>
  </si>
  <si>
    <t>採択事業者の内訳より</t>
    <rPh sb="0" eb="2">
      <t>サイタク</t>
    </rPh>
    <rPh sb="2" eb="5">
      <t>ジギョウシャ</t>
    </rPh>
    <rPh sb="6" eb="8">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</si>
</sst>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000%"/>
    <numFmt numFmtId="178" formatCode="#,##0_);[Red]\(#,##0\)"/>
    <numFmt numFmtId="179" formatCode="#,##0_ &quot;㎡&quot;"/>
    <numFmt numFmtId="180" formatCode="#,##0_ &quot;円&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00FF"/>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scheme val="minor"/>
    </font>
  </fonts>
  <fills count="2">
    <fill>
      <patternFill patternType="none"/>
    </fill>
    <fill>
      <patternFill patternType="gray125"/>
    </fill>
  </fills>
  <borders count="1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9" fontId="3"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lignment vertical="center"/>
    </xf>
    <xf numFmtId="0" fontId="3" fillId="0" borderId="0" xfId="0" applyFont="1" applyAlignment="1">
      <alignment horizontal="left" vertical="center"/>
    </xf>
    <xf numFmtId="178" fontId="2" fillId="0" borderId="0" xfId="0" applyNumberFormat="1" applyFont="1">
      <alignment vertical="center"/>
    </xf>
    <xf numFmtId="0" fontId="2" fillId="0" borderId="3" xfId="0" applyFont="1" applyBorder="1">
      <alignment vertical="center"/>
    </xf>
    <xf numFmtId="0" fontId="2" fillId="0" borderId="0" xfId="0" applyFont="1" applyAlignment="1">
      <alignment horizontal="left" vertical="center"/>
    </xf>
    <xf numFmtId="0" fontId="2" fillId="0" borderId="4" xfId="0" applyFont="1" applyBorder="1" applyAlignment="1">
      <alignment horizontal="center" vertical="center"/>
    </xf>
    <xf numFmtId="179" fontId="2" fillId="0" borderId="9" xfId="0" applyNumberFormat="1" applyFont="1" applyBorder="1" applyAlignment="1">
      <alignment horizontal="center" vertical="center"/>
    </xf>
    <xf numFmtId="0" fontId="2" fillId="0" borderId="8" xfId="0" applyFont="1" applyBorder="1">
      <alignment vertical="center"/>
    </xf>
    <xf numFmtId="9" fontId="2" fillId="0" borderId="0" xfId="0" applyNumberFormat="1" applyFont="1">
      <alignment vertical="center"/>
    </xf>
    <xf numFmtId="0" fontId="2" fillId="0" borderId="4" xfId="0" applyFont="1" applyBorder="1" applyAlignment="1">
      <alignment horizontal="center" vertical="center" shrinkToFit="1"/>
    </xf>
    <xf numFmtId="180" fontId="2" fillId="0" borderId="4" xfId="0" applyNumberFormat="1" applyFont="1" applyBorder="1">
      <alignment vertical="center"/>
    </xf>
    <xf numFmtId="180" fontId="2" fillId="0" borderId="0" xfId="0" applyNumberFormat="1" applyFont="1">
      <alignment vertical="center"/>
    </xf>
    <xf numFmtId="0" fontId="7" fillId="0" borderId="0" xfId="0" applyFont="1" applyAlignment="1">
      <alignment vertical="center" wrapText="1"/>
    </xf>
    <xf numFmtId="0" fontId="8" fillId="0" borderId="0" xfId="0" applyFont="1" applyAlignment="1">
      <alignment vertical="center" wrapText="1"/>
    </xf>
    <xf numFmtId="0" fontId="2" fillId="0" borderId="10" xfId="0" applyFont="1" applyBorder="1">
      <alignment vertical="center"/>
    </xf>
    <xf numFmtId="179" fontId="2" fillId="0" borderId="10" xfId="0" applyNumberFormat="1" applyFont="1" applyBorder="1">
      <alignment vertical="center"/>
    </xf>
    <xf numFmtId="0" fontId="2" fillId="0" borderId="11" xfId="0" applyFont="1" applyBorder="1">
      <alignment vertical="center"/>
    </xf>
    <xf numFmtId="179" fontId="2" fillId="0" borderId="11" xfId="0" applyNumberFormat="1" applyFont="1" applyBorder="1">
      <alignment vertical="center"/>
    </xf>
    <xf numFmtId="9" fontId="3" fillId="0" borderId="12" xfId="0" applyNumberFormat="1" applyFont="1" applyBorder="1" applyAlignment="1">
      <alignment horizontal="center" vertical="center"/>
    </xf>
    <xf numFmtId="0" fontId="2" fillId="0" borderId="13" xfId="0" applyFont="1" applyBorder="1">
      <alignment vertical="center"/>
    </xf>
    <xf numFmtId="176" fontId="2" fillId="0" borderId="13" xfId="0" applyNumberFormat="1" applyFont="1" applyBorder="1">
      <alignment vertical="center"/>
    </xf>
    <xf numFmtId="176" fontId="2" fillId="0" borderId="11" xfId="0" applyNumberFormat="1" applyFont="1" applyBorder="1">
      <alignment vertical="center"/>
    </xf>
    <xf numFmtId="0" fontId="2" fillId="0" borderId="9" xfId="0" applyFont="1" applyBorder="1" applyAlignment="1">
      <alignment horizontal="center" vertical="center"/>
    </xf>
    <xf numFmtId="0" fontId="2" fillId="0" borderId="14" xfId="0" applyFont="1" applyBorder="1">
      <alignment vertical="center"/>
    </xf>
    <xf numFmtId="176" fontId="2" fillId="0" borderId="10" xfId="0" applyNumberFormat="1" applyFont="1" applyBorder="1">
      <alignment vertical="center"/>
    </xf>
    <xf numFmtId="0" fontId="2" fillId="0" borderId="15" xfId="0" applyFont="1" applyBorder="1">
      <alignment vertical="center"/>
    </xf>
    <xf numFmtId="0" fontId="2" fillId="0" borderId="4" xfId="0" applyFont="1" applyBorder="1">
      <alignment vertical="center"/>
    </xf>
    <xf numFmtId="0" fontId="6" fillId="0" borderId="0" xfId="0" applyFont="1">
      <alignment vertical="center"/>
    </xf>
    <xf numFmtId="0" fontId="2" fillId="0" borderId="16" xfId="0" applyFont="1" applyBorder="1">
      <alignment vertical="center"/>
    </xf>
    <xf numFmtId="176" fontId="2" fillId="0" borderId="16" xfId="0" applyNumberFormat="1" applyFont="1" applyBorder="1">
      <alignment vertical="center"/>
    </xf>
    <xf numFmtId="177" fontId="2" fillId="0" borderId="16" xfId="0" applyNumberFormat="1" applyFont="1" applyBorder="1">
      <alignment vertical="center"/>
    </xf>
    <xf numFmtId="177" fontId="3" fillId="0" borderId="12" xfId="0" applyNumberFormat="1" applyFont="1" applyBorder="1" applyAlignment="1">
      <alignment horizontal="center" vertical="center"/>
    </xf>
    <xf numFmtId="178" fontId="2" fillId="0" borderId="6" xfId="0" applyNumberFormat="1" applyFont="1" applyBorder="1">
      <alignment vertical="center"/>
    </xf>
    <xf numFmtId="0" fontId="2" fillId="0" borderId="6" xfId="0" applyFont="1" applyBorder="1" applyAlignment="1">
      <alignment horizontal="center" vertical="center"/>
    </xf>
    <xf numFmtId="178" fontId="2" fillId="0" borderId="10" xfId="0" applyNumberFormat="1" applyFont="1" applyBorder="1">
      <alignment vertical="center"/>
    </xf>
    <xf numFmtId="178" fontId="2" fillId="0" borderId="13" xfId="0" applyNumberFormat="1" applyFont="1" applyBorder="1">
      <alignment vertical="center"/>
    </xf>
    <xf numFmtId="178" fontId="2" fillId="0" borderId="11" xfId="0" applyNumberFormat="1" applyFont="1" applyBorder="1">
      <alignment vertical="center"/>
    </xf>
    <xf numFmtId="10" fontId="4" fillId="0" borderId="12" xfId="0" applyNumberFormat="1" applyFont="1" applyBorder="1" applyAlignment="1">
      <alignment horizontal="center" vertical="center"/>
    </xf>
    <xf numFmtId="10" fontId="5" fillId="0" borderId="12" xfId="0" applyNumberFormat="1" applyFont="1" applyBorder="1" applyAlignment="1">
      <alignment horizontal="center" vertical="center"/>
    </xf>
    <xf numFmtId="0" fontId="3" fillId="0" borderId="3" xfId="0" applyFont="1" applyBorder="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178" fontId="2" fillId="0" borderId="14" xfId="0" applyNumberFormat="1" applyFont="1" applyBorder="1">
      <alignment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6" fontId="2" fillId="0" borderId="5" xfId="0" applyNumberFormat="1" applyFont="1" applyBorder="1" applyAlignment="1">
      <alignment horizontal="right" vertical="center"/>
    </xf>
    <xf numFmtId="176" fontId="2" fillId="0" borderId="17" xfId="0" applyNumberFormat="1"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center" wrapText="1"/>
    </xf>
    <xf numFmtId="179" fontId="2" fillId="0" borderId="7"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177" fontId="3" fillId="0" borderId="0" xfId="0" applyNumberFormat="1" applyFont="1" applyAlignment="1">
      <alignment horizontal="center" vertical="center"/>
    </xf>
    <xf numFmtId="176" fontId="2" fillId="0" borderId="10"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911447</xdr:colOff>
      <xdr:row>50</xdr:row>
      <xdr:rowOff>57150</xdr:rowOff>
    </xdr:from>
    <xdr:to>
      <xdr:col>2</xdr:col>
      <xdr:colOff>19075</xdr:colOff>
      <xdr:row>53</xdr:row>
      <xdr:rowOff>38101</xdr:rowOff>
    </xdr:to>
    <xdr:sp macro="" textlink="">
      <xdr:nvSpPr>
        <xdr:cNvPr id="10" name="矢印: 下 9">
          <a:extLst>
            <a:ext uri="{FF2B5EF4-FFF2-40B4-BE49-F238E27FC236}">
              <a16:creationId xmlns:a16="http://schemas.microsoft.com/office/drawing/2014/main" id="{0F67D555-D16B-494C-8207-06202CD22B06}"/>
            </a:ext>
          </a:extLst>
        </xdr:cNvPr>
        <xdr:cNvSpPr/>
      </xdr:nvSpPr>
      <xdr:spPr>
        <a:xfrm>
          <a:off x="2492597" y="8648700"/>
          <a:ext cx="688778" cy="676276"/>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911447</xdr:colOff>
      <xdr:row>38</xdr:row>
      <xdr:rowOff>26141</xdr:rowOff>
    </xdr:from>
    <xdr:to>
      <xdr:col>2</xdr:col>
      <xdr:colOff>19075</xdr:colOff>
      <xdr:row>40</xdr:row>
      <xdr:rowOff>158516</xdr:rowOff>
    </xdr:to>
    <xdr:sp macro="" textlink="">
      <xdr:nvSpPr>
        <xdr:cNvPr id="12" name="矢印: 下 11">
          <a:extLst>
            <a:ext uri="{FF2B5EF4-FFF2-40B4-BE49-F238E27FC236}">
              <a16:creationId xmlns:a16="http://schemas.microsoft.com/office/drawing/2014/main" id="{FE8DA93A-29E1-4EDB-AE66-BD1FCD8ADD57}"/>
            </a:ext>
          </a:extLst>
        </xdr:cNvPr>
        <xdr:cNvSpPr/>
      </xdr:nvSpPr>
      <xdr:spPr>
        <a:xfrm>
          <a:off x="2120708" y="5873663"/>
          <a:ext cx="316889" cy="480244"/>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911447</xdr:colOff>
      <xdr:row>63</xdr:row>
      <xdr:rowOff>75837</xdr:rowOff>
    </xdr:from>
    <xdr:to>
      <xdr:col>2</xdr:col>
      <xdr:colOff>19075</xdr:colOff>
      <xdr:row>66</xdr:row>
      <xdr:rowOff>100538</xdr:rowOff>
    </xdr:to>
    <xdr:sp macro="" textlink="">
      <xdr:nvSpPr>
        <xdr:cNvPr id="13" name="矢印: 下 12">
          <a:extLst>
            <a:ext uri="{FF2B5EF4-FFF2-40B4-BE49-F238E27FC236}">
              <a16:creationId xmlns:a16="http://schemas.microsoft.com/office/drawing/2014/main" id="{36743806-D9E9-422B-B36D-870C5CCE28E8}"/>
            </a:ext>
          </a:extLst>
        </xdr:cNvPr>
        <xdr:cNvSpPr/>
      </xdr:nvSpPr>
      <xdr:spPr>
        <a:xfrm>
          <a:off x="2120708" y="10213750"/>
          <a:ext cx="316889" cy="546505"/>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68</xdr:row>
      <xdr:rowOff>168520</xdr:rowOff>
    </xdr:from>
    <xdr:to>
      <xdr:col>1</xdr:col>
      <xdr:colOff>1562100</xdr:colOff>
      <xdr:row>75</xdr:row>
      <xdr:rowOff>16565</xdr:rowOff>
    </xdr:to>
    <xdr:sp macro="" textlink="">
      <xdr:nvSpPr>
        <xdr:cNvPr id="14" name="四角形: 角を丸くする 13">
          <a:extLst>
            <a:ext uri="{FF2B5EF4-FFF2-40B4-BE49-F238E27FC236}">
              <a16:creationId xmlns:a16="http://schemas.microsoft.com/office/drawing/2014/main" id="{474EAD5E-6680-4ADE-B80D-6667562E8BBA}"/>
            </a:ext>
          </a:extLst>
        </xdr:cNvPr>
        <xdr:cNvSpPr/>
      </xdr:nvSpPr>
      <xdr:spPr>
        <a:xfrm>
          <a:off x="1609726" y="12131920"/>
          <a:ext cx="1533524" cy="1048195"/>
        </a:xfrm>
        <a:prstGeom prst="roundRect">
          <a:avLst>
            <a:gd name="adj" fmla="val 8334"/>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68</xdr:row>
      <xdr:rowOff>168520</xdr:rowOff>
    </xdr:from>
    <xdr:to>
      <xdr:col>2</xdr:col>
      <xdr:colOff>1552575</xdr:colOff>
      <xdr:row>75</xdr:row>
      <xdr:rowOff>16565</xdr:rowOff>
    </xdr:to>
    <xdr:sp macro="" textlink="">
      <xdr:nvSpPr>
        <xdr:cNvPr id="15" name="四角形: 角を丸くする 14">
          <a:extLst>
            <a:ext uri="{FF2B5EF4-FFF2-40B4-BE49-F238E27FC236}">
              <a16:creationId xmlns:a16="http://schemas.microsoft.com/office/drawing/2014/main" id="{9A86569B-E4C7-4838-9DD7-4E30FCD4C55C}"/>
            </a:ext>
          </a:extLst>
        </xdr:cNvPr>
        <xdr:cNvSpPr/>
      </xdr:nvSpPr>
      <xdr:spPr>
        <a:xfrm>
          <a:off x="3190875" y="12131920"/>
          <a:ext cx="1524000" cy="1048195"/>
        </a:xfrm>
        <a:prstGeom prst="roundRect">
          <a:avLst>
            <a:gd name="adj" fmla="val 8334"/>
          </a:avLst>
        </a:prstGeom>
        <a:noFill/>
        <a:ln w="127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263770</xdr:colOff>
      <xdr:row>75</xdr:row>
      <xdr:rowOff>0</xdr:rowOff>
    </xdr:from>
    <xdr:to>
      <xdr:col>1</xdr:col>
      <xdr:colOff>263770</xdr:colOff>
      <xdr:row>76</xdr:row>
      <xdr:rowOff>124558</xdr:rowOff>
    </xdr:to>
    <xdr:cxnSp macro="">
      <xdr:nvCxnSpPr>
        <xdr:cNvPr id="17" name="直線矢印コネクタ 16">
          <a:extLst>
            <a:ext uri="{FF2B5EF4-FFF2-40B4-BE49-F238E27FC236}">
              <a16:creationId xmlns:a16="http://schemas.microsoft.com/office/drawing/2014/main" id="{F0D55955-F5C4-4A56-8E5B-123EE49DA093}"/>
            </a:ext>
          </a:extLst>
        </xdr:cNvPr>
        <xdr:cNvCxnSpPr/>
      </xdr:nvCxnSpPr>
      <xdr:spPr>
        <a:xfrm>
          <a:off x="1472712" y="11913577"/>
          <a:ext cx="0" cy="2930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197827</xdr:colOff>
      <xdr:row>75</xdr:row>
      <xdr:rowOff>0</xdr:rowOff>
    </xdr:from>
    <xdr:to>
      <xdr:col>2</xdr:col>
      <xdr:colOff>197827</xdr:colOff>
      <xdr:row>76</xdr:row>
      <xdr:rowOff>124558</xdr:rowOff>
    </xdr:to>
    <xdr:cxnSp macro="">
      <xdr:nvCxnSpPr>
        <xdr:cNvPr id="18" name="直線矢印コネクタ 17">
          <a:extLst>
            <a:ext uri="{FF2B5EF4-FFF2-40B4-BE49-F238E27FC236}">
              <a16:creationId xmlns:a16="http://schemas.microsoft.com/office/drawing/2014/main" id="{867DB501-84F0-4B91-A0F0-5DBAC9B137A6}"/>
            </a:ext>
          </a:extLst>
        </xdr:cNvPr>
        <xdr:cNvCxnSpPr/>
      </xdr:nvCxnSpPr>
      <xdr:spPr>
        <a:xfrm>
          <a:off x="2615712" y="11913577"/>
          <a:ext cx="0" cy="29307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29307</xdr:colOff>
      <xdr:row>89</xdr:row>
      <xdr:rowOff>0</xdr:rowOff>
    </xdr:from>
    <xdr:to>
      <xdr:col>2</xdr:col>
      <xdr:colOff>1562100</xdr:colOff>
      <xdr:row>91</xdr:row>
      <xdr:rowOff>50183</xdr:rowOff>
    </xdr:to>
    <xdr:sp macro="" textlink="">
      <xdr:nvSpPr>
        <xdr:cNvPr id="19" name="四角形: 角を丸くする 18">
          <a:extLst>
            <a:ext uri="{FF2B5EF4-FFF2-40B4-BE49-F238E27FC236}">
              <a16:creationId xmlns:a16="http://schemas.microsoft.com/office/drawing/2014/main" id="{D09F838C-2F1B-4DE3-8921-B4A546331D3A}"/>
            </a:ext>
          </a:extLst>
        </xdr:cNvPr>
        <xdr:cNvSpPr/>
      </xdr:nvSpPr>
      <xdr:spPr>
        <a:xfrm>
          <a:off x="3191607" y="15563850"/>
          <a:ext cx="1532793" cy="393083"/>
        </a:xfrm>
        <a:prstGeom prst="roundRect">
          <a:avLst>
            <a:gd name="adj" fmla="val 8334"/>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41031</xdr:colOff>
      <xdr:row>88</xdr:row>
      <xdr:rowOff>156882</xdr:rowOff>
    </xdr:from>
    <xdr:to>
      <xdr:col>3</xdr:col>
      <xdr:colOff>1571625</xdr:colOff>
      <xdr:row>91</xdr:row>
      <xdr:rowOff>50183</xdr:rowOff>
    </xdr:to>
    <xdr:sp macro="" textlink="">
      <xdr:nvSpPr>
        <xdr:cNvPr id="20" name="四角形: 角を丸くする 19">
          <a:extLst>
            <a:ext uri="{FF2B5EF4-FFF2-40B4-BE49-F238E27FC236}">
              <a16:creationId xmlns:a16="http://schemas.microsoft.com/office/drawing/2014/main" id="{FC18273C-ADE7-4CD2-8A13-433DF0F975A4}"/>
            </a:ext>
          </a:extLst>
        </xdr:cNvPr>
        <xdr:cNvSpPr/>
      </xdr:nvSpPr>
      <xdr:spPr>
        <a:xfrm>
          <a:off x="4784481" y="15549282"/>
          <a:ext cx="1530594" cy="407651"/>
        </a:xfrm>
        <a:prstGeom prst="roundRect">
          <a:avLst>
            <a:gd name="adj" fmla="val 8334"/>
          </a:avLst>
        </a:prstGeom>
        <a:noFill/>
        <a:ln w="127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263769</xdr:colOff>
      <xdr:row>91</xdr:row>
      <xdr:rowOff>33618</xdr:rowOff>
    </xdr:from>
    <xdr:to>
      <xdr:col>2</xdr:col>
      <xdr:colOff>263769</xdr:colOff>
      <xdr:row>92</xdr:row>
      <xdr:rowOff>158176</xdr:rowOff>
    </xdr:to>
    <xdr:cxnSp macro="">
      <xdr:nvCxnSpPr>
        <xdr:cNvPr id="21" name="直線矢印コネクタ 20">
          <a:extLst>
            <a:ext uri="{FF2B5EF4-FFF2-40B4-BE49-F238E27FC236}">
              <a16:creationId xmlns:a16="http://schemas.microsoft.com/office/drawing/2014/main" id="{2F6953E3-CBA1-4F05-884F-804E771779E4}"/>
            </a:ext>
          </a:extLst>
        </xdr:cNvPr>
        <xdr:cNvCxnSpPr/>
      </xdr:nvCxnSpPr>
      <xdr:spPr>
        <a:xfrm>
          <a:off x="2684240" y="15004677"/>
          <a:ext cx="0" cy="2926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197827</xdr:colOff>
      <xdr:row>91</xdr:row>
      <xdr:rowOff>33618</xdr:rowOff>
    </xdr:from>
    <xdr:to>
      <xdr:col>3</xdr:col>
      <xdr:colOff>197827</xdr:colOff>
      <xdr:row>92</xdr:row>
      <xdr:rowOff>158176</xdr:rowOff>
    </xdr:to>
    <xdr:cxnSp macro="">
      <xdr:nvCxnSpPr>
        <xdr:cNvPr id="22" name="直線矢印コネクタ 21">
          <a:extLst>
            <a:ext uri="{FF2B5EF4-FFF2-40B4-BE49-F238E27FC236}">
              <a16:creationId xmlns:a16="http://schemas.microsoft.com/office/drawing/2014/main" id="{3B129BDC-1374-4ADC-9FFD-EC074888E77C}"/>
            </a:ext>
          </a:extLst>
        </xdr:cNvPr>
        <xdr:cNvCxnSpPr/>
      </xdr:nvCxnSpPr>
      <xdr:spPr>
        <a:xfrm>
          <a:off x="3828533" y="15004677"/>
          <a:ext cx="0" cy="292646"/>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19782</xdr:colOff>
      <xdr:row>121</xdr:row>
      <xdr:rowOff>133350</xdr:rowOff>
    </xdr:from>
    <xdr:to>
      <xdr:col>1</xdr:col>
      <xdr:colOff>1562100</xdr:colOff>
      <xdr:row>124</xdr:row>
      <xdr:rowOff>9525</xdr:rowOff>
    </xdr:to>
    <xdr:sp macro="" textlink="">
      <xdr:nvSpPr>
        <xdr:cNvPr id="23" name="四角形: 角を丸くする 22">
          <a:extLst>
            <a:ext uri="{FF2B5EF4-FFF2-40B4-BE49-F238E27FC236}">
              <a16:creationId xmlns:a16="http://schemas.microsoft.com/office/drawing/2014/main" id="{54F21C45-565E-4B96-98C7-89A05EB6CCAF}"/>
            </a:ext>
          </a:extLst>
        </xdr:cNvPr>
        <xdr:cNvSpPr/>
      </xdr:nvSpPr>
      <xdr:spPr>
        <a:xfrm>
          <a:off x="1600932" y="21459825"/>
          <a:ext cx="1542318" cy="390525"/>
        </a:xfrm>
        <a:prstGeom prst="roundRect">
          <a:avLst>
            <a:gd name="adj" fmla="val 8334"/>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395352</xdr:colOff>
      <xdr:row>124</xdr:row>
      <xdr:rowOff>9525</xdr:rowOff>
    </xdr:from>
    <xdr:to>
      <xdr:col>1</xdr:col>
      <xdr:colOff>395352</xdr:colOff>
      <xdr:row>126</xdr:row>
      <xdr:rowOff>142875</xdr:rowOff>
    </xdr:to>
    <xdr:cxnSp macro="">
      <xdr:nvCxnSpPr>
        <xdr:cNvPr id="24" name="直線矢印コネクタ 23">
          <a:extLst>
            <a:ext uri="{FF2B5EF4-FFF2-40B4-BE49-F238E27FC236}">
              <a16:creationId xmlns:a16="http://schemas.microsoft.com/office/drawing/2014/main" id="{FFDC1D96-8C79-4792-8410-BC0F9B7B02C4}"/>
            </a:ext>
          </a:extLst>
        </xdr:cNvPr>
        <xdr:cNvCxnSpPr/>
      </xdr:nvCxnSpPr>
      <xdr:spPr>
        <a:xfrm>
          <a:off x="1976502" y="21631275"/>
          <a:ext cx="0" cy="476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21980</xdr:colOff>
      <xdr:row>124</xdr:row>
      <xdr:rowOff>133350</xdr:rowOff>
    </xdr:from>
    <xdr:to>
      <xdr:col>2</xdr:col>
      <xdr:colOff>1562099</xdr:colOff>
      <xdr:row>126</xdr:row>
      <xdr:rowOff>28575</xdr:rowOff>
    </xdr:to>
    <xdr:sp macro="" textlink="">
      <xdr:nvSpPr>
        <xdr:cNvPr id="26" name="四角形: 角を丸くする 25">
          <a:extLst>
            <a:ext uri="{FF2B5EF4-FFF2-40B4-BE49-F238E27FC236}">
              <a16:creationId xmlns:a16="http://schemas.microsoft.com/office/drawing/2014/main" id="{E5FCAA83-1A52-4E3D-BB25-ECC2DF1848ED}"/>
            </a:ext>
          </a:extLst>
        </xdr:cNvPr>
        <xdr:cNvSpPr/>
      </xdr:nvSpPr>
      <xdr:spPr>
        <a:xfrm>
          <a:off x="3184280" y="21755100"/>
          <a:ext cx="1540119" cy="238125"/>
        </a:xfrm>
        <a:prstGeom prst="roundRect">
          <a:avLst>
            <a:gd name="adj" fmla="val 8334"/>
          </a:avLst>
        </a:prstGeom>
        <a:noFill/>
        <a:ln w="127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197827</xdr:colOff>
      <xdr:row>126</xdr:row>
      <xdr:rowOff>38100</xdr:rowOff>
    </xdr:from>
    <xdr:to>
      <xdr:col>2</xdr:col>
      <xdr:colOff>197827</xdr:colOff>
      <xdr:row>126</xdr:row>
      <xdr:rowOff>161925</xdr:rowOff>
    </xdr:to>
    <xdr:cxnSp macro="">
      <xdr:nvCxnSpPr>
        <xdr:cNvPr id="27" name="直線矢印コネクタ 26">
          <a:extLst>
            <a:ext uri="{FF2B5EF4-FFF2-40B4-BE49-F238E27FC236}">
              <a16:creationId xmlns:a16="http://schemas.microsoft.com/office/drawing/2014/main" id="{69D115A7-4514-4EA9-8DB7-7EA5426C7132}"/>
            </a:ext>
          </a:extLst>
        </xdr:cNvPr>
        <xdr:cNvCxnSpPr/>
      </xdr:nvCxnSpPr>
      <xdr:spPr>
        <a:xfrm>
          <a:off x="3360127" y="22002750"/>
          <a:ext cx="0" cy="123825"/>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0</xdr:row>
      <xdr:rowOff>57151</xdr:rowOff>
    </xdr:from>
    <xdr:to>
      <xdr:col>4</xdr:col>
      <xdr:colOff>228600</xdr:colOff>
      <xdr:row>1</xdr:row>
      <xdr:rowOff>152401</xdr:rowOff>
    </xdr:to>
    <xdr:sp macro="" textlink="">
      <xdr:nvSpPr>
        <xdr:cNvPr id="3" name="テキスト ボックス 2">
          <a:extLst>
            <a:ext uri="{FF2B5EF4-FFF2-40B4-BE49-F238E27FC236}">
              <a16:creationId xmlns:a16="http://schemas.microsoft.com/office/drawing/2014/main" id="{93699419-32AC-4FB4-B930-52E3BB928993}"/>
            </a:ext>
          </a:extLst>
        </xdr:cNvPr>
        <xdr:cNvSpPr txBox="1"/>
      </xdr:nvSpPr>
      <xdr:spPr>
        <a:xfrm>
          <a:off x="5038725" y="57151"/>
          <a:ext cx="1514475" cy="3429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i="0">
              <a:latin typeface="ＤＦ特太ゴシック体" panose="020B0509000000000000" pitchFamily="49" charset="-128"/>
              <a:ea typeface="ＤＦ特太ゴシック体" panose="020B0509000000000000" pitchFamily="49" charset="-128"/>
            </a:rPr>
            <a:t>サンプル</a:t>
          </a:r>
        </a:p>
      </xdr:txBody>
    </xdr:sp>
    <xdr:clientData/>
  </xdr:twoCellAnchor>
  <xdr:twoCellAnchor>
    <xdr:from>
      <xdr:col>1</xdr:col>
      <xdr:colOff>809625</xdr:colOff>
      <xdr:row>104</xdr:row>
      <xdr:rowOff>76199</xdr:rowOff>
    </xdr:from>
    <xdr:to>
      <xdr:col>1</xdr:col>
      <xdr:colOff>1498403</xdr:colOff>
      <xdr:row>107</xdr:row>
      <xdr:rowOff>95249</xdr:rowOff>
    </xdr:to>
    <xdr:sp macro="" textlink="">
      <xdr:nvSpPr>
        <xdr:cNvPr id="28" name="矢印: 下 27">
          <a:extLst>
            <a:ext uri="{FF2B5EF4-FFF2-40B4-BE49-F238E27FC236}">
              <a16:creationId xmlns:a16="http://schemas.microsoft.com/office/drawing/2014/main" id="{2761FC3F-5C01-48ED-AE0B-56D8AAD9FDC2}"/>
            </a:ext>
          </a:extLst>
        </xdr:cNvPr>
        <xdr:cNvSpPr/>
      </xdr:nvSpPr>
      <xdr:spPr>
        <a:xfrm>
          <a:off x="2390775" y="18535649"/>
          <a:ext cx="688778" cy="723900"/>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911447</xdr:colOff>
      <xdr:row>115</xdr:row>
      <xdr:rowOff>75837</xdr:rowOff>
    </xdr:from>
    <xdr:to>
      <xdr:col>2</xdr:col>
      <xdr:colOff>19075</xdr:colOff>
      <xdr:row>118</xdr:row>
      <xdr:rowOff>100538</xdr:rowOff>
    </xdr:to>
    <xdr:sp macro="" textlink="">
      <xdr:nvSpPr>
        <xdr:cNvPr id="30" name="矢印: 下 29">
          <a:extLst>
            <a:ext uri="{FF2B5EF4-FFF2-40B4-BE49-F238E27FC236}">
              <a16:creationId xmlns:a16="http://schemas.microsoft.com/office/drawing/2014/main" id="{8B3B25DA-DD37-4515-83BF-9F5F7780E386}"/>
            </a:ext>
          </a:extLst>
        </xdr:cNvPr>
        <xdr:cNvSpPr/>
      </xdr:nvSpPr>
      <xdr:spPr>
        <a:xfrm>
          <a:off x="2492597" y="11010537"/>
          <a:ext cx="688778" cy="539051"/>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8"/>
  <sheetViews>
    <sheetView tabSelected="1" view="pageBreakPreview" zoomScaleNormal="100" zoomScaleSheetLayoutView="100" workbookViewId="0">
      <selection activeCell="A2" sqref="A2:C2"/>
    </sheetView>
  </sheetViews>
  <sheetFormatPr defaultColWidth="9" defaultRowHeight="13.5" x14ac:dyDescent="0.15"/>
  <cols>
    <col min="1" max="4" width="20.75" style="3" customWidth="1"/>
    <col min="5" max="5" width="3.75" style="3" customWidth="1"/>
    <col min="6" max="9" width="15.875" style="3" customWidth="1"/>
    <col min="10" max="16384" width="9" style="3"/>
  </cols>
  <sheetData>
    <row r="1" spans="1:9" ht="19.5" customHeight="1" x14ac:dyDescent="0.15"/>
    <row r="2" spans="1:9" ht="22.5" customHeight="1" x14ac:dyDescent="0.15">
      <c r="A2" s="50" t="s">
        <v>69</v>
      </c>
      <c r="B2" s="51"/>
      <c r="C2" s="52"/>
      <c r="D2" s="9"/>
      <c r="E2" s="9"/>
    </row>
    <row r="3" spans="1:9" ht="22.5" customHeight="1" x14ac:dyDescent="0.15">
      <c r="A3" s="9"/>
      <c r="B3" s="9"/>
      <c r="C3" s="9"/>
      <c r="D3" s="9"/>
      <c r="E3" s="9"/>
    </row>
    <row r="5" spans="1:9" x14ac:dyDescent="0.15">
      <c r="A5" s="1" t="s">
        <v>30</v>
      </c>
    </row>
    <row r="6" spans="1:9" ht="6" customHeight="1" x14ac:dyDescent="0.15">
      <c r="A6" s="1"/>
    </row>
    <row r="7" spans="1:9" x14ac:dyDescent="0.15">
      <c r="A7" s="19" t="s">
        <v>12</v>
      </c>
      <c r="B7" s="20">
        <v>4000</v>
      </c>
    </row>
    <row r="8" spans="1:9" ht="14.25" thickBot="1" x14ac:dyDescent="0.2">
      <c r="A8" s="21" t="s">
        <v>13</v>
      </c>
      <c r="B8" s="22">
        <v>5000</v>
      </c>
      <c r="C8" s="60"/>
      <c r="D8" s="60"/>
    </row>
    <row r="9" spans="1:9" ht="19.5" customHeight="1" thickBot="1" x14ac:dyDescent="0.2">
      <c r="A9" s="6" t="s">
        <v>34</v>
      </c>
      <c r="C9" s="2"/>
      <c r="D9" s="23">
        <f>B7/B8</f>
        <v>0.8</v>
      </c>
    </row>
    <row r="10" spans="1:9" x14ac:dyDescent="0.15">
      <c r="C10" s="2"/>
      <c r="D10" s="2"/>
    </row>
    <row r="11" spans="1:9" x14ac:dyDescent="0.15">
      <c r="A11" s="1" t="s">
        <v>29</v>
      </c>
    </row>
    <row r="12" spans="1:9" x14ac:dyDescent="0.15">
      <c r="A12" s="3" t="s">
        <v>70</v>
      </c>
    </row>
    <row r="13" spans="1:9" x14ac:dyDescent="0.15">
      <c r="A13" s="27" t="s">
        <v>40</v>
      </c>
      <c r="B13" s="27" t="s">
        <v>8</v>
      </c>
      <c r="C13" s="27" t="s">
        <v>31</v>
      </c>
      <c r="D13" s="33"/>
    </row>
    <row r="14" spans="1:9" x14ac:dyDescent="0.15">
      <c r="A14" s="19" t="s">
        <v>1</v>
      </c>
      <c r="B14" s="29">
        <v>920000000</v>
      </c>
      <c r="C14" s="62">
        <f>SUM(B14:B19)</f>
        <v>1959912000</v>
      </c>
      <c r="D14" s="34"/>
      <c r="E14" s="5"/>
      <c r="F14" s="5"/>
      <c r="G14" s="5"/>
      <c r="H14" s="5"/>
      <c r="I14" s="5"/>
    </row>
    <row r="15" spans="1:9" x14ac:dyDescent="0.15">
      <c r="A15" s="24" t="s">
        <v>2</v>
      </c>
      <c r="B15" s="25">
        <v>344500000</v>
      </c>
      <c r="C15" s="63"/>
      <c r="D15" s="34"/>
      <c r="E15" s="5"/>
      <c r="F15" s="5"/>
      <c r="G15" s="5"/>
      <c r="H15" s="5"/>
      <c r="I15" s="5"/>
    </row>
    <row r="16" spans="1:9" ht="13.5" customHeight="1" x14ac:dyDescent="0.15">
      <c r="A16" s="24" t="s">
        <v>3</v>
      </c>
      <c r="B16" s="25">
        <v>403500000</v>
      </c>
      <c r="C16" s="63"/>
      <c r="D16" s="34"/>
      <c r="E16" s="5"/>
      <c r="F16" s="5"/>
      <c r="G16" s="5"/>
      <c r="H16" s="5"/>
      <c r="I16" s="5"/>
    </row>
    <row r="17" spans="1:9" ht="13.5" customHeight="1" x14ac:dyDescent="0.15">
      <c r="A17" s="24" t="s">
        <v>10</v>
      </c>
      <c r="B17" s="25">
        <v>105000000</v>
      </c>
      <c r="C17" s="63"/>
      <c r="D17" s="34"/>
      <c r="E17" s="5"/>
      <c r="F17" s="5"/>
      <c r="G17" s="5"/>
      <c r="H17" s="5"/>
      <c r="I17" s="5"/>
    </row>
    <row r="18" spans="1:9" ht="13.5" customHeight="1" x14ac:dyDescent="0.15">
      <c r="A18" s="24" t="s">
        <v>4</v>
      </c>
      <c r="B18" s="25">
        <v>11912000</v>
      </c>
      <c r="C18" s="63"/>
      <c r="D18" s="34"/>
      <c r="E18" s="5"/>
      <c r="F18" s="5"/>
      <c r="G18" s="5"/>
      <c r="H18" s="5"/>
      <c r="I18" s="5"/>
    </row>
    <row r="19" spans="1:9" ht="13.5" customHeight="1" x14ac:dyDescent="0.15">
      <c r="A19" s="21" t="s">
        <v>5</v>
      </c>
      <c r="B19" s="26">
        <v>175000000</v>
      </c>
      <c r="C19" s="64"/>
      <c r="D19" s="34"/>
      <c r="E19" s="5"/>
      <c r="F19" s="5"/>
      <c r="G19" s="5"/>
      <c r="H19" s="5"/>
      <c r="I19" s="5"/>
    </row>
    <row r="20" spans="1:9" x14ac:dyDescent="0.15">
      <c r="A20" s="30" t="s">
        <v>6</v>
      </c>
      <c r="B20" s="53">
        <v>121200000</v>
      </c>
      <c r="C20" s="54"/>
      <c r="D20" s="35"/>
      <c r="F20" s="5"/>
      <c r="G20" s="5"/>
      <c r="H20" s="5"/>
      <c r="I20" s="5"/>
    </row>
    <row r="21" spans="1:9" x14ac:dyDescent="0.15">
      <c r="A21" s="31" t="s">
        <v>7</v>
      </c>
      <c r="B21" s="53">
        <f>ROUNDDOWN(SUM(B14:B19,B20)*0.08,0)</f>
        <v>166488960</v>
      </c>
      <c r="C21" s="54"/>
      <c r="D21" s="34"/>
      <c r="E21" s="5"/>
      <c r="F21" s="5"/>
      <c r="G21" s="61"/>
      <c r="H21" s="61"/>
      <c r="I21" s="5"/>
    </row>
    <row r="22" spans="1:9" x14ac:dyDescent="0.15">
      <c r="A22" s="10" t="s">
        <v>0</v>
      </c>
      <c r="B22" s="53">
        <f>SUM(B14:B19,B20:B21)</f>
        <v>2247600960</v>
      </c>
      <c r="C22" s="54"/>
      <c r="D22" s="34"/>
      <c r="E22" s="5"/>
      <c r="F22" s="5"/>
      <c r="G22" s="5"/>
      <c r="H22" s="5"/>
      <c r="I22" s="5"/>
    </row>
    <row r="23" spans="1:9" ht="14.25" thickBot="1" x14ac:dyDescent="0.2">
      <c r="A23" s="32" t="s">
        <v>11</v>
      </c>
      <c r="B23" s="5"/>
      <c r="C23" s="5"/>
      <c r="D23" s="5"/>
      <c r="E23" s="5"/>
      <c r="F23" s="5"/>
      <c r="G23" s="5"/>
      <c r="H23" s="5"/>
      <c r="I23" s="5"/>
    </row>
    <row r="24" spans="1:9" ht="19.5" customHeight="1" thickBot="1" x14ac:dyDescent="0.2">
      <c r="A24" s="6" t="s">
        <v>33</v>
      </c>
      <c r="B24" s="5"/>
      <c r="C24" s="5"/>
      <c r="D24" s="36">
        <f>ROUND(B20/C14,8)</f>
        <v>6.183951E-2</v>
      </c>
      <c r="E24" s="5"/>
      <c r="F24" s="5"/>
      <c r="G24" s="5"/>
      <c r="H24" s="5"/>
      <c r="I24" s="5"/>
    </row>
    <row r="25" spans="1:9" x14ac:dyDescent="0.15">
      <c r="A25" s="32"/>
      <c r="B25" s="5"/>
      <c r="C25" s="5"/>
      <c r="D25" s="5"/>
      <c r="E25" s="5"/>
      <c r="F25" s="5"/>
      <c r="G25" s="5"/>
      <c r="H25" s="5"/>
      <c r="I25" s="5"/>
    </row>
    <row r="27" spans="1:9" x14ac:dyDescent="0.15">
      <c r="A27" s="1" t="s">
        <v>59</v>
      </c>
    </row>
    <row r="28" spans="1:9" x14ac:dyDescent="0.15">
      <c r="A28" s="44" t="s">
        <v>28</v>
      </c>
      <c r="B28" s="8"/>
      <c r="C28" s="8"/>
      <c r="D28" s="8"/>
    </row>
    <row r="29" spans="1:9" x14ac:dyDescent="0.15">
      <c r="A29" s="27" t="s">
        <v>40</v>
      </c>
      <c r="B29" s="27" t="s">
        <v>37</v>
      </c>
      <c r="C29" s="27" t="s">
        <v>38</v>
      </c>
      <c r="D29" s="27" t="s">
        <v>9</v>
      </c>
    </row>
    <row r="30" spans="1:9" x14ac:dyDescent="0.15">
      <c r="A30" s="19" t="s">
        <v>1</v>
      </c>
      <c r="B30" s="39">
        <f>D30*0.1</f>
        <v>92000000</v>
      </c>
      <c r="C30" s="39">
        <f>D30*0.9</f>
        <v>828000000</v>
      </c>
      <c r="D30" s="39">
        <v>920000000</v>
      </c>
    </row>
    <row r="31" spans="1:9" x14ac:dyDescent="0.15">
      <c r="A31" s="24" t="s">
        <v>2</v>
      </c>
      <c r="B31" s="40">
        <v>0</v>
      </c>
      <c r="C31" s="40">
        <v>344500000</v>
      </c>
      <c r="D31" s="40">
        <v>344500000</v>
      </c>
    </row>
    <row r="32" spans="1:9" x14ac:dyDescent="0.15">
      <c r="A32" s="24" t="s">
        <v>3</v>
      </c>
      <c r="B32" s="40">
        <v>0</v>
      </c>
      <c r="C32" s="40">
        <v>403500000</v>
      </c>
      <c r="D32" s="40">
        <v>403500000</v>
      </c>
    </row>
    <row r="33" spans="1:4" x14ac:dyDescent="0.15">
      <c r="A33" s="24" t="s">
        <v>10</v>
      </c>
      <c r="B33" s="40">
        <v>0</v>
      </c>
      <c r="C33" s="40">
        <v>105000000</v>
      </c>
      <c r="D33" s="40">
        <v>105000000</v>
      </c>
    </row>
    <row r="34" spans="1:4" x14ac:dyDescent="0.15">
      <c r="A34" s="24" t="s">
        <v>4</v>
      </c>
      <c r="B34" s="40">
        <v>0</v>
      </c>
      <c r="C34" s="40">
        <v>11912000</v>
      </c>
      <c r="D34" s="40">
        <v>11912000</v>
      </c>
    </row>
    <row r="35" spans="1:4" x14ac:dyDescent="0.15">
      <c r="A35" s="21" t="s">
        <v>5</v>
      </c>
      <c r="B35" s="41">
        <v>3000000</v>
      </c>
      <c r="C35" s="41">
        <f>D35-B35</f>
        <v>172000000</v>
      </c>
      <c r="D35" s="41">
        <v>175000000</v>
      </c>
    </row>
    <row r="36" spans="1:4" x14ac:dyDescent="0.15">
      <c r="A36" s="38" t="s">
        <v>9</v>
      </c>
      <c r="B36" s="37">
        <f>SUM(B30:B35)</f>
        <v>95000000</v>
      </c>
      <c r="C36" s="37">
        <f>SUM(C30:C35)</f>
        <v>1864912000</v>
      </c>
      <c r="D36" s="37">
        <f>SUM(D30:D35)</f>
        <v>1959912000</v>
      </c>
    </row>
    <row r="37" spans="1:4" ht="4.5" customHeight="1" thickBot="1" x14ac:dyDescent="0.2">
      <c r="A37" s="4"/>
      <c r="B37" s="7"/>
      <c r="C37" s="7"/>
      <c r="D37" s="7"/>
    </row>
    <row r="38" spans="1:4" ht="18" customHeight="1" thickBot="1" x14ac:dyDescent="0.2">
      <c r="A38" s="6" t="s">
        <v>32</v>
      </c>
      <c r="B38" s="42">
        <f>ROUND(B36/$D$36,4)</f>
        <v>4.8500000000000001E-2</v>
      </c>
      <c r="C38" s="43">
        <f>ROUND(C36/$D$36,4)</f>
        <v>0.95150000000000001</v>
      </c>
    </row>
    <row r="39" spans="1:4" ht="13.5" customHeight="1" x14ac:dyDescent="0.15">
      <c r="D39" s="4"/>
    </row>
    <row r="40" spans="1:4" x14ac:dyDescent="0.15">
      <c r="C40" s="9" t="s">
        <v>36</v>
      </c>
      <c r="D40" s="9"/>
    </row>
    <row r="41" spans="1:4" x14ac:dyDescent="0.15">
      <c r="C41" s="67"/>
      <c r="D41" s="67"/>
    </row>
    <row r="42" spans="1:4" ht="18" customHeight="1" x14ac:dyDescent="0.15">
      <c r="A42" s="1" t="s">
        <v>35</v>
      </c>
    </row>
    <row r="43" spans="1:4" x14ac:dyDescent="0.15">
      <c r="A43" s="27" t="s">
        <v>40</v>
      </c>
      <c r="B43" s="27" t="s">
        <v>37</v>
      </c>
      <c r="C43" s="27" t="s">
        <v>38</v>
      </c>
      <c r="D43" s="27" t="s">
        <v>0</v>
      </c>
    </row>
    <row r="44" spans="1:4" x14ac:dyDescent="0.15">
      <c r="A44" s="19" t="s">
        <v>1</v>
      </c>
      <c r="B44" s="39">
        <v>90000000</v>
      </c>
      <c r="C44" s="39">
        <f>799000000</f>
        <v>799000000</v>
      </c>
      <c r="D44" s="39">
        <f>B44+C44</f>
        <v>889000000</v>
      </c>
    </row>
    <row r="45" spans="1:4" x14ac:dyDescent="0.15">
      <c r="A45" s="24" t="s">
        <v>2</v>
      </c>
      <c r="B45" s="40">
        <v>0</v>
      </c>
      <c r="C45" s="40">
        <v>344500000</v>
      </c>
      <c r="D45" s="40">
        <f t="shared" ref="D45:D49" si="0">B45+C45</f>
        <v>344500000</v>
      </c>
    </row>
    <row r="46" spans="1:4" x14ac:dyDescent="0.15">
      <c r="A46" s="24" t="s">
        <v>3</v>
      </c>
      <c r="B46" s="40">
        <v>0</v>
      </c>
      <c r="C46" s="40">
        <v>403500000</v>
      </c>
      <c r="D46" s="40">
        <f t="shared" si="0"/>
        <v>403500000</v>
      </c>
    </row>
    <row r="47" spans="1:4" x14ac:dyDescent="0.15">
      <c r="A47" s="24" t="s">
        <v>10</v>
      </c>
      <c r="B47" s="40">
        <v>0</v>
      </c>
      <c r="C47" s="40">
        <v>105000000</v>
      </c>
      <c r="D47" s="40">
        <f t="shared" si="0"/>
        <v>105000000</v>
      </c>
    </row>
    <row r="48" spans="1:4" x14ac:dyDescent="0.15">
      <c r="A48" s="24" t="s">
        <v>4</v>
      </c>
      <c r="B48" s="40">
        <v>0</v>
      </c>
      <c r="C48" s="40">
        <v>11912000</v>
      </c>
      <c r="D48" s="40">
        <f t="shared" si="0"/>
        <v>11912000</v>
      </c>
    </row>
    <row r="49" spans="1:4" x14ac:dyDescent="0.15">
      <c r="A49" s="21" t="s">
        <v>5</v>
      </c>
      <c r="B49" s="41">
        <v>0</v>
      </c>
      <c r="C49" s="41">
        <v>0</v>
      </c>
      <c r="D49" s="41">
        <f t="shared" si="0"/>
        <v>0</v>
      </c>
    </row>
    <row r="50" spans="1:4" x14ac:dyDescent="0.15">
      <c r="A50" s="38" t="s">
        <v>0</v>
      </c>
      <c r="B50" s="37">
        <f>SUM(B44:B49)</f>
        <v>90000000</v>
      </c>
      <c r="C50" s="37">
        <f>SUM(C44:C49)</f>
        <v>1663912000</v>
      </c>
      <c r="D50" s="37">
        <f>SUM(D44:D49)</f>
        <v>1753912000</v>
      </c>
    </row>
    <row r="51" spans="1:4" ht="8.25" customHeight="1" x14ac:dyDescent="0.15"/>
    <row r="52" spans="1:4" ht="29.25" customHeight="1" x14ac:dyDescent="0.15">
      <c r="C52" s="55" t="s">
        <v>39</v>
      </c>
      <c r="D52" s="55"/>
    </row>
    <row r="53" spans="1:4" ht="17.25" customHeight="1" x14ac:dyDescent="0.15">
      <c r="C53" s="56" t="s">
        <v>67</v>
      </c>
      <c r="D53" s="56"/>
    </row>
    <row r="54" spans="1:4" ht="8.25" customHeight="1" x14ac:dyDescent="0.15"/>
    <row r="55" spans="1:4" x14ac:dyDescent="0.15">
      <c r="A55" s="1" t="s">
        <v>14</v>
      </c>
    </row>
    <row r="56" spans="1:4" x14ac:dyDescent="0.15">
      <c r="A56" s="27" t="s">
        <v>40</v>
      </c>
      <c r="B56" s="27" t="s">
        <v>37</v>
      </c>
      <c r="C56" s="27" t="s">
        <v>38</v>
      </c>
      <c r="D56" s="27" t="s">
        <v>0</v>
      </c>
    </row>
    <row r="57" spans="1:4" x14ac:dyDescent="0.15">
      <c r="A57" s="19" t="s">
        <v>1</v>
      </c>
      <c r="B57" s="39">
        <f>ROUND((B44+B44*$D$24)*1.1,0)</f>
        <v>105122111</v>
      </c>
      <c r="C57" s="39">
        <f>ROUND((C44+C44*$D$24)*1.1,0)</f>
        <v>933250745</v>
      </c>
      <c r="D57" s="39">
        <f>B57+C57</f>
        <v>1038372856</v>
      </c>
    </row>
    <row r="58" spans="1:4" x14ac:dyDescent="0.15">
      <c r="A58" s="24" t="s">
        <v>2</v>
      </c>
      <c r="B58" s="40">
        <f>ROUND((B45+B45*$G$21)*1.1,0)</f>
        <v>0</v>
      </c>
      <c r="C58" s="40">
        <f>ROUND((C45+C45*$D$24)*1.1,0)</f>
        <v>402384082</v>
      </c>
      <c r="D58" s="40">
        <f t="shared" ref="D58:D62" si="1">B58+C58</f>
        <v>402384082</v>
      </c>
    </row>
    <row r="59" spans="1:4" x14ac:dyDescent="0.15">
      <c r="A59" s="24" t="s">
        <v>3</v>
      </c>
      <c r="B59" s="40">
        <f>ROUND((B46+B46*$G$21)*1.1,0)</f>
        <v>0</v>
      </c>
      <c r="C59" s="40">
        <f>ROUND((C46+C46*$D$24)*1.1,0)</f>
        <v>471297467</v>
      </c>
      <c r="D59" s="40">
        <f t="shared" si="1"/>
        <v>471297467</v>
      </c>
    </row>
    <row r="60" spans="1:4" x14ac:dyDescent="0.15">
      <c r="A60" s="24" t="s">
        <v>10</v>
      </c>
      <c r="B60" s="40">
        <f>ROUND((B47+B47*$G$21)*1.1,0)</f>
        <v>0</v>
      </c>
      <c r="C60" s="40">
        <f>ROUND((C47+C47*$D$24)*1.1,0)</f>
        <v>122642463</v>
      </c>
      <c r="D60" s="40">
        <f t="shared" si="1"/>
        <v>122642463</v>
      </c>
    </row>
    <row r="61" spans="1:4" x14ac:dyDescent="0.15">
      <c r="A61" s="24" t="s">
        <v>4</v>
      </c>
      <c r="B61" s="40">
        <f>ROUND((B48+B48*$G$21)*1.1,0)</f>
        <v>0</v>
      </c>
      <c r="C61" s="40">
        <f>ROUND((C48+C48*$D$24)*1.1,0)</f>
        <v>13913495</v>
      </c>
      <c r="D61" s="40">
        <f t="shared" si="1"/>
        <v>13913495</v>
      </c>
    </row>
    <row r="62" spans="1:4" x14ac:dyDescent="0.15">
      <c r="A62" s="21" t="s">
        <v>5</v>
      </c>
      <c r="B62" s="41">
        <f>ROUND((B49+B49*$G$21)*1.1,0)</f>
        <v>0</v>
      </c>
      <c r="C62" s="41">
        <f>ROUND((C49+C49*$D$24)*1.1,0)</f>
        <v>0</v>
      </c>
      <c r="D62" s="41">
        <f t="shared" si="1"/>
        <v>0</v>
      </c>
    </row>
    <row r="63" spans="1:4" x14ac:dyDescent="0.15">
      <c r="A63" s="38" t="s">
        <v>0</v>
      </c>
      <c r="B63" s="37">
        <f>SUM(B57:B62)</f>
        <v>105122111</v>
      </c>
      <c r="C63" s="37">
        <f>SUM(C57:C62)</f>
        <v>1943488252</v>
      </c>
      <c r="D63" s="37">
        <f>SUM(D57:D62)</f>
        <v>2048610363</v>
      </c>
    </row>
    <row r="65" spans="1:4" x14ac:dyDescent="0.15">
      <c r="C65" s="3" t="s">
        <v>45</v>
      </c>
    </row>
    <row r="66" spans="1:4" x14ac:dyDescent="0.15">
      <c r="C66" s="3" t="s">
        <v>16</v>
      </c>
    </row>
    <row r="68" spans="1:4" x14ac:dyDescent="0.15">
      <c r="A68" s="1" t="s">
        <v>15</v>
      </c>
    </row>
    <row r="69" spans="1:4" x14ac:dyDescent="0.15">
      <c r="A69" s="27" t="s">
        <v>40</v>
      </c>
      <c r="B69" s="27" t="s">
        <v>37</v>
      </c>
      <c r="C69" s="27" t="s">
        <v>38</v>
      </c>
      <c r="D69" s="27" t="s">
        <v>0</v>
      </c>
    </row>
    <row r="70" spans="1:4" x14ac:dyDescent="0.15">
      <c r="A70" s="19" t="s">
        <v>1</v>
      </c>
      <c r="B70" s="39">
        <f>ROUND(B57*$D$9,0)</f>
        <v>84097689</v>
      </c>
      <c r="C70" s="39">
        <f>ROUND(C57*$D$9,0)</f>
        <v>746600596</v>
      </c>
      <c r="D70" s="39">
        <f>B70+C70</f>
        <v>830698285</v>
      </c>
    </row>
    <row r="71" spans="1:4" x14ac:dyDescent="0.15">
      <c r="A71" s="24" t="s">
        <v>2</v>
      </c>
      <c r="B71" s="40">
        <f>ROUND(B58*$C$9,0)</f>
        <v>0</v>
      </c>
      <c r="C71" s="40">
        <f t="shared" ref="C71:C75" si="2">ROUND(C58*$D$9,0)</f>
        <v>321907266</v>
      </c>
      <c r="D71" s="40">
        <f t="shared" ref="D71:D75" si="3">B71+C71</f>
        <v>321907266</v>
      </c>
    </row>
    <row r="72" spans="1:4" x14ac:dyDescent="0.15">
      <c r="A72" s="24" t="s">
        <v>3</v>
      </c>
      <c r="B72" s="40">
        <f t="shared" ref="B72" si="4">ROUND(B59*$C$9,0)</f>
        <v>0</v>
      </c>
      <c r="C72" s="40">
        <f t="shared" si="2"/>
        <v>377037974</v>
      </c>
      <c r="D72" s="40">
        <f t="shared" si="3"/>
        <v>377037974</v>
      </c>
    </row>
    <row r="73" spans="1:4" x14ac:dyDescent="0.15">
      <c r="A73" s="24" t="s">
        <v>10</v>
      </c>
      <c r="B73" s="40">
        <f t="shared" ref="B73" si="5">ROUND(B60*$C$9,0)</f>
        <v>0</v>
      </c>
      <c r="C73" s="40">
        <f t="shared" si="2"/>
        <v>98113970</v>
      </c>
      <c r="D73" s="40">
        <f t="shared" si="3"/>
        <v>98113970</v>
      </c>
    </row>
    <row r="74" spans="1:4" x14ac:dyDescent="0.15">
      <c r="A74" s="24" t="s">
        <v>4</v>
      </c>
      <c r="B74" s="40">
        <f t="shared" ref="B74" si="6">ROUND(B61*$C$9,0)</f>
        <v>0</v>
      </c>
      <c r="C74" s="40">
        <f t="shared" si="2"/>
        <v>11130796</v>
      </c>
      <c r="D74" s="40">
        <f t="shared" si="3"/>
        <v>11130796</v>
      </c>
    </row>
    <row r="75" spans="1:4" x14ac:dyDescent="0.15">
      <c r="A75" s="21" t="s">
        <v>5</v>
      </c>
      <c r="B75" s="41">
        <f t="shared" ref="B75" si="7">ROUND(B62*$C$9,0)</f>
        <v>0</v>
      </c>
      <c r="C75" s="41">
        <f t="shared" si="2"/>
        <v>0</v>
      </c>
      <c r="D75" s="41">
        <f t="shared" si="3"/>
        <v>0</v>
      </c>
    </row>
    <row r="76" spans="1:4" x14ac:dyDescent="0.15">
      <c r="A76" s="38" t="s">
        <v>0</v>
      </c>
      <c r="B76" s="37">
        <f>SUM(B70:B75)</f>
        <v>84097689</v>
      </c>
      <c r="C76" s="37">
        <f>SUM(C70:C75)</f>
        <v>1554790602</v>
      </c>
      <c r="D76" s="37">
        <f>SUM(D70:D75)</f>
        <v>1638888291</v>
      </c>
    </row>
    <row r="78" spans="1:4" ht="27" x14ac:dyDescent="0.15">
      <c r="B78" s="46" t="s">
        <v>60</v>
      </c>
      <c r="C78" s="47" t="s">
        <v>61</v>
      </c>
    </row>
    <row r="80" spans="1:4" x14ac:dyDescent="0.15">
      <c r="A80" s="1" t="s">
        <v>62</v>
      </c>
    </row>
    <row r="81" spans="1:4" x14ac:dyDescent="0.15">
      <c r="A81" s="1" t="s">
        <v>17</v>
      </c>
    </row>
    <row r="82" spans="1:4" x14ac:dyDescent="0.15">
      <c r="A82" s="65" t="s">
        <v>18</v>
      </c>
      <c r="B82" s="66"/>
      <c r="C82" s="10" t="s">
        <v>41</v>
      </c>
      <c r="D82" s="10" t="s">
        <v>42</v>
      </c>
    </row>
    <row r="83" spans="1:4" x14ac:dyDescent="0.15">
      <c r="A83" s="57">
        <v>4000</v>
      </c>
      <c r="B83" s="58"/>
      <c r="C83" s="11">
        <f>ROUND(A83*B38,2)</f>
        <v>194</v>
      </c>
      <c r="D83" s="11">
        <f>ROUND(A83*C38,2)</f>
        <v>3806</v>
      </c>
    </row>
    <row r="84" spans="1:4" x14ac:dyDescent="0.15">
      <c r="A84" s="12"/>
      <c r="B84" s="8"/>
      <c r="C84" s="49" t="s">
        <v>46</v>
      </c>
      <c r="D84" s="49"/>
    </row>
    <row r="86" spans="1:4" x14ac:dyDescent="0.15">
      <c r="A86" s="3" t="s">
        <v>21</v>
      </c>
      <c r="B86" s="3" t="s">
        <v>68</v>
      </c>
      <c r="C86" s="3">
        <v>328.3</v>
      </c>
      <c r="D86" s="3" t="s">
        <v>26</v>
      </c>
    </row>
    <row r="87" spans="1:4" x14ac:dyDescent="0.15">
      <c r="A87" s="3" t="s">
        <v>22</v>
      </c>
      <c r="B87" s="3" t="s">
        <v>25</v>
      </c>
      <c r="C87" s="13">
        <v>1</v>
      </c>
    </row>
    <row r="88" spans="1:4" x14ac:dyDescent="0.15">
      <c r="A88" s="3" t="s">
        <v>23</v>
      </c>
      <c r="C88" s="3">
        <f>C86*C87</f>
        <v>328.3</v>
      </c>
      <c r="D88" s="3" t="s">
        <v>26</v>
      </c>
    </row>
    <row r="90" spans="1:4" x14ac:dyDescent="0.15">
      <c r="A90" s="59" t="s">
        <v>24</v>
      </c>
      <c r="B90" s="59"/>
      <c r="C90" s="14" t="s">
        <v>43</v>
      </c>
      <c r="D90" s="14" t="s">
        <v>44</v>
      </c>
    </row>
    <row r="91" spans="1:4" x14ac:dyDescent="0.15">
      <c r="A91" s="59"/>
      <c r="B91" s="59"/>
      <c r="C91" s="15">
        <f>C83*C88*1000</f>
        <v>63690200.000000007</v>
      </c>
      <c r="D91" s="15">
        <f>D83*C88*1000</f>
        <v>1249509800</v>
      </c>
    </row>
    <row r="92" spans="1:4" x14ac:dyDescent="0.15">
      <c r="A92" s="4"/>
      <c r="B92" s="4"/>
      <c r="C92" s="16"/>
      <c r="D92" s="16"/>
    </row>
    <row r="93" spans="1:4" ht="7.5" customHeight="1" x14ac:dyDescent="0.15">
      <c r="A93" s="4"/>
      <c r="B93" s="4"/>
      <c r="C93" s="16"/>
      <c r="D93" s="16"/>
    </row>
    <row r="94" spans="1:4" ht="30" customHeight="1" x14ac:dyDescent="0.15">
      <c r="C94" s="17" t="s">
        <v>63</v>
      </c>
      <c r="D94" s="18" t="s">
        <v>64</v>
      </c>
    </row>
    <row r="95" spans="1:4" x14ac:dyDescent="0.15">
      <c r="A95" s="1" t="s">
        <v>19</v>
      </c>
    </row>
    <row r="96" spans="1:4" x14ac:dyDescent="0.15">
      <c r="A96" s="55" t="s">
        <v>27</v>
      </c>
      <c r="B96" s="55"/>
      <c r="C96" s="55"/>
      <c r="D96" s="55"/>
    </row>
    <row r="97" spans="1:4" ht="28.5" customHeight="1" x14ac:dyDescent="0.15">
      <c r="A97" s="55"/>
      <c r="B97" s="55"/>
      <c r="C97" s="55"/>
      <c r="D97" s="55"/>
    </row>
    <row r="98" spans="1:4" x14ac:dyDescent="0.15">
      <c r="A98" s="1" t="s">
        <v>56</v>
      </c>
    </row>
    <row r="99" spans="1:4" x14ac:dyDescent="0.15">
      <c r="A99" s="27" t="s">
        <v>40</v>
      </c>
      <c r="B99" s="27" t="s">
        <v>47</v>
      </c>
      <c r="C99" s="27" t="s">
        <v>48</v>
      </c>
    </row>
    <row r="100" spans="1:4" x14ac:dyDescent="0.15">
      <c r="A100" s="19" t="s">
        <v>49</v>
      </c>
      <c r="B100" s="19"/>
      <c r="C100" s="19"/>
    </row>
    <row r="101" spans="1:4" x14ac:dyDescent="0.15">
      <c r="A101" s="24" t="s">
        <v>50</v>
      </c>
      <c r="B101" s="25">
        <v>30000000</v>
      </c>
      <c r="C101" s="24"/>
    </row>
    <row r="102" spans="1:4" x14ac:dyDescent="0.15">
      <c r="A102" s="21" t="s">
        <v>51</v>
      </c>
      <c r="B102" s="26">
        <v>53000000</v>
      </c>
      <c r="C102" s="21"/>
    </row>
    <row r="103" spans="1:4" x14ac:dyDescent="0.15">
      <c r="A103" s="28" t="s">
        <v>20</v>
      </c>
      <c r="B103" s="28"/>
      <c r="C103" s="28"/>
    </row>
    <row r="104" spans="1:4" x14ac:dyDescent="0.15">
      <c r="A104" s="21" t="s">
        <v>52</v>
      </c>
      <c r="B104" s="21"/>
      <c r="C104" s="26">
        <v>10928418</v>
      </c>
    </row>
    <row r="105" spans="1:4" ht="9" customHeight="1" x14ac:dyDescent="0.15"/>
    <row r="106" spans="1:4" ht="29.25" customHeight="1" x14ac:dyDescent="0.15">
      <c r="C106" s="55" t="s">
        <v>39</v>
      </c>
      <c r="D106" s="55"/>
    </row>
    <row r="107" spans="1:4" ht="17.25" customHeight="1" x14ac:dyDescent="0.15">
      <c r="C107" s="56" t="s">
        <v>67</v>
      </c>
      <c r="D107" s="56"/>
    </row>
    <row r="108" spans="1:4" ht="10.5" customHeight="1" x14ac:dyDescent="0.15">
      <c r="C108" s="45"/>
      <c r="D108" s="45"/>
    </row>
    <row r="109" spans="1:4" ht="17.25" customHeight="1" x14ac:dyDescent="0.15">
      <c r="A109" s="1" t="s">
        <v>57</v>
      </c>
      <c r="C109" s="45"/>
      <c r="D109" s="45"/>
    </row>
    <row r="110" spans="1:4" x14ac:dyDescent="0.15">
      <c r="A110" s="27" t="s">
        <v>40</v>
      </c>
      <c r="B110" s="27" t="s">
        <v>37</v>
      </c>
      <c r="C110" s="27" t="s">
        <v>38</v>
      </c>
    </row>
    <row r="111" spans="1:4" x14ac:dyDescent="0.15">
      <c r="A111" s="19" t="s">
        <v>49</v>
      </c>
      <c r="B111" s="19"/>
      <c r="C111" s="19"/>
    </row>
    <row r="112" spans="1:4" x14ac:dyDescent="0.15">
      <c r="A112" s="24" t="s">
        <v>50</v>
      </c>
      <c r="B112" s="48">
        <f>ROUND((B101+B101*$D$24)*1.1,0)</f>
        <v>35040704</v>
      </c>
      <c r="C112" s="24"/>
    </row>
    <row r="113" spans="1:3" x14ac:dyDescent="0.15">
      <c r="A113" s="21" t="s">
        <v>51</v>
      </c>
      <c r="B113" s="26">
        <f>ROUND((B102+B102*$D$24)*1.1,0)</f>
        <v>61905243</v>
      </c>
      <c r="C113" s="21"/>
    </row>
    <row r="114" spans="1:3" x14ac:dyDescent="0.15">
      <c r="A114" s="28" t="s">
        <v>20</v>
      </c>
      <c r="B114" s="28"/>
      <c r="C114" s="28"/>
    </row>
    <row r="115" spans="1:3" x14ac:dyDescent="0.15">
      <c r="A115" s="21" t="s">
        <v>52</v>
      </c>
      <c r="B115" s="21"/>
      <c r="C115" s="26">
        <f>ROUND((C104+C104*$D$24)*1.1,0)</f>
        <v>12764649</v>
      </c>
    </row>
    <row r="117" spans="1:3" x14ac:dyDescent="0.15">
      <c r="C117" s="3" t="s">
        <v>45</v>
      </c>
    </row>
    <row r="118" spans="1:3" x14ac:dyDescent="0.15">
      <c r="C118" s="3" t="s">
        <v>53</v>
      </c>
    </row>
    <row r="120" spans="1:3" x14ac:dyDescent="0.15">
      <c r="A120" s="1" t="s">
        <v>58</v>
      </c>
    </row>
    <row r="121" spans="1:3" x14ac:dyDescent="0.15">
      <c r="A121" s="27" t="s">
        <v>40</v>
      </c>
      <c r="B121" s="27" t="s">
        <v>55</v>
      </c>
      <c r="C121" s="27" t="s">
        <v>54</v>
      </c>
    </row>
    <row r="122" spans="1:3" x14ac:dyDescent="0.15">
      <c r="A122" s="19" t="s">
        <v>49</v>
      </c>
      <c r="B122" s="19"/>
      <c r="C122" s="19"/>
    </row>
    <row r="123" spans="1:3" x14ac:dyDescent="0.15">
      <c r="A123" s="24" t="s">
        <v>50</v>
      </c>
      <c r="B123" s="48">
        <f>B112*0.8</f>
        <v>28032563.200000003</v>
      </c>
      <c r="C123" s="24"/>
    </row>
    <row r="124" spans="1:3" x14ac:dyDescent="0.15">
      <c r="A124" s="21" t="s">
        <v>51</v>
      </c>
      <c r="B124" s="26">
        <f>B113*0.8</f>
        <v>49524194.400000006</v>
      </c>
      <c r="C124" s="21"/>
    </row>
    <row r="125" spans="1:3" x14ac:dyDescent="0.15">
      <c r="A125" s="28" t="s">
        <v>20</v>
      </c>
      <c r="B125" s="28"/>
      <c r="C125" s="28"/>
    </row>
    <row r="126" spans="1:3" x14ac:dyDescent="0.15">
      <c r="A126" s="21" t="s">
        <v>52</v>
      </c>
      <c r="B126" s="21"/>
      <c r="C126" s="26">
        <f>C115*0.8</f>
        <v>10211719.200000001</v>
      </c>
    </row>
    <row r="128" spans="1:3" ht="27" x14ac:dyDescent="0.15">
      <c r="B128" s="17" t="s">
        <v>65</v>
      </c>
      <c r="C128" s="18" t="s">
        <v>66</v>
      </c>
    </row>
  </sheetData>
  <mergeCells count="17">
    <mergeCell ref="G21:H21"/>
    <mergeCell ref="C14:C19"/>
    <mergeCell ref="B20:C20"/>
    <mergeCell ref="B21:C21"/>
    <mergeCell ref="A82:B82"/>
    <mergeCell ref="C41:D41"/>
    <mergeCell ref="C52:D52"/>
    <mergeCell ref="C53:D53"/>
    <mergeCell ref="C84:D84"/>
    <mergeCell ref="A2:C2"/>
    <mergeCell ref="B22:C22"/>
    <mergeCell ref="C106:D106"/>
    <mergeCell ref="C107:D107"/>
    <mergeCell ref="A83:B83"/>
    <mergeCell ref="A90:B91"/>
    <mergeCell ref="A96:D97"/>
    <mergeCell ref="C8:D8"/>
  </mergeCells>
  <phoneticPr fontId="1"/>
  <pageMargins left="0.7" right="0.7" top="0.75" bottom="0.75" header="0.3" footer="0.3"/>
  <pageSetup paperSize="9" fitToWidth="0" fitToHeight="0" orientation="portrait" r:id="rId1"/>
  <rowBreaks count="2" manualBreakCount="2">
    <brk id="54" max="4" man="1"/>
    <brk id="108"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経費按分計算書サンプル</vt:lpstr>
      <vt:lpstr>経費按分計算書サンプル!Print_Area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満田洋光</cp:lastModifiedBy>
  <cp:lastPrinted>2025-02-06T02:51:13Z</cp:lastPrinted>
  <dcterms:created xsi:type="dcterms:W3CDTF">2011-06-14T05:32:50Z</dcterms:created>
  <dcterms:modified xsi:type="dcterms:W3CDTF">2025-02-07T08:43:59Z</dcterms:modified>
</cp:coreProperties>
</file>