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B90C0FAA-33F2-41A7-8814-E970513D1785}" xr6:coauthVersionLast="47" xr6:coauthVersionMax="47" xr10:uidLastSave="{00000000-0000-0000-0000-000000000000}"/>
  <bookViews>
    <workbookView xWindow="-110" yWindow="-110" windowWidth="19420" windowHeight="11020" tabRatio="692" xr2:uid="{00000000-000D-0000-FFFF-FFFF00000000}"/>
  </bookViews>
  <sheets>
    <sheet name="高橋" sheetId="1" r:id="rId1"/>
    <sheet name="春木橋" sheetId="2" r:id="rId2"/>
  </sheets>
  <definedNames>
    <definedName name="_xlnm.Print_Area" localSheetId="0">高橋!$A$1:$X$128</definedName>
    <definedName name="_xlnm.Print_Area" localSheetId="1">春木橋!$A$1:$X$128</definedName>
    <definedName name="コメントコード">#REF!</definedName>
    <definedName name="コメントリスト">#REF!</definedName>
    <definedName name="県ｺｰﾄﾞ">#REF!</definedName>
    <definedName name="採取位置ｺｰﾄﾞ">#REF!</definedName>
    <definedName name="取込">#REF!</definedName>
    <definedName name="臭気ｺｰﾄﾞ">#REF!</definedName>
    <definedName name="色相ｺｰﾄﾞ">#REF!</definedName>
    <definedName name="水域ｺｰﾄﾞ">#REF!</definedName>
    <definedName name="地点ｺｰﾄﾞ">#REF!</definedName>
    <definedName name="調査区分">#REF!</definedName>
    <definedName name="天候ｺｰﾄﾞ">#REF!</definedName>
    <definedName name="流況ｺｰﾄ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9" i="2" l="1"/>
  <c r="W49" i="2"/>
  <c r="U49" i="2"/>
  <c r="T14" i="1" l="1"/>
  <c r="X120" i="1" l="1"/>
  <c r="W120" i="1"/>
  <c r="U120" i="1"/>
  <c r="X119" i="1"/>
  <c r="W119" i="1"/>
  <c r="U119" i="1"/>
  <c r="X118" i="1"/>
  <c r="W118" i="1"/>
  <c r="U118" i="1"/>
  <c r="X117" i="1"/>
  <c r="W117" i="1"/>
  <c r="U117" i="1"/>
  <c r="X116" i="1"/>
  <c r="W116" i="1"/>
  <c r="U116" i="1"/>
  <c r="X115" i="1"/>
  <c r="W115" i="1"/>
  <c r="U115" i="1"/>
  <c r="X114" i="1"/>
  <c r="W114" i="1"/>
  <c r="U114" i="1"/>
  <c r="X113" i="1"/>
  <c r="W113" i="1"/>
  <c r="U113" i="1"/>
  <c r="X112" i="1"/>
  <c r="W112" i="1"/>
  <c r="U112" i="1"/>
  <c r="X111" i="1"/>
  <c r="W111" i="1"/>
  <c r="U111" i="1"/>
  <c r="X110" i="1"/>
  <c r="W110" i="1"/>
  <c r="U110" i="1"/>
  <c r="X109" i="1"/>
  <c r="W109" i="1"/>
  <c r="U109" i="1"/>
  <c r="X108" i="1"/>
  <c r="W108" i="1"/>
  <c r="U108" i="1"/>
  <c r="X107" i="1"/>
  <c r="W107" i="1"/>
  <c r="U107" i="1"/>
  <c r="X106" i="1"/>
  <c r="W106" i="1"/>
  <c r="U106" i="1"/>
  <c r="X105" i="1"/>
  <c r="W105" i="1"/>
  <c r="U105" i="1"/>
  <c r="X104" i="1"/>
  <c r="W104" i="1"/>
  <c r="U104" i="1"/>
  <c r="X103" i="1"/>
  <c r="W103" i="1"/>
  <c r="U103" i="1"/>
  <c r="X102" i="1"/>
  <c r="W102" i="1"/>
  <c r="U102" i="1"/>
  <c r="X101" i="1"/>
  <c r="W101" i="1"/>
  <c r="U101" i="1"/>
  <c r="X100" i="1"/>
  <c r="W100" i="1"/>
  <c r="U100" i="1"/>
  <c r="X99" i="1"/>
  <c r="W99" i="1"/>
  <c r="U99" i="1"/>
  <c r="X98" i="1"/>
  <c r="W98" i="1"/>
  <c r="U98" i="1"/>
  <c r="X97" i="1"/>
  <c r="W97" i="1"/>
  <c r="U97" i="1"/>
  <c r="X96" i="1"/>
  <c r="W96" i="1"/>
  <c r="U96" i="1"/>
  <c r="X95" i="1"/>
  <c r="W95" i="1"/>
  <c r="U95" i="1"/>
  <c r="X94" i="1"/>
  <c r="W94" i="1"/>
  <c r="U94" i="1"/>
  <c r="X93" i="1"/>
  <c r="W93" i="1"/>
  <c r="U93" i="1"/>
  <c r="X92" i="1"/>
  <c r="W92" i="1"/>
  <c r="U92" i="1"/>
  <c r="X91" i="1"/>
  <c r="W91" i="1"/>
  <c r="U91" i="1"/>
  <c r="X90" i="1"/>
  <c r="W90" i="1"/>
  <c r="U90" i="1"/>
  <c r="X89" i="1"/>
  <c r="W89" i="1"/>
  <c r="U89" i="1"/>
  <c r="X88" i="1"/>
  <c r="W88" i="1"/>
  <c r="U88" i="1"/>
  <c r="X87" i="1"/>
  <c r="W87" i="1"/>
  <c r="U87" i="1"/>
  <c r="X86" i="1"/>
  <c r="W86" i="1"/>
  <c r="U86" i="1"/>
  <c r="X85" i="1"/>
  <c r="W85" i="1"/>
  <c r="U85" i="1"/>
  <c r="X79" i="1"/>
  <c r="W79" i="1"/>
  <c r="U79" i="1"/>
  <c r="X75" i="1"/>
  <c r="W75" i="1"/>
  <c r="U75" i="1"/>
  <c r="X74" i="1"/>
  <c r="W74" i="1"/>
  <c r="U74" i="1"/>
  <c r="X73" i="1"/>
  <c r="W73" i="1"/>
  <c r="U73" i="1"/>
  <c r="X72" i="1"/>
  <c r="W72" i="1"/>
  <c r="U72" i="1"/>
  <c r="X71" i="1"/>
  <c r="W71" i="1"/>
  <c r="U71" i="1"/>
  <c r="X70" i="1"/>
  <c r="W70" i="1"/>
  <c r="U70" i="1"/>
  <c r="X69" i="1"/>
  <c r="W69" i="1"/>
  <c r="U69" i="1"/>
  <c r="X79" i="2"/>
  <c r="W79" i="2"/>
  <c r="U79" i="2"/>
  <c r="X75" i="2"/>
  <c r="W75" i="2"/>
  <c r="U75" i="2"/>
  <c r="X72" i="2"/>
  <c r="W72" i="2"/>
  <c r="U72" i="2"/>
  <c r="X69" i="2"/>
  <c r="W69" i="2"/>
  <c r="U69" i="2"/>
  <c r="R35" i="2"/>
  <c r="R40" i="2"/>
  <c r="R32" i="2"/>
  <c r="T115" i="2"/>
  <c r="T114" i="2"/>
  <c r="T113" i="2"/>
  <c r="T112" i="2"/>
  <c r="T111" i="2"/>
  <c r="T79" i="2"/>
  <c r="X78" i="2"/>
  <c r="W78" i="2"/>
  <c r="U78" i="2"/>
  <c r="T78" i="2"/>
  <c r="X77" i="2"/>
  <c r="W77" i="2"/>
  <c r="U77" i="2"/>
  <c r="T77" i="2"/>
  <c r="X76" i="2"/>
  <c r="W76" i="2"/>
  <c r="U76" i="2"/>
  <c r="T76" i="2"/>
  <c r="T75" i="2"/>
  <c r="T72" i="2"/>
  <c r="T69" i="2"/>
  <c r="X68" i="2"/>
  <c r="W68" i="2"/>
  <c r="U68" i="2"/>
  <c r="T68" i="2"/>
  <c r="R68" i="2"/>
  <c r="X67" i="2"/>
  <c r="W67" i="2"/>
  <c r="U67" i="2"/>
  <c r="T67" i="2"/>
  <c r="R67" i="2"/>
  <c r="X66" i="2"/>
  <c r="W66" i="2"/>
  <c r="U66" i="2"/>
  <c r="T66" i="2"/>
  <c r="R66" i="2"/>
  <c r="X65" i="2"/>
  <c r="W65" i="2"/>
  <c r="U65" i="2"/>
  <c r="T65" i="2"/>
  <c r="R65" i="2"/>
  <c r="X64" i="2"/>
  <c r="W64" i="2"/>
  <c r="U64" i="2"/>
  <c r="T64" i="2"/>
  <c r="R64" i="2"/>
  <c r="X63" i="2"/>
  <c r="W63" i="2"/>
  <c r="U63" i="2"/>
  <c r="T63" i="2"/>
  <c r="R63" i="2"/>
  <c r="X62" i="2"/>
  <c r="W62" i="2"/>
  <c r="U62" i="2"/>
  <c r="T62" i="2"/>
  <c r="R62" i="2"/>
  <c r="X61" i="2"/>
  <c r="W61" i="2"/>
  <c r="U61" i="2"/>
  <c r="T61" i="2"/>
  <c r="R61" i="2"/>
  <c r="X60" i="2"/>
  <c r="W60" i="2"/>
  <c r="U60" i="2"/>
  <c r="T60" i="2"/>
  <c r="R60" i="2"/>
  <c r="X59" i="2"/>
  <c r="W59" i="2"/>
  <c r="U59" i="2"/>
  <c r="T59" i="2"/>
  <c r="R59" i="2"/>
  <c r="X58" i="2"/>
  <c r="W58" i="2"/>
  <c r="U58" i="2"/>
  <c r="T58" i="2"/>
  <c r="R58" i="2"/>
  <c r="X57" i="2"/>
  <c r="W57" i="2"/>
  <c r="U57" i="2"/>
  <c r="T57" i="2"/>
  <c r="R57" i="2"/>
  <c r="X56" i="2"/>
  <c r="W56" i="2"/>
  <c r="U56" i="2"/>
  <c r="T56" i="2"/>
  <c r="R56" i="2"/>
  <c r="X55" i="2"/>
  <c r="W55" i="2"/>
  <c r="U55" i="2"/>
  <c r="T55" i="2"/>
  <c r="R55" i="2"/>
  <c r="X54" i="2"/>
  <c r="W54" i="2"/>
  <c r="U54" i="2"/>
  <c r="T54" i="2"/>
  <c r="R54" i="2"/>
  <c r="X53" i="2"/>
  <c r="W53" i="2"/>
  <c r="U53" i="2"/>
  <c r="T53" i="2"/>
  <c r="R53" i="2"/>
  <c r="X52" i="2"/>
  <c r="W52" i="2"/>
  <c r="U52" i="2"/>
  <c r="T52" i="2"/>
  <c r="R52" i="2"/>
  <c r="X51" i="2"/>
  <c r="W51" i="2"/>
  <c r="U51" i="2"/>
  <c r="T51" i="2"/>
  <c r="R51" i="2"/>
  <c r="X50" i="2"/>
  <c r="W50" i="2"/>
  <c r="U50" i="2"/>
  <c r="T50" i="2"/>
  <c r="R50" i="2"/>
  <c r="T49" i="2"/>
  <c r="R49" i="2"/>
  <c r="X47" i="2"/>
  <c r="W47" i="2"/>
  <c r="U47" i="2"/>
  <c r="T47" i="2"/>
  <c r="R47" i="2"/>
  <c r="X46" i="2"/>
  <c r="W46" i="2"/>
  <c r="U46" i="2"/>
  <c r="T46" i="2"/>
  <c r="R46" i="2"/>
  <c r="X45" i="2"/>
  <c r="W45" i="2"/>
  <c r="U45" i="2"/>
  <c r="T45" i="2"/>
  <c r="R45" i="2"/>
  <c r="X44" i="2"/>
  <c r="W44" i="2"/>
  <c r="U44" i="2"/>
  <c r="T44" i="2"/>
  <c r="R44" i="2"/>
  <c r="X43" i="2"/>
  <c r="W43" i="2"/>
  <c r="U43" i="2"/>
  <c r="T43" i="2"/>
  <c r="R43" i="2"/>
  <c r="X42" i="2"/>
  <c r="W42" i="2"/>
  <c r="U42" i="2"/>
  <c r="T42" i="2"/>
  <c r="R42" i="2"/>
  <c r="X41" i="2"/>
  <c r="W41" i="2"/>
  <c r="U41" i="2"/>
  <c r="T41" i="2"/>
  <c r="R41" i="2"/>
  <c r="X40" i="2"/>
  <c r="W40" i="2"/>
  <c r="U40" i="2"/>
  <c r="T40" i="2"/>
  <c r="X39" i="2"/>
  <c r="W39" i="2"/>
  <c r="U39" i="2"/>
  <c r="T39" i="2"/>
  <c r="R39" i="2"/>
  <c r="X38" i="2"/>
  <c r="W38" i="2"/>
  <c r="U38" i="2"/>
  <c r="T38" i="2"/>
  <c r="X37" i="2"/>
  <c r="W37" i="2"/>
  <c r="U37" i="2"/>
  <c r="T37" i="2"/>
  <c r="X36" i="2"/>
  <c r="W36" i="2"/>
  <c r="U36" i="2"/>
  <c r="T36" i="2"/>
  <c r="X35" i="2"/>
  <c r="W35" i="2"/>
  <c r="U35" i="2"/>
  <c r="T35" i="2"/>
  <c r="X34" i="2"/>
  <c r="W34" i="2"/>
  <c r="U34" i="2"/>
  <c r="T34" i="2"/>
  <c r="X33" i="2"/>
  <c r="W33" i="2"/>
  <c r="U33" i="2"/>
  <c r="T33" i="2"/>
  <c r="R33" i="2"/>
  <c r="X32" i="2"/>
  <c r="W32" i="2"/>
  <c r="U32" i="2"/>
  <c r="T32" i="2"/>
  <c r="X29" i="2"/>
  <c r="W29" i="2"/>
  <c r="U29" i="2"/>
  <c r="T29" i="2"/>
  <c r="R29" i="2"/>
  <c r="X22" i="2"/>
  <c r="W22" i="2"/>
  <c r="U22" i="2"/>
  <c r="T22" i="2"/>
  <c r="X18" i="2"/>
  <c r="W18" i="2"/>
  <c r="U18" i="2"/>
  <c r="T18" i="2"/>
  <c r="X14" i="2"/>
  <c r="W14" i="2"/>
  <c r="U14" i="2"/>
  <c r="T14" i="2"/>
  <c r="R40" i="1"/>
  <c r="R41" i="1"/>
  <c r="R43" i="1"/>
  <c r="T120" i="1" l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79" i="1"/>
  <c r="X78" i="1"/>
  <c r="W78" i="1"/>
  <c r="U78" i="1"/>
  <c r="T78" i="1"/>
  <c r="X77" i="1"/>
  <c r="W77" i="1"/>
  <c r="U77" i="1"/>
  <c r="T77" i="1"/>
  <c r="X76" i="1"/>
  <c r="W76" i="1"/>
  <c r="U76" i="1"/>
  <c r="T76" i="1"/>
  <c r="T75" i="1"/>
  <c r="T74" i="1"/>
  <c r="T73" i="1"/>
  <c r="T72" i="1"/>
  <c r="T71" i="1"/>
  <c r="T70" i="1"/>
  <c r="T69" i="1"/>
  <c r="X68" i="1"/>
  <c r="W68" i="1"/>
  <c r="U68" i="1"/>
  <c r="T68" i="1"/>
  <c r="R68" i="1"/>
  <c r="X67" i="1"/>
  <c r="W67" i="1"/>
  <c r="U67" i="1"/>
  <c r="T67" i="1"/>
  <c r="R67" i="1"/>
  <c r="X66" i="1"/>
  <c r="W66" i="1"/>
  <c r="U66" i="1"/>
  <c r="T66" i="1"/>
  <c r="R66" i="1"/>
  <c r="X65" i="1"/>
  <c r="W65" i="1"/>
  <c r="U65" i="1"/>
  <c r="T65" i="1"/>
  <c r="R65" i="1"/>
  <c r="X64" i="1"/>
  <c r="W64" i="1"/>
  <c r="U64" i="1"/>
  <c r="T64" i="1"/>
  <c r="R64" i="1"/>
  <c r="X63" i="1"/>
  <c r="W63" i="1"/>
  <c r="U63" i="1"/>
  <c r="T63" i="1"/>
  <c r="R63" i="1"/>
  <c r="X62" i="1"/>
  <c r="W62" i="1"/>
  <c r="U62" i="1"/>
  <c r="T62" i="1"/>
  <c r="R62" i="1"/>
  <c r="X61" i="1"/>
  <c r="W61" i="1"/>
  <c r="U61" i="1"/>
  <c r="T61" i="1"/>
  <c r="R61" i="1"/>
  <c r="X60" i="1"/>
  <c r="W60" i="1"/>
  <c r="U60" i="1"/>
  <c r="T60" i="1"/>
  <c r="R60" i="1"/>
  <c r="X59" i="1"/>
  <c r="W59" i="1"/>
  <c r="U59" i="1"/>
  <c r="T59" i="1"/>
  <c r="R59" i="1"/>
  <c r="X58" i="1"/>
  <c r="W58" i="1"/>
  <c r="U58" i="1"/>
  <c r="T58" i="1"/>
  <c r="R58" i="1"/>
  <c r="X57" i="1"/>
  <c r="W57" i="1"/>
  <c r="U57" i="1"/>
  <c r="T57" i="1"/>
  <c r="R57" i="1"/>
  <c r="X56" i="1"/>
  <c r="W56" i="1"/>
  <c r="U56" i="1"/>
  <c r="T56" i="1"/>
  <c r="R56" i="1"/>
  <c r="X55" i="1"/>
  <c r="W55" i="1"/>
  <c r="U55" i="1"/>
  <c r="T55" i="1"/>
  <c r="R55" i="1"/>
  <c r="X54" i="1"/>
  <c r="W54" i="1"/>
  <c r="U54" i="1"/>
  <c r="T54" i="1"/>
  <c r="R54" i="1"/>
  <c r="X53" i="1"/>
  <c r="W53" i="1"/>
  <c r="U53" i="1"/>
  <c r="T53" i="1"/>
  <c r="R53" i="1"/>
  <c r="X52" i="1"/>
  <c r="W52" i="1"/>
  <c r="U52" i="1"/>
  <c r="T52" i="1"/>
  <c r="R52" i="1"/>
  <c r="X51" i="1"/>
  <c r="W51" i="1"/>
  <c r="U51" i="1"/>
  <c r="T51" i="1"/>
  <c r="R51" i="1"/>
  <c r="X50" i="1"/>
  <c r="W50" i="1"/>
  <c r="U50" i="1"/>
  <c r="T50" i="1"/>
  <c r="R50" i="1"/>
  <c r="T49" i="1"/>
  <c r="R49" i="1"/>
  <c r="X47" i="1"/>
  <c r="W47" i="1"/>
  <c r="U47" i="1"/>
  <c r="T47" i="1"/>
  <c r="R47" i="1"/>
  <c r="X46" i="1"/>
  <c r="W46" i="1"/>
  <c r="U46" i="1"/>
  <c r="T46" i="1"/>
  <c r="R46" i="1"/>
  <c r="X45" i="1"/>
  <c r="W45" i="1"/>
  <c r="U45" i="1"/>
  <c r="T45" i="1"/>
  <c r="R45" i="1"/>
  <c r="X44" i="1"/>
  <c r="W44" i="1"/>
  <c r="U44" i="1"/>
  <c r="T44" i="1"/>
  <c r="R44" i="1"/>
  <c r="X43" i="1"/>
  <c r="W43" i="1"/>
  <c r="U43" i="1"/>
  <c r="T43" i="1"/>
  <c r="X42" i="1"/>
  <c r="W42" i="1"/>
  <c r="U42" i="1"/>
  <c r="T42" i="1"/>
  <c r="R42" i="1"/>
  <c r="X41" i="1"/>
  <c r="W41" i="1"/>
  <c r="U41" i="1"/>
  <c r="T41" i="1"/>
  <c r="X40" i="1"/>
  <c r="W40" i="1"/>
  <c r="U40" i="1"/>
  <c r="T40" i="1"/>
  <c r="X39" i="1"/>
  <c r="W39" i="1"/>
  <c r="U39" i="1"/>
  <c r="T39" i="1"/>
  <c r="R39" i="1"/>
  <c r="X38" i="1"/>
  <c r="W38" i="1"/>
  <c r="U38" i="1"/>
  <c r="T38" i="1"/>
  <c r="X37" i="1"/>
  <c r="W37" i="1"/>
  <c r="U37" i="1"/>
  <c r="T37" i="1"/>
  <c r="X36" i="1"/>
  <c r="W36" i="1"/>
  <c r="U36" i="1"/>
  <c r="T36" i="1"/>
  <c r="R36" i="1"/>
  <c r="X35" i="1"/>
  <c r="W35" i="1"/>
  <c r="U35" i="1"/>
  <c r="T35" i="1"/>
  <c r="R35" i="1"/>
  <c r="X34" i="1"/>
  <c r="W34" i="1"/>
  <c r="U34" i="1"/>
  <c r="T34" i="1"/>
  <c r="X33" i="1"/>
  <c r="W33" i="1"/>
  <c r="U33" i="1"/>
  <c r="T33" i="1"/>
  <c r="R33" i="1"/>
  <c r="X32" i="1"/>
  <c r="W32" i="1"/>
  <c r="U32" i="1"/>
  <c r="T32" i="1"/>
  <c r="R32" i="1"/>
  <c r="X29" i="1"/>
  <c r="W29" i="1"/>
  <c r="U29" i="1"/>
  <c r="T29" i="1"/>
  <c r="R29" i="1"/>
  <c r="X22" i="1"/>
  <c r="W22" i="1"/>
  <c r="U22" i="1"/>
  <c r="T22" i="1"/>
  <c r="X18" i="1"/>
  <c r="W18" i="1"/>
  <c r="U18" i="1"/>
  <c r="T18" i="1"/>
  <c r="X14" i="1"/>
  <c r="W14" i="1"/>
  <c r="U14" i="1"/>
</calcChain>
</file>

<file path=xl/sharedStrings.xml><?xml version="1.0" encoding="utf-8"?>
<sst xmlns="http://schemas.openxmlformats.org/spreadsheetml/2006/main" count="3370" uniqueCount="157">
  <si>
    <t>地点統一番号</t>
    <rPh sb="0" eb="2">
      <t>チテン</t>
    </rPh>
    <rPh sb="2" eb="4">
      <t>トウイツ</t>
    </rPh>
    <rPh sb="4" eb="6">
      <t>バンゴウ</t>
    </rPh>
    <phoneticPr fontId="3"/>
  </si>
  <si>
    <t>府独自番号</t>
    <rPh sb="0" eb="1">
      <t>フ</t>
    </rPh>
    <rPh sb="1" eb="3">
      <t>ドクジ</t>
    </rPh>
    <rPh sb="3" eb="5">
      <t>バンゴウ</t>
    </rPh>
    <phoneticPr fontId="3"/>
  </si>
  <si>
    <t>河川名</t>
    <rPh sb="0" eb="2">
      <t>カセン</t>
    </rPh>
    <rPh sb="2" eb="3">
      <t>メイ</t>
    </rPh>
    <phoneticPr fontId="3"/>
  </si>
  <si>
    <t>地点名</t>
    <rPh sb="0" eb="2">
      <t>チテン</t>
    </rPh>
    <rPh sb="2" eb="3">
      <t>メイ</t>
    </rPh>
    <phoneticPr fontId="3"/>
  </si>
  <si>
    <t>類型</t>
    <rPh sb="0" eb="2">
      <t>ルイケイ</t>
    </rPh>
    <phoneticPr fontId="3"/>
  </si>
  <si>
    <t>類型（水生生物）</t>
    <rPh sb="0" eb="2">
      <t>ルイケイ</t>
    </rPh>
    <rPh sb="3" eb="5">
      <t>スイセイ</t>
    </rPh>
    <rPh sb="5" eb="7">
      <t>セイブツ</t>
    </rPh>
    <phoneticPr fontId="3"/>
  </si>
  <si>
    <t>担当機関</t>
    <rPh sb="0" eb="2">
      <t>タントウ</t>
    </rPh>
    <rPh sb="2" eb="4">
      <t>キカン</t>
    </rPh>
    <phoneticPr fontId="3"/>
  </si>
  <si>
    <t>基準点</t>
    <rPh sb="0" eb="3">
      <t>キジュンテン</t>
    </rPh>
    <phoneticPr fontId="3"/>
  </si>
  <si>
    <t>採　　取　　月　　日　　</t>
    <phoneticPr fontId="3"/>
  </si>
  <si>
    <t>採　　取　　時　　刻　　</t>
    <phoneticPr fontId="3"/>
  </si>
  <si>
    <t>-</t>
  </si>
  <si>
    <t>天　　　　候　　</t>
    <phoneticPr fontId="3"/>
  </si>
  <si>
    <t>曇</t>
  </si>
  <si>
    <t>　　　気　　　　温</t>
    <phoneticPr fontId="3"/>
  </si>
  <si>
    <t>(℃)</t>
    <phoneticPr fontId="3"/>
  </si>
  <si>
    <t>　　　水　　　　温</t>
    <phoneticPr fontId="3"/>
  </si>
  <si>
    <t>　　　流　　　　量</t>
    <phoneticPr fontId="3"/>
  </si>
  <si>
    <t>(m3/S)</t>
    <phoneticPr fontId="3"/>
  </si>
  <si>
    <t>　　　透　　視　　度</t>
    <rPh sb="6" eb="7">
      <t>シ</t>
    </rPh>
    <phoneticPr fontId="3"/>
  </si>
  <si>
    <t>(cm)</t>
    <phoneticPr fontId="3"/>
  </si>
  <si>
    <t>&gt;30</t>
  </si>
  <si>
    <t>　　　臭　　　　気</t>
    <rPh sb="3" eb="9">
      <t>シュウキ</t>
    </rPh>
    <phoneticPr fontId="3"/>
  </si>
  <si>
    <t>微土臭</t>
  </si>
  <si>
    <t>　　　色　　　　相</t>
    <rPh sb="3" eb="9">
      <t>シキソウ</t>
    </rPh>
    <phoneticPr fontId="3"/>
  </si>
  <si>
    <t>淡黄色</t>
  </si>
  <si>
    <t>生活環境項目</t>
    <rPh sb="0" eb="2">
      <t>セイカツ</t>
    </rPh>
    <rPh sb="2" eb="4">
      <t>カンキョウ</t>
    </rPh>
    <rPh sb="4" eb="6">
      <t>コウモク</t>
    </rPh>
    <phoneticPr fontId="3"/>
  </si>
  <si>
    <t>ｐ　 　　Ｈ</t>
    <phoneticPr fontId="3"/>
  </si>
  <si>
    <t>( - )</t>
    <phoneticPr fontId="3"/>
  </si>
  <si>
    <t>Ｄ　　　　Ｏ</t>
    <phoneticPr fontId="3"/>
  </si>
  <si>
    <t>(mg/L)</t>
    <phoneticPr fontId="3"/>
  </si>
  <si>
    <t>Ｂ　　Ｏ　　Ｄ</t>
    <phoneticPr fontId="3"/>
  </si>
  <si>
    <t>Ｃ　　Ｏ　　Ｄ</t>
    <phoneticPr fontId="3"/>
  </si>
  <si>
    <t>Ｓ　　　Ｓ</t>
    <phoneticPr fontId="3"/>
  </si>
  <si>
    <t xml:space="preserve"> 大　腸　菌　数</t>
    <phoneticPr fontId="3"/>
  </si>
  <si>
    <t>(CFU/100mL)</t>
    <phoneticPr fontId="3"/>
  </si>
  <si>
    <t>全　　窒　　素</t>
    <phoneticPr fontId="3"/>
  </si>
  <si>
    <t>全　　　燐</t>
    <phoneticPr fontId="3"/>
  </si>
  <si>
    <t>全　亜　鉛</t>
    <rPh sb="0" eb="1">
      <t>ゼン</t>
    </rPh>
    <rPh sb="2" eb="3">
      <t>ア</t>
    </rPh>
    <rPh sb="4" eb="5">
      <t>ナマリ</t>
    </rPh>
    <phoneticPr fontId="3"/>
  </si>
  <si>
    <t>(mg/L)</t>
  </si>
  <si>
    <t>ノニルフェノール</t>
    <phoneticPr fontId="3"/>
  </si>
  <si>
    <t>直鎖アルキルベンゼンスルホン酸及びその塩</t>
    <rPh sb="0" eb="1">
      <t>ジキ</t>
    </rPh>
    <rPh sb="1" eb="2">
      <t>サ</t>
    </rPh>
    <rPh sb="14" eb="15">
      <t>サン</t>
    </rPh>
    <rPh sb="15" eb="16">
      <t>オヨ</t>
    </rPh>
    <rPh sb="19" eb="20">
      <t>エン</t>
    </rPh>
    <phoneticPr fontId="3"/>
  </si>
  <si>
    <t>健　　康　　項　　目</t>
    <rPh sb="0" eb="4">
      <t>ケンコウ</t>
    </rPh>
    <rPh sb="6" eb="10">
      <t>コウモク</t>
    </rPh>
    <phoneticPr fontId="3"/>
  </si>
  <si>
    <t>カ　ド　ミ　ウ　ム</t>
    <phoneticPr fontId="3"/>
  </si>
  <si>
    <t>全　　シ　　ア　　ン</t>
    <phoneticPr fontId="3"/>
  </si>
  <si>
    <t>鉛</t>
    <phoneticPr fontId="3"/>
  </si>
  <si>
    <t>六　価　ク　ロ　ム</t>
    <phoneticPr fontId="3"/>
  </si>
  <si>
    <t>ヒ　　　素</t>
    <phoneticPr fontId="3"/>
  </si>
  <si>
    <t>総　　水　　銀</t>
    <phoneticPr fontId="3"/>
  </si>
  <si>
    <t>ア　ル　キ　ル　水　銀</t>
    <phoneticPr fontId="3"/>
  </si>
  <si>
    <t>Ｐ　　Ｃ　　Ｂ</t>
    <phoneticPr fontId="3"/>
  </si>
  <si>
    <t>ジ ク ロ ロ メ タ ン</t>
    <phoneticPr fontId="3"/>
  </si>
  <si>
    <t>四　塩　化　炭　素</t>
    <phoneticPr fontId="3"/>
  </si>
  <si>
    <t>1,2-ｼﾞｸﾛﾛｴﾀﾝ</t>
    <phoneticPr fontId="3"/>
  </si>
  <si>
    <t>1,1-ｼﾞｸﾛﾛｴﾁﾚﾝ</t>
    <phoneticPr fontId="3"/>
  </si>
  <si>
    <t>ｼｽ-1,2-ｼﾞｸﾛﾛｴﾁﾚﾝ</t>
    <phoneticPr fontId="3"/>
  </si>
  <si>
    <t>1,1,1-ﾄﾘｸﾛﾛｴﾀﾝ</t>
    <phoneticPr fontId="3"/>
  </si>
  <si>
    <t>1,1,2-ﾄﾘｸﾛﾛｴﾀﾝ</t>
    <phoneticPr fontId="3"/>
  </si>
  <si>
    <t>トリクロロエチレン</t>
    <phoneticPr fontId="3"/>
  </si>
  <si>
    <t>テトラクロロエチレン</t>
    <phoneticPr fontId="3"/>
  </si>
  <si>
    <t>1,3-ｼﾞｸﾛﾛﾌﾟﾛﾍﾟﾝ</t>
    <phoneticPr fontId="3"/>
  </si>
  <si>
    <t>チ　　ウ　　ラ　　ム</t>
    <phoneticPr fontId="3"/>
  </si>
  <si>
    <t>シ　　マ　　ジ　　ン</t>
    <phoneticPr fontId="3"/>
  </si>
  <si>
    <t>チ オ ベ ン カ ル ブ</t>
    <phoneticPr fontId="3"/>
  </si>
  <si>
    <t>ベ　　ン　　ゼ　　ン</t>
    <phoneticPr fontId="3"/>
  </si>
  <si>
    <t>セ　　レ　　ン</t>
    <phoneticPr fontId="3"/>
  </si>
  <si>
    <t>硝酸性窒素及び亜硝酸性窒素</t>
    <phoneticPr fontId="3"/>
  </si>
  <si>
    <t>ふ　　っ　　素</t>
    <phoneticPr fontId="3"/>
  </si>
  <si>
    <t>ほ　　う　　素</t>
    <phoneticPr fontId="3"/>
  </si>
  <si>
    <t>1,4-ジ オ キ サ ン</t>
    <phoneticPr fontId="3"/>
  </si>
  <si>
    <t>特　殊　項　目　</t>
    <rPh sb="0" eb="3">
      <t>トクシュ</t>
    </rPh>
    <rPh sb="4" eb="7">
      <t>コウモク</t>
    </rPh>
    <phoneticPr fontId="3"/>
  </si>
  <si>
    <t>n - ﾍ ｷ ｻ ﾝ 抽 出 物 質</t>
    <phoneticPr fontId="3"/>
  </si>
  <si>
    <t>フ ェ ノ ー ル 類</t>
    <phoneticPr fontId="3"/>
  </si>
  <si>
    <t>銅</t>
    <phoneticPr fontId="3"/>
  </si>
  <si>
    <t>鉄　（ 溶 解 性 ）</t>
    <phoneticPr fontId="3"/>
  </si>
  <si>
    <t>マ ン ガ ン （ 溶 解 性 ）</t>
    <phoneticPr fontId="3"/>
  </si>
  <si>
    <t>全　　ク　　ロ　　ム</t>
    <rPh sb="0" eb="1">
      <t>ゼン</t>
    </rPh>
    <phoneticPr fontId="3"/>
  </si>
  <si>
    <t>陰イオン界面活性剤</t>
    <rPh sb="0" eb="1">
      <t>イン</t>
    </rPh>
    <rPh sb="4" eb="6">
      <t>カイメン</t>
    </rPh>
    <rPh sb="6" eb="9">
      <t>カッセイザイ</t>
    </rPh>
    <phoneticPr fontId="3"/>
  </si>
  <si>
    <t>ｱ ﾝ ﾓ ﾆ ｱ 性 窒 素</t>
    <rPh sb="0" eb="11">
      <t>アンモニアセイ</t>
    </rPh>
    <rPh sb="12" eb="15">
      <t>チッソ</t>
    </rPh>
    <phoneticPr fontId="3"/>
  </si>
  <si>
    <t>硝　酸　性　窒　素</t>
    <rPh sb="0" eb="5">
      <t>ショウサンセイ</t>
    </rPh>
    <rPh sb="6" eb="9">
      <t>チッソ</t>
    </rPh>
    <phoneticPr fontId="3"/>
  </si>
  <si>
    <t>亜　硝　酸　性　窒　素</t>
    <rPh sb="0" eb="5">
      <t>アショウサン</t>
    </rPh>
    <rPh sb="6" eb="7">
      <t>セイ</t>
    </rPh>
    <rPh sb="8" eb="11">
      <t>チッソ</t>
    </rPh>
    <phoneticPr fontId="3"/>
  </si>
  <si>
    <t>り ん 酸 性 り ん</t>
    <rPh sb="4" eb="7">
      <t>サンセイ</t>
    </rPh>
    <phoneticPr fontId="3"/>
  </si>
  <si>
    <t>特定項目</t>
    <rPh sb="0" eb="2">
      <t>トクテイ</t>
    </rPh>
    <rPh sb="2" eb="4">
      <t>コウモク</t>
    </rPh>
    <phoneticPr fontId="3"/>
  </si>
  <si>
    <t>トリハロメタン生成能</t>
    <phoneticPr fontId="3"/>
  </si>
  <si>
    <t>クロロホルム生成能</t>
    <phoneticPr fontId="3"/>
  </si>
  <si>
    <t>ﾌﾞﾛﾓｼﾞｸﾛﾛﾒﾀﾝ生成能</t>
    <phoneticPr fontId="3"/>
  </si>
  <si>
    <t>ｼﾞﾌﾞﾛﾓｸﾛﾛﾒﾀﾝ生成能</t>
    <phoneticPr fontId="3"/>
  </si>
  <si>
    <t>ブロモホルム生成能</t>
    <phoneticPr fontId="3"/>
  </si>
  <si>
    <t>要　監　視　項　目</t>
    <rPh sb="0" eb="1">
      <t>ヨウ</t>
    </rPh>
    <rPh sb="2" eb="5">
      <t>カンシ</t>
    </rPh>
    <rPh sb="6" eb="9">
      <t>コウモク</t>
    </rPh>
    <phoneticPr fontId="3"/>
  </si>
  <si>
    <t>ク ロ ロ ホ ル ム</t>
    <phoneticPr fontId="3"/>
  </si>
  <si>
    <t>ﾄﾗﾝｽ-1,2-ｼﾞｸﾛﾛｴﾁﾚﾝ</t>
    <phoneticPr fontId="3"/>
  </si>
  <si>
    <t>1,2-ｼﾞｸﾛﾛﾌﾟﾛﾊﾟﾝ</t>
    <phoneticPr fontId="3"/>
  </si>
  <si>
    <t>p-ｼﾞｸﾛﾛﾍﾞﾝｾﾞﾝ</t>
    <phoneticPr fontId="3"/>
  </si>
  <si>
    <t>イ ソ キ サ チ オ ン</t>
    <phoneticPr fontId="3"/>
  </si>
  <si>
    <t>ダ イ ア ジ ノ ン</t>
    <phoneticPr fontId="3"/>
  </si>
  <si>
    <t>フ ェ ニ ト ロ チ オ ン</t>
    <phoneticPr fontId="3"/>
  </si>
  <si>
    <t>イ ソ プ ロ チ オ ラ ン</t>
    <phoneticPr fontId="3"/>
  </si>
  <si>
    <t>オ　キ　シ　ン　銅</t>
    <phoneticPr fontId="3"/>
  </si>
  <si>
    <t>ク ロ ロ タ ロ ニ ル</t>
    <phoneticPr fontId="3"/>
  </si>
  <si>
    <t>プ ロ ピ ザ ミ ド</t>
    <phoneticPr fontId="3"/>
  </si>
  <si>
    <t>E    P    N</t>
    <phoneticPr fontId="3"/>
  </si>
  <si>
    <t>ジ ク ロ ル ボ ス</t>
    <phoneticPr fontId="3"/>
  </si>
  <si>
    <t>フ ェ ノ ブ カ ル ブ</t>
    <phoneticPr fontId="3"/>
  </si>
  <si>
    <t>イ プ ロ ベ ン ホ ス</t>
    <phoneticPr fontId="3"/>
  </si>
  <si>
    <t>ク ロ ル ニ ト ロ フ ェ ン</t>
    <phoneticPr fontId="3"/>
  </si>
  <si>
    <t>ト　　ル　　エ　　ン</t>
    <phoneticPr fontId="3"/>
  </si>
  <si>
    <t>キ　　シ　　レ　　ン</t>
    <phoneticPr fontId="3"/>
  </si>
  <si>
    <t>ﾌ ﾀ ﾙ 酸 ｼ ﾞ ｴ ﾁ ﾙ ﾍ ｷ ｼ ﾙ</t>
    <phoneticPr fontId="3"/>
  </si>
  <si>
    <t>ニ　　ッ　　ケ　　ル</t>
    <phoneticPr fontId="3"/>
  </si>
  <si>
    <t>モ　リ　ブ　デ　ン</t>
    <phoneticPr fontId="3"/>
  </si>
  <si>
    <t>ア　ン　チ　モ　ン</t>
    <phoneticPr fontId="3"/>
  </si>
  <si>
    <t>ク ロ ロ エ チ レ ン</t>
    <phoneticPr fontId="3"/>
  </si>
  <si>
    <t>エ ピ ク ロ ロ ヒ ド リ ン</t>
    <phoneticPr fontId="3"/>
  </si>
  <si>
    <t>全　マ　ン　ガ　ン</t>
    <phoneticPr fontId="3"/>
  </si>
  <si>
    <t>ウ　　ラ　　ン</t>
    <phoneticPr fontId="3"/>
  </si>
  <si>
    <t>ＰＦＯＳ及びＰFＯＡ</t>
    <rPh sb="4" eb="5">
      <t>オヨ</t>
    </rPh>
    <phoneticPr fontId="3"/>
  </si>
  <si>
    <t>ＰＦＯＳ</t>
    <phoneticPr fontId="3"/>
  </si>
  <si>
    <t>ＰＦＯＳ(直鎖体)</t>
    <rPh sb="5" eb="7">
      <t>チョクサ</t>
    </rPh>
    <rPh sb="7" eb="8">
      <t>タイ</t>
    </rPh>
    <phoneticPr fontId="3"/>
  </si>
  <si>
    <t>ＰFＯＡ</t>
  </si>
  <si>
    <t>ＰFＯＡ(直鎖体)</t>
    <rPh sb="5" eb="7">
      <t>チョクサ</t>
    </rPh>
    <rPh sb="7" eb="8">
      <t>タイ</t>
    </rPh>
    <phoneticPr fontId="3"/>
  </si>
  <si>
    <t>フェノール</t>
    <phoneticPr fontId="3"/>
  </si>
  <si>
    <t>ホルムアルデヒド</t>
    <phoneticPr fontId="3"/>
  </si>
  <si>
    <t>4-t-オクチルフェノール</t>
    <phoneticPr fontId="3"/>
  </si>
  <si>
    <t>アニリン</t>
    <phoneticPr fontId="3"/>
  </si>
  <si>
    <t>2,4-ジクロロフェノール</t>
    <phoneticPr fontId="3"/>
  </si>
  <si>
    <t>その他項目</t>
    <rPh sb="0" eb="3">
      <t>ソノタ</t>
    </rPh>
    <rPh sb="3" eb="5">
      <t>コウモク</t>
    </rPh>
    <phoneticPr fontId="3"/>
  </si>
  <si>
    <t>塩　素　イ　オ　ン</t>
    <rPh sb="0" eb="3">
      <t>エンソ</t>
    </rPh>
    <phoneticPr fontId="3"/>
  </si>
  <si>
    <t>A T U 添 加 B O D</t>
    <rPh sb="6" eb="9">
      <t>テンカ</t>
    </rPh>
    <phoneticPr fontId="3"/>
  </si>
  <si>
    <t>非 ｲ ｵ ﾝ 界 面 活 性 剤</t>
    <rPh sb="0" eb="1">
      <t>ヒ</t>
    </rPh>
    <rPh sb="8" eb="11">
      <t>カイメン</t>
    </rPh>
    <rPh sb="12" eb="17">
      <t>カッセイザイ</t>
    </rPh>
    <phoneticPr fontId="3"/>
  </si>
  <si>
    <t>電　気　伝　導　率</t>
    <rPh sb="0" eb="3">
      <t>デンキ</t>
    </rPh>
    <rPh sb="4" eb="9">
      <t>デンドウリツ</t>
    </rPh>
    <phoneticPr fontId="3"/>
  </si>
  <si>
    <t>(mS/m)</t>
    <phoneticPr fontId="3"/>
  </si>
  <si>
    <t>&lt;備考&gt;</t>
    <rPh sb="1" eb="3">
      <t>ビコウ</t>
    </rPh>
    <phoneticPr fontId="3"/>
  </si>
  <si>
    <t>BOD（75%値）　：</t>
    <rPh sb="7" eb="8">
      <t>チ</t>
    </rPh>
    <phoneticPr fontId="3"/>
  </si>
  <si>
    <t>03001</t>
    <phoneticPr fontId="3"/>
  </si>
  <si>
    <t>牛滝川</t>
    <rPh sb="0" eb="3">
      <t>ウシタキガワ</t>
    </rPh>
    <phoneticPr fontId="3"/>
  </si>
  <si>
    <t>高橋</t>
    <rPh sb="0" eb="2">
      <t>タカハシ</t>
    </rPh>
    <phoneticPr fontId="3"/>
  </si>
  <si>
    <t>Ｂイ</t>
    <phoneticPr fontId="3"/>
  </si>
  <si>
    <t>岸和田市</t>
    <rPh sb="0" eb="3">
      <t>キシワダ</t>
    </rPh>
    <rPh sb="3" eb="4">
      <t>シ</t>
    </rPh>
    <phoneticPr fontId="3"/>
  </si>
  <si>
    <t>03401</t>
    <phoneticPr fontId="3"/>
  </si>
  <si>
    <t>春木川</t>
    <rPh sb="0" eb="3">
      <t>ハルキガワ</t>
    </rPh>
    <phoneticPr fontId="3"/>
  </si>
  <si>
    <t>春木橋</t>
    <rPh sb="0" eb="2">
      <t>ハルキ</t>
    </rPh>
    <rPh sb="2" eb="3">
      <t>バシ</t>
    </rPh>
    <phoneticPr fontId="3"/>
  </si>
  <si>
    <t>Ｃ</t>
    <phoneticPr fontId="3"/>
  </si>
  <si>
    <t>Ａ</t>
    <phoneticPr fontId="3"/>
  </si>
  <si>
    <t>Ｂロ</t>
    <phoneticPr fontId="3"/>
  </si>
  <si>
    <t>晴</t>
  </si>
  <si>
    <t>-</t>
    <phoneticPr fontId="3"/>
  </si>
  <si>
    <t>晴</t>
    <phoneticPr fontId="3"/>
  </si>
  <si>
    <t>晴</t>
    <rPh sb="0" eb="1">
      <t>ハレ</t>
    </rPh>
    <phoneticPr fontId="3"/>
  </si>
  <si>
    <t>微土臭</t>
    <rPh sb="0" eb="3">
      <t>ビドシュウ</t>
    </rPh>
    <phoneticPr fontId="3"/>
  </si>
  <si>
    <t>淡黄色</t>
    <rPh sb="0" eb="3">
      <t>タンオウショク</t>
    </rPh>
    <phoneticPr fontId="3"/>
  </si>
  <si>
    <t>m</t>
  </si>
  <si>
    <t>/</t>
  </si>
  <si>
    <t>n</t>
  </si>
  <si>
    <t>最小値</t>
  </si>
  <si>
    <t>～</t>
  </si>
  <si>
    <t>最大値</t>
  </si>
  <si>
    <t>平均値</t>
  </si>
  <si>
    <t>/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</si>
</sst>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m/d;@"/>
    <numFmt numFmtId="177" formatCode="h:mm;@"/>
    <numFmt numFmtId="178" formatCode="0_);[Red]\(0\)"/>
    <numFmt numFmtId="179" formatCode="0.0_);[Red]\(0.0\)"/>
    <numFmt numFmtId="180" formatCode="0_ "/>
    <numFmt numFmtId="181" formatCode="0.0_ "/>
    <numFmt numFmtId="182" formatCode="0.0"/>
    <numFmt numFmtId="183" formatCode="0.0000_);[Red]\(0.0000\)"/>
    <numFmt numFmtId="184" formatCode="0.00_);[Red]\(0.00\)"/>
    <numFmt numFmtId="185" formatCode="0.000_);[Red]\(0.000\)"/>
    <numFmt numFmtId="186" formatCode="0.000_ "/>
    <numFmt numFmtId="187" formatCode="0.00_ "/>
    <numFmt numFmtId="188" formatCode="\&gt;0"/>
    <numFmt numFmtId="189" formatCode="\&lt;0.0"/>
    <numFmt numFmtId="190" formatCode="0.000"/>
    <numFmt numFmtId="191" formatCode="\&lt;0.000"/>
    <numFmt numFmtId="192" formatCode="0.0000_ "/>
    <numFmt numFmtId="193" formatCode="\&lt;0.00000"/>
    <numFmt numFmtId="194" formatCode="\&lt;0.0000"/>
    <numFmt numFmtId="195" formatCode="\&lt;0.00"/>
    <numFmt numFmtId="196" formatCode="0.000000_ "/>
    <numFmt numFmtId="197" formatCode="\&lt;General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49" fontId="7" fillId="0" borderId="2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49" fontId="7" fillId="0" borderId="4" xfId="1" applyNumberFormat="1" applyFont="1" applyBorder="1" applyAlignment="1">
      <alignment horizontal="center" vertical="center" shrinkToFit="1"/>
    </xf>
    <xf numFmtId="177" fontId="7" fillId="0" borderId="10" xfId="1" applyNumberFormat="1" applyFont="1" applyBorder="1" applyAlignment="1">
      <alignment horizontal="center" vertical="center" shrinkToFit="1"/>
    </xf>
    <xf numFmtId="177" fontId="7" fillId="2" borderId="10" xfId="1" applyNumberFormat="1" applyFont="1" applyFill="1" applyBorder="1" applyAlignment="1">
      <alignment horizontal="center" vertical="center" shrinkToFit="1"/>
    </xf>
    <xf numFmtId="177" fontId="7" fillId="0" borderId="13" xfId="1" applyNumberFormat="1" applyFont="1" applyBorder="1" applyAlignment="1">
      <alignment horizontal="center" vertical="center" shrinkToFit="1"/>
    </xf>
    <xf numFmtId="177" fontId="7" fillId="2" borderId="13" xfId="1" applyNumberFormat="1" applyFont="1" applyFill="1" applyBorder="1" applyAlignment="1">
      <alignment horizontal="center" vertical="center" shrinkToFit="1"/>
    </xf>
    <xf numFmtId="177" fontId="7" fillId="0" borderId="15" xfId="1" applyNumberFormat="1" applyFont="1" applyBorder="1" applyAlignment="1">
      <alignment horizontal="center" vertical="center" shrinkToFit="1"/>
    </xf>
    <xf numFmtId="177" fontId="7" fillId="2" borderId="15" xfId="1" applyNumberFormat="1" applyFont="1" applyFill="1" applyBorder="1" applyAlignment="1">
      <alignment horizontal="center" vertical="center" shrinkToFit="1"/>
    </xf>
    <xf numFmtId="49" fontId="7" fillId="0" borderId="10" xfId="1" applyNumberFormat="1" applyFont="1" applyBorder="1" applyAlignment="1">
      <alignment horizontal="center" vertical="center" shrinkToFit="1"/>
    </xf>
    <xf numFmtId="49" fontId="7" fillId="0" borderId="13" xfId="1" applyNumberFormat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179" fontId="7" fillId="0" borderId="10" xfId="1" applyNumberFormat="1" applyFont="1" applyBorder="1" applyAlignment="1">
      <alignment horizontal="center" vertical="center" shrinkToFit="1"/>
    </xf>
    <xf numFmtId="180" fontId="7" fillId="0" borderId="5" xfId="1" applyNumberFormat="1" applyFont="1" applyBorder="1" applyAlignment="1">
      <alignment horizontal="center" vertical="center" shrinkToFit="1"/>
    </xf>
    <xf numFmtId="180" fontId="7" fillId="0" borderId="7" xfId="1" applyNumberFormat="1" applyFont="1" applyBorder="1" applyAlignment="1">
      <alignment horizontal="center" vertical="center" shrinkToFit="1"/>
    </xf>
    <xf numFmtId="180" fontId="7" fillId="0" borderId="6" xfId="1" applyNumberFormat="1" applyFont="1" applyBorder="1" applyAlignment="1">
      <alignment horizontal="center" vertical="center" shrinkToFit="1"/>
    </xf>
    <xf numFmtId="181" fontId="7" fillId="0" borderId="5" xfId="1" applyNumberFormat="1" applyFont="1" applyBorder="1" applyAlignment="1">
      <alignment horizontal="center" vertical="center" shrinkToFit="1"/>
    </xf>
    <xf numFmtId="181" fontId="7" fillId="0" borderId="7" xfId="1" applyNumberFormat="1" applyFont="1" applyBorder="1" applyAlignment="1">
      <alignment horizontal="center" vertical="center" shrinkToFit="1"/>
    </xf>
    <xf numFmtId="181" fontId="7" fillId="0" borderId="6" xfId="1" applyNumberFormat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179" fontId="7" fillId="0" borderId="13" xfId="1" applyNumberFormat="1" applyFont="1" applyBorder="1" applyAlignment="1">
      <alignment horizontal="center" vertical="center" shrinkToFit="1"/>
    </xf>
    <xf numFmtId="180" fontId="7" fillId="0" borderId="11" xfId="1" applyNumberFormat="1" applyFont="1" applyBorder="1" applyAlignment="1">
      <alignment horizontal="center" vertical="center" shrinkToFit="1"/>
    </xf>
    <xf numFmtId="180" fontId="7" fillId="0" borderId="0" xfId="1" applyNumberFormat="1" applyFont="1" applyAlignment="1">
      <alignment horizontal="center" vertical="center" shrinkToFit="1"/>
    </xf>
    <xf numFmtId="180" fontId="7" fillId="0" borderId="12" xfId="1" applyNumberFormat="1" applyFont="1" applyBorder="1" applyAlignment="1">
      <alignment horizontal="center" vertical="center" shrinkToFit="1"/>
    </xf>
    <xf numFmtId="181" fontId="7" fillId="0" borderId="11" xfId="1" applyNumberFormat="1" applyFont="1" applyBorder="1" applyAlignment="1">
      <alignment horizontal="center" vertical="center" shrinkToFit="1"/>
    </xf>
    <xf numFmtId="181" fontId="7" fillId="0" borderId="0" xfId="1" applyNumberFormat="1" applyFont="1" applyAlignment="1">
      <alignment horizontal="center" vertical="center" shrinkToFit="1"/>
    </xf>
    <xf numFmtId="181" fontId="7" fillId="0" borderId="12" xfId="1" applyNumberFormat="1" applyFont="1" applyBorder="1" applyAlignment="1">
      <alignment horizontal="center" vertical="center" shrinkToFit="1"/>
    </xf>
    <xf numFmtId="179" fontId="7" fillId="2" borderId="13" xfId="1" applyNumberFormat="1" applyFont="1" applyFill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180" fontId="7" fillId="0" borderId="8" xfId="1" applyNumberFormat="1" applyFont="1" applyBorder="1" applyAlignment="1">
      <alignment horizontal="center" vertical="center" shrinkToFit="1"/>
    </xf>
    <xf numFmtId="180" fontId="7" fillId="0" borderId="14" xfId="1" applyNumberFormat="1" applyFont="1" applyBorder="1" applyAlignment="1">
      <alignment horizontal="center" vertical="center" shrinkToFit="1"/>
    </xf>
    <xf numFmtId="180" fontId="7" fillId="0" borderId="9" xfId="1" applyNumberFormat="1" applyFont="1" applyBorder="1" applyAlignment="1">
      <alignment horizontal="center" vertical="center" shrinkToFit="1"/>
    </xf>
    <xf numFmtId="181" fontId="7" fillId="0" borderId="8" xfId="1" applyNumberFormat="1" applyFont="1" applyBorder="1" applyAlignment="1">
      <alignment horizontal="center" vertical="center" shrinkToFit="1"/>
    </xf>
    <xf numFmtId="181" fontId="7" fillId="0" borderId="14" xfId="1" applyNumberFormat="1" applyFont="1" applyBorder="1" applyAlignment="1">
      <alignment horizontal="center" vertical="center" shrinkToFit="1"/>
    </xf>
    <xf numFmtId="181" fontId="7" fillId="0" borderId="9" xfId="1" applyNumberFormat="1" applyFont="1" applyBorder="1" applyAlignment="1">
      <alignment horizontal="center" vertical="center" shrinkToFit="1"/>
    </xf>
    <xf numFmtId="184" fontId="7" fillId="0" borderId="10" xfId="1" applyNumberFormat="1" applyFont="1" applyBorder="1" applyAlignment="1">
      <alignment horizontal="center" vertical="center" shrinkToFit="1"/>
    </xf>
    <xf numFmtId="185" fontId="7" fillId="0" borderId="10" xfId="1" applyNumberFormat="1" applyFont="1" applyBorder="1" applyAlignment="1">
      <alignment horizontal="center" vertical="center" shrinkToFit="1"/>
    </xf>
    <xf numFmtId="178" fontId="7" fillId="0" borderId="5" xfId="1" applyNumberFormat="1" applyFont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horizontal="center" vertical="center" shrinkToFit="1"/>
    </xf>
    <xf numFmtId="178" fontId="7" fillId="0" borderId="6" xfId="1" applyNumberFormat="1" applyFont="1" applyBorder="1" applyAlignment="1">
      <alignment horizontal="center" vertical="center" shrinkToFit="1"/>
    </xf>
    <xf numFmtId="49" fontId="7" fillId="0" borderId="5" xfId="1" applyNumberFormat="1" applyFont="1" applyBorder="1" applyAlignment="1">
      <alignment horizontal="center" vertical="center" shrinkToFit="1"/>
    </xf>
    <xf numFmtId="49" fontId="7" fillId="0" borderId="7" xfId="1" applyNumberFormat="1" applyFont="1" applyBorder="1" applyAlignment="1">
      <alignment horizontal="center" vertical="center" shrinkToFit="1"/>
    </xf>
    <xf numFmtId="49" fontId="7" fillId="0" borderId="6" xfId="1" applyNumberFormat="1" applyFont="1" applyBorder="1" applyAlignment="1">
      <alignment horizontal="center" vertical="center" shrinkToFit="1"/>
    </xf>
    <xf numFmtId="184" fontId="7" fillId="0" borderId="13" xfId="1" applyNumberFormat="1" applyFont="1" applyBorder="1" applyAlignment="1">
      <alignment horizontal="center" vertical="center" shrinkToFit="1"/>
    </xf>
    <xf numFmtId="185" fontId="7" fillId="0" borderId="13" xfId="1" applyNumberFormat="1" applyFont="1" applyBorder="1" applyAlignment="1">
      <alignment horizontal="center" vertical="center" shrinkToFit="1"/>
    </xf>
    <xf numFmtId="178" fontId="7" fillId="0" borderId="11" xfId="1" applyNumberFormat="1" applyFont="1" applyBorder="1" applyAlignment="1">
      <alignment horizontal="center" vertical="center" shrinkToFit="1"/>
    </xf>
    <xf numFmtId="178" fontId="7" fillId="0" borderId="0" xfId="1" applyNumberFormat="1" applyFont="1" applyAlignment="1">
      <alignment horizontal="center" vertical="center" shrinkToFit="1"/>
    </xf>
    <xf numFmtId="178" fontId="7" fillId="0" borderId="12" xfId="1" applyNumberFormat="1" applyFont="1" applyBorder="1" applyAlignment="1">
      <alignment horizontal="center" vertical="center" shrinkToFit="1"/>
    </xf>
    <xf numFmtId="186" fontId="7" fillId="0" borderId="11" xfId="1" applyNumberFormat="1" applyFont="1" applyBorder="1" applyAlignment="1">
      <alignment horizontal="center" vertical="center" shrinkToFit="1"/>
    </xf>
    <xf numFmtId="187" fontId="7" fillId="0" borderId="12" xfId="1" applyNumberFormat="1" applyFont="1" applyBorder="1" applyAlignment="1">
      <alignment horizontal="center" vertical="center" shrinkToFit="1"/>
    </xf>
    <xf numFmtId="187" fontId="7" fillId="0" borderId="11" xfId="1" applyNumberFormat="1" applyFont="1" applyBorder="1" applyAlignment="1">
      <alignment horizontal="center" vertical="center" shrinkToFit="1"/>
    </xf>
    <xf numFmtId="185" fontId="7" fillId="2" borderId="13" xfId="1" applyNumberFormat="1" applyFont="1" applyFill="1" applyBorder="1" applyAlignment="1">
      <alignment horizontal="center" vertical="center" shrinkToFit="1"/>
    </xf>
    <xf numFmtId="49" fontId="7" fillId="0" borderId="11" xfId="1" applyNumberFormat="1" applyFont="1" applyBorder="1" applyAlignment="1">
      <alignment horizontal="center" vertical="center" shrinkToFit="1"/>
    </xf>
    <xf numFmtId="49" fontId="7" fillId="0" borderId="0" xfId="1" applyNumberFormat="1" applyFont="1" applyAlignment="1">
      <alignment horizontal="center" vertical="center" shrinkToFit="1"/>
    </xf>
    <xf numFmtId="49" fontId="7" fillId="0" borderId="12" xfId="1" applyNumberFormat="1" applyFont="1" applyBorder="1" applyAlignment="1">
      <alignment horizontal="center" vertical="center" shrinkToFit="1"/>
    </xf>
    <xf numFmtId="178" fontId="7" fillId="0" borderId="8" xfId="1" applyNumberFormat="1" applyFont="1" applyBorder="1" applyAlignment="1">
      <alignment horizontal="center" vertical="center" shrinkToFit="1"/>
    </xf>
    <xf numFmtId="178" fontId="7" fillId="0" borderId="14" xfId="1" applyNumberFormat="1" applyFont="1" applyBorder="1" applyAlignment="1">
      <alignment horizontal="center" vertical="center" shrinkToFit="1"/>
    </xf>
    <xf numFmtId="178" fontId="7" fillId="0" borderId="9" xfId="1" applyNumberFormat="1" applyFont="1" applyBorder="1" applyAlignment="1">
      <alignment horizontal="center" vertical="center" shrinkToFit="1"/>
    </xf>
    <xf numFmtId="49" fontId="7" fillId="0" borderId="8" xfId="1" applyNumberFormat="1" applyFont="1" applyBorder="1" applyAlignment="1">
      <alignment horizontal="center" vertical="center" shrinkToFit="1"/>
    </xf>
    <xf numFmtId="49" fontId="7" fillId="0" borderId="14" xfId="1" applyNumberFormat="1" applyFont="1" applyBorder="1" applyAlignment="1">
      <alignment horizontal="center" vertical="center" shrinkToFit="1"/>
    </xf>
    <xf numFmtId="49" fontId="7" fillId="0" borderId="9" xfId="1" applyNumberFormat="1" applyFont="1" applyBorder="1" applyAlignment="1">
      <alignment horizontal="center" vertical="center" shrinkToFit="1"/>
    </xf>
    <xf numFmtId="188" fontId="7" fillId="0" borderId="10" xfId="1" applyNumberFormat="1" applyFont="1" applyBorder="1" applyAlignment="1">
      <alignment horizontal="center" vertical="center" shrinkToFit="1"/>
    </xf>
    <xf numFmtId="188" fontId="7" fillId="2" borderId="10" xfId="1" applyNumberFormat="1" applyFont="1" applyFill="1" applyBorder="1" applyAlignment="1">
      <alignment horizontal="center" vertical="center" shrinkToFit="1"/>
    </xf>
    <xf numFmtId="188" fontId="7" fillId="0" borderId="12" xfId="1" applyNumberFormat="1" applyFont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179" fontId="7" fillId="0" borderId="19" xfId="1" applyNumberFormat="1" applyFont="1" applyBorder="1" applyAlignment="1">
      <alignment horizontal="center" vertical="center" shrinkToFit="1"/>
    </xf>
    <xf numFmtId="179" fontId="7" fillId="2" borderId="19" xfId="1" applyNumberFormat="1" applyFont="1" applyFill="1" applyBorder="1" applyAlignment="1">
      <alignment horizontal="center" vertical="center" shrinkToFit="1"/>
    </xf>
    <xf numFmtId="178" fontId="7" fillId="0" borderId="16" xfId="1" applyNumberFormat="1" applyFont="1" applyBorder="1" applyAlignment="1">
      <alignment horizontal="center" vertical="center" shrinkToFit="1"/>
    </xf>
    <xf numFmtId="178" fontId="7" fillId="0" borderId="17" xfId="1" applyNumberFormat="1" applyFont="1" applyBorder="1" applyAlignment="1">
      <alignment horizontal="center" vertical="center" shrinkToFit="1"/>
    </xf>
    <xf numFmtId="181" fontId="7" fillId="0" borderId="16" xfId="1" applyNumberFormat="1" applyFont="1" applyBorder="1" applyAlignment="1">
      <alignment horizontal="center" vertical="center" shrinkToFit="1"/>
    </xf>
    <xf numFmtId="181" fontId="7" fillId="0" borderId="17" xfId="1" applyNumberFormat="1" applyFont="1" applyBorder="1" applyAlignment="1">
      <alignment horizontal="center" vertical="center" shrinkToFit="1"/>
    </xf>
    <xf numFmtId="181" fontId="7" fillId="0" borderId="18" xfId="1" applyNumberFormat="1" applyFont="1" applyBorder="1" applyAlignment="1">
      <alignment horizontal="center" vertical="center" shrinkToFit="1"/>
    </xf>
    <xf numFmtId="178" fontId="7" fillId="0" borderId="13" xfId="1" applyNumberFormat="1" applyFont="1" applyBorder="1" applyAlignment="1">
      <alignment horizontal="center" vertical="center" shrinkToFit="1"/>
    </xf>
    <xf numFmtId="178" fontId="7" fillId="0" borderId="20" xfId="1" applyNumberFormat="1" applyFont="1" applyBorder="1" applyAlignment="1">
      <alignment horizontal="center" vertical="center" shrinkToFit="1"/>
    </xf>
    <xf numFmtId="178" fontId="7" fillId="0" borderId="21" xfId="1" applyNumberFormat="1" applyFont="1" applyBorder="1" applyAlignment="1">
      <alignment horizontal="center" vertical="center" shrinkToFit="1"/>
    </xf>
    <xf numFmtId="178" fontId="7" fillId="0" borderId="22" xfId="1" applyNumberFormat="1" applyFont="1" applyBorder="1" applyAlignment="1">
      <alignment horizontal="center" vertical="center" shrinkToFit="1"/>
    </xf>
    <xf numFmtId="180" fontId="7" fillId="0" borderId="13" xfId="1" applyNumberFormat="1" applyFont="1" applyBorder="1" applyAlignment="1">
      <alignment horizontal="center" vertical="center" shrinkToFit="1"/>
    </xf>
    <xf numFmtId="189" fontId="7" fillId="0" borderId="13" xfId="1" applyNumberFormat="1" applyFont="1" applyBorder="1" applyAlignment="1">
      <alignment horizontal="center" vertical="center" shrinkToFit="1"/>
    </xf>
    <xf numFmtId="189" fontId="7" fillId="0" borderId="11" xfId="1" applyNumberFormat="1" applyFont="1" applyBorder="1" applyAlignment="1">
      <alignment horizontal="center" vertical="center" shrinkToFit="1"/>
    </xf>
    <xf numFmtId="181" fontId="7" fillId="0" borderId="13" xfId="1" applyNumberFormat="1" applyFont="1" applyBorder="1" applyAlignment="1">
      <alignment horizontal="center" vertical="center" shrinkToFit="1"/>
    </xf>
    <xf numFmtId="178" fontId="7" fillId="0" borderId="19" xfId="1" applyNumberFormat="1" applyFont="1" applyBorder="1" applyAlignment="1">
      <alignment horizontal="center" vertical="center" shrinkToFit="1"/>
    </xf>
    <xf numFmtId="178" fontId="7" fillId="0" borderId="18" xfId="1" applyNumberFormat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180" fontId="7" fillId="0" borderId="17" xfId="1" applyNumberFormat="1" applyFont="1" applyBorder="1" applyAlignment="1">
      <alignment horizontal="center" vertical="center" shrinkToFit="1"/>
    </xf>
    <xf numFmtId="180" fontId="7" fillId="0" borderId="18" xfId="1" applyNumberFormat="1" applyFont="1" applyBorder="1" applyAlignment="1">
      <alignment horizontal="center" vertical="center" shrinkToFit="1"/>
    </xf>
    <xf numFmtId="180" fontId="7" fillId="0" borderId="19" xfId="1" applyNumberFormat="1" applyFont="1" applyBorder="1" applyAlignment="1">
      <alignment horizontal="center" vertical="center" shrinkToFit="1"/>
    </xf>
    <xf numFmtId="0" fontId="7" fillId="0" borderId="21" xfId="1" applyFont="1" applyBorder="1" applyAlignment="1">
      <alignment vertical="center" shrinkToFit="1"/>
    </xf>
    <xf numFmtId="0" fontId="8" fillId="0" borderId="22" xfId="1" applyFont="1" applyBorder="1" applyAlignment="1">
      <alignment horizontal="right" vertical="center"/>
    </xf>
    <xf numFmtId="185" fontId="7" fillId="0" borderId="0" xfId="1" applyNumberFormat="1" applyFont="1" applyAlignment="1">
      <alignment horizontal="center" vertical="center" shrinkToFit="1"/>
    </xf>
    <xf numFmtId="2" fontId="7" fillId="0" borderId="13" xfId="1" applyNumberFormat="1" applyFont="1" applyBorder="1" applyAlignment="1">
      <alignment horizontal="center" vertical="center" shrinkToFit="1"/>
    </xf>
    <xf numFmtId="182" fontId="7" fillId="0" borderId="13" xfId="1" applyNumberFormat="1" applyFont="1" applyBorder="1" applyAlignment="1">
      <alignment horizontal="center" vertical="center" shrinkToFit="1"/>
    </xf>
    <xf numFmtId="184" fontId="7" fillId="0" borderId="11" xfId="1" applyNumberFormat="1" applyFont="1" applyBorder="1" applyAlignment="1">
      <alignment horizontal="center" vertical="center" shrinkToFit="1"/>
    </xf>
    <xf numFmtId="179" fontId="7" fillId="0" borderId="12" xfId="1" applyNumberFormat="1" applyFont="1" applyBorder="1" applyAlignment="1">
      <alignment horizontal="center" vertical="center" shrinkToFit="1"/>
    </xf>
    <xf numFmtId="190" fontId="7" fillId="0" borderId="13" xfId="1" applyNumberFormat="1" applyFont="1" applyBorder="1" applyAlignment="1">
      <alignment horizontal="center" vertical="center" shrinkToFit="1"/>
    </xf>
    <xf numFmtId="185" fontId="7" fillId="0" borderId="11" xfId="1" applyNumberFormat="1" applyFont="1" applyBorder="1" applyAlignment="1">
      <alignment horizontal="center" vertical="center" shrinkToFit="1"/>
    </xf>
    <xf numFmtId="185" fontId="7" fillId="0" borderId="12" xfId="1" applyNumberFormat="1" applyFont="1" applyBorder="1" applyAlignment="1">
      <alignment horizontal="center" vertical="center" shrinkToFit="1"/>
    </xf>
    <xf numFmtId="197" fontId="7" fillId="0" borderId="13" xfId="1" applyNumberFormat="1" applyFont="1" applyBorder="1" applyAlignment="1">
      <alignment horizontal="center" vertical="center" shrinkToFit="1"/>
    </xf>
    <xf numFmtId="186" fontId="7" fillId="0" borderId="13" xfId="1" applyNumberFormat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191" fontId="7" fillId="0" borderId="11" xfId="1" applyNumberFormat="1" applyFont="1" applyBorder="1" applyAlignment="1">
      <alignment horizontal="center" vertical="center" shrinkToFit="1"/>
    </xf>
    <xf numFmtId="193" fontId="7" fillId="0" borderId="13" xfId="1" applyNumberFormat="1" applyFont="1" applyBorder="1" applyAlignment="1">
      <alignment horizontal="center" vertical="center" shrinkToFit="1"/>
    </xf>
    <xf numFmtId="193" fontId="7" fillId="0" borderId="11" xfId="1" applyNumberFormat="1" applyFont="1" applyBorder="1" applyAlignment="1">
      <alignment horizontal="center" vertical="center" shrinkToFit="1"/>
    </xf>
    <xf numFmtId="193" fontId="7" fillId="0" borderId="12" xfId="1" applyNumberFormat="1" applyFont="1" applyBorder="1" applyAlignment="1">
      <alignment horizontal="center" vertical="center" shrinkToFit="1"/>
    </xf>
    <xf numFmtId="180" fontId="7" fillId="0" borderId="15" xfId="1" applyNumberFormat="1" applyFont="1" applyBorder="1" applyAlignment="1">
      <alignment horizontal="center" vertical="center" shrinkToFit="1"/>
    </xf>
    <xf numFmtId="197" fontId="7" fillId="0" borderId="15" xfId="1" applyNumberFormat="1" applyFont="1" applyBorder="1" applyAlignment="1">
      <alignment horizontal="center" vertical="center" shrinkToFit="1"/>
    </xf>
    <xf numFmtId="192" fontId="7" fillId="0" borderId="15" xfId="1" applyNumberFormat="1" applyFont="1" applyBorder="1" applyAlignment="1">
      <alignment horizontal="center" vertical="center" shrinkToFit="1"/>
    </xf>
    <xf numFmtId="194" fontId="7" fillId="0" borderId="8" xfId="1" applyNumberFormat="1" applyFont="1" applyBorder="1" applyAlignment="1">
      <alignment horizontal="center" vertical="center" shrinkToFit="1"/>
    </xf>
    <xf numFmtId="192" fontId="7" fillId="0" borderId="9" xfId="1" applyNumberFormat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197" fontId="7" fillId="0" borderId="10" xfId="1" applyNumberFormat="1" applyFont="1" applyBorder="1" applyAlignment="1">
      <alignment horizontal="center" vertical="center" shrinkToFit="1"/>
    </xf>
    <xf numFmtId="194" fontId="7" fillId="0" borderId="10" xfId="1" applyNumberFormat="1" applyFont="1" applyBorder="1" applyAlignment="1">
      <alignment horizontal="center" vertical="center" shrinkToFit="1"/>
    </xf>
    <xf numFmtId="49" fontId="9" fillId="0" borderId="10" xfId="1" applyNumberFormat="1" applyFont="1" applyBorder="1" applyAlignment="1">
      <alignment horizontal="center" vertical="center" shrinkToFit="1"/>
    </xf>
    <xf numFmtId="194" fontId="7" fillId="0" borderId="5" xfId="1" applyNumberFormat="1" applyFont="1" applyBorder="1" applyAlignment="1">
      <alignment horizontal="center" vertical="center" shrinkToFit="1"/>
    </xf>
    <xf numFmtId="194" fontId="7" fillId="0" borderId="6" xfId="1" applyNumberFormat="1" applyFont="1" applyBorder="1" applyAlignment="1">
      <alignment horizontal="center" vertical="center" shrinkToFit="1"/>
    </xf>
    <xf numFmtId="49" fontId="9" fillId="0" borderId="13" xfId="1" applyNumberFormat="1" applyFont="1" applyBorder="1" applyAlignment="1">
      <alignment horizontal="center" vertical="center" shrinkToFit="1"/>
    </xf>
    <xf numFmtId="189" fontId="7" fillId="0" borderId="12" xfId="1" applyNumberFormat="1" applyFont="1" applyBorder="1" applyAlignment="1">
      <alignment horizontal="center" vertical="center" shrinkToFit="1"/>
    </xf>
    <xf numFmtId="191" fontId="7" fillId="0" borderId="13" xfId="1" applyNumberFormat="1" applyFont="1" applyBorder="1" applyAlignment="1">
      <alignment horizontal="center" vertical="center" shrinkToFit="1"/>
    </xf>
    <xf numFmtId="191" fontId="7" fillId="0" borderId="12" xfId="1" applyNumberFormat="1" applyFont="1" applyBorder="1" applyAlignment="1">
      <alignment horizontal="center" vertical="center" shrinkToFit="1"/>
    </xf>
    <xf numFmtId="49" fontId="7" fillId="0" borderId="19" xfId="1" applyNumberFormat="1" applyFont="1" applyBorder="1" applyAlignment="1">
      <alignment horizontal="center" vertical="center" shrinkToFit="1"/>
    </xf>
    <xf numFmtId="197" fontId="7" fillId="0" borderId="19" xfId="1" applyNumberFormat="1" applyFont="1" applyBorder="1" applyAlignment="1">
      <alignment horizontal="center" vertical="center" shrinkToFit="1"/>
    </xf>
    <xf numFmtId="195" fontId="7" fillId="0" borderId="19" xfId="1" applyNumberFormat="1" applyFont="1" applyBorder="1" applyAlignment="1">
      <alignment horizontal="center" vertical="center" shrinkToFit="1"/>
    </xf>
    <xf numFmtId="49" fontId="9" fillId="0" borderId="19" xfId="1" applyNumberFormat="1" applyFont="1" applyBorder="1" applyAlignment="1">
      <alignment horizontal="center" vertical="center" shrinkToFit="1"/>
    </xf>
    <xf numFmtId="195" fontId="7" fillId="0" borderId="16" xfId="1" applyNumberFormat="1" applyFont="1" applyBorder="1" applyAlignment="1">
      <alignment horizontal="center" vertical="center" shrinkToFit="1"/>
    </xf>
    <xf numFmtId="195" fontId="7" fillId="0" borderId="18" xfId="1" applyNumberFormat="1" applyFont="1" applyBorder="1" applyAlignment="1">
      <alignment horizontal="center" vertical="center" shrinkToFit="1"/>
    </xf>
    <xf numFmtId="49" fontId="7" fillId="0" borderId="23" xfId="1" applyNumberFormat="1" applyFont="1" applyBorder="1" applyAlignment="1">
      <alignment horizontal="center" vertical="center" shrinkToFit="1"/>
    </xf>
    <xf numFmtId="197" fontId="7" fillId="0" borderId="23" xfId="1" applyNumberFormat="1" applyFont="1" applyBorder="1" applyAlignment="1">
      <alignment horizontal="center" vertical="center" shrinkToFit="1"/>
    </xf>
    <xf numFmtId="194" fontId="7" fillId="0" borderId="13" xfId="1" applyNumberFormat="1" applyFont="1" applyBorder="1" applyAlignment="1">
      <alignment horizontal="center" vertical="center" shrinkToFit="1"/>
    </xf>
    <xf numFmtId="194" fontId="7" fillId="0" borderId="11" xfId="1" applyNumberFormat="1" applyFont="1" applyBorder="1" applyAlignment="1">
      <alignment horizontal="center" vertical="center" shrinkToFit="1"/>
    </xf>
    <xf numFmtId="194" fontId="7" fillId="0" borderId="12" xfId="1" applyNumberFormat="1" applyFont="1" applyBorder="1" applyAlignment="1">
      <alignment horizontal="center" vertical="center" shrinkToFit="1"/>
    </xf>
    <xf numFmtId="194" fontId="7" fillId="0" borderId="19" xfId="1" applyNumberFormat="1" applyFont="1" applyBorder="1" applyAlignment="1">
      <alignment horizontal="center" vertical="center" shrinkToFit="1"/>
    </xf>
    <xf numFmtId="191" fontId="7" fillId="0" borderId="16" xfId="1" applyNumberFormat="1" applyFont="1" applyBorder="1" applyAlignment="1">
      <alignment horizontal="center" vertical="center" shrinkToFit="1"/>
    </xf>
    <xf numFmtId="191" fontId="7" fillId="0" borderId="18" xfId="1" applyNumberFormat="1" applyFont="1" applyBorder="1" applyAlignment="1">
      <alignment horizontal="center" vertical="center" shrinkToFit="1"/>
    </xf>
    <xf numFmtId="191" fontId="7" fillId="0" borderId="19" xfId="1" applyNumberFormat="1" applyFont="1" applyBorder="1" applyAlignment="1">
      <alignment horizontal="center" vertical="center" shrinkToFit="1"/>
    </xf>
    <xf numFmtId="194" fontId="7" fillId="0" borderId="16" xfId="1" applyNumberFormat="1" applyFont="1" applyBorder="1" applyAlignment="1">
      <alignment horizontal="center" vertical="center" shrinkToFit="1"/>
    </xf>
    <xf numFmtId="194" fontId="7" fillId="0" borderId="18" xfId="1" applyNumberFormat="1" applyFont="1" applyBorder="1" applyAlignment="1">
      <alignment horizontal="center" vertical="center" shrinkToFit="1"/>
    </xf>
    <xf numFmtId="187" fontId="7" fillId="0" borderId="19" xfId="1" applyNumberFormat="1" applyFont="1" applyBorder="1" applyAlignment="1">
      <alignment horizontal="center" vertical="center" shrinkToFit="1"/>
    </xf>
    <xf numFmtId="187" fontId="7" fillId="0" borderId="16" xfId="1" applyNumberFormat="1" applyFont="1" applyBorder="1" applyAlignment="1">
      <alignment horizontal="center" vertical="center" shrinkToFit="1"/>
    </xf>
    <xf numFmtId="187" fontId="7" fillId="0" borderId="0" xfId="1" applyNumberFormat="1" applyFont="1" applyAlignment="1">
      <alignment horizontal="center" vertical="center" shrinkToFit="1"/>
    </xf>
    <xf numFmtId="187" fontId="7" fillId="0" borderId="18" xfId="1" applyNumberFormat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184" fontId="7" fillId="0" borderId="23" xfId="1" applyNumberFormat="1" applyFont="1" applyBorder="1" applyAlignment="1">
      <alignment horizontal="center" vertical="center" shrinkToFit="1"/>
    </xf>
    <xf numFmtId="49" fontId="9" fillId="0" borderId="23" xfId="1" applyNumberFormat="1" applyFont="1" applyBorder="1" applyAlignment="1">
      <alignment horizontal="center" vertical="center" shrinkToFit="1"/>
    </xf>
    <xf numFmtId="184" fontId="7" fillId="0" borderId="20" xfId="1" applyNumberFormat="1" applyFont="1" applyBorder="1" applyAlignment="1">
      <alignment horizontal="center" vertical="center" shrinkToFit="1"/>
    </xf>
    <xf numFmtId="181" fontId="7" fillId="0" borderId="21" xfId="1" applyNumberFormat="1" applyFont="1" applyBorder="1" applyAlignment="1">
      <alignment horizontal="center" vertical="center" shrinkToFit="1"/>
    </xf>
    <xf numFmtId="184" fontId="7" fillId="0" borderId="22" xfId="1" applyNumberFormat="1" applyFont="1" applyBorder="1" applyAlignment="1">
      <alignment horizontal="center" vertical="center" shrinkToFit="1"/>
    </xf>
    <xf numFmtId="187" fontId="7" fillId="0" borderId="13" xfId="1" applyNumberFormat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49" fontId="7" fillId="0" borderId="15" xfId="1" applyNumberFormat="1" applyFont="1" applyBorder="1" applyAlignment="1">
      <alignment horizontal="center" vertical="center" shrinkToFit="1"/>
    </xf>
    <xf numFmtId="191" fontId="7" fillId="0" borderId="15" xfId="1" applyNumberFormat="1" applyFont="1" applyBorder="1" applyAlignment="1">
      <alignment horizontal="center" vertical="center" shrinkToFit="1"/>
    </xf>
    <xf numFmtId="49" fontId="9" fillId="0" borderId="15" xfId="1" applyNumberFormat="1" applyFont="1" applyBorder="1" applyAlignment="1">
      <alignment horizontal="center" vertical="center" shrinkToFit="1"/>
    </xf>
    <xf numFmtId="191" fontId="7" fillId="0" borderId="8" xfId="1" applyNumberFormat="1" applyFont="1" applyBorder="1" applyAlignment="1">
      <alignment horizontal="center" vertical="center" shrinkToFit="1"/>
    </xf>
    <xf numFmtId="191" fontId="7" fillId="0" borderId="9" xfId="1" applyNumberFormat="1" applyFont="1" applyBorder="1" applyAlignment="1">
      <alignment horizontal="center" vertical="center" shrinkToFit="1"/>
    </xf>
    <xf numFmtId="189" fontId="7" fillId="0" borderId="10" xfId="1" applyNumberFormat="1" applyFont="1" applyBorder="1" applyAlignment="1">
      <alignment horizontal="center" vertical="center" shrinkToFit="1"/>
    </xf>
    <xf numFmtId="189" fontId="7" fillId="0" borderId="5" xfId="1" applyNumberFormat="1" applyFont="1" applyBorder="1" applyAlignment="1">
      <alignment horizontal="center" vertical="center" shrinkToFit="1"/>
    </xf>
    <xf numFmtId="189" fontId="7" fillId="0" borderId="6" xfId="1" applyNumberFormat="1" applyFont="1" applyBorder="1" applyAlignment="1">
      <alignment horizontal="center" vertical="center" shrinkToFit="1"/>
    </xf>
    <xf numFmtId="186" fontId="7" fillId="0" borderId="16" xfId="1" applyNumberFormat="1" applyFont="1" applyBorder="1" applyAlignment="1">
      <alignment horizontal="center" vertical="center" shrinkToFit="1"/>
    </xf>
    <xf numFmtId="186" fontId="7" fillId="0" borderId="18" xfId="1" applyNumberFormat="1" applyFont="1" applyBorder="1" applyAlignment="1">
      <alignment horizontal="center" vertical="center" shrinkToFit="1"/>
    </xf>
    <xf numFmtId="186" fontId="7" fillId="0" borderId="19" xfId="1" applyNumberFormat="1" applyFont="1" applyBorder="1" applyAlignment="1">
      <alignment horizontal="center" vertical="center" shrinkToFit="1"/>
    </xf>
    <xf numFmtId="195" fontId="7" fillId="0" borderId="13" xfId="1" applyNumberFormat="1" applyFont="1" applyBorder="1" applyAlignment="1">
      <alignment horizontal="center" vertical="center" shrinkToFit="1"/>
    </xf>
    <xf numFmtId="187" fontId="7" fillId="0" borderId="20" xfId="1" applyNumberFormat="1" applyFont="1" applyBorder="1" applyAlignment="1">
      <alignment horizontal="center" vertical="center" shrinkToFit="1"/>
    </xf>
    <xf numFmtId="187" fontId="7" fillId="0" borderId="22" xfId="1" applyNumberFormat="1" applyFont="1" applyBorder="1" applyAlignment="1">
      <alignment horizontal="center" vertical="center" shrinkToFit="1"/>
    </xf>
    <xf numFmtId="187" fontId="7" fillId="0" borderId="23" xfId="1" applyNumberFormat="1" applyFont="1" applyBorder="1" applyAlignment="1">
      <alignment horizontal="center" vertical="center" shrinkToFit="1"/>
    </xf>
    <xf numFmtId="195" fontId="7" fillId="0" borderId="11" xfId="1" applyNumberFormat="1" applyFont="1" applyBorder="1" applyAlignment="1">
      <alignment horizontal="center" vertical="center" shrinkToFit="1"/>
    </xf>
    <xf numFmtId="195" fontId="7" fillId="0" borderId="12" xfId="1" applyNumberFormat="1" applyFont="1" applyBorder="1" applyAlignment="1">
      <alignment horizontal="center" vertical="center" shrinkToFit="1"/>
    </xf>
    <xf numFmtId="186" fontId="7" fillId="0" borderId="8" xfId="1" applyNumberFormat="1" applyFont="1" applyBorder="1" applyAlignment="1">
      <alignment horizontal="center" vertical="center" shrinkToFit="1"/>
    </xf>
    <xf numFmtId="186" fontId="7" fillId="0" borderId="9" xfId="1" applyNumberFormat="1" applyFont="1" applyBorder="1" applyAlignment="1">
      <alignment horizontal="center" vertical="center" shrinkToFit="1"/>
    </xf>
    <xf numFmtId="186" fontId="7" fillId="0" borderId="15" xfId="1" applyNumberFormat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191" fontId="7" fillId="0" borderId="5" xfId="1" applyNumberFormat="1" applyFont="1" applyBorder="1" applyAlignment="1">
      <alignment horizontal="center" vertical="center" shrinkToFit="1"/>
    </xf>
    <xf numFmtId="191" fontId="7" fillId="0" borderId="6" xfId="1" applyNumberFormat="1" applyFont="1" applyBorder="1" applyAlignment="1">
      <alignment horizontal="center" vertical="center" shrinkToFit="1"/>
    </xf>
    <xf numFmtId="191" fontId="7" fillId="0" borderId="10" xfId="1" applyNumberFormat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194" fontId="7" fillId="0" borderId="20" xfId="1" applyNumberFormat="1" applyFont="1" applyBorder="1" applyAlignment="1">
      <alignment horizontal="center" vertical="center" shrinkToFit="1"/>
    </xf>
    <xf numFmtId="194" fontId="7" fillId="0" borderId="21" xfId="1" applyNumberFormat="1" applyFont="1" applyBorder="1" applyAlignment="1">
      <alignment horizontal="center" vertical="center" shrinkToFit="1"/>
    </xf>
    <xf numFmtId="194" fontId="7" fillId="0" borderId="22" xfId="1" applyNumberFormat="1" applyFont="1" applyBorder="1" applyAlignment="1">
      <alignment horizontal="center" vertical="center" shrinkToFit="1"/>
    </xf>
    <xf numFmtId="194" fontId="7" fillId="0" borderId="23" xfId="1" applyNumberFormat="1" applyFont="1" applyBorder="1" applyAlignment="1">
      <alignment horizontal="center" vertical="center" shrinkToFit="1"/>
    </xf>
    <xf numFmtId="194" fontId="7" fillId="0" borderId="0" xfId="1" applyNumberFormat="1" applyFont="1" applyAlignment="1">
      <alignment horizontal="center" vertical="center" shrinkToFit="1"/>
    </xf>
    <xf numFmtId="194" fontId="7" fillId="0" borderId="17" xfId="1" applyNumberFormat="1" applyFont="1" applyBorder="1" applyAlignment="1">
      <alignment horizontal="center" vertical="center" shrinkToFit="1"/>
    </xf>
    <xf numFmtId="195" fontId="7" fillId="0" borderId="0" xfId="1" applyNumberFormat="1" applyFont="1" applyAlignment="1">
      <alignment horizontal="center" vertical="center" shrinkToFit="1"/>
    </xf>
    <xf numFmtId="191" fontId="7" fillId="0" borderId="0" xfId="1" applyNumberFormat="1" applyFont="1" applyAlignment="1">
      <alignment horizontal="center" vertical="center" shrinkToFit="1"/>
    </xf>
    <xf numFmtId="191" fontId="7" fillId="0" borderId="20" xfId="1" applyNumberFormat="1" applyFont="1" applyBorder="1" applyAlignment="1">
      <alignment horizontal="center" vertical="center" shrinkToFit="1"/>
    </xf>
    <xf numFmtId="191" fontId="7" fillId="0" borderId="22" xfId="1" applyNumberFormat="1" applyFont="1" applyBorder="1" applyAlignment="1">
      <alignment horizontal="center" vertical="center" shrinkToFit="1"/>
    </xf>
    <xf numFmtId="191" fontId="7" fillId="0" borderId="23" xfId="1" applyNumberFormat="1" applyFont="1" applyBorder="1" applyAlignment="1">
      <alignment horizontal="center" vertical="center" shrinkToFit="1"/>
    </xf>
    <xf numFmtId="192" fontId="7" fillId="0" borderId="11" xfId="1" applyNumberFormat="1" applyFont="1" applyBorder="1" applyAlignment="1">
      <alignment horizontal="center" vertical="center" shrinkToFit="1"/>
    </xf>
    <xf numFmtId="192" fontId="7" fillId="0" borderId="0" xfId="1" applyNumberFormat="1" applyFont="1" applyAlignment="1">
      <alignment horizontal="center" vertical="center" shrinkToFit="1"/>
    </xf>
    <xf numFmtId="192" fontId="7" fillId="0" borderId="12" xfId="1" applyNumberFormat="1" applyFont="1" applyBorder="1" applyAlignment="1">
      <alignment horizontal="center" vertical="center" shrinkToFit="1"/>
    </xf>
    <xf numFmtId="192" fontId="7" fillId="0" borderId="13" xfId="1" applyNumberFormat="1" applyFont="1" applyBorder="1" applyAlignment="1">
      <alignment horizontal="center" vertical="center" shrinkToFit="1"/>
    </xf>
    <xf numFmtId="193" fontId="7" fillId="0" borderId="16" xfId="1" applyNumberFormat="1" applyFont="1" applyBorder="1" applyAlignment="1">
      <alignment horizontal="center" vertical="center" shrinkToFit="1"/>
    </xf>
    <xf numFmtId="193" fontId="7" fillId="0" borderId="17" xfId="1" applyNumberFormat="1" applyFont="1" applyBorder="1" applyAlignment="1">
      <alignment horizontal="center" vertical="center" shrinkToFit="1"/>
    </xf>
    <xf numFmtId="193" fontId="7" fillId="0" borderId="18" xfId="1" applyNumberFormat="1" applyFont="1" applyBorder="1" applyAlignment="1">
      <alignment horizontal="center" vertical="center" shrinkToFit="1"/>
    </xf>
    <xf numFmtId="193" fontId="7" fillId="0" borderId="19" xfId="1" applyNumberFormat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180" fontId="7" fillId="0" borderId="22" xfId="1" applyNumberFormat="1" applyFont="1" applyBorder="1" applyAlignment="1">
      <alignment horizontal="center" vertical="center" shrinkToFit="1"/>
    </xf>
    <xf numFmtId="196" fontId="7" fillId="0" borderId="20" xfId="1" applyNumberFormat="1" applyFont="1" applyBorder="1" applyAlignment="1">
      <alignment horizontal="center" vertical="center" shrinkToFit="1"/>
    </xf>
    <xf numFmtId="196" fontId="7" fillId="0" borderId="21" xfId="1" applyNumberFormat="1" applyFont="1" applyBorder="1" applyAlignment="1">
      <alignment horizontal="center" vertical="center" shrinkToFit="1"/>
    </xf>
    <xf numFmtId="196" fontId="7" fillId="0" borderId="22" xfId="1" applyNumberFormat="1" applyFont="1" applyBorder="1" applyAlignment="1">
      <alignment horizontal="center" vertical="center" shrinkToFit="1"/>
    </xf>
    <xf numFmtId="196" fontId="7" fillId="0" borderId="23" xfId="1" applyNumberFormat="1" applyFont="1" applyBorder="1" applyAlignment="1">
      <alignment horizontal="center" vertical="center" shrinkToFit="1"/>
    </xf>
    <xf numFmtId="196" fontId="7" fillId="0" borderId="11" xfId="1" applyNumberFormat="1" applyFont="1" applyBorder="1" applyAlignment="1">
      <alignment horizontal="center" vertical="center" shrinkToFit="1"/>
    </xf>
    <xf numFmtId="196" fontId="7" fillId="0" borderId="0" xfId="1" applyNumberFormat="1" applyFont="1" applyAlignment="1">
      <alignment horizontal="center" vertical="center" shrinkToFit="1"/>
    </xf>
    <xf numFmtId="196" fontId="7" fillId="0" borderId="12" xfId="1" applyNumberFormat="1" applyFont="1" applyBorder="1" applyAlignment="1">
      <alignment horizontal="center" vertical="center" shrinkToFit="1"/>
    </xf>
    <xf numFmtId="196" fontId="7" fillId="0" borderId="13" xfId="1" applyNumberFormat="1" applyFont="1" applyBorder="1" applyAlignment="1">
      <alignment horizontal="center" vertical="center" shrinkToFit="1"/>
    </xf>
    <xf numFmtId="49" fontId="7" fillId="0" borderId="17" xfId="1" applyNumberFormat="1" applyFont="1" applyBorder="1" applyAlignment="1">
      <alignment horizontal="center" vertical="center" shrinkToFit="1"/>
    </xf>
    <xf numFmtId="196" fontId="7" fillId="0" borderId="16" xfId="1" applyNumberFormat="1" applyFont="1" applyBorder="1" applyAlignment="1">
      <alignment horizontal="center" vertical="center" shrinkToFit="1"/>
    </xf>
    <xf numFmtId="196" fontId="7" fillId="0" borderId="17" xfId="1" applyNumberFormat="1" applyFont="1" applyBorder="1" applyAlignment="1">
      <alignment horizontal="center" vertical="center" shrinkToFit="1"/>
    </xf>
    <xf numFmtId="196" fontId="7" fillId="0" borderId="18" xfId="1" applyNumberFormat="1" applyFont="1" applyBorder="1" applyAlignment="1">
      <alignment horizontal="center" vertical="center" shrinkToFit="1"/>
    </xf>
    <xf numFmtId="196" fontId="7" fillId="0" borderId="19" xfId="1" applyNumberFormat="1" applyFont="1" applyBorder="1" applyAlignment="1">
      <alignment horizontal="center" vertical="center" shrinkToFit="1"/>
    </xf>
    <xf numFmtId="195" fontId="7" fillId="0" borderId="22" xfId="1" applyNumberFormat="1" applyFont="1" applyBorder="1" applyAlignment="1">
      <alignment horizontal="center" vertical="center" shrinkToFit="1"/>
    </xf>
    <xf numFmtId="195" fontId="7" fillId="0" borderId="23" xfId="1" applyNumberFormat="1" applyFont="1" applyBorder="1" applyAlignment="1">
      <alignment horizontal="center" vertical="center" shrinkToFit="1"/>
    </xf>
    <xf numFmtId="194" fontId="7" fillId="0" borderId="14" xfId="1" applyNumberFormat="1" applyFont="1" applyBorder="1" applyAlignment="1">
      <alignment horizontal="center" vertical="center" shrinkToFit="1"/>
    </xf>
    <xf numFmtId="194" fontId="7" fillId="0" borderId="9" xfId="1" applyNumberFormat="1" applyFont="1" applyBorder="1" applyAlignment="1">
      <alignment horizontal="center" vertical="center" shrinkToFit="1"/>
    </xf>
    <xf numFmtId="194" fontId="7" fillId="0" borderId="15" xfId="1" applyNumberFormat="1" applyFont="1" applyBorder="1" applyAlignment="1">
      <alignment horizontal="center" vertical="center" shrinkToFit="1"/>
    </xf>
    <xf numFmtId="49" fontId="7" fillId="0" borderId="16" xfId="1" applyNumberFormat="1" applyFont="1" applyBorder="1" applyAlignment="1">
      <alignment horizontal="center" vertical="center" shrinkToFit="1"/>
    </xf>
    <xf numFmtId="49" fontId="7" fillId="0" borderId="18" xfId="1" applyNumberFormat="1" applyFont="1" applyBorder="1" applyAlignment="1">
      <alignment horizontal="center" vertical="center" shrinkToFit="1"/>
    </xf>
    <xf numFmtId="180" fontId="7" fillId="0" borderId="24" xfId="1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49" fontId="7" fillId="0" borderId="1" xfId="1" applyNumberFormat="1" applyFont="1" applyBorder="1" applyAlignment="1">
      <alignment horizontal="center" vertical="center" shrinkToFit="1"/>
    </xf>
    <xf numFmtId="181" fontId="7" fillId="0" borderId="10" xfId="1" applyNumberFormat="1" applyFont="1" applyBorder="1" applyAlignment="1">
      <alignment horizontal="center" vertical="center" shrinkToFit="1"/>
    </xf>
    <xf numFmtId="181" fontId="7" fillId="0" borderId="15" xfId="1" applyNumberFormat="1" applyFont="1" applyBorder="1" applyAlignment="1">
      <alignment horizontal="center" vertical="center" shrinkToFit="1"/>
    </xf>
    <xf numFmtId="181" fontId="7" fillId="0" borderId="19" xfId="1" applyNumberFormat="1" applyFont="1" applyBorder="1" applyAlignment="1">
      <alignment horizontal="center" vertical="center" shrinkToFit="1"/>
    </xf>
    <xf numFmtId="180" fontId="7" fillId="0" borderId="16" xfId="1" applyNumberFormat="1" applyFont="1" applyBorder="1" applyAlignment="1">
      <alignment horizontal="center" vertical="center" shrinkToFit="1"/>
    </xf>
    <xf numFmtId="179" fontId="7" fillId="0" borderId="11" xfId="1" applyNumberFormat="1" applyFont="1" applyBorder="1" applyAlignment="1">
      <alignment horizontal="center" vertical="center" shrinkToFit="1"/>
    </xf>
    <xf numFmtId="184" fontId="7" fillId="0" borderId="12" xfId="1" applyNumberFormat="1" applyFont="1" applyBorder="1" applyAlignment="1">
      <alignment horizontal="center" vertical="center" shrinkToFit="1"/>
    </xf>
    <xf numFmtId="183" fontId="7" fillId="0" borderId="15" xfId="1" applyNumberFormat="1" applyFont="1" applyBorder="1" applyAlignment="1">
      <alignment horizontal="center" vertical="center" shrinkToFit="1"/>
    </xf>
    <xf numFmtId="187" fontId="7" fillId="0" borderId="8" xfId="1" applyNumberFormat="1" applyFont="1" applyBorder="1" applyAlignment="1">
      <alignment horizontal="center" vertical="center" shrinkToFit="1"/>
    </xf>
    <xf numFmtId="187" fontId="7" fillId="0" borderId="9" xfId="1" applyNumberFormat="1" applyFont="1" applyBorder="1" applyAlignment="1">
      <alignment horizontal="center" vertical="center" shrinkToFit="1"/>
    </xf>
    <xf numFmtId="187" fontId="7" fillId="0" borderId="15" xfId="1" applyNumberFormat="1" applyFont="1" applyBorder="1" applyAlignment="1">
      <alignment horizontal="center" vertical="center" shrinkToFit="1"/>
    </xf>
    <xf numFmtId="191" fontId="9" fillId="0" borderId="10" xfId="1" applyNumberFormat="1" applyFont="1" applyBorder="1" applyAlignment="1">
      <alignment horizontal="center" vertical="center" shrinkToFit="1"/>
    </xf>
    <xf numFmtId="191" fontId="9" fillId="0" borderId="13" xfId="1" applyNumberFormat="1" applyFont="1" applyBorder="1" applyAlignment="1">
      <alignment horizontal="center" vertical="center" shrinkToFit="1"/>
    </xf>
    <xf numFmtId="191" fontId="9" fillId="0" borderId="19" xfId="1" applyNumberFormat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194" fontId="9" fillId="0" borderId="13" xfId="1" applyNumberFormat="1" applyFont="1" applyBorder="1" applyAlignment="1">
      <alignment horizontal="center" vertical="center" shrinkToFit="1"/>
    </xf>
    <xf numFmtId="194" fontId="9" fillId="0" borderId="19" xfId="1" applyNumberFormat="1" applyFont="1" applyBorder="1" applyAlignment="1">
      <alignment horizontal="center" vertical="center" shrinkToFit="1"/>
    </xf>
    <xf numFmtId="195" fontId="9" fillId="0" borderId="13" xfId="1" applyNumberFormat="1" applyFont="1" applyBorder="1" applyAlignment="1">
      <alignment horizontal="center" vertical="center" shrinkToFit="1"/>
    </xf>
    <xf numFmtId="192" fontId="9" fillId="0" borderId="13" xfId="1" applyNumberFormat="1" applyFont="1" applyBorder="1" applyAlignment="1">
      <alignment horizontal="center" vertical="center" shrinkToFit="1"/>
    </xf>
    <xf numFmtId="183" fontId="7" fillId="0" borderId="13" xfId="1" applyNumberFormat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180" fontId="7" fillId="0" borderId="23" xfId="1" applyNumberFormat="1" applyFont="1" applyBorder="1" applyAlignment="1">
      <alignment horizontal="center" vertical="center" shrinkToFit="1"/>
    </xf>
    <xf numFmtId="197" fontId="7" fillId="0" borderId="16" xfId="1" applyNumberFormat="1" applyFont="1" applyBorder="1" applyAlignment="1">
      <alignment horizontal="center" vertical="center" shrinkToFit="1"/>
    </xf>
    <xf numFmtId="187" fontId="7" fillId="0" borderId="21" xfId="1" applyNumberFormat="1" applyFont="1" applyBorder="1" applyAlignment="1">
      <alignment horizontal="center" vertical="center" shrinkToFit="1"/>
    </xf>
    <xf numFmtId="187" fontId="7" fillId="0" borderId="0" xfId="1" applyNumberFormat="1" applyFont="1" applyBorder="1" applyAlignment="1">
      <alignment horizontal="center" vertical="center" shrinkToFit="1"/>
    </xf>
    <xf numFmtId="181" fontId="7" fillId="0" borderId="0" xfId="1" applyNumberFormat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textRotation="255" shrinkToFit="1"/>
    </xf>
    <xf numFmtId="0" fontId="7" fillId="0" borderId="13" xfId="1" applyFont="1" applyBorder="1" applyAlignment="1">
      <alignment horizontal="center" vertical="center" textRotation="255" shrinkToFit="1"/>
    </xf>
    <xf numFmtId="0" fontId="7" fillId="0" borderId="15" xfId="1" applyFont="1" applyBorder="1" applyAlignment="1">
      <alignment horizontal="center" vertical="center" textRotation="255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49" fontId="7" fillId="0" borderId="5" xfId="1" applyNumberFormat="1" applyFont="1" applyBorder="1" applyAlignment="1">
      <alignment horizontal="center" vertical="center" shrinkToFit="1"/>
    </xf>
    <xf numFmtId="49" fontId="7" fillId="0" borderId="7" xfId="1" applyNumberFormat="1" applyFont="1" applyBorder="1" applyAlignment="1">
      <alignment horizontal="center" vertical="center" shrinkToFit="1"/>
    </xf>
    <xf numFmtId="49" fontId="7" fillId="0" borderId="6" xfId="1" applyNumberFormat="1" applyFont="1" applyBorder="1" applyAlignment="1">
      <alignment horizontal="center" vertical="center" shrinkToFit="1"/>
    </xf>
    <xf numFmtId="49" fontId="7" fillId="0" borderId="11" xfId="1" applyNumberFormat="1" applyFont="1" applyBorder="1" applyAlignment="1">
      <alignment horizontal="center" vertical="center" shrinkToFit="1"/>
    </xf>
    <xf numFmtId="49" fontId="7" fillId="0" borderId="0" xfId="1" applyNumberFormat="1" applyFont="1" applyAlignment="1">
      <alignment horizontal="center" vertical="center" shrinkToFit="1"/>
    </xf>
    <xf numFmtId="49" fontId="7" fillId="0" borderId="12" xfId="1" applyNumberFormat="1" applyFont="1" applyBorder="1" applyAlignment="1">
      <alignment horizontal="center" vertical="center" shrinkToFit="1"/>
    </xf>
    <xf numFmtId="49" fontId="7" fillId="0" borderId="8" xfId="1" applyNumberFormat="1" applyFont="1" applyBorder="1" applyAlignment="1">
      <alignment horizontal="center" vertical="center" shrinkToFit="1"/>
    </xf>
    <xf numFmtId="49" fontId="7" fillId="0" borderId="14" xfId="1" applyNumberFormat="1" applyFont="1" applyBorder="1" applyAlignment="1">
      <alignment horizontal="center" vertical="center" shrinkToFit="1"/>
    </xf>
    <xf numFmtId="49" fontId="7" fillId="0" borderId="9" xfId="1" applyNumberFormat="1" applyFont="1" applyBorder="1" applyAlignment="1">
      <alignment horizontal="center" vertical="center" shrinkToFit="1"/>
    </xf>
    <xf numFmtId="49" fontId="7" fillId="0" borderId="10" xfId="1" applyNumberFormat="1" applyFont="1" applyBorder="1" applyAlignment="1">
      <alignment horizontal="center" vertical="center" shrinkToFit="1"/>
    </xf>
    <xf numFmtId="49" fontId="7" fillId="0" borderId="13" xfId="1" applyNumberFormat="1" applyFont="1" applyBorder="1" applyAlignment="1">
      <alignment horizontal="center" vertical="center" shrinkToFit="1"/>
    </xf>
    <xf numFmtId="49" fontId="7" fillId="0" borderId="15" xfId="1" applyNumberFormat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20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 shrinkToFit="1"/>
    </xf>
    <xf numFmtId="20" fontId="6" fillId="0" borderId="3" xfId="0" applyNumberFormat="1" applyFont="1" applyBorder="1" applyAlignment="1">
      <alignment horizontal="center" vertical="center" shrinkToFit="1"/>
    </xf>
    <xf numFmtId="20" fontId="6" fillId="0" borderId="4" xfId="0" applyNumberFormat="1" applyFont="1" applyBorder="1" applyAlignment="1">
      <alignment horizontal="center" vertical="center" shrinkToFit="1"/>
    </xf>
    <xf numFmtId="20" fontId="6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20" fontId="5" fillId="0" borderId="2" xfId="0" applyNumberFormat="1" applyFont="1" applyBorder="1" applyAlignment="1">
      <alignment horizontal="center" vertical="center" shrinkToFit="1"/>
    </xf>
    <xf numFmtId="20" fontId="5" fillId="0" borderId="3" xfId="0" applyNumberFormat="1" applyFont="1" applyBorder="1" applyAlignment="1">
      <alignment horizontal="center" vertical="center" shrinkToFit="1"/>
    </xf>
    <xf numFmtId="20" fontId="5" fillId="0" borderId="4" xfId="0" applyNumberFormat="1" applyFont="1" applyBorder="1" applyAlignment="1">
      <alignment horizontal="center" vertical="center" shrinkToFit="1"/>
    </xf>
    <xf numFmtId="46" fontId="5" fillId="0" borderId="1" xfId="0" applyNumberFormat="1" applyFont="1" applyBorder="1" applyAlignment="1">
      <alignment horizontal="center" vertical="center" shrinkToFit="1"/>
    </xf>
    <xf numFmtId="178" fontId="7" fillId="0" borderId="5" xfId="1" applyNumberFormat="1" applyFont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horizontal="center" vertical="center" shrinkToFit="1"/>
    </xf>
    <xf numFmtId="178" fontId="7" fillId="0" borderId="6" xfId="1" applyNumberFormat="1" applyFont="1" applyBorder="1" applyAlignment="1">
      <alignment horizontal="center" vertical="center" shrinkToFit="1"/>
    </xf>
    <xf numFmtId="178" fontId="7" fillId="0" borderId="11" xfId="1" applyNumberFormat="1" applyFont="1" applyBorder="1" applyAlignment="1">
      <alignment horizontal="center" vertical="center" shrinkToFit="1"/>
    </xf>
    <xf numFmtId="178" fontId="7" fillId="0" borderId="0" xfId="1" applyNumberFormat="1" applyFont="1" applyAlignment="1">
      <alignment horizontal="center" vertical="center" shrinkToFit="1"/>
    </xf>
    <xf numFmtId="178" fontId="7" fillId="0" borderId="12" xfId="1" applyNumberFormat="1" applyFont="1" applyBorder="1" applyAlignment="1">
      <alignment horizontal="center" vertical="center" shrinkToFit="1"/>
    </xf>
    <xf numFmtId="178" fontId="7" fillId="0" borderId="8" xfId="1" applyNumberFormat="1" applyFont="1" applyBorder="1" applyAlignment="1">
      <alignment horizontal="center" vertical="center" shrinkToFit="1"/>
    </xf>
    <xf numFmtId="178" fontId="7" fillId="0" borderId="14" xfId="1" applyNumberFormat="1" applyFont="1" applyBorder="1" applyAlignment="1">
      <alignment horizontal="center" vertical="center" shrinkToFit="1"/>
    </xf>
    <xf numFmtId="178" fontId="7" fillId="0" borderId="9" xfId="1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1"/>
  <sheetViews>
    <sheetView showGridLines="0" tabSelected="1" zoomScaleNormal="100" workbookViewId="0">
      <pane xSplit="5" ySplit="4" topLeftCell="F60" activePane="bottomRight" state="frozen"/>
      <selection activeCell="M70" sqref="M70:AA80"/>
      <selection pane="topRight" activeCell="M70" sqref="M70:AA80"/>
      <selection pane="bottomLeft" activeCell="M70" sqref="M70:AA80"/>
      <selection pane="bottomRight" sqref="A1:B1"/>
    </sheetView>
  </sheetViews>
  <sheetFormatPr defaultColWidth="8.90625" defaultRowHeight="9.5" x14ac:dyDescent="0.2"/>
  <cols>
    <col min="1" max="1" width="2.6328125" style="1" customWidth="1"/>
    <col min="2" max="2" width="9.1796875" style="1" customWidth="1"/>
    <col min="3" max="3" width="8.6328125" style="1" customWidth="1"/>
    <col min="4" max="4" width="4.1796875" style="1" customWidth="1"/>
    <col min="5" max="5" width="5.90625" style="1" customWidth="1"/>
    <col min="6" max="17" width="7.6328125" style="1" customWidth="1"/>
    <col min="18" max="18" width="3.1796875" style="1" customWidth="1"/>
    <col min="19" max="19" width="1.453125" style="1" customWidth="1"/>
    <col min="20" max="20" width="3.1796875" style="1" customWidth="1"/>
    <col min="21" max="21" width="7.6328125" style="2" customWidth="1"/>
    <col min="22" max="22" width="2.36328125" style="2" customWidth="1"/>
    <col min="23" max="24" width="7.6328125" style="2" customWidth="1"/>
    <col min="25" max="16384" width="8.90625" style="1"/>
  </cols>
  <sheetData>
    <row r="1" spans="1:24" ht="16.5" customHeight="1" x14ac:dyDescent="0.2">
      <c r="A1" s="312" t="s">
        <v>0</v>
      </c>
      <c r="B1" s="312"/>
      <c r="C1" s="312" t="s">
        <v>1</v>
      </c>
      <c r="D1" s="312"/>
      <c r="E1" s="313" t="s">
        <v>2</v>
      </c>
      <c r="F1" s="314"/>
      <c r="G1" s="314"/>
      <c r="H1" s="314"/>
      <c r="I1" s="315" t="s">
        <v>3</v>
      </c>
      <c r="J1" s="316"/>
      <c r="K1" s="316"/>
      <c r="L1" s="317"/>
      <c r="M1" s="315" t="s">
        <v>4</v>
      </c>
      <c r="N1" s="317"/>
      <c r="O1" s="318" t="s">
        <v>5</v>
      </c>
      <c r="P1" s="298"/>
      <c r="Q1" s="297" t="s">
        <v>6</v>
      </c>
      <c r="R1" s="298"/>
      <c r="S1" s="298"/>
      <c r="T1" s="298"/>
      <c r="U1" s="298"/>
      <c r="V1" s="298"/>
      <c r="W1" s="299" t="s">
        <v>7</v>
      </c>
      <c r="X1" s="300"/>
    </row>
    <row r="2" spans="1:24" ht="23.25" customHeight="1" x14ac:dyDescent="0.2">
      <c r="A2" s="303" t="s">
        <v>132</v>
      </c>
      <c r="B2" s="303"/>
      <c r="C2" s="304">
        <v>91301</v>
      </c>
      <c r="D2" s="304"/>
      <c r="E2" s="305" t="s">
        <v>133</v>
      </c>
      <c r="F2" s="306"/>
      <c r="G2" s="306"/>
      <c r="H2" s="307"/>
      <c r="I2" s="308" t="s">
        <v>134</v>
      </c>
      <c r="J2" s="309"/>
      <c r="K2" s="309"/>
      <c r="L2" s="310"/>
      <c r="M2" s="308" t="s">
        <v>141</v>
      </c>
      <c r="N2" s="310"/>
      <c r="O2" s="311" t="s">
        <v>135</v>
      </c>
      <c r="P2" s="304"/>
      <c r="Q2" s="311" t="s">
        <v>136</v>
      </c>
      <c r="R2" s="304"/>
      <c r="S2" s="304"/>
      <c r="T2" s="304"/>
      <c r="U2" s="304"/>
      <c r="V2" s="304"/>
      <c r="W2" s="301"/>
      <c r="X2" s="302"/>
    </row>
    <row r="3" spans="1:24" ht="2.25" customHeight="1" x14ac:dyDescent="0.2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4" ht="14" customHeight="1" x14ac:dyDescent="0.2">
      <c r="A4" s="291" t="s">
        <v>8</v>
      </c>
      <c r="B4" s="292"/>
      <c r="C4" s="292"/>
      <c r="D4" s="292"/>
      <c r="E4" s="293"/>
      <c r="F4" s="4">
        <v>45400</v>
      </c>
      <c r="G4" s="4">
        <v>45426</v>
      </c>
      <c r="H4" s="4">
        <v>45447</v>
      </c>
      <c r="I4" s="4">
        <v>45482</v>
      </c>
      <c r="J4" s="4">
        <v>45518</v>
      </c>
      <c r="K4" s="4">
        <v>45539</v>
      </c>
      <c r="L4" s="4">
        <v>45567</v>
      </c>
      <c r="M4" s="4">
        <v>45608</v>
      </c>
      <c r="N4" s="4">
        <v>45629</v>
      </c>
      <c r="O4" s="4">
        <v>45672</v>
      </c>
      <c r="P4" s="4">
        <v>45694</v>
      </c>
      <c r="Q4" s="4">
        <v>45728</v>
      </c>
      <c r="R4" s="5" t="s">
        <v>149</v>
      </c>
      <c r="S4" s="6" t="s">
        <v>150</v>
      </c>
      <c r="T4" s="6" t="s">
        <v>151</v>
      </c>
      <c r="U4" s="7" t="s">
        <v>152</v>
      </c>
      <c r="V4" s="8" t="s">
        <v>153</v>
      </c>
      <c r="W4" s="9" t="s">
        <v>154</v>
      </c>
      <c r="X4" s="232" t="s">
        <v>155</v>
      </c>
    </row>
    <row r="5" spans="1:24" ht="14" customHeight="1" x14ac:dyDescent="0.2">
      <c r="A5" s="265" t="s">
        <v>9</v>
      </c>
      <c r="B5" s="266"/>
      <c r="C5" s="266"/>
      <c r="D5" s="266"/>
      <c r="E5" s="294"/>
      <c r="F5" s="10">
        <v>0.375</v>
      </c>
      <c r="G5" s="10">
        <v>0.375</v>
      </c>
      <c r="H5" s="10">
        <v>0.375</v>
      </c>
      <c r="I5" s="10">
        <v>0.375</v>
      </c>
      <c r="J5" s="10">
        <v>0.37847222222222221</v>
      </c>
      <c r="K5" s="10">
        <v>0.375</v>
      </c>
      <c r="L5" s="10">
        <v>0.375</v>
      </c>
      <c r="M5" s="10">
        <v>0.375</v>
      </c>
      <c r="N5" s="10">
        <v>0.375</v>
      </c>
      <c r="O5" s="11">
        <v>0.375</v>
      </c>
      <c r="P5" s="10">
        <v>0.375</v>
      </c>
      <c r="Q5" s="10">
        <v>0.375</v>
      </c>
      <c r="R5" s="319" t="s">
        <v>144</v>
      </c>
      <c r="S5" s="320"/>
      <c r="T5" s="321"/>
      <c r="U5" s="279" t="s">
        <v>10</v>
      </c>
      <c r="V5" s="280"/>
      <c r="W5" s="281"/>
      <c r="X5" s="288" t="s">
        <v>10</v>
      </c>
    </row>
    <row r="6" spans="1:24" ht="14" customHeight="1" x14ac:dyDescent="0.2">
      <c r="A6" s="258"/>
      <c r="B6" s="259"/>
      <c r="C6" s="259"/>
      <c r="D6" s="259"/>
      <c r="E6" s="295"/>
      <c r="F6" s="12">
        <v>0.625</v>
      </c>
      <c r="G6" s="12">
        <v>0.64583333333333337</v>
      </c>
      <c r="H6" s="12">
        <v>0.625</v>
      </c>
      <c r="I6" s="12">
        <v>0.64583333333333337</v>
      </c>
      <c r="J6" s="12">
        <v>0.62847222222222221</v>
      </c>
      <c r="K6" s="12">
        <v>0.625</v>
      </c>
      <c r="L6" s="12">
        <v>0.625</v>
      </c>
      <c r="M6" s="12">
        <v>0.625</v>
      </c>
      <c r="N6" s="12">
        <v>0.625</v>
      </c>
      <c r="O6" s="13">
        <v>0.625</v>
      </c>
      <c r="P6" s="12">
        <v>0.625</v>
      </c>
      <c r="Q6" s="12">
        <v>0.625</v>
      </c>
      <c r="R6" s="322"/>
      <c r="S6" s="323"/>
      <c r="T6" s="324"/>
      <c r="U6" s="282"/>
      <c r="V6" s="283"/>
      <c r="W6" s="284"/>
      <c r="X6" s="289"/>
    </row>
    <row r="7" spans="1:24" ht="14" customHeight="1" x14ac:dyDescent="0.2">
      <c r="A7" s="258"/>
      <c r="B7" s="259"/>
      <c r="C7" s="259"/>
      <c r="D7" s="259"/>
      <c r="E7" s="295"/>
      <c r="F7" s="12" t="s">
        <v>10</v>
      </c>
      <c r="G7" s="12" t="s">
        <v>10</v>
      </c>
      <c r="H7" s="12" t="s">
        <v>10</v>
      </c>
      <c r="I7" s="12" t="s">
        <v>10</v>
      </c>
      <c r="J7" s="12" t="s">
        <v>10</v>
      </c>
      <c r="K7" s="12" t="s">
        <v>10</v>
      </c>
      <c r="L7" s="12" t="s">
        <v>10</v>
      </c>
      <c r="M7" s="12" t="s">
        <v>10</v>
      </c>
      <c r="N7" s="12" t="s">
        <v>10</v>
      </c>
      <c r="O7" s="13" t="s">
        <v>10</v>
      </c>
      <c r="P7" s="12" t="s">
        <v>144</v>
      </c>
      <c r="Q7" s="12" t="s">
        <v>10</v>
      </c>
      <c r="R7" s="322"/>
      <c r="S7" s="323"/>
      <c r="T7" s="324"/>
      <c r="U7" s="282"/>
      <c r="V7" s="283"/>
      <c r="W7" s="284"/>
      <c r="X7" s="289"/>
    </row>
    <row r="8" spans="1:24" ht="14" customHeight="1" x14ac:dyDescent="0.2">
      <c r="A8" s="260"/>
      <c r="B8" s="261"/>
      <c r="C8" s="261"/>
      <c r="D8" s="261"/>
      <c r="E8" s="296"/>
      <c r="F8" s="14" t="s">
        <v>10</v>
      </c>
      <c r="G8" s="14" t="s">
        <v>10</v>
      </c>
      <c r="H8" s="14" t="s">
        <v>10</v>
      </c>
      <c r="I8" s="14" t="s">
        <v>10</v>
      </c>
      <c r="J8" s="14" t="s">
        <v>10</v>
      </c>
      <c r="K8" s="14" t="s">
        <v>10</v>
      </c>
      <c r="L8" s="14" t="s">
        <v>10</v>
      </c>
      <c r="M8" s="14" t="s">
        <v>10</v>
      </c>
      <c r="N8" s="14" t="s">
        <v>10</v>
      </c>
      <c r="O8" s="15" t="s">
        <v>10</v>
      </c>
      <c r="P8" s="14" t="s">
        <v>144</v>
      </c>
      <c r="Q8" s="14" t="s">
        <v>10</v>
      </c>
      <c r="R8" s="325"/>
      <c r="S8" s="326"/>
      <c r="T8" s="327"/>
      <c r="U8" s="285"/>
      <c r="V8" s="286"/>
      <c r="W8" s="287"/>
      <c r="X8" s="290"/>
    </row>
    <row r="9" spans="1:24" ht="14" customHeight="1" x14ac:dyDescent="0.2">
      <c r="A9" s="265" t="s">
        <v>11</v>
      </c>
      <c r="B9" s="266"/>
      <c r="C9" s="266"/>
      <c r="D9" s="266"/>
      <c r="E9" s="294"/>
      <c r="F9" s="16" t="s">
        <v>12</v>
      </c>
      <c r="G9" s="16" t="s">
        <v>143</v>
      </c>
      <c r="H9" s="16" t="s">
        <v>143</v>
      </c>
      <c r="I9" s="16" t="s">
        <v>143</v>
      </c>
      <c r="J9" s="16" t="s">
        <v>143</v>
      </c>
      <c r="K9" s="16" t="s">
        <v>143</v>
      </c>
      <c r="L9" s="16" t="s">
        <v>145</v>
      </c>
      <c r="M9" s="16" t="s">
        <v>143</v>
      </c>
      <c r="N9" s="16" t="s">
        <v>143</v>
      </c>
      <c r="O9" s="16" t="s">
        <v>12</v>
      </c>
      <c r="P9" s="16" t="s">
        <v>146</v>
      </c>
      <c r="Q9" s="16" t="s">
        <v>146</v>
      </c>
      <c r="R9" s="319" t="s">
        <v>10</v>
      </c>
      <c r="S9" s="320"/>
      <c r="T9" s="321"/>
      <c r="U9" s="279" t="s">
        <v>10</v>
      </c>
      <c r="V9" s="280"/>
      <c r="W9" s="281"/>
      <c r="X9" s="288" t="s">
        <v>10</v>
      </c>
    </row>
    <row r="10" spans="1:24" ht="14" customHeight="1" x14ac:dyDescent="0.2">
      <c r="A10" s="258"/>
      <c r="B10" s="259"/>
      <c r="C10" s="259"/>
      <c r="D10" s="259"/>
      <c r="E10" s="295"/>
      <c r="F10" s="17" t="s">
        <v>12</v>
      </c>
      <c r="G10" s="17" t="s">
        <v>143</v>
      </c>
      <c r="H10" s="17" t="s">
        <v>143</v>
      </c>
      <c r="I10" s="17" t="s">
        <v>143</v>
      </c>
      <c r="J10" s="17" t="s">
        <v>143</v>
      </c>
      <c r="K10" s="17" t="s">
        <v>143</v>
      </c>
      <c r="L10" s="17" t="s">
        <v>145</v>
      </c>
      <c r="M10" s="17" t="s">
        <v>143</v>
      </c>
      <c r="N10" s="17" t="s">
        <v>143</v>
      </c>
      <c r="O10" s="17" t="s">
        <v>12</v>
      </c>
      <c r="P10" s="17" t="s">
        <v>146</v>
      </c>
      <c r="Q10" s="17" t="s">
        <v>146</v>
      </c>
      <c r="R10" s="322"/>
      <c r="S10" s="323"/>
      <c r="T10" s="324"/>
      <c r="U10" s="282"/>
      <c r="V10" s="283"/>
      <c r="W10" s="284"/>
      <c r="X10" s="289"/>
    </row>
    <row r="11" spans="1:24" ht="14" customHeight="1" x14ac:dyDescent="0.2">
      <c r="A11" s="258"/>
      <c r="B11" s="259"/>
      <c r="C11" s="259"/>
      <c r="D11" s="259"/>
      <c r="E11" s="295"/>
      <c r="F11" s="17" t="s">
        <v>10</v>
      </c>
      <c r="G11" s="17" t="s">
        <v>10</v>
      </c>
      <c r="H11" s="17" t="s">
        <v>10</v>
      </c>
      <c r="I11" s="17" t="s">
        <v>10</v>
      </c>
      <c r="J11" s="17" t="s">
        <v>10</v>
      </c>
      <c r="K11" s="17" t="s">
        <v>10</v>
      </c>
      <c r="L11" s="17" t="s">
        <v>10</v>
      </c>
      <c r="M11" s="17" t="s">
        <v>10</v>
      </c>
      <c r="N11" s="17" t="s">
        <v>10</v>
      </c>
      <c r="O11" s="17" t="s">
        <v>10</v>
      </c>
      <c r="P11" s="17" t="s">
        <v>144</v>
      </c>
      <c r="Q11" s="17" t="s">
        <v>10</v>
      </c>
      <c r="R11" s="322"/>
      <c r="S11" s="323"/>
      <c r="T11" s="324"/>
      <c r="U11" s="282"/>
      <c r="V11" s="283"/>
      <c r="W11" s="284"/>
      <c r="X11" s="289"/>
    </row>
    <row r="12" spans="1:24" ht="14" customHeight="1" x14ac:dyDescent="0.2">
      <c r="A12" s="260"/>
      <c r="B12" s="261"/>
      <c r="C12" s="261"/>
      <c r="D12" s="261"/>
      <c r="E12" s="296"/>
      <c r="F12" s="17" t="s">
        <v>10</v>
      </c>
      <c r="G12" s="17" t="s">
        <v>10</v>
      </c>
      <c r="H12" s="17" t="s">
        <v>10</v>
      </c>
      <c r="I12" s="17" t="s">
        <v>10</v>
      </c>
      <c r="J12" s="17" t="s">
        <v>10</v>
      </c>
      <c r="K12" s="17" t="s">
        <v>10</v>
      </c>
      <c r="L12" s="17" t="s">
        <v>10</v>
      </c>
      <c r="M12" s="17" t="s">
        <v>10</v>
      </c>
      <c r="N12" s="17" t="s">
        <v>10</v>
      </c>
      <c r="O12" s="17" t="s">
        <v>10</v>
      </c>
      <c r="P12" s="17" t="s">
        <v>144</v>
      </c>
      <c r="Q12" s="17" t="s">
        <v>10</v>
      </c>
      <c r="R12" s="325"/>
      <c r="S12" s="326"/>
      <c r="T12" s="327"/>
      <c r="U12" s="285"/>
      <c r="V12" s="286"/>
      <c r="W12" s="287"/>
      <c r="X12" s="290"/>
    </row>
    <row r="13" spans="1:24" ht="14" customHeight="1" x14ac:dyDescent="0.2">
      <c r="A13" s="265" t="s">
        <v>13</v>
      </c>
      <c r="B13" s="266"/>
      <c r="C13" s="266"/>
      <c r="D13" s="266"/>
      <c r="E13" s="18"/>
      <c r="F13" s="19">
        <v>16.2</v>
      </c>
      <c r="G13" s="19">
        <v>17.600000000000001</v>
      </c>
      <c r="H13" s="19">
        <v>19</v>
      </c>
      <c r="I13" s="19">
        <v>30.4</v>
      </c>
      <c r="J13" s="19">
        <v>31.9</v>
      </c>
      <c r="K13" s="19">
        <v>26.7</v>
      </c>
      <c r="L13" s="19">
        <v>26.9</v>
      </c>
      <c r="M13" s="19">
        <v>15.5</v>
      </c>
      <c r="N13" s="19">
        <v>12</v>
      </c>
      <c r="O13" s="19">
        <v>7.4</v>
      </c>
      <c r="P13" s="19">
        <v>1.2</v>
      </c>
      <c r="Q13" s="19">
        <v>9.1999999999999993</v>
      </c>
      <c r="R13" s="20"/>
      <c r="S13" s="21"/>
      <c r="T13" s="22"/>
      <c r="U13" s="23"/>
      <c r="V13" s="24"/>
      <c r="W13" s="25"/>
      <c r="X13" s="233"/>
    </row>
    <row r="14" spans="1:24" ht="14" customHeight="1" x14ac:dyDescent="0.2">
      <c r="A14" s="258"/>
      <c r="B14" s="259"/>
      <c r="C14" s="259"/>
      <c r="D14" s="259"/>
      <c r="E14" s="26" t="s">
        <v>14</v>
      </c>
      <c r="F14" s="27">
        <v>20.2</v>
      </c>
      <c r="G14" s="27">
        <v>23.5</v>
      </c>
      <c r="H14" s="27">
        <v>25.9</v>
      </c>
      <c r="I14" s="27">
        <v>34.200000000000003</v>
      </c>
      <c r="J14" s="27">
        <v>38.200000000000003</v>
      </c>
      <c r="K14" s="27">
        <v>32</v>
      </c>
      <c r="L14" s="27">
        <v>28.4</v>
      </c>
      <c r="M14" s="27">
        <v>19.600000000000001</v>
      </c>
      <c r="N14" s="27">
        <v>15.9</v>
      </c>
      <c r="O14" s="27">
        <v>5.5</v>
      </c>
      <c r="P14" s="27">
        <v>2.9</v>
      </c>
      <c r="Q14" s="27">
        <v>15</v>
      </c>
      <c r="R14" s="28" t="s">
        <v>10</v>
      </c>
      <c r="S14" s="29" t="s">
        <v>156</v>
      </c>
      <c r="T14" s="30">
        <f>COUNT(F13:Q14)</f>
        <v>24</v>
      </c>
      <c r="U14" s="31">
        <f>MIN(F13:Q14)</f>
        <v>1.2</v>
      </c>
      <c r="V14" s="32" t="s">
        <v>153</v>
      </c>
      <c r="W14" s="33">
        <f>MAX(F13:Q14)</f>
        <v>38.200000000000003</v>
      </c>
      <c r="X14" s="88">
        <f>AVERAGE(F13:Q14)</f>
        <v>19.80416666666666</v>
      </c>
    </row>
    <row r="15" spans="1:24" ht="14" customHeight="1" x14ac:dyDescent="0.2">
      <c r="A15" s="258"/>
      <c r="B15" s="259"/>
      <c r="C15" s="259"/>
      <c r="D15" s="259"/>
      <c r="E15" s="26"/>
      <c r="F15" s="27" t="s">
        <v>10</v>
      </c>
      <c r="G15" s="27" t="s">
        <v>10</v>
      </c>
      <c r="H15" s="27" t="s">
        <v>10</v>
      </c>
      <c r="I15" s="27" t="s">
        <v>10</v>
      </c>
      <c r="J15" s="27" t="s">
        <v>10</v>
      </c>
      <c r="K15" s="27" t="s">
        <v>10</v>
      </c>
      <c r="L15" s="27" t="s">
        <v>10</v>
      </c>
      <c r="M15" s="27" t="s">
        <v>10</v>
      </c>
      <c r="N15" s="27" t="s">
        <v>10</v>
      </c>
      <c r="O15" s="34" t="s">
        <v>10</v>
      </c>
      <c r="P15" s="27" t="s">
        <v>144</v>
      </c>
      <c r="Q15" s="27" t="s">
        <v>10</v>
      </c>
      <c r="R15" s="28"/>
      <c r="S15" s="29"/>
      <c r="T15" s="30"/>
      <c r="U15" s="31"/>
      <c r="V15" s="32"/>
      <c r="W15" s="33"/>
      <c r="X15" s="88"/>
    </row>
    <row r="16" spans="1:24" ht="14" customHeight="1" x14ac:dyDescent="0.2">
      <c r="A16" s="260"/>
      <c r="B16" s="261"/>
      <c r="C16" s="261"/>
      <c r="D16" s="261"/>
      <c r="E16" s="35"/>
      <c r="F16" s="27" t="s">
        <v>10</v>
      </c>
      <c r="G16" s="27" t="s">
        <v>10</v>
      </c>
      <c r="H16" s="27" t="s">
        <v>10</v>
      </c>
      <c r="I16" s="27" t="s">
        <v>10</v>
      </c>
      <c r="J16" s="27" t="s">
        <v>10</v>
      </c>
      <c r="K16" s="27" t="s">
        <v>10</v>
      </c>
      <c r="L16" s="27" t="s">
        <v>10</v>
      </c>
      <c r="M16" s="27" t="s">
        <v>10</v>
      </c>
      <c r="N16" s="27" t="s">
        <v>10</v>
      </c>
      <c r="O16" s="34" t="s">
        <v>10</v>
      </c>
      <c r="P16" s="27" t="s">
        <v>144</v>
      </c>
      <c r="Q16" s="27" t="s">
        <v>10</v>
      </c>
      <c r="R16" s="36"/>
      <c r="S16" s="37"/>
      <c r="T16" s="38"/>
      <c r="U16" s="39"/>
      <c r="V16" s="40"/>
      <c r="W16" s="41"/>
      <c r="X16" s="234"/>
    </row>
    <row r="17" spans="1:24" ht="14" customHeight="1" x14ac:dyDescent="0.2">
      <c r="A17" s="265" t="s">
        <v>15</v>
      </c>
      <c r="B17" s="266"/>
      <c r="C17" s="266"/>
      <c r="D17" s="266"/>
      <c r="E17" s="18"/>
      <c r="F17" s="19">
        <v>15.8</v>
      </c>
      <c r="G17" s="19">
        <v>14.5</v>
      </c>
      <c r="H17" s="19">
        <v>18.7</v>
      </c>
      <c r="I17" s="19">
        <v>28.2</v>
      </c>
      <c r="J17" s="19">
        <v>28.9</v>
      </c>
      <c r="K17" s="19">
        <v>25.8</v>
      </c>
      <c r="L17" s="19">
        <v>24.8</v>
      </c>
      <c r="M17" s="19">
        <v>15.2</v>
      </c>
      <c r="N17" s="19">
        <v>11.1</v>
      </c>
      <c r="O17" s="19">
        <v>7.6</v>
      </c>
      <c r="P17" s="19">
        <v>1.8</v>
      </c>
      <c r="Q17" s="19">
        <v>12</v>
      </c>
      <c r="R17" s="20"/>
      <c r="S17" s="21"/>
      <c r="T17" s="22"/>
      <c r="U17" s="23"/>
      <c r="V17" s="24"/>
      <c r="W17" s="25"/>
      <c r="X17" s="233"/>
    </row>
    <row r="18" spans="1:24" ht="14" customHeight="1" x14ac:dyDescent="0.2">
      <c r="A18" s="258"/>
      <c r="B18" s="259"/>
      <c r="C18" s="259"/>
      <c r="D18" s="259"/>
      <c r="E18" s="26" t="s">
        <v>14</v>
      </c>
      <c r="F18" s="27">
        <v>17</v>
      </c>
      <c r="G18" s="27">
        <v>21</v>
      </c>
      <c r="H18" s="27">
        <v>23.5</v>
      </c>
      <c r="I18" s="27">
        <v>31</v>
      </c>
      <c r="J18" s="27">
        <v>33.9</v>
      </c>
      <c r="K18" s="27">
        <v>30.3</v>
      </c>
      <c r="L18" s="27">
        <v>28.5</v>
      </c>
      <c r="M18" s="27">
        <v>18.5</v>
      </c>
      <c r="N18" s="27">
        <v>14.9</v>
      </c>
      <c r="O18" s="27">
        <v>8.8000000000000007</v>
      </c>
      <c r="P18" s="27">
        <v>5.2</v>
      </c>
      <c r="Q18" s="27">
        <v>16</v>
      </c>
      <c r="R18" s="28" t="s">
        <v>10</v>
      </c>
      <c r="S18" s="29" t="s">
        <v>156</v>
      </c>
      <c r="T18" s="30">
        <f>COUNT(F17:Q18)</f>
        <v>24</v>
      </c>
      <c r="U18" s="31">
        <f>MIN(F17:Q18)</f>
        <v>1.8</v>
      </c>
      <c r="V18" s="32" t="s">
        <v>153</v>
      </c>
      <c r="W18" s="33">
        <f>MAX(F17:Q18)</f>
        <v>33.9</v>
      </c>
      <c r="X18" s="88">
        <f>AVERAGE(F17:Q18)</f>
        <v>18.874999999999996</v>
      </c>
    </row>
    <row r="19" spans="1:24" ht="14" customHeight="1" x14ac:dyDescent="0.2">
      <c r="A19" s="258"/>
      <c r="B19" s="259"/>
      <c r="C19" s="259"/>
      <c r="D19" s="259"/>
      <c r="E19" s="26"/>
      <c r="F19" s="27" t="s">
        <v>10</v>
      </c>
      <c r="G19" s="27" t="s">
        <v>10</v>
      </c>
      <c r="H19" s="27" t="s">
        <v>10</v>
      </c>
      <c r="I19" s="27" t="s">
        <v>10</v>
      </c>
      <c r="J19" s="27" t="s">
        <v>10</v>
      </c>
      <c r="K19" s="27" t="s">
        <v>10</v>
      </c>
      <c r="L19" s="27" t="s">
        <v>10</v>
      </c>
      <c r="M19" s="27" t="s">
        <v>10</v>
      </c>
      <c r="N19" s="27" t="s">
        <v>10</v>
      </c>
      <c r="O19" s="34" t="s">
        <v>10</v>
      </c>
      <c r="P19" s="27" t="s">
        <v>144</v>
      </c>
      <c r="Q19" s="27" t="s">
        <v>10</v>
      </c>
      <c r="R19" s="28"/>
      <c r="S19" s="29"/>
      <c r="T19" s="30"/>
      <c r="U19" s="31"/>
      <c r="V19" s="32"/>
      <c r="W19" s="33"/>
      <c r="X19" s="88"/>
    </row>
    <row r="20" spans="1:24" ht="14" customHeight="1" x14ac:dyDescent="0.2">
      <c r="A20" s="260"/>
      <c r="B20" s="261"/>
      <c r="C20" s="261"/>
      <c r="D20" s="261"/>
      <c r="E20" s="35"/>
      <c r="F20" s="27" t="s">
        <v>10</v>
      </c>
      <c r="G20" s="27" t="s">
        <v>10</v>
      </c>
      <c r="H20" s="27" t="s">
        <v>10</v>
      </c>
      <c r="I20" s="27" t="s">
        <v>10</v>
      </c>
      <c r="J20" s="27" t="s">
        <v>10</v>
      </c>
      <c r="K20" s="27" t="s">
        <v>10</v>
      </c>
      <c r="L20" s="27" t="s">
        <v>10</v>
      </c>
      <c r="M20" s="27" t="s">
        <v>10</v>
      </c>
      <c r="N20" s="27" t="s">
        <v>10</v>
      </c>
      <c r="O20" s="34" t="s">
        <v>10</v>
      </c>
      <c r="P20" s="27" t="s">
        <v>144</v>
      </c>
      <c r="Q20" s="27" t="s">
        <v>10</v>
      </c>
      <c r="R20" s="36"/>
      <c r="S20" s="37"/>
      <c r="T20" s="38"/>
      <c r="U20" s="39"/>
      <c r="V20" s="40"/>
      <c r="W20" s="41"/>
      <c r="X20" s="234"/>
    </row>
    <row r="21" spans="1:24" ht="14" customHeight="1" x14ac:dyDescent="0.2">
      <c r="A21" s="265" t="s">
        <v>16</v>
      </c>
      <c r="B21" s="266"/>
      <c r="C21" s="266"/>
      <c r="D21" s="266"/>
      <c r="E21" s="18"/>
      <c r="F21" s="42">
        <v>0.27</v>
      </c>
      <c r="G21" s="42">
        <v>1.87</v>
      </c>
      <c r="H21" s="42">
        <v>0.12</v>
      </c>
      <c r="I21" s="42">
        <v>0.12</v>
      </c>
      <c r="J21" s="43">
        <v>3.1E-2</v>
      </c>
      <c r="K21" s="42">
        <v>0.1</v>
      </c>
      <c r="L21" s="43">
        <v>3.5000000000000003E-2</v>
      </c>
      <c r="M21" s="43">
        <v>4.2999999999999997E-2</v>
      </c>
      <c r="N21" s="43">
        <v>4.1000000000000002E-2</v>
      </c>
      <c r="O21" s="43">
        <v>4.5999999999999999E-2</v>
      </c>
      <c r="P21" s="43">
        <v>3.6999999999999998E-2</v>
      </c>
      <c r="Q21" s="43">
        <v>8.3000000000000004E-2</v>
      </c>
      <c r="R21" s="44"/>
      <c r="S21" s="45"/>
      <c r="T21" s="46"/>
      <c r="U21" s="47"/>
      <c r="V21" s="48"/>
      <c r="W21" s="49"/>
      <c r="X21" s="16"/>
    </row>
    <row r="22" spans="1:24" ht="14" customHeight="1" x14ac:dyDescent="0.2">
      <c r="A22" s="258"/>
      <c r="B22" s="259"/>
      <c r="C22" s="259"/>
      <c r="D22" s="259"/>
      <c r="E22" s="26" t="s">
        <v>17</v>
      </c>
      <c r="F22" s="50">
        <v>0.23</v>
      </c>
      <c r="G22" s="50">
        <v>1.35</v>
      </c>
      <c r="H22" s="51">
        <v>4.2999999999999997E-2</v>
      </c>
      <c r="I22" s="50">
        <v>0.1</v>
      </c>
      <c r="J22" s="51">
        <v>3.1E-2</v>
      </c>
      <c r="K22" s="51">
        <v>6.9000000000000006E-2</v>
      </c>
      <c r="L22" s="51">
        <v>3.5000000000000003E-2</v>
      </c>
      <c r="M22" s="50">
        <v>0.13</v>
      </c>
      <c r="N22" s="50">
        <v>0.22</v>
      </c>
      <c r="O22" s="51">
        <v>4.7E-2</v>
      </c>
      <c r="P22" s="50">
        <v>0.11</v>
      </c>
      <c r="Q22" s="51">
        <v>3.6999999999999998E-2</v>
      </c>
      <c r="R22" s="52" t="s">
        <v>10</v>
      </c>
      <c r="S22" s="53" t="s">
        <v>156</v>
      </c>
      <c r="T22" s="54">
        <f>COUNT(F21:Q22)</f>
        <v>24</v>
      </c>
      <c r="U22" s="55">
        <f>MIN(F21:Q22)</f>
        <v>3.1E-2</v>
      </c>
      <c r="V22" s="32" t="s">
        <v>153</v>
      </c>
      <c r="W22" s="56">
        <f>MAX(F21:Q22)</f>
        <v>1.87</v>
      </c>
      <c r="X22" s="154">
        <f>AVERAGE(F21:Q22)</f>
        <v>0.21658333333333335</v>
      </c>
    </row>
    <row r="23" spans="1:24" ht="14" customHeight="1" x14ac:dyDescent="0.2">
      <c r="A23" s="258"/>
      <c r="B23" s="259"/>
      <c r="C23" s="259"/>
      <c r="D23" s="259"/>
      <c r="E23" s="26"/>
      <c r="F23" s="51" t="s">
        <v>10</v>
      </c>
      <c r="G23" s="51" t="s">
        <v>10</v>
      </c>
      <c r="H23" s="51" t="s">
        <v>10</v>
      </c>
      <c r="I23" s="51" t="s">
        <v>10</v>
      </c>
      <c r="J23" s="51" t="s">
        <v>10</v>
      </c>
      <c r="K23" s="51" t="s">
        <v>10</v>
      </c>
      <c r="L23" s="51" t="s">
        <v>10</v>
      </c>
      <c r="M23" s="51" t="s">
        <v>10</v>
      </c>
      <c r="N23" s="51" t="s">
        <v>10</v>
      </c>
      <c r="O23" s="58" t="s">
        <v>10</v>
      </c>
      <c r="P23" s="51" t="s">
        <v>144</v>
      </c>
      <c r="Q23" s="51" t="s">
        <v>10</v>
      </c>
      <c r="R23" s="52"/>
      <c r="S23" s="53"/>
      <c r="T23" s="54"/>
      <c r="U23" s="59"/>
      <c r="V23" s="60"/>
      <c r="W23" s="61"/>
      <c r="X23" s="17"/>
    </row>
    <row r="24" spans="1:24" ht="14" customHeight="1" x14ac:dyDescent="0.2">
      <c r="A24" s="260"/>
      <c r="B24" s="261"/>
      <c r="C24" s="261"/>
      <c r="D24" s="261"/>
      <c r="E24" s="35"/>
      <c r="F24" s="51" t="s">
        <v>10</v>
      </c>
      <c r="G24" s="51" t="s">
        <v>10</v>
      </c>
      <c r="H24" s="51" t="s">
        <v>10</v>
      </c>
      <c r="I24" s="51" t="s">
        <v>10</v>
      </c>
      <c r="J24" s="51" t="s">
        <v>10</v>
      </c>
      <c r="K24" s="51" t="s">
        <v>10</v>
      </c>
      <c r="L24" s="51" t="s">
        <v>10</v>
      </c>
      <c r="M24" s="51" t="s">
        <v>10</v>
      </c>
      <c r="N24" s="51" t="s">
        <v>10</v>
      </c>
      <c r="O24" s="58" t="s">
        <v>10</v>
      </c>
      <c r="P24" s="51" t="s">
        <v>144</v>
      </c>
      <c r="Q24" s="51" t="s">
        <v>10</v>
      </c>
      <c r="R24" s="62"/>
      <c r="S24" s="63"/>
      <c r="T24" s="64"/>
      <c r="U24" s="65"/>
      <c r="V24" s="66"/>
      <c r="W24" s="67"/>
      <c r="X24" s="156"/>
    </row>
    <row r="25" spans="1:24" ht="14" customHeight="1" x14ac:dyDescent="0.2">
      <c r="A25" s="265" t="s">
        <v>18</v>
      </c>
      <c r="B25" s="266"/>
      <c r="C25" s="266"/>
      <c r="D25" s="266"/>
      <c r="E25" s="26" t="s">
        <v>19</v>
      </c>
      <c r="F25" s="68" t="s">
        <v>20</v>
      </c>
      <c r="G25" s="68" t="s">
        <v>20</v>
      </c>
      <c r="H25" s="68" t="s">
        <v>20</v>
      </c>
      <c r="I25" s="68" t="s">
        <v>20</v>
      </c>
      <c r="J25" s="68" t="s">
        <v>20</v>
      </c>
      <c r="K25" s="68" t="s">
        <v>20</v>
      </c>
      <c r="L25" s="68" t="s">
        <v>20</v>
      </c>
      <c r="M25" s="68" t="s">
        <v>20</v>
      </c>
      <c r="N25" s="68" t="s">
        <v>20</v>
      </c>
      <c r="O25" s="69" t="s">
        <v>20</v>
      </c>
      <c r="P25" s="68">
        <v>30</v>
      </c>
      <c r="Q25" s="68">
        <v>30</v>
      </c>
      <c r="R25" s="44"/>
      <c r="S25" s="45"/>
      <c r="T25" s="54"/>
      <c r="U25" s="28"/>
      <c r="V25" s="60"/>
      <c r="W25" s="70"/>
      <c r="X25" s="68"/>
    </row>
    <row r="26" spans="1:24" ht="14" customHeight="1" x14ac:dyDescent="0.2">
      <c r="A26" s="258" t="s">
        <v>21</v>
      </c>
      <c r="B26" s="259"/>
      <c r="C26" s="259"/>
      <c r="D26" s="259"/>
      <c r="E26" s="26"/>
      <c r="F26" s="17" t="s">
        <v>22</v>
      </c>
      <c r="G26" s="17" t="s">
        <v>22</v>
      </c>
      <c r="H26" s="17" t="s">
        <v>22</v>
      </c>
      <c r="I26" s="17" t="s">
        <v>22</v>
      </c>
      <c r="J26" s="17" t="s">
        <v>22</v>
      </c>
      <c r="K26" s="17" t="s">
        <v>22</v>
      </c>
      <c r="L26" s="17" t="s">
        <v>22</v>
      </c>
      <c r="M26" s="17" t="s">
        <v>22</v>
      </c>
      <c r="N26" s="17" t="s">
        <v>22</v>
      </c>
      <c r="O26" s="71" t="s">
        <v>22</v>
      </c>
      <c r="P26" s="17" t="s">
        <v>147</v>
      </c>
      <c r="Q26" s="17" t="s">
        <v>147</v>
      </c>
      <c r="R26" s="52"/>
      <c r="S26" s="53" t="s">
        <v>10</v>
      </c>
      <c r="T26" s="54"/>
      <c r="U26" s="59"/>
      <c r="V26" s="60" t="s">
        <v>10</v>
      </c>
      <c r="W26" s="61"/>
      <c r="X26" s="17" t="s">
        <v>10</v>
      </c>
    </row>
    <row r="27" spans="1:24" ht="14" customHeight="1" x14ac:dyDescent="0.2">
      <c r="A27" s="260" t="s">
        <v>23</v>
      </c>
      <c r="B27" s="261"/>
      <c r="C27" s="261"/>
      <c r="D27" s="261"/>
      <c r="E27" s="35"/>
      <c r="F27" s="72" t="s">
        <v>24</v>
      </c>
      <c r="G27" s="72" t="s">
        <v>24</v>
      </c>
      <c r="H27" s="72" t="s">
        <v>24</v>
      </c>
      <c r="I27" s="72" t="s">
        <v>24</v>
      </c>
      <c r="J27" s="72" t="s">
        <v>24</v>
      </c>
      <c r="K27" s="72" t="s">
        <v>24</v>
      </c>
      <c r="L27" s="72" t="s">
        <v>24</v>
      </c>
      <c r="M27" s="72" t="s">
        <v>24</v>
      </c>
      <c r="N27" s="72" t="s">
        <v>24</v>
      </c>
      <c r="O27" s="72" t="s">
        <v>24</v>
      </c>
      <c r="P27" s="72" t="s">
        <v>148</v>
      </c>
      <c r="Q27" s="72" t="s">
        <v>148</v>
      </c>
      <c r="R27" s="62"/>
      <c r="S27" s="63"/>
      <c r="T27" s="64"/>
      <c r="U27" s="65"/>
      <c r="V27" s="66"/>
      <c r="W27" s="67"/>
      <c r="X27" s="156"/>
    </row>
    <row r="28" spans="1:24" ht="14" customHeight="1" x14ac:dyDescent="0.2">
      <c r="A28" s="262" t="s">
        <v>25</v>
      </c>
      <c r="B28" s="265" t="s">
        <v>26</v>
      </c>
      <c r="C28" s="266"/>
      <c r="D28" s="266"/>
      <c r="E28" s="18"/>
      <c r="F28" s="19">
        <v>8.1</v>
      </c>
      <c r="G28" s="19">
        <v>7.8</v>
      </c>
      <c r="H28" s="19">
        <v>7.9</v>
      </c>
      <c r="I28" s="19">
        <v>8.1999999999999993</v>
      </c>
      <c r="J28" s="19">
        <v>7.9</v>
      </c>
      <c r="K28" s="19">
        <v>8.3000000000000007</v>
      </c>
      <c r="L28" s="19">
        <v>7.8</v>
      </c>
      <c r="M28" s="19">
        <v>8</v>
      </c>
      <c r="N28" s="19">
        <v>8.1</v>
      </c>
      <c r="O28" s="19">
        <v>7.8</v>
      </c>
      <c r="P28" s="19">
        <v>7</v>
      </c>
      <c r="Q28" s="19">
        <v>7</v>
      </c>
      <c r="R28" s="44"/>
      <c r="S28" s="45"/>
      <c r="T28" s="46"/>
      <c r="U28" s="23"/>
      <c r="V28" s="24"/>
      <c r="W28" s="25"/>
      <c r="X28" s="233"/>
    </row>
    <row r="29" spans="1:24" ht="14" customHeight="1" x14ac:dyDescent="0.2">
      <c r="A29" s="263"/>
      <c r="B29" s="258"/>
      <c r="C29" s="259"/>
      <c r="D29" s="259"/>
      <c r="E29" s="26" t="s">
        <v>27</v>
      </c>
      <c r="F29" s="27">
        <v>8.6999999999999993</v>
      </c>
      <c r="G29" s="27">
        <v>7.9</v>
      </c>
      <c r="H29" s="27">
        <v>8.1</v>
      </c>
      <c r="I29" s="27">
        <v>9</v>
      </c>
      <c r="J29" s="27">
        <v>8.5</v>
      </c>
      <c r="K29" s="27">
        <v>9</v>
      </c>
      <c r="L29" s="27">
        <v>8.6999999999999993</v>
      </c>
      <c r="M29" s="27">
        <v>8.3000000000000007</v>
      </c>
      <c r="N29" s="27">
        <v>8.6999999999999993</v>
      </c>
      <c r="O29" s="27">
        <v>8.4</v>
      </c>
      <c r="P29" s="27">
        <v>7.3</v>
      </c>
      <c r="Q29" s="27">
        <v>7.2</v>
      </c>
      <c r="R29" s="52">
        <f>COUNTIF(F28:Q29,"&gt;8.5")</f>
        <v>5</v>
      </c>
      <c r="S29" s="53" t="s">
        <v>156</v>
      </c>
      <c r="T29" s="54">
        <f>COUNT(F28:Q29)</f>
        <v>24</v>
      </c>
      <c r="U29" s="31">
        <f>MIN(F28:Q29)</f>
        <v>7</v>
      </c>
      <c r="V29" s="32" t="s">
        <v>153</v>
      </c>
      <c r="W29" s="33">
        <f>MAX(F28:Q29)</f>
        <v>9</v>
      </c>
      <c r="X29" s="88">
        <f>AVERAGE(F28:Q29)</f>
        <v>8.0708333333333329</v>
      </c>
    </row>
    <row r="30" spans="1:24" ht="14" customHeight="1" x14ac:dyDescent="0.2">
      <c r="A30" s="263"/>
      <c r="B30" s="258"/>
      <c r="C30" s="259"/>
      <c r="D30" s="259"/>
      <c r="E30" s="26"/>
      <c r="F30" s="27" t="s">
        <v>10</v>
      </c>
      <c r="G30" s="27" t="s">
        <v>10</v>
      </c>
      <c r="H30" s="27" t="s">
        <v>10</v>
      </c>
      <c r="I30" s="27" t="s">
        <v>10</v>
      </c>
      <c r="J30" s="27" t="s">
        <v>10</v>
      </c>
      <c r="K30" s="27" t="s">
        <v>10</v>
      </c>
      <c r="L30" s="27" t="s">
        <v>10</v>
      </c>
      <c r="M30" s="27" t="s">
        <v>10</v>
      </c>
      <c r="N30" s="27" t="s">
        <v>10</v>
      </c>
      <c r="O30" s="34" t="s">
        <v>10</v>
      </c>
      <c r="P30" s="27" t="s">
        <v>144</v>
      </c>
      <c r="Q30" s="27" t="s">
        <v>10</v>
      </c>
      <c r="R30" s="52"/>
      <c r="S30" s="53"/>
      <c r="T30" s="54"/>
      <c r="U30" s="31"/>
      <c r="V30" s="32"/>
      <c r="W30" s="33"/>
      <c r="X30" s="88"/>
    </row>
    <row r="31" spans="1:24" ht="14" customHeight="1" x14ac:dyDescent="0.2">
      <c r="A31" s="263"/>
      <c r="B31" s="267"/>
      <c r="C31" s="268"/>
      <c r="D31" s="268"/>
      <c r="E31" s="73"/>
      <c r="F31" s="74" t="s">
        <v>10</v>
      </c>
      <c r="G31" s="74" t="s">
        <v>10</v>
      </c>
      <c r="H31" s="74" t="s">
        <v>10</v>
      </c>
      <c r="I31" s="74" t="s">
        <v>10</v>
      </c>
      <c r="J31" s="74" t="s">
        <v>10</v>
      </c>
      <c r="K31" s="74" t="s">
        <v>10</v>
      </c>
      <c r="L31" s="74" t="s">
        <v>10</v>
      </c>
      <c r="M31" s="74" t="s">
        <v>10</v>
      </c>
      <c r="N31" s="74" t="s">
        <v>10</v>
      </c>
      <c r="O31" s="75" t="s">
        <v>10</v>
      </c>
      <c r="P31" s="74" t="s">
        <v>144</v>
      </c>
      <c r="Q31" s="74" t="s">
        <v>10</v>
      </c>
      <c r="R31" s="76"/>
      <c r="S31" s="77"/>
      <c r="T31" s="54"/>
      <c r="U31" s="78"/>
      <c r="V31" s="79"/>
      <c r="W31" s="80"/>
      <c r="X31" s="235"/>
    </row>
    <row r="32" spans="1:24" ht="14" customHeight="1" x14ac:dyDescent="0.2">
      <c r="A32" s="263"/>
      <c r="B32" s="258" t="s">
        <v>28</v>
      </c>
      <c r="C32" s="259"/>
      <c r="D32" s="259"/>
      <c r="E32" s="26" t="s">
        <v>29</v>
      </c>
      <c r="F32" s="81">
        <v>11</v>
      </c>
      <c r="G32" s="27">
        <v>9</v>
      </c>
      <c r="H32" s="27">
        <v>8.6</v>
      </c>
      <c r="I32" s="81">
        <v>10</v>
      </c>
      <c r="J32" s="81">
        <v>10</v>
      </c>
      <c r="K32" s="81">
        <v>11</v>
      </c>
      <c r="L32" s="81">
        <v>12</v>
      </c>
      <c r="M32" s="81">
        <v>11</v>
      </c>
      <c r="N32" s="81">
        <v>12</v>
      </c>
      <c r="O32" s="81">
        <v>14</v>
      </c>
      <c r="P32" s="81">
        <v>15</v>
      </c>
      <c r="Q32" s="81">
        <v>12</v>
      </c>
      <c r="R32" s="82">
        <f>COUNTIF(F32:Q32,"&lt;7.5")</f>
        <v>0</v>
      </c>
      <c r="S32" s="83" t="s">
        <v>156</v>
      </c>
      <c r="T32" s="84">
        <f t="shared" ref="T32:T47" si="0">COUNT(F32:Q32)</f>
        <v>12</v>
      </c>
      <c r="U32" s="31">
        <f t="shared" ref="U32:U47" si="1">MIN(F32:Q32)</f>
        <v>8.6</v>
      </c>
      <c r="V32" s="32" t="s">
        <v>153</v>
      </c>
      <c r="W32" s="30">
        <f t="shared" ref="W32:W47" si="2">MAX(F32:Q32)</f>
        <v>15</v>
      </c>
      <c r="X32" s="85">
        <f t="shared" ref="X32:X47" si="3">AVERAGE(F32:Q32)</f>
        <v>11.299999999999999</v>
      </c>
    </row>
    <row r="33" spans="1:24" ht="14" customHeight="1" x14ac:dyDescent="0.2">
      <c r="A33" s="263"/>
      <c r="B33" s="258" t="s">
        <v>30</v>
      </c>
      <c r="C33" s="259"/>
      <c r="D33" s="259"/>
      <c r="E33" s="26" t="s">
        <v>29</v>
      </c>
      <c r="F33" s="86">
        <v>0.5</v>
      </c>
      <c r="G33" s="27">
        <v>1.1000000000000001</v>
      </c>
      <c r="H33" s="86">
        <v>0.5</v>
      </c>
      <c r="I33" s="27">
        <v>0.9</v>
      </c>
      <c r="J33" s="27">
        <v>0.9</v>
      </c>
      <c r="K33" s="27">
        <v>0.6</v>
      </c>
      <c r="L33" s="27">
        <v>0.5</v>
      </c>
      <c r="M33" s="27">
        <v>0.9</v>
      </c>
      <c r="N33" s="27">
        <v>0.6</v>
      </c>
      <c r="O33" s="27">
        <v>1.4</v>
      </c>
      <c r="P33" s="27">
        <v>0.5</v>
      </c>
      <c r="Q33" s="27">
        <v>0.9</v>
      </c>
      <c r="R33" s="52">
        <f>COUNTIF(F33:Q33,"&gt;2")</f>
        <v>0</v>
      </c>
      <c r="S33" s="53" t="s">
        <v>150</v>
      </c>
      <c r="T33" s="54">
        <f t="shared" si="0"/>
        <v>12</v>
      </c>
      <c r="U33" s="87">
        <f t="shared" si="1"/>
        <v>0.5</v>
      </c>
      <c r="V33" s="32" t="s">
        <v>153</v>
      </c>
      <c r="W33" s="33">
        <f t="shared" si="2"/>
        <v>1.4</v>
      </c>
      <c r="X33" s="88">
        <f t="shared" si="3"/>
        <v>0.77500000000000002</v>
      </c>
    </row>
    <row r="34" spans="1:24" ht="14" customHeight="1" x14ac:dyDescent="0.2">
      <c r="A34" s="263"/>
      <c r="B34" s="258" t="s">
        <v>31</v>
      </c>
      <c r="C34" s="259"/>
      <c r="D34" s="259"/>
      <c r="E34" s="26" t="s">
        <v>29</v>
      </c>
      <c r="F34" s="27">
        <v>2.2999999999999998</v>
      </c>
      <c r="G34" s="27">
        <v>3.7</v>
      </c>
      <c r="H34" s="27">
        <v>2.2999999999999998</v>
      </c>
      <c r="I34" s="27">
        <v>2.8</v>
      </c>
      <c r="J34" s="27">
        <v>3.7</v>
      </c>
      <c r="K34" s="27">
        <v>3.3</v>
      </c>
      <c r="L34" s="27">
        <v>2.8</v>
      </c>
      <c r="M34" s="27">
        <v>2.7</v>
      </c>
      <c r="N34" s="27">
        <v>3.1</v>
      </c>
      <c r="O34" s="27">
        <v>2.6</v>
      </c>
      <c r="P34" s="27">
        <v>3</v>
      </c>
      <c r="Q34" s="27">
        <v>2.8</v>
      </c>
      <c r="R34" s="52" t="s">
        <v>144</v>
      </c>
      <c r="S34" s="53" t="s">
        <v>150</v>
      </c>
      <c r="T34" s="54">
        <f t="shared" si="0"/>
        <v>12</v>
      </c>
      <c r="U34" s="31">
        <f t="shared" si="1"/>
        <v>2.2999999999999998</v>
      </c>
      <c r="V34" s="32" t="s">
        <v>153</v>
      </c>
      <c r="W34" s="33">
        <f t="shared" si="2"/>
        <v>3.7</v>
      </c>
      <c r="X34" s="88">
        <f t="shared" si="3"/>
        <v>2.9250000000000003</v>
      </c>
    </row>
    <row r="35" spans="1:24" ht="14" customHeight="1" x14ac:dyDescent="0.2">
      <c r="A35" s="263"/>
      <c r="B35" s="267" t="s">
        <v>32</v>
      </c>
      <c r="C35" s="268"/>
      <c r="D35" s="268"/>
      <c r="E35" s="73" t="s">
        <v>29</v>
      </c>
      <c r="F35" s="89">
        <v>1</v>
      </c>
      <c r="G35" s="89">
        <v>5</v>
      </c>
      <c r="H35" s="89">
        <v>4</v>
      </c>
      <c r="I35" s="89">
        <v>1</v>
      </c>
      <c r="J35" s="89">
        <v>5</v>
      </c>
      <c r="K35" s="128">
        <v>1</v>
      </c>
      <c r="L35" s="89">
        <v>3</v>
      </c>
      <c r="M35" s="89">
        <v>3</v>
      </c>
      <c r="N35" s="128">
        <v>1</v>
      </c>
      <c r="O35" s="89">
        <v>11</v>
      </c>
      <c r="P35" s="89">
        <v>1</v>
      </c>
      <c r="Q35" s="89">
        <v>3</v>
      </c>
      <c r="R35" s="76">
        <f>COUNTIF(F35:Q35,"&gt;25")</f>
        <v>0</v>
      </c>
      <c r="S35" s="77" t="s">
        <v>150</v>
      </c>
      <c r="T35" s="90">
        <f t="shared" si="0"/>
        <v>12</v>
      </c>
      <c r="U35" s="254">
        <f t="shared" si="1"/>
        <v>1</v>
      </c>
      <c r="V35" s="92" t="s">
        <v>153</v>
      </c>
      <c r="W35" s="93">
        <f t="shared" si="2"/>
        <v>11</v>
      </c>
      <c r="X35" s="94">
        <f t="shared" si="3"/>
        <v>3.25</v>
      </c>
    </row>
    <row r="36" spans="1:24" ht="14" customHeight="1" x14ac:dyDescent="0.2">
      <c r="A36" s="263"/>
      <c r="B36" s="258" t="s">
        <v>33</v>
      </c>
      <c r="C36" s="259"/>
      <c r="D36" s="95"/>
      <c r="E36" s="96" t="s">
        <v>34</v>
      </c>
      <c r="F36" s="81">
        <v>21</v>
      </c>
      <c r="G36" s="81">
        <v>430</v>
      </c>
      <c r="H36" s="81">
        <v>28</v>
      </c>
      <c r="I36" s="81">
        <v>11</v>
      </c>
      <c r="J36" s="81">
        <v>6</v>
      </c>
      <c r="K36" s="81">
        <v>30</v>
      </c>
      <c r="L36" s="81">
        <v>6</v>
      </c>
      <c r="M36" s="81">
        <v>240</v>
      </c>
      <c r="N36" s="81">
        <v>60</v>
      </c>
      <c r="O36" s="81">
        <v>57</v>
      </c>
      <c r="P36" s="81">
        <v>6</v>
      </c>
      <c r="Q36" s="81">
        <v>5</v>
      </c>
      <c r="R36" s="28">
        <f>COUNTIF(F36:Q36,"&gt;300")</f>
        <v>1</v>
      </c>
      <c r="S36" s="29" t="s">
        <v>150</v>
      </c>
      <c r="T36" s="30">
        <f t="shared" si="0"/>
        <v>12</v>
      </c>
      <c r="U36" s="52">
        <f t="shared" si="1"/>
        <v>5</v>
      </c>
      <c r="V36" s="97" t="s">
        <v>153</v>
      </c>
      <c r="W36" s="54">
        <f t="shared" si="2"/>
        <v>430</v>
      </c>
      <c r="X36" s="81">
        <f t="shared" si="3"/>
        <v>75</v>
      </c>
    </row>
    <row r="37" spans="1:24" ht="14" customHeight="1" x14ac:dyDescent="0.2">
      <c r="A37" s="263"/>
      <c r="B37" s="258" t="s">
        <v>35</v>
      </c>
      <c r="C37" s="259"/>
      <c r="D37" s="259"/>
      <c r="E37" s="26" t="s">
        <v>29</v>
      </c>
      <c r="F37" s="98" t="s">
        <v>10</v>
      </c>
      <c r="G37" s="99">
        <v>1.2</v>
      </c>
      <c r="H37" s="98" t="s">
        <v>10</v>
      </c>
      <c r="I37" s="98" t="s">
        <v>10</v>
      </c>
      <c r="J37" s="98">
        <v>0.42</v>
      </c>
      <c r="K37" s="98" t="s">
        <v>10</v>
      </c>
      <c r="L37" s="98" t="s">
        <v>10</v>
      </c>
      <c r="M37" s="99">
        <v>1.1000000000000001</v>
      </c>
      <c r="N37" s="98" t="s">
        <v>10</v>
      </c>
      <c r="O37" s="98" t="s">
        <v>10</v>
      </c>
      <c r="P37" s="88">
        <v>1.1000000000000001</v>
      </c>
      <c r="Q37" s="98" t="s">
        <v>10</v>
      </c>
      <c r="R37" s="28" t="s">
        <v>144</v>
      </c>
      <c r="S37" s="29" t="s">
        <v>150</v>
      </c>
      <c r="T37" s="30">
        <f t="shared" si="0"/>
        <v>4</v>
      </c>
      <c r="U37" s="100">
        <f t="shared" si="1"/>
        <v>0.42</v>
      </c>
      <c r="V37" s="97" t="s">
        <v>153</v>
      </c>
      <c r="W37" s="101">
        <f t="shared" si="2"/>
        <v>1.2</v>
      </c>
      <c r="X37" s="50">
        <f t="shared" si="3"/>
        <v>0.95499999999999996</v>
      </c>
    </row>
    <row r="38" spans="1:24" ht="14" customHeight="1" x14ac:dyDescent="0.2">
      <c r="A38" s="263"/>
      <c r="B38" s="258" t="s">
        <v>36</v>
      </c>
      <c r="C38" s="259"/>
      <c r="D38" s="259"/>
      <c r="E38" s="26" t="s">
        <v>29</v>
      </c>
      <c r="F38" s="102" t="s">
        <v>10</v>
      </c>
      <c r="G38" s="102">
        <v>6.9000000000000006E-2</v>
      </c>
      <c r="H38" s="102" t="s">
        <v>10</v>
      </c>
      <c r="I38" s="102" t="s">
        <v>10</v>
      </c>
      <c r="J38" s="102">
        <v>5.8999999999999997E-2</v>
      </c>
      <c r="K38" s="102" t="s">
        <v>10</v>
      </c>
      <c r="L38" s="102" t="s">
        <v>10</v>
      </c>
      <c r="M38" s="102">
        <v>5.8999999999999997E-2</v>
      </c>
      <c r="N38" s="102" t="s">
        <v>10</v>
      </c>
      <c r="O38" s="102" t="s">
        <v>10</v>
      </c>
      <c r="P38" s="102">
        <v>2.4E-2</v>
      </c>
      <c r="Q38" s="102" t="s">
        <v>10</v>
      </c>
      <c r="R38" s="28" t="s">
        <v>144</v>
      </c>
      <c r="S38" s="29" t="s">
        <v>150</v>
      </c>
      <c r="T38" s="30">
        <f t="shared" si="0"/>
        <v>4</v>
      </c>
      <c r="U38" s="103">
        <f t="shared" si="1"/>
        <v>2.4E-2</v>
      </c>
      <c r="V38" s="97" t="s">
        <v>153</v>
      </c>
      <c r="W38" s="104">
        <f t="shared" si="2"/>
        <v>6.9000000000000006E-2</v>
      </c>
      <c r="X38" s="51">
        <f t="shared" si="3"/>
        <v>5.2749999999999998E-2</v>
      </c>
    </row>
    <row r="39" spans="1:24" ht="14" customHeight="1" x14ac:dyDescent="0.2">
      <c r="A39" s="263"/>
      <c r="B39" s="258" t="s">
        <v>37</v>
      </c>
      <c r="C39" s="259"/>
      <c r="D39" s="259"/>
      <c r="E39" s="26" t="s">
        <v>38</v>
      </c>
      <c r="F39" s="85" t="s">
        <v>10</v>
      </c>
      <c r="G39" s="102">
        <v>3.0000000000000001E-3</v>
      </c>
      <c r="H39" s="85" t="s">
        <v>10</v>
      </c>
      <c r="I39" s="85" t="s">
        <v>10</v>
      </c>
      <c r="J39" s="105">
        <v>1E-3</v>
      </c>
      <c r="K39" s="85" t="s">
        <v>10</v>
      </c>
      <c r="L39" s="85" t="s">
        <v>10</v>
      </c>
      <c r="M39" s="106">
        <v>0.02</v>
      </c>
      <c r="N39" s="85" t="s">
        <v>10</v>
      </c>
      <c r="O39" s="85" t="s">
        <v>10</v>
      </c>
      <c r="P39" s="107">
        <v>4.0000000000000001E-3</v>
      </c>
      <c r="Q39" s="107" t="s">
        <v>10</v>
      </c>
      <c r="R39" s="28">
        <f>COUNTIF(F39:Q39,"&gt;0.03")</f>
        <v>0</v>
      </c>
      <c r="S39" s="29" t="s">
        <v>150</v>
      </c>
      <c r="T39" s="30">
        <f t="shared" si="0"/>
        <v>4</v>
      </c>
      <c r="U39" s="108">
        <f t="shared" si="1"/>
        <v>1E-3</v>
      </c>
      <c r="V39" s="97" t="s">
        <v>153</v>
      </c>
      <c r="W39" s="104">
        <f t="shared" si="2"/>
        <v>0.02</v>
      </c>
      <c r="X39" s="51">
        <f t="shared" si="3"/>
        <v>7.0000000000000001E-3</v>
      </c>
    </row>
    <row r="40" spans="1:24" ht="14" customHeight="1" x14ac:dyDescent="0.2">
      <c r="A40" s="263"/>
      <c r="B40" s="258" t="s">
        <v>39</v>
      </c>
      <c r="C40" s="259"/>
      <c r="D40" s="259"/>
      <c r="E40" s="26" t="s">
        <v>29</v>
      </c>
      <c r="F40" s="107" t="s">
        <v>10</v>
      </c>
      <c r="G40" s="85" t="s">
        <v>10</v>
      </c>
      <c r="H40" s="85" t="s">
        <v>10</v>
      </c>
      <c r="I40" s="85" t="s">
        <v>10</v>
      </c>
      <c r="J40" s="105">
        <v>6.0000000000000002E-5</v>
      </c>
      <c r="K40" s="85" t="s">
        <v>10</v>
      </c>
      <c r="L40" s="85" t="s">
        <v>10</v>
      </c>
      <c r="M40" s="85" t="s">
        <v>10</v>
      </c>
      <c r="N40" s="85" t="s">
        <v>10</v>
      </c>
      <c r="O40" s="85" t="s">
        <v>10</v>
      </c>
      <c r="P40" s="109">
        <v>6.0000000000000002E-5</v>
      </c>
      <c r="Q40" s="107" t="s">
        <v>10</v>
      </c>
      <c r="R40" s="52">
        <f>COUNTIF(F40:Q40,"&gt;0.001")</f>
        <v>0</v>
      </c>
      <c r="S40" s="53" t="s">
        <v>150</v>
      </c>
      <c r="T40" s="54">
        <f t="shared" si="0"/>
        <v>2</v>
      </c>
      <c r="U40" s="110">
        <f t="shared" si="1"/>
        <v>6.0000000000000002E-5</v>
      </c>
      <c r="V40" s="60" t="s">
        <v>153</v>
      </c>
      <c r="W40" s="111">
        <f t="shared" si="2"/>
        <v>6.0000000000000002E-5</v>
      </c>
      <c r="X40" s="109">
        <f t="shared" si="3"/>
        <v>6.0000000000000002E-5</v>
      </c>
    </row>
    <row r="41" spans="1:24" ht="14" customHeight="1" x14ac:dyDescent="0.2">
      <c r="A41" s="264"/>
      <c r="B41" s="260" t="s">
        <v>40</v>
      </c>
      <c r="C41" s="261"/>
      <c r="D41" s="261"/>
      <c r="E41" s="35" t="s">
        <v>38</v>
      </c>
      <c r="F41" s="72" t="s">
        <v>10</v>
      </c>
      <c r="G41" s="112" t="s">
        <v>10</v>
      </c>
      <c r="H41" s="112" t="s">
        <v>10</v>
      </c>
      <c r="I41" s="112" t="s">
        <v>10</v>
      </c>
      <c r="J41" s="113">
        <v>5.9999999999999995E-4</v>
      </c>
      <c r="K41" s="112" t="s">
        <v>10</v>
      </c>
      <c r="L41" s="112" t="s">
        <v>10</v>
      </c>
      <c r="M41" s="112" t="s">
        <v>10</v>
      </c>
      <c r="N41" s="112" t="s">
        <v>10</v>
      </c>
      <c r="O41" s="112" t="s">
        <v>10</v>
      </c>
      <c r="P41" s="114">
        <v>1.9E-3</v>
      </c>
      <c r="Q41" s="72" t="s">
        <v>10</v>
      </c>
      <c r="R41" s="62">
        <f>COUNTIF(F41:Q41,"&gt;0.003")</f>
        <v>0</v>
      </c>
      <c r="S41" s="63" t="s">
        <v>150</v>
      </c>
      <c r="T41" s="64">
        <f t="shared" si="0"/>
        <v>2</v>
      </c>
      <c r="U41" s="115">
        <f t="shared" si="1"/>
        <v>5.9999999999999995E-4</v>
      </c>
      <c r="V41" s="66" t="s">
        <v>153</v>
      </c>
      <c r="W41" s="116">
        <f t="shared" si="2"/>
        <v>1.9E-3</v>
      </c>
      <c r="X41" s="114">
        <f t="shared" si="3"/>
        <v>1.25E-3</v>
      </c>
    </row>
    <row r="42" spans="1:24" ht="14" customHeight="1" x14ac:dyDescent="0.2">
      <c r="A42" s="262" t="s">
        <v>41</v>
      </c>
      <c r="B42" s="265" t="s">
        <v>42</v>
      </c>
      <c r="C42" s="266"/>
      <c r="D42" s="266"/>
      <c r="E42" s="117" t="s">
        <v>29</v>
      </c>
      <c r="F42" s="16" t="s">
        <v>10</v>
      </c>
      <c r="G42" s="16" t="s">
        <v>10</v>
      </c>
      <c r="H42" s="16" t="s">
        <v>10</v>
      </c>
      <c r="I42" s="16" t="s">
        <v>10</v>
      </c>
      <c r="J42" s="118">
        <v>2.9999999999999997E-4</v>
      </c>
      <c r="K42" s="16" t="s">
        <v>10</v>
      </c>
      <c r="L42" s="16" t="s">
        <v>10</v>
      </c>
      <c r="M42" s="16" t="s">
        <v>10</v>
      </c>
      <c r="N42" s="16" t="s">
        <v>10</v>
      </c>
      <c r="O42" s="16" t="s">
        <v>10</v>
      </c>
      <c r="P42" s="119">
        <v>2.9999999999999997E-4</v>
      </c>
      <c r="Q42" s="120" t="s">
        <v>10</v>
      </c>
      <c r="R42" s="44">
        <f>COUNTIF(F42:Q42,"&gt;0.003")</f>
        <v>0</v>
      </c>
      <c r="S42" s="45" t="s">
        <v>150</v>
      </c>
      <c r="T42" s="46">
        <f t="shared" si="0"/>
        <v>2</v>
      </c>
      <c r="U42" s="121">
        <f t="shared" si="1"/>
        <v>2.9999999999999997E-4</v>
      </c>
      <c r="V42" s="24" t="s">
        <v>153</v>
      </c>
      <c r="W42" s="122">
        <f t="shared" si="2"/>
        <v>2.9999999999999997E-4</v>
      </c>
      <c r="X42" s="119">
        <f t="shared" si="3"/>
        <v>2.9999999999999997E-4</v>
      </c>
    </row>
    <row r="43" spans="1:24" ht="14" customHeight="1" x14ac:dyDescent="0.2">
      <c r="A43" s="263"/>
      <c r="B43" s="258" t="s">
        <v>43</v>
      </c>
      <c r="C43" s="259"/>
      <c r="D43" s="259"/>
      <c r="E43" s="26" t="s">
        <v>29</v>
      </c>
      <c r="F43" s="17" t="s">
        <v>10</v>
      </c>
      <c r="G43" s="17" t="s">
        <v>10</v>
      </c>
      <c r="H43" s="17" t="s">
        <v>10</v>
      </c>
      <c r="I43" s="17" t="s">
        <v>10</v>
      </c>
      <c r="J43" s="105">
        <v>0.1</v>
      </c>
      <c r="K43" s="17" t="s">
        <v>10</v>
      </c>
      <c r="L43" s="17" t="s">
        <v>10</v>
      </c>
      <c r="M43" s="17" t="s">
        <v>10</v>
      </c>
      <c r="N43" s="17" t="s">
        <v>10</v>
      </c>
      <c r="O43" s="17" t="s">
        <v>10</v>
      </c>
      <c r="P43" s="86">
        <v>0.1</v>
      </c>
      <c r="Q43" s="123" t="s">
        <v>10</v>
      </c>
      <c r="R43" s="52">
        <f>COUNTIF(F43:Q43,"&gt;0.1")</f>
        <v>0</v>
      </c>
      <c r="S43" s="53" t="s">
        <v>150</v>
      </c>
      <c r="T43" s="54">
        <f t="shared" si="0"/>
        <v>2</v>
      </c>
      <c r="U43" s="87">
        <f t="shared" si="1"/>
        <v>0.1</v>
      </c>
      <c r="V43" s="32" t="s">
        <v>153</v>
      </c>
      <c r="W43" s="124">
        <f t="shared" si="2"/>
        <v>0.1</v>
      </c>
      <c r="X43" s="86">
        <f t="shared" si="3"/>
        <v>0.1</v>
      </c>
    </row>
    <row r="44" spans="1:24" ht="14" customHeight="1" x14ac:dyDescent="0.2">
      <c r="A44" s="263"/>
      <c r="B44" s="258" t="s">
        <v>44</v>
      </c>
      <c r="C44" s="259"/>
      <c r="D44" s="259"/>
      <c r="E44" s="26" t="s">
        <v>29</v>
      </c>
      <c r="F44" s="17" t="s">
        <v>10</v>
      </c>
      <c r="G44" s="17" t="s">
        <v>10</v>
      </c>
      <c r="H44" s="17" t="s">
        <v>10</v>
      </c>
      <c r="I44" s="17" t="s">
        <v>10</v>
      </c>
      <c r="J44" s="105">
        <v>5.0000000000000001E-3</v>
      </c>
      <c r="K44" s="17" t="s">
        <v>10</v>
      </c>
      <c r="L44" s="17" t="s">
        <v>10</v>
      </c>
      <c r="M44" s="17" t="s">
        <v>10</v>
      </c>
      <c r="N44" s="17" t="s">
        <v>10</v>
      </c>
      <c r="O44" s="17" t="s">
        <v>10</v>
      </c>
      <c r="P44" s="125">
        <v>5.0000000000000001E-3</v>
      </c>
      <c r="Q44" s="123" t="s">
        <v>10</v>
      </c>
      <c r="R44" s="52">
        <f>COUNTIF(F44:Q44,"&gt;0.01")</f>
        <v>0</v>
      </c>
      <c r="S44" s="53" t="s">
        <v>150</v>
      </c>
      <c r="T44" s="54">
        <f t="shared" si="0"/>
        <v>2</v>
      </c>
      <c r="U44" s="108">
        <f t="shared" si="1"/>
        <v>5.0000000000000001E-3</v>
      </c>
      <c r="V44" s="32" t="s">
        <v>153</v>
      </c>
      <c r="W44" s="126">
        <f t="shared" si="2"/>
        <v>5.0000000000000001E-3</v>
      </c>
      <c r="X44" s="125">
        <f t="shared" si="3"/>
        <v>5.0000000000000001E-3</v>
      </c>
    </row>
    <row r="45" spans="1:24" ht="14" customHeight="1" x14ac:dyDescent="0.2">
      <c r="A45" s="263"/>
      <c r="B45" s="267" t="s">
        <v>45</v>
      </c>
      <c r="C45" s="268"/>
      <c r="D45" s="268"/>
      <c r="E45" s="73" t="s">
        <v>29</v>
      </c>
      <c r="F45" s="127" t="s">
        <v>10</v>
      </c>
      <c r="G45" s="127" t="s">
        <v>10</v>
      </c>
      <c r="H45" s="127" t="s">
        <v>10</v>
      </c>
      <c r="I45" s="127" t="s">
        <v>10</v>
      </c>
      <c r="J45" s="128">
        <v>0.01</v>
      </c>
      <c r="K45" s="127" t="s">
        <v>10</v>
      </c>
      <c r="L45" s="127" t="s">
        <v>10</v>
      </c>
      <c r="M45" s="127" t="s">
        <v>10</v>
      </c>
      <c r="N45" s="127" t="s">
        <v>10</v>
      </c>
      <c r="O45" s="127" t="s">
        <v>10</v>
      </c>
      <c r="P45" s="129">
        <v>0.01</v>
      </c>
      <c r="Q45" s="130" t="s">
        <v>10</v>
      </c>
      <c r="R45" s="76">
        <f>COUNTIF(F45:Q45,"&gt;0.02")</f>
        <v>0</v>
      </c>
      <c r="S45" s="77" t="s">
        <v>150</v>
      </c>
      <c r="T45" s="90">
        <f t="shared" si="0"/>
        <v>2</v>
      </c>
      <c r="U45" s="131">
        <f t="shared" si="1"/>
        <v>0.01</v>
      </c>
      <c r="V45" s="79" t="s">
        <v>153</v>
      </c>
      <c r="W45" s="132">
        <f t="shared" si="2"/>
        <v>0.01</v>
      </c>
      <c r="X45" s="129">
        <f t="shared" si="3"/>
        <v>0.01</v>
      </c>
    </row>
    <row r="46" spans="1:24" ht="14" customHeight="1" x14ac:dyDescent="0.2">
      <c r="A46" s="263"/>
      <c r="B46" s="258" t="s">
        <v>46</v>
      </c>
      <c r="C46" s="259"/>
      <c r="D46" s="259"/>
      <c r="E46" s="26" t="s">
        <v>29</v>
      </c>
      <c r="F46" s="133" t="s">
        <v>10</v>
      </c>
      <c r="G46" s="133" t="s">
        <v>10</v>
      </c>
      <c r="H46" s="133" t="s">
        <v>10</v>
      </c>
      <c r="I46" s="133" t="s">
        <v>10</v>
      </c>
      <c r="J46" s="134">
        <v>5.0000000000000001E-3</v>
      </c>
      <c r="K46" s="133" t="s">
        <v>10</v>
      </c>
      <c r="L46" s="133" t="s">
        <v>10</v>
      </c>
      <c r="M46" s="133" t="s">
        <v>10</v>
      </c>
      <c r="N46" s="133" t="s">
        <v>10</v>
      </c>
      <c r="O46" s="133" t="s">
        <v>10</v>
      </c>
      <c r="P46" s="125">
        <v>5.0000000000000001E-3</v>
      </c>
      <c r="Q46" s="123" t="s">
        <v>10</v>
      </c>
      <c r="R46" s="82">
        <f>COUNTIF(F46:Q46,"&gt;0.01")</f>
        <v>0</v>
      </c>
      <c r="S46" s="83" t="s">
        <v>150</v>
      </c>
      <c r="T46" s="84">
        <f t="shared" si="0"/>
        <v>2</v>
      </c>
      <c r="U46" s="108">
        <f t="shared" si="1"/>
        <v>5.0000000000000001E-3</v>
      </c>
      <c r="V46" s="32" t="s">
        <v>153</v>
      </c>
      <c r="W46" s="126">
        <f t="shared" si="2"/>
        <v>5.0000000000000001E-3</v>
      </c>
      <c r="X46" s="125">
        <f t="shared" si="3"/>
        <v>5.0000000000000001E-3</v>
      </c>
    </row>
    <row r="47" spans="1:24" ht="14" customHeight="1" x14ac:dyDescent="0.2">
      <c r="A47" s="263"/>
      <c r="B47" s="258" t="s">
        <v>47</v>
      </c>
      <c r="C47" s="259"/>
      <c r="D47" s="259"/>
      <c r="E47" s="26" t="s">
        <v>29</v>
      </c>
      <c r="F47" s="17" t="s">
        <v>10</v>
      </c>
      <c r="G47" s="17" t="s">
        <v>10</v>
      </c>
      <c r="H47" s="17" t="s">
        <v>10</v>
      </c>
      <c r="I47" s="17" t="s">
        <v>10</v>
      </c>
      <c r="J47" s="105">
        <v>5.0000000000000001E-4</v>
      </c>
      <c r="K47" s="17" t="s">
        <v>10</v>
      </c>
      <c r="L47" s="17" t="s">
        <v>10</v>
      </c>
      <c r="M47" s="17" t="s">
        <v>10</v>
      </c>
      <c r="N47" s="17" t="s">
        <v>10</v>
      </c>
      <c r="O47" s="17" t="s">
        <v>10</v>
      </c>
      <c r="P47" s="135">
        <v>5.0000000000000001E-4</v>
      </c>
      <c r="Q47" s="123" t="s">
        <v>10</v>
      </c>
      <c r="R47" s="52">
        <f>COUNTIF(F47:Q47,"&gt;0.005")</f>
        <v>0</v>
      </c>
      <c r="S47" s="53" t="s">
        <v>150</v>
      </c>
      <c r="T47" s="54">
        <f t="shared" si="0"/>
        <v>2</v>
      </c>
      <c r="U47" s="136">
        <f t="shared" si="1"/>
        <v>5.0000000000000001E-4</v>
      </c>
      <c r="V47" s="32" t="s">
        <v>153</v>
      </c>
      <c r="W47" s="137">
        <f t="shared" si="2"/>
        <v>5.0000000000000001E-4</v>
      </c>
      <c r="X47" s="135">
        <f t="shared" si="3"/>
        <v>5.0000000000000001E-4</v>
      </c>
    </row>
    <row r="48" spans="1:24" ht="14" customHeight="1" x14ac:dyDescent="0.2">
      <c r="A48" s="263"/>
      <c r="B48" s="258" t="s">
        <v>48</v>
      </c>
      <c r="C48" s="259"/>
      <c r="D48" s="259"/>
      <c r="E48" s="26" t="s">
        <v>29</v>
      </c>
      <c r="F48" s="17" t="s">
        <v>10</v>
      </c>
      <c r="G48" s="17" t="s">
        <v>10</v>
      </c>
      <c r="H48" s="17" t="s">
        <v>10</v>
      </c>
      <c r="I48" s="17" t="s">
        <v>10</v>
      </c>
      <c r="J48" s="105" t="s">
        <v>10</v>
      </c>
      <c r="K48" s="17" t="s">
        <v>10</v>
      </c>
      <c r="L48" s="17" t="s">
        <v>10</v>
      </c>
      <c r="M48" s="17" t="s">
        <v>10</v>
      </c>
      <c r="N48" s="17" t="s">
        <v>10</v>
      </c>
      <c r="O48" s="17" t="s">
        <v>10</v>
      </c>
      <c r="P48" s="81" t="s">
        <v>10</v>
      </c>
      <c r="Q48" s="123" t="s">
        <v>10</v>
      </c>
      <c r="R48" s="52"/>
      <c r="S48" s="53" t="s">
        <v>144</v>
      </c>
      <c r="T48" s="54"/>
      <c r="U48" s="108"/>
      <c r="V48" s="32" t="s">
        <v>10</v>
      </c>
      <c r="W48" s="126"/>
      <c r="X48" s="125" t="s">
        <v>10</v>
      </c>
    </row>
    <row r="49" spans="1:24" ht="14" customHeight="1" x14ac:dyDescent="0.2">
      <c r="A49" s="263"/>
      <c r="B49" s="267" t="s">
        <v>49</v>
      </c>
      <c r="C49" s="268"/>
      <c r="D49" s="268"/>
      <c r="E49" s="73" t="s">
        <v>29</v>
      </c>
      <c r="F49" s="127" t="s">
        <v>10</v>
      </c>
      <c r="G49" s="127" t="s">
        <v>10</v>
      </c>
      <c r="H49" s="127" t="s">
        <v>10</v>
      </c>
      <c r="I49" s="127" t="s">
        <v>10</v>
      </c>
      <c r="J49" s="128">
        <v>5.0000000000000001E-4</v>
      </c>
      <c r="K49" s="127" t="s">
        <v>10</v>
      </c>
      <c r="L49" s="127" t="s">
        <v>10</v>
      </c>
      <c r="M49" s="127" t="s">
        <v>10</v>
      </c>
      <c r="N49" s="127" t="s">
        <v>10</v>
      </c>
      <c r="O49" s="127" t="s">
        <v>10</v>
      </c>
      <c r="P49" s="138" t="s">
        <v>144</v>
      </c>
      <c r="Q49" s="130" t="s">
        <v>10</v>
      </c>
      <c r="R49" s="76">
        <f>COUNTIF(F49:Q49,"&gt;0.005")</f>
        <v>0</v>
      </c>
      <c r="S49" s="77" t="s">
        <v>150</v>
      </c>
      <c r="T49" s="90">
        <f t="shared" ref="T49:T79" si="4">COUNT(F49:Q49)</f>
        <v>1</v>
      </c>
      <c r="U49" s="142">
        <v>5.0000000000000001E-4</v>
      </c>
      <c r="V49" s="190" t="s">
        <v>153</v>
      </c>
      <c r="W49" s="143">
        <v>5.0000000000000001E-4</v>
      </c>
      <c r="X49" s="138">
        <v>5.0000000000000001E-4</v>
      </c>
    </row>
    <row r="50" spans="1:24" ht="14" customHeight="1" x14ac:dyDescent="0.2">
      <c r="A50" s="263"/>
      <c r="B50" s="258" t="s">
        <v>50</v>
      </c>
      <c r="C50" s="259"/>
      <c r="D50" s="259"/>
      <c r="E50" s="26" t="s">
        <v>29</v>
      </c>
      <c r="F50" s="133" t="s">
        <v>10</v>
      </c>
      <c r="G50" s="133" t="s">
        <v>10</v>
      </c>
      <c r="H50" s="133" t="s">
        <v>10</v>
      </c>
      <c r="I50" s="133" t="s">
        <v>10</v>
      </c>
      <c r="J50" s="134">
        <v>2E-3</v>
      </c>
      <c r="K50" s="133" t="s">
        <v>10</v>
      </c>
      <c r="L50" s="133" t="s">
        <v>10</v>
      </c>
      <c r="M50" s="133" t="s">
        <v>10</v>
      </c>
      <c r="N50" s="133" t="s">
        <v>10</v>
      </c>
      <c r="O50" s="133" t="s">
        <v>10</v>
      </c>
      <c r="P50" s="125">
        <v>2E-3</v>
      </c>
      <c r="Q50" s="123" t="s">
        <v>10</v>
      </c>
      <c r="R50" s="82">
        <f>COUNTIF(F50:Q50,"&gt;0.02")</f>
        <v>0</v>
      </c>
      <c r="S50" s="83" t="s">
        <v>150</v>
      </c>
      <c r="T50" s="84">
        <f t="shared" si="4"/>
        <v>2</v>
      </c>
      <c r="U50" s="108">
        <f t="shared" ref="U50:U69" si="5">MIN(F50:Q50)</f>
        <v>2E-3</v>
      </c>
      <c r="V50" s="32" t="s">
        <v>153</v>
      </c>
      <c r="W50" s="126">
        <f t="shared" ref="W50:W69" si="6">MAX(F50:Q50)</f>
        <v>2E-3</v>
      </c>
      <c r="X50" s="125">
        <f t="shared" ref="X50:X69" si="7">AVERAGE(F50:Q50)</f>
        <v>2E-3</v>
      </c>
    </row>
    <row r="51" spans="1:24" ht="14" customHeight="1" x14ac:dyDescent="0.2">
      <c r="A51" s="263"/>
      <c r="B51" s="258" t="s">
        <v>51</v>
      </c>
      <c r="C51" s="259"/>
      <c r="D51" s="259"/>
      <c r="E51" s="26" t="s">
        <v>29</v>
      </c>
      <c r="F51" s="17" t="s">
        <v>10</v>
      </c>
      <c r="G51" s="17" t="s">
        <v>10</v>
      </c>
      <c r="H51" s="17" t="s">
        <v>10</v>
      </c>
      <c r="I51" s="17" t="s">
        <v>10</v>
      </c>
      <c r="J51" s="105">
        <v>2.0000000000000001E-4</v>
      </c>
      <c r="K51" s="17" t="s">
        <v>10</v>
      </c>
      <c r="L51" s="17" t="s">
        <v>10</v>
      </c>
      <c r="M51" s="17" t="s">
        <v>10</v>
      </c>
      <c r="N51" s="17" t="s">
        <v>10</v>
      </c>
      <c r="O51" s="17" t="s">
        <v>10</v>
      </c>
      <c r="P51" s="135">
        <v>2.0000000000000001E-4</v>
      </c>
      <c r="Q51" s="123" t="s">
        <v>10</v>
      </c>
      <c r="R51" s="52">
        <f>COUNTIF(F51:Q51,"&gt;0.003")</f>
        <v>0</v>
      </c>
      <c r="S51" s="53" t="s">
        <v>150</v>
      </c>
      <c r="T51" s="54">
        <f t="shared" si="4"/>
        <v>2</v>
      </c>
      <c r="U51" s="136">
        <f t="shared" si="5"/>
        <v>2.0000000000000001E-4</v>
      </c>
      <c r="V51" s="32" t="s">
        <v>153</v>
      </c>
      <c r="W51" s="137">
        <f t="shared" si="6"/>
        <v>2.0000000000000001E-4</v>
      </c>
      <c r="X51" s="135">
        <f t="shared" si="7"/>
        <v>2.0000000000000001E-4</v>
      </c>
    </row>
    <row r="52" spans="1:24" ht="14" customHeight="1" x14ac:dyDescent="0.2">
      <c r="A52" s="263"/>
      <c r="B52" s="258" t="s">
        <v>52</v>
      </c>
      <c r="C52" s="259"/>
      <c r="D52" s="259"/>
      <c r="E52" s="26" t="s">
        <v>29</v>
      </c>
      <c r="F52" s="17" t="s">
        <v>10</v>
      </c>
      <c r="G52" s="17" t="s">
        <v>10</v>
      </c>
      <c r="H52" s="17" t="s">
        <v>10</v>
      </c>
      <c r="I52" s="17" t="s">
        <v>10</v>
      </c>
      <c r="J52" s="105">
        <v>4.0000000000000002E-4</v>
      </c>
      <c r="K52" s="17" t="s">
        <v>10</v>
      </c>
      <c r="L52" s="17" t="s">
        <v>10</v>
      </c>
      <c r="M52" s="17" t="s">
        <v>10</v>
      </c>
      <c r="N52" s="17" t="s">
        <v>10</v>
      </c>
      <c r="O52" s="17" t="s">
        <v>10</v>
      </c>
      <c r="P52" s="135">
        <v>4.0000000000000002E-4</v>
      </c>
      <c r="Q52" s="123" t="s">
        <v>10</v>
      </c>
      <c r="R52" s="52">
        <f>COUNTIF(F52:Q52,"&gt;0.002")</f>
        <v>0</v>
      </c>
      <c r="S52" s="53" t="s">
        <v>150</v>
      </c>
      <c r="T52" s="54">
        <f t="shared" si="4"/>
        <v>2</v>
      </c>
      <c r="U52" s="136">
        <f t="shared" si="5"/>
        <v>4.0000000000000002E-4</v>
      </c>
      <c r="V52" s="32" t="s">
        <v>153</v>
      </c>
      <c r="W52" s="137">
        <f t="shared" si="6"/>
        <v>4.0000000000000002E-4</v>
      </c>
      <c r="X52" s="135">
        <f t="shared" si="7"/>
        <v>4.0000000000000002E-4</v>
      </c>
    </row>
    <row r="53" spans="1:24" ht="14" customHeight="1" x14ac:dyDescent="0.2">
      <c r="A53" s="263"/>
      <c r="B53" s="267" t="s">
        <v>53</v>
      </c>
      <c r="C53" s="268"/>
      <c r="D53" s="268"/>
      <c r="E53" s="73" t="s">
        <v>29</v>
      </c>
      <c r="F53" s="127" t="s">
        <v>10</v>
      </c>
      <c r="G53" s="127" t="s">
        <v>10</v>
      </c>
      <c r="H53" s="127" t="s">
        <v>10</v>
      </c>
      <c r="I53" s="127" t="s">
        <v>10</v>
      </c>
      <c r="J53" s="128">
        <v>2E-3</v>
      </c>
      <c r="K53" s="127" t="s">
        <v>10</v>
      </c>
      <c r="L53" s="127" t="s">
        <v>10</v>
      </c>
      <c r="M53" s="127" t="s">
        <v>10</v>
      </c>
      <c r="N53" s="127" t="s">
        <v>10</v>
      </c>
      <c r="O53" s="127" t="s">
        <v>10</v>
      </c>
      <c r="P53" s="141">
        <v>2E-3</v>
      </c>
      <c r="Q53" s="130" t="s">
        <v>10</v>
      </c>
      <c r="R53" s="76">
        <f>COUNTIF(F53:Q53,"&gt;0.1")</f>
        <v>0</v>
      </c>
      <c r="S53" s="77" t="s">
        <v>150</v>
      </c>
      <c r="T53" s="90">
        <f t="shared" si="4"/>
        <v>2</v>
      </c>
      <c r="U53" s="139">
        <f t="shared" si="5"/>
        <v>2E-3</v>
      </c>
      <c r="V53" s="79" t="s">
        <v>153</v>
      </c>
      <c r="W53" s="140">
        <f t="shared" si="6"/>
        <v>2E-3</v>
      </c>
      <c r="X53" s="141">
        <f t="shared" si="7"/>
        <v>2E-3</v>
      </c>
    </row>
    <row r="54" spans="1:24" ht="14" customHeight="1" x14ac:dyDescent="0.2">
      <c r="A54" s="263"/>
      <c r="B54" s="258" t="s">
        <v>54</v>
      </c>
      <c r="C54" s="259"/>
      <c r="D54" s="259"/>
      <c r="E54" s="26" t="s">
        <v>29</v>
      </c>
      <c r="F54" s="133" t="s">
        <v>10</v>
      </c>
      <c r="G54" s="133" t="s">
        <v>10</v>
      </c>
      <c r="H54" s="133" t="s">
        <v>10</v>
      </c>
      <c r="I54" s="133" t="s">
        <v>10</v>
      </c>
      <c r="J54" s="134">
        <v>4.0000000000000001E-3</v>
      </c>
      <c r="K54" s="133" t="s">
        <v>10</v>
      </c>
      <c r="L54" s="133" t="s">
        <v>10</v>
      </c>
      <c r="M54" s="133" t="s">
        <v>10</v>
      </c>
      <c r="N54" s="133" t="s">
        <v>10</v>
      </c>
      <c r="O54" s="133" t="s">
        <v>10</v>
      </c>
      <c r="P54" s="125">
        <v>4.0000000000000001E-3</v>
      </c>
      <c r="Q54" s="123" t="s">
        <v>10</v>
      </c>
      <c r="R54" s="82">
        <f>COUNTIF(F54:Q54,"&gt;0.04")</f>
        <v>0</v>
      </c>
      <c r="S54" s="83" t="s">
        <v>150</v>
      </c>
      <c r="T54" s="84">
        <f t="shared" si="4"/>
        <v>2</v>
      </c>
      <c r="U54" s="108">
        <f t="shared" si="5"/>
        <v>4.0000000000000001E-3</v>
      </c>
      <c r="V54" s="32" t="s">
        <v>153</v>
      </c>
      <c r="W54" s="126">
        <f t="shared" si="6"/>
        <v>4.0000000000000001E-3</v>
      </c>
      <c r="X54" s="125">
        <f t="shared" si="7"/>
        <v>4.0000000000000001E-3</v>
      </c>
    </row>
    <row r="55" spans="1:24" ht="14" customHeight="1" x14ac:dyDescent="0.2">
      <c r="A55" s="263"/>
      <c r="B55" s="258" t="s">
        <v>55</v>
      </c>
      <c r="C55" s="259"/>
      <c r="D55" s="259"/>
      <c r="E55" s="26" t="s">
        <v>29</v>
      </c>
      <c r="F55" s="17" t="s">
        <v>10</v>
      </c>
      <c r="G55" s="17" t="s">
        <v>10</v>
      </c>
      <c r="H55" s="17" t="s">
        <v>10</v>
      </c>
      <c r="I55" s="17" t="s">
        <v>10</v>
      </c>
      <c r="J55" s="105">
        <v>5.0000000000000001E-4</v>
      </c>
      <c r="K55" s="17" t="s">
        <v>10</v>
      </c>
      <c r="L55" s="17" t="s">
        <v>10</v>
      </c>
      <c r="M55" s="17" t="s">
        <v>10</v>
      </c>
      <c r="N55" s="17" t="s">
        <v>10</v>
      </c>
      <c r="O55" s="17" t="s">
        <v>10</v>
      </c>
      <c r="P55" s="135">
        <v>5.0000000000000001E-4</v>
      </c>
      <c r="Q55" s="123" t="s">
        <v>10</v>
      </c>
      <c r="R55" s="52">
        <f>COUNTIF(F55:Q55,"&gt;1")</f>
        <v>0</v>
      </c>
      <c r="S55" s="53" t="s">
        <v>150</v>
      </c>
      <c r="T55" s="54">
        <f t="shared" si="4"/>
        <v>2</v>
      </c>
      <c r="U55" s="136">
        <f t="shared" si="5"/>
        <v>5.0000000000000001E-4</v>
      </c>
      <c r="V55" s="32" t="s">
        <v>153</v>
      </c>
      <c r="W55" s="137">
        <f t="shared" si="6"/>
        <v>5.0000000000000001E-4</v>
      </c>
      <c r="X55" s="135">
        <f t="shared" si="7"/>
        <v>5.0000000000000001E-4</v>
      </c>
    </row>
    <row r="56" spans="1:24" ht="14" customHeight="1" x14ac:dyDescent="0.2">
      <c r="A56" s="263"/>
      <c r="B56" s="258" t="s">
        <v>56</v>
      </c>
      <c r="C56" s="259"/>
      <c r="D56" s="259"/>
      <c r="E56" s="26" t="s">
        <v>29</v>
      </c>
      <c r="F56" s="17" t="s">
        <v>10</v>
      </c>
      <c r="G56" s="17" t="s">
        <v>10</v>
      </c>
      <c r="H56" s="17" t="s">
        <v>10</v>
      </c>
      <c r="I56" s="17" t="s">
        <v>10</v>
      </c>
      <c r="J56" s="105">
        <v>5.9999999999999995E-4</v>
      </c>
      <c r="K56" s="17" t="s">
        <v>10</v>
      </c>
      <c r="L56" s="17" t="s">
        <v>10</v>
      </c>
      <c r="M56" s="17" t="s">
        <v>10</v>
      </c>
      <c r="N56" s="17" t="s">
        <v>10</v>
      </c>
      <c r="O56" s="17" t="s">
        <v>10</v>
      </c>
      <c r="P56" s="135">
        <v>5.9999999999999995E-4</v>
      </c>
      <c r="Q56" s="123" t="s">
        <v>10</v>
      </c>
      <c r="R56" s="52">
        <f>COUNTIF(F56:Q56,"&gt;0.1")</f>
        <v>0</v>
      </c>
      <c r="S56" s="53" t="s">
        <v>150</v>
      </c>
      <c r="T56" s="54">
        <f t="shared" si="4"/>
        <v>2</v>
      </c>
      <c r="U56" s="136">
        <f t="shared" si="5"/>
        <v>5.9999999999999995E-4</v>
      </c>
      <c r="V56" s="32" t="s">
        <v>153</v>
      </c>
      <c r="W56" s="137">
        <f t="shared" si="6"/>
        <v>5.9999999999999995E-4</v>
      </c>
      <c r="X56" s="135">
        <f t="shared" si="7"/>
        <v>5.9999999999999995E-4</v>
      </c>
    </row>
    <row r="57" spans="1:24" ht="14" customHeight="1" x14ac:dyDescent="0.2">
      <c r="A57" s="263"/>
      <c r="B57" s="267" t="s">
        <v>57</v>
      </c>
      <c r="C57" s="268"/>
      <c r="D57" s="268"/>
      <c r="E57" s="73" t="s">
        <v>29</v>
      </c>
      <c r="F57" s="127" t="s">
        <v>10</v>
      </c>
      <c r="G57" s="127" t="s">
        <v>10</v>
      </c>
      <c r="H57" s="127" t="s">
        <v>10</v>
      </c>
      <c r="I57" s="127" t="s">
        <v>10</v>
      </c>
      <c r="J57" s="128">
        <v>1E-3</v>
      </c>
      <c r="K57" s="127" t="s">
        <v>10</v>
      </c>
      <c r="L57" s="127" t="s">
        <v>10</v>
      </c>
      <c r="M57" s="127" t="s">
        <v>10</v>
      </c>
      <c r="N57" s="127" t="s">
        <v>10</v>
      </c>
      <c r="O57" s="127" t="s">
        <v>10</v>
      </c>
      <c r="P57" s="141">
        <v>1E-3</v>
      </c>
      <c r="Q57" s="130" t="s">
        <v>10</v>
      </c>
      <c r="R57" s="76">
        <f>COUNTIF(F57:Q57,"&gt;0.01")</f>
        <v>0</v>
      </c>
      <c r="S57" s="77" t="s">
        <v>150</v>
      </c>
      <c r="T57" s="90">
        <f t="shared" si="4"/>
        <v>2</v>
      </c>
      <c r="U57" s="139">
        <f t="shared" si="5"/>
        <v>1E-3</v>
      </c>
      <c r="V57" s="79" t="s">
        <v>153</v>
      </c>
      <c r="W57" s="140">
        <f t="shared" si="6"/>
        <v>1E-3</v>
      </c>
      <c r="X57" s="141">
        <f t="shared" si="7"/>
        <v>1E-3</v>
      </c>
    </row>
    <row r="58" spans="1:24" ht="14" customHeight="1" x14ac:dyDescent="0.2">
      <c r="A58" s="263"/>
      <c r="B58" s="258" t="s">
        <v>58</v>
      </c>
      <c r="C58" s="259"/>
      <c r="D58" s="259"/>
      <c r="E58" s="26" t="s">
        <v>29</v>
      </c>
      <c r="F58" s="133" t="s">
        <v>10</v>
      </c>
      <c r="G58" s="133" t="s">
        <v>10</v>
      </c>
      <c r="H58" s="133" t="s">
        <v>10</v>
      </c>
      <c r="I58" s="133" t="s">
        <v>10</v>
      </c>
      <c r="J58" s="134">
        <v>5.0000000000000001E-4</v>
      </c>
      <c r="K58" s="133" t="s">
        <v>10</v>
      </c>
      <c r="L58" s="133" t="s">
        <v>10</v>
      </c>
      <c r="M58" s="133" t="s">
        <v>10</v>
      </c>
      <c r="N58" s="133" t="s">
        <v>10</v>
      </c>
      <c r="O58" s="133" t="s">
        <v>10</v>
      </c>
      <c r="P58" s="135">
        <v>5.0000000000000001E-4</v>
      </c>
      <c r="Q58" s="123" t="s">
        <v>10</v>
      </c>
      <c r="R58" s="82">
        <f>COUNTIF(F58:Q58,"&gt;0.01")</f>
        <v>0</v>
      </c>
      <c r="S58" s="83" t="s">
        <v>150</v>
      </c>
      <c r="T58" s="84">
        <f t="shared" si="4"/>
        <v>2</v>
      </c>
      <c r="U58" s="136">
        <f t="shared" si="5"/>
        <v>5.0000000000000001E-4</v>
      </c>
      <c r="V58" s="32" t="s">
        <v>153</v>
      </c>
      <c r="W58" s="137">
        <f t="shared" si="6"/>
        <v>5.0000000000000001E-4</v>
      </c>
      <c r="X58" s="135">
        <f t="shared" si="7"/>
        <v>5.0000000000000001E-4</v>
      </c>
    </row>
    <row r="59" spans="1:24" ht="14" customHeight="1" x14ac:dyDescent="0.2">
      <c r="A59" s="263"/>
      <c r="B59" s="258" t="s">
        <v>59</v>
      </c>
      <c r="C59" s="259"/>
      <c r="D59" s="259"/>
      <c r="E59" s="26" t="s">
        <v>29</v>
      </c>
      <c r="F59" s="17" t="s">
        <v>10</v>
      </c>
      <c r="G59" s="17" t="s">
        <v>10</v>
      </c>
      <c r="H59" s="17" t="s">
        <v>10</v>
      </c>
      <c r="I59" s="17" t="s">
        <v>10</v>
      </c>
      <c r="J59" s="105">
        <v>2.0000000000000001E-4</v>
      </c>
      <c r="K59" s="17" t="s">
        <v>10</v>
      </c>
      <c r="L59" s="17" t="s">
        <v>10</v>
      </c>
      <c r="M59" s="17" t="s">
        <v>10</v>
      </c>
      <c r="N59" s="17" t="s">
        <v>10</v>
      </c>
      <c r="O59" s="17" t="s">
        <v>10</v>
      </c>
      <c r="P59" s="135" t="s">
        <v>144</v>
      </c>
      <c r="Q59" s="123" t="s">
        <v>10</v>
      </c>
      <c r="R59" s="52">
        <f>COUNTIF(F59:Q59,"&gt;0.01")</f>
        <v>0</v>
      </c>
      <c r="S59" s="53" t="s">
        <v>150</v>
      </c>
      <c r="T59" s="54">
        <f t="shared" si="4"/>
        <v>1</v>
      </c>
      <c r="U59" s="136">
        <f t="shared" si="5"/>
        <v>2.0000000000000001E-4</v>
      </c>
      <c r="V59" s="32" t="s">
        <v>153</v>
      </c>
      <c r="W59" s="137">
        <f t="shared" si="6"/>
        <v>2.0000000000000001E-4</v>
      </c>
      <c r="X59" s="135">
        <f t="shared" si="7"/>
        <v>2.0000000000000001E-4</v>
      </c>
    </row>
    <row r="60" spans="1:24" ht="14" customHeight="1" x14ac:dyDescent="0.2">
      <c r="A60" s="263"/>
      <c r="B60" s="258" t="s">
        <v>60</v>
      </c>
      <c r="C60" s="259"/>
      <c r="D60" s="259"/>
      <c r="E60" s="26" t="s">
        <v>29</v>
      </c>
      <c r="F60" s="17" t="s">
        <v>10</v>
      </c>
      <c r="G60" s="17" t="s">
        <v>10</v>
      </c>
      <c r="H60" s="17" t="s">
        <v>10</v>
      </c>
      <c r="I60" s="17" t="s">
        <v>10</v>
      </c>
      <c r="J60" s="105">
        <v>5.9999999999999995E-4</v>
      </c>
      <c r="K60" s="17" t="s">
        <v>10</v>
      </c>
      <c r="L60" s="17" t="s">
        <v>10</v>
      </c>
      <c r="M60" s="17" t="s">
        <v>10</v>
      </c>
      <c r="N60" s="17" t="s">
        <v>10</v>
      </c>
      <c r="O60" s="17" t="s">
        <v>10</v>
      </c>
      <c r="P60" s="135" t="s">
        <v>144</v>
      </c>
      <c r="Q60" s="123" t="s">
        <v>10</v>
      </c>
      <c r="R60" s="52">
        <f>COUNTIF(F60:Q60,"&gt;0.002")</f>
        <v>0</v>
      </c>
      <c r="S60" s="53" t="s">
        <v>150</v>
      </c>
      <c r="T60" s="54">
        <f t="shared" si="4"/>
        <v>1</v>
      </c>
      <c r="U60" s="136">
        <f t="shared" si="5"/>
        <v>5.9999999999999995E-4</v>
      </c>
      <c r="V60" s="32" t="s">
        <v>153</v>
      </c>
      <c r="W60" s="137">
        <f t="shared" si="6"/>
        <v>5.9999999999999995E-4</v>
      </c>
      <c r="X60" s="135">
        <f t="shared" si="7"/>
        <v>5.9999999999999995E-4</v>
      </c>
    </row>
    <row r="61" spans="1:24" ht="14" customHeight="1" x14ac:dyDescent="0.2">
      <c r="A61" s="263"/>
      <c r="B61" s="267" t="s">
        <v>61</v>
      </c>
      <c r="C61" s="268"/>
      <c r="D61" s="268"/>
      <c r="E61" s="73" t="s">
        <v>29</v>
      </c>
      <c r="F61" s="127" t="s">
        <v>10</v>
      </c>
      <c r="G61" s="127" t="s">
        <v>10</v>
      </c>
      <c r="H61" s="127" t="s">
        <v>10</v>
      </c>
      <c r="I61" s="127" t="s">
        <v>10</v>
      </c>
      <c r="J61" s="128">
        <v>2.9999999999999997E-4</v>
      </c>
      <c r="K61" s="127" t="s">
        <v>10</v>
      </c>
      <c r="L61" s="127" t="s">
        <v>10</v>
      </c>
      <c r="M61" s="127" t="s">
        <v>10</v>
      </c>
      <c r="N61" s="127" t="s">
        <v>10</v>
      </c>
      <c r="O61" s="127" t="s">
        <v>10</v>
      </c>
      <c r="P61" s="138" t="s">
        <v>144</v>
      </c>
      <c r="Q61" s="130" t="s">
        <v>10</v>
      </c>
      <c r="R61" s="76">
        <f>COUNTIF(F61:Q61,"&gt;0.006")</f>
        <v>0</v>
      </c>
      <c r="S61" s="77" t="s">
        <v>150</v>
      </c>
      <c r="T61" s="90">
        <f t="shared" si="4"/>
        <v>1</v>
      </c>
      <c r="U61" s="142">
        <f t="shared" si="5"/>
        <v>2.9999999999999997E-4</v>
      </c>
      <c r="V61" s="79" t="s">
        <v>153</v>
      </c>
      <c r="W61" s="143">
        <f t="shared" si="6"/>
        <v>2.9999999999999997E-4</v>
      </c>
      <c r="X61" s="138">
        <f t="shared" si="7"/>
        <v>2.9999999999999997E-4</v>
      </c>
    </row>
    <row r="62" spans="1:24" ht="14" customHeight="1" x14ac:dyDescent="0.2">
      <c r="A62" s="263"/>
      <c r="B62" s="258" t="s">
        <v>62</v>
      </c>
      <c r="C62" s="259"/>
      <c r="D62" s="259"/>
      <c r="E62" s="26" t="s">
        <v>29</v>
      </c>
      <c r="F62" s="133" t="s">
        <v>10</v>
      </c>
      <c r="G62" s="133" t="s">
        <v>10</v>
      </c>
      <c r="H62" s="133" t="s">
        <v>10</v>
      </c>
      <c r="I62" s="133" t="s">
        <v>10</v>
      </c>
      <c r="J62" s="134">
        <v>2E-3</v>
      </c>
      <c r="K62" s="133" t="s">
        <v>10</v>
      </c>
      <c r="L62" s="133" t="s">
        <v>10</v>
      </c>
      <c r="M62" s="133" t="s">
        <v>10</v>
      </c>
      <c r="N62" s="133" t="s">
        <v>10</v>
      </c>
      <c r="O62" s="133" t="s">
        <v>10</v>
      </c>
      <c r="P62" s="125" t="s">
        <v>144</v>
      </c>
      <c r="Q62" s="123" t="s">
        <v>10</v>
      </c>
      <c r="R62" s="82">
        <f>COUNTIF(F62:Q62,"&gt;0.003")</f>
        <v>0</v>
      </c>
      <c r="S62" s="83" t="s">
        <v>150</v>
      </c>
      <c r="T62" s="84">
        <f t="shared" si="4"/>
        <v>1</v>
      </c>
      <c r="U62" s="108">
        <f t="shared" si="5"/>
        <v>2E-3</v>
      </c>
      <c r="V62" s="32" t="s">
        <v>153</v>
      </c>
      <c r="W62" s="126">
        <f t="shared" si="6"/>
        <v>2E-3</v>
      </c>
      <c r="X62" s="125">
        <f t="shared" si="7"/>
        <v>2E-3</v>
      </c>
    </row>
    <row r="63" spans="1:24" ht="14" customHeight="1" x14ac:dyDescent="0.2">
      <c r="A63" s="263"/>
      <c r="B63" s="258" t="s">
        <v>63</v>
      </c>
      <c r="C63" s="259"/>
      <c r="D63" s="259"/>
      <c r="E63" s="26" t="s">
        <v>29</v>
      </c>
      <c r="F63" s="17" t="s">
        <v>10</v>
      </c>
      <c r="G63" s="17" t="s">
        <v>10</v>
      </c>
      <c r="H63" s="17" t="s">
        <v>10</v>
      </c>
      <c r="I63" s="17" t="s">
        <v>10</v>
      </c>
      <c r="J63" s="105">
        <v>1E-3</v>
      </c>
      <c r="K63" s="17" t="s">
        <v>10</v>
      </c>
      <c r="L63" s="17" t="s">
        <v>10</v>
      </c>
      <c r="M63" s="17" t="s">
        <v>10</v>
      </c>
      <c r="N63" s="17" t="s">
        <v>10</v>
      </c>
      <c r="O63" s="17" t="s">
        <v>10</v>
      </c>
      <c r="P63" s="125">
        <v>1E-3</v>
      </c>
      <c r="Q63" s="123" t="s">
        <v>10</v>
      </c>
      <c r="R63" s="52">
        <f>COUNTIF(F63:Q63,"&gt;0.02")</f>
        <v>0</v>
      </c>
      <c r="S63" s="53" t="s">
        <v>150</v>
      </c>
      <c r="T63" s="54">
        <f t="shared" si="4"/>
        <v>2</v>
      </c>
      <c r="U63" s="108">
        <f t="shared" si="5"/>
        <v>1E-3</v>
      </c>
      <c r="V63" s="32" t="s">
        <v>153</v>
      </c>
      <c r="W63" s="126">
        <f t="shared" si="6"/>
        <v>1E-3</v>
      </c>
      <c r="X63" s="125">
        <f t="shared" si="7"/>
        <v>1E-3</v>
      </c>
    </row>
    <row r="64" spans="1:24" ht="14" customHeight="1" x14ac:dyDescent="0.2">
      <c r="A64" s="263"/>
      <c r="B64" s="258" t="s">
        <v>64</v>
      </c>
      <c r="C64" s="259"/>
      <c r="D64" s="259"/>
      <c r="E64" s="26" t="s">
        <v>29</v>
      </c>
      <c r="F64" s="17" t="s">
        <v>10</v>
      </c>
      <c r="G64" s="17" t="s">
        <v>10</v>
      </c>
      <c r="H64" s="17" t="s">
        <v>10</v>
      </c>
      <c r="I64" s="17" t="s">
        <v>10</v>
      </c>
      <c r="J64" s="105">
        <v>2E-3</v>
      </c>
      <c r="K64" s="17" t="s">
        <v>10</v>
      </c>
      <c r="L64" s="17" t="s">
        <v>10</v>
      </c>
      <c r="M64" s="17" t="s">
        <v>10</v>
      </c>
      <c r="N64" s="17" t="s">
        <v>10</v>
      </c>
      <c r="O64" s="17" t="s">
        <v>10</v>
      </c>
      <c r="P64" s="125">
        <v>2E-3</v>
      </c>
      <c r="Q64" s="123" t="s">
        <v>10</v>
      </c>
      <c r="R64" s="52">
        <f>COUNTIF(F64:Q64,"&gt;0.01")</f>
        <v>0</v>
      </c>
      <c r="S64" s="53" t="s">
        <v>150</v>
      </c>
      <c r="T64" s="54">
        <f t="shared" si="4"/>
        <v>2</v>
      </c>
      <c r="U64" s="108">
        <f t="shared" si="5"/>
        <v>2E-3</v>
      </c>
      <c r="V64" s="32" t="s">
        <v>153</v>
      </c>
      <c r="W64" s="126">
        <f t="shared" si="6"/>
        <v>2E-3</v>
      </c>
      <c r="X64" s="125">
        <f t="shared" si="7"/>
        <v>2E-3</v>
      </c>
    </row>
    <row r="65" spans="1:24" ht="14" customHeight="1" x14ac:dyDescent="0.2">
      <c r="A65" s="263"/>
      <c r="B65" s="267" t="s">
        <v>65</v>
      </c>
      <c r="C65" s="268"/>
      <c r="D65" s="268"/>
      <c r="E65" s="73" t="s">
        <v>29</v>
      </c>
      <c r="F65" s="127" t="s">
        <v>10</v>
      </c>
      <c r="G65" s="127" t="s">
        <v>10</v>
      </c>
      <c r="H65" s="127" t="s">
        <v>10</v>
      </c>
      <c r="I65" s="127" t="s">
        <v>10</v>
      </c>
      <c r="J65" s="127">
        <v>0.13</v>
      </c>
      <c r="K65" s="127" t="s">
        <v>10</v>
      </c>
      <c r="L65" s="127" t="s">
        <v>10</v>
      </c>
      <c r="M65" s="127" t="s">
        <v>10</v>
      </c>
      <c r="N65" s="127" t="s">
        <v>10</v>
      </c>
      <c r="O65" s="127" t="s">
        <v>10</v>
      </c>
      <c r="P65" s="235">
        <v>1</v>
      </c>
      <c r="Q65" s="130" t="s">
        <v>10</v>
      </c>
      <c r="R65" s="76">
        <f>COUNTIF(F65:Q65,"&gt;10")</f>
        <v>0</v>
      </c>
      <c r="S65" s="77" t="s">
        <v>150</v>
      </c>
      <c r="T65" s="90">
        <f t="shared" si="4"/>
        <v>2</v>
      </c>
      <c r="U65" s="145">
        <f t="shared" si="5"/>
        <v>0.13</v>
      </c>
      <c r="V65" s="146" t="s">
        <v>153</v>
      </c>
      <c r="W65" s="147">
        <f t="shared" si="6"/>
        <v>1</v>
      </c>
      <c r="X65" s="144">
        <f t="shared" si="7"/>
        <v>0.56499999999999995</v>
      </c>
    </row>
    <row r="66" spans="1:24" ht="14" customHeight="1" x14ac:dyDescent="0.2">
      <c r="A66" s="263"/>
      <c r="B66" s="258" t="s">
        <v>66</v>
      </c>
      <c r="C66" s="259"/>
      <c r="D66" s="259"/>
      <c r="E66" s="148" t="s">
        <v>29</v>
      </c>
      <c r="F66" s="133" t="s">
        <v>10</v>
      </c>
      <c r="G66" s="133" t="s">
        <v>10</v>
      </c>
      <c r="H66" s="133" t="s">
        <v>10</v>
      </c>
      <c r="I66" s="133" t="s">
        <v>10</v>
      </c>
      <c r="J66" s="133">
        <v>0.23</v>
      </c>
      <c r="K66" s="133" t="s">
        <v>10</v>
      </c>
      <c r="L66" s="133" t="s">
        <v>10</v>
      </c>
      <c r="M66" s="133" t="s">
        <v>10</v>
      </c>
      <c r="N66" s="133" t="s">
        <v>10</v>
      </c>
      <c r="O66" s="133" t="s">
        <v>10</v>
      </c>
      <c r="P66" s="149">
        <v>0.15</v>
      </c>
      <c r="Q66" s="150" t="s">
        <v>10</v>
      </c>
      <c r="R66" s="82">
        <f>COUNTIF(F66:Q66,"&gt;0.8")</f>
        <v>0</v>
      </c>
      <c r="S66" s="83" t="s">
        <v>150</v>
      </c>
      <c r="T66" s="84">
        <f t="shared" si="4"/>
        <v>2</v>
      </c>
      <c r="U66" s="151">
        <f t="shared" si="5"/>
        <v>0.15</v>
      </c>
      <c r="V66" s="152" t="s">
        <v>153</v>
      </c>
      <c r="W66" s="153">
        <f t="shared" si="6"/>
        <v>0.23</v>
      </c>
      <c r="X66" s="149">
        <f t="shared" si="7"/>
        <v>0.19</v>
      </c>
    </row>
    <row r="67" spans="1:24" ht="14" customHeight="1" x14ac:dyDescent="0.2">
      <c r="A67" s="263"/>
      <c r="B67" s="258" t="s">
        <v>67</v>
      </c>
      <c r="C67" s="259"/>
      <c r="D67" s="259"/>
      <c r="E67" s="26" t="s">
        <v>29</v>
      </c>
      <c r="F67" s="17" t="s">
        <v>10</v>
      </c>
      <c r="G67" s="17" t="s">
        <v>10</v>
      </c>
      <c r="H67" s="17" t="s">
        <v>10</v>
      </c>
      <c r="I67" s="17" t="s">
        <v>10</v>
      </c>
      <c r="J67" s="17">
        <v>0.05</v>
      </c>
      <c r="K67" s="17" t="s">
        <v>10</v>
      </c>
      <c r="L67" s="17" t="s">
        <v>10</v>
      </c>
      <c r="M67" s="17" t="s">
        <v>10</v>
      </c>
      <c r="N67" s="17" t="s">
        <v>10</v>
      </c>
      <c r="O67" s="17" t="s">
        <v>10</v>
      </c>
      <c r="P67" s="154">
        <v>0.05</v>
      </c>
      <c r="Q67" s="123" t="s">
        <v>10</v>
      </c>
      <c r="R67" s="52">
        <f>COUNTIF(F67:Q67,"&gt;1")</f>
        <v>0</v>
      </c>
      <c r="S67" s="53" t="s">
        <v>150</v>
      </c>
      <c r="T67" s="54">
        <f t="shared" si="4"/>
        <v>2</v>
      </c>
      <c r="U67" s="155">
        <f t="shared" si="5"/>
        <v>0.05</v>
      </c>
      <c r="V67" s="32" t="s">
        <v>153</v>
      </c>
      <c r="W67" s="26">
        <f t="shared" si="6"/>
        <v>0.05</v>
      </c>
      <c r="X67" s="107">
        <f t="shared" si="7"/>
        <v>0.05</v>
      </c>
    </row>
    <row r="68" spans="1:24" ht="14" customHeight="1" x14ac:dyDescent="0.2">
      <c r="A68" s="264"/>
      <c r="B68" s="260" t="s">
        <v>68</v>
      </c>
      <c r="C68" s="261"/>
      <c r="D68" s="261"/>
      <c r="E68" s="35" t="s">
        <v>29</v>
      </c>
      <c r="F68" s="156" t="s">
        <v>10</v>
      </c>
      <c r="G68" s="156" t="s">
        <v>10</v>
      </c>
      <c r="H68" s="156" t="s">
        <v>10</v>
      </c>
      <c r="I68" s="156" t="s">
        <v>10</v>
      </c>
      <c r="J68" s="113">
        <v>5.0000000000000001E-3</v>
      </c>
      <c r="K68" s="156" t="s">
        <v>10</v>
      </c>
      <c r="L68" s="156" t="s">
        <v>10</v>
      </c>
      <c r="M68" s="156" t="s">
        <v>10</v>
      </c>
      <c r="N68" s="156" t="s">
        <v>10</v>
      </c>
      <c r="O68" s="156" t="s">
        <v>10</v>
      </c>
      <c r="P68" s="157">
        <v>5.0000000000000001E-3</v>
      </c>
      <c r="Q68" s="158" t="s">
        <v>10</v>
      </c>
      <c r="R68" s="62">
        <f>COUNTIF(F68:Q68,"&gt;0.05")</f>
        <v>0</v>
      </c>
      <c r="S68" s="63" t="s">
        <v>150</v>
      </c>
      <c r="T68" s="64">
        <f t="shared" si="4"/>
        <v>2</v>
      </c>
      <c r="U68" s="159">
        <f t="shared" si="5"/>
        <v>5.0000000000000001E-3</v>
      </c>
      <c r="V68" s="40" t="s">
        <v>153</v>
      </c>
      <c r="W68" s="160">
        <f t="shared" si="6"/>
        <v>5.0000000000000001E-3</v>
      </c>
      <c r="X68" s="157">
        <f t="shared" si="7"/>
        <v>5.0000000000000001E-3</v>
      </c>
    </row>
    <row r="69" spans="1:24" ht="14" customHeight="1" x14ac:dyDescent="0.2">
      <c r="A69" s="262" t="s">
        <v>69</v>
      </c>
      <c r="B69" s="265" t="s">
        <v>70</v>
      </c>
      <c r="C69" s="266"/>
      <c r="D69" s="266"/>
      <c r="E69" s="117" t="s">
        <v>29</v>
      </c>
      <c r="F69" s="16" t="s">
        <v>10</v>
      </c>
      <c r="G69" s="16" t="s">
        <v>10</v>
      </c>
      <c r="H69" s="16" t="s">
        <v>10</v>
      </c>
      <c r="I69" s="16" t="s">
        <v>10</v>
      </c>
      <c r="J69" s="118">
        <v>0.5</v>
      </c>
      <c r="K69" s="16" t="s">
        <v>10</v>
      </c>
      <c r="L69" s="16" t="s">
        <v>10</v>
      </c>
      <c r="M69" s="16" t="s">
        <v>10</v>
      </c>
      <c r="N69" s="16" t="s">
        <v>10</v>
      </c>
      <c r="O69" s="16" t="s">
        <v>10</v>
      </c>
      <c r="P69" s="161" t="s">
        <v>144</v>
      </c>
      <c r="Q69" s="120" t="s">
        <v>10</v>
      </c>
      <c r="R69" s="44" t="s">
        <v>144</v>
      </c>
      <c r="S69" s="45" t="s">
        <v>150</v>
      </c>
      <c r="T69" s="46">
        <f t="shared" si="4"/>
        <v>1</v>
      </c>
      <c r="U69" s="162">
        <f t="shared" si="5"/>
        <v>0.5</v>
      </c>
      <c r="V69" s="32" t="s">
        <v>153</v>
      </c>
      <c r="W69" s="163">
        <f t="shared" si="6"/>
        <v>0.5</v>
      </c>
      <c r="X69" s="161">
        <f t="shared" si="7"/>
        <v>0.5</v>
      </c>
    </row>
    <row r="70" spans="1:24" ht="14" customHeight="1" x14ac:dyDescent="0.2">
      <c r="A70" s="263"/>
      <c r="B70" s="258" t="s">
        <v>71</v>
      </c>
      <c r="C70" s="259"/>
      <c r="D70" s="259"/>
      <c r="E70" s="26" t="s">
        <v>29</v>
      </c>
      <c r="F70" s="17" t="s">
        <v>10</v>
      </c>
      <c r="G70" s="17" t="s">
        <v>10</v>
      </c>
      <c r="H70" s="17" t="s">
        <v>10</v>
      </c>
      <c r="I70" s="17" t="s">
        <v>10</v>
      </c>
      <c r="J70" s="105">
        <v>5.0000000000000001E-3</v>
      </c>
      <c r="K70" s="17" t="s">
        <v>10</v>
      </c>
      <c r="L70" s="17" t="s">
        <v>10</v>
      </c>
      <c r="M70" s="17" t="s">
        <v>10</v>
      </c>
      <c r="N70" s="17" t="s">
        <v>10</v>
      </c>
      <c r="O70" s="17" t="s">
        <v>10</v>
      </c>
      <c r="P70" s="125" t="s">
        <v>144</v>
      </c>
      <c r="Q70" s="123" t="s">
        <v>10</v>
      </c>
      <c r="R70" s="52" t="s">
        <v>10</v>
      </c>
      <c r="S70" s="53" t="s">
        <v>150</v>
      </c>
      <c r="T70" s="54">
        <f t="shared" si="4"/>
        <v>1</v>
      </c>
      <c r="U70" s="108">
        <f t="shared" ref="U70:U75" si="8">MIN(F70:Q70)</f>
        <v>5.0000000000000001E-3</v>
      </c>
      <c r="V70" s="32" t="s">
        <v>153</v>
      </c>
      <c r="W70" s="126">
        <f t="shared" ref="W70:W75" si="9">MAX(F70:Q70)</f>
        <v>5.0000000000000001E-3</v>
      </c>
      <c r="X70" s="125">
        <f t="shared" ref="X70:X75" si="10">AVERAGE(F70:Q70)</f>
        <v>5.0000000000000001E-3</v>
      </c>
    </row>
    <row r="71" spans="1:24" ht="14" customHeight="1" x14ac:dyDescent="0.2">
      <c r="A71" s="263"/>
      <c r="B71" s="267" t="s">
        <v>72</v>
      </c>
      <c r="C71" s="268"/>
      <c r="D71" s="268"/>
      <c r="E71" s="73" t="s">
        <v>29</v>
      </c>
      <c r="F71" s="127" t="s">
        <v>10</v>
      </c>
      <c r="G71" s="127" t="s">
        <v>10</v>
      </c>
      <c r="H71" s="127" t="s">
        <v>10</v>
      </c>
      <c r="I71" s="127" t="s">
        <v>10</v>
      </c>
      <c r="J71" s="127">
        <v>6.0000000000000001E-3</v>
      </c>
      <c r="K71" s="127" t="s">
        <v>10</v>
      </c>
      <c r="L71" s="127" t="s">
        <v>10</v>
      </c>
      <c r="M71" s="127" t="s">
        <v>10</v>
      </c>
      <c r="N71" s="127" t="s">
        <v>10</v>
      </c>
      <c r="O71" s="127" t="s">
        <v>10</v>
      </c>
      <c r="P71" s="141" t="s">
        <v>144</v>
      </c>
      <c r="Q71" s="130" t="s">
        <v>10</v>
      </c>
      <c r="R71" s="76" t="s">
        <v>10</v>
      </c>
      <c r="S71" s="77" t="s">
        <v>150</v>
      </c>
      <c r="T71" s="90">
        <f t="shared" si="4"/>
        <v>1</v>
      </c>
      <c r="U71" s="164">
        <f t="shared" si="8"/>
        <v>6.0000000000000001E-3</v>
      </c>
      <c r="V71" s="32" t="s">
        <v>153</v>
      </c>
      <c r="W71" s="165">
        <f t="shared" si="9"/>
        <v>6.0000000000000001E-3</v>
      </c>
      <c r="X71" s="166">
        <f t="shared" si="10"/>
        <v>6.0000000000000001E-3</v>
      </c>
    </row>
    <row r="72" spans="1:24" ht="14" customHeight="1" x14ac:dyDescent="0.2">
      <c r="A72" s="263"/>
      <c r="B72" s="258" t="s">
        <v>73</v>
      </c>
      <c r="C72" s="259"/>
      <c r="D72" s="259"/>
      <c r="E72" s="26" t="s">
        <v>29</v>
      </c>
      <c r="F72" s="17" t="s">
        <v>10</v>
      </c>
      <c r="G72" s="17" t="s">
        <v>10</v>
      </c>
      <c r="H72" s="17" t="s">
        <v>10</v>
      </c>
      <c r="I72" s="17" t="s">
        <v>10</v>
      </c>
      <c r="J72" s="17">
        <v>0.09</v>
      </c>
      <c r="K72" s="17" t="s">
        <v>10</v>
      </c>
      <c r="L72" s="17" t="s">
        <v>10</v>
      </c>
      <c r="M72" s="17" t="s">
        <v>10</v>
      </c>
      <c r="N72" s="17" t="s">
        <v>10</v>
      </c>
      <c r="O72" s="17" t="s">
        <v>10</v>
      </c>
      <c r="P72" s="167" t="s">
        <v>144</v>
      </c>
      <c r="Q72" s="123" t="s">
        <v>10</v>
      </c>
      <c r="R72" s="82" t="s">
        <v>10</v>
      </c>
      <c r="S72" s="83" t="s">
        <v>150</v>
      </c>
      <c r="T72" s="84">
        <f t="shared" si="4"/>
        <v>1</v>
      </c>
      <c r="U72" s="168">
        <f t="shared" si="8"/>
        <v>0.09</v>
      </c>
      <c r="V72" s="152" t="s">
        <v>153</v>
      </c>
      <c r="W72" s="169">
        <f t="shared" si="9"/>
        <v>0.09</v>
      </c>
      <c r="X72" s="170">
        <f t="shared" si="10"/>
        <v>0.09</v>
      </c>
    </row>
    <row r="73" spans="1:24" ht="14" customHeight="1" x14ac:dyDescent="0.2">
      <c r="A73" s="263"/>
      <c r="B73" s="258" t="s">
        <v>74</v>
      </c>
      <c r="C73" s="259"/>
      <c r="D73" s="259"/>
      <c r="E73" s="26" t="s">
        <v>29</v>
      </c>
      <c r="F73" s="17" t="s">
        <v>10</v>
      </c>
      <c r="G73" s="17" t="s">
        <v>10</v>
      </c>
      <c r="H73" s="17" t="s">
        <v>10</v>
      </c>
      <c r="I73" s="17" t="s">
        <v>10</v>
      </c>
      <c r="J73" s="105">
        <v>0.01</v>
      </c>
      <c r="K73" s="17" t="s">
        <v>10</v>
      </c>
      <c r="L73" s="17" t="s">
        <v>10</v>
      </c>
      <c r="M73" s="17" t="s">
        <v>10</v>
      </c>
      <c r="N73" s="17" t="s">
        <v>10</v>
      </c>
      <c r="O73" s="17" t="s">
        <v>10</v>
      </c>
      <c r="P73" s="167" t="s">
        <v>144</v>
      </c>
      <c r="Q73" s="123" t="s">
        <v>10</v>
      </c>
      <c r="R73" s="52" t="s">
        <v>10</v>
      </c>
      <c r="S73" s="53" t="s">
        <v>150</v>
      </c>
      <c r="T73" s="54">
        <f t="shared" si="4"/>
        <v>1</v>
      </c>
      <c r="U73" s="171">
        <f t="shared" si="8"/>
        <v>0.01</v>
      </c>
      <c r="V73" s="32" t="s">
        <v>153</v>
      </c>
      <c r="W73" s="172">
        <f t="shared" si="9"/>
        <v>0.01</v>
      </c>
      <c r="X73" s="167">
        <f t="shared" si="10"/>
        <v>0.01</v>
      </c>
    </row>
    <row r="74" spans="1:24" ht="14" customHeight="1" x14ac:dyDescent="0.2">
      <c r="A74" s="263"/>
      <c r="B74" s="258" t="s">
        <v>75</v>
      </c>
      <c r="C74" s="259"/>
      <c r="D74" s="259"/>
      <c r="E74" s="26" t="s">
        <v>29</v>
      </c>
      <c r="F74" s="17" t="s">
        <v>10</v>
      </c>
      <c r="G74" s="17" t="s">
        <v>10</v>
      </c>
      <c r="H74" s="17" t="s">
        <v>10</v>
      </c>
      <c r="I74" s="17" t="s">
        <v>10</v>
      </c>
      <c r="J74" s="105">
        <v>0.03</v>
      </c>
      <c r="K74" s="17" t="s">
        <v>10</v>
      </c>
      <c r="L74" s="17" t="s">
        <v>10</v>
      </c>
      <c r="M74" s="17" t="s">
        <v>10</v>
      </c>
      <c r="N74" s="17" t="s">
        <v>10</v>
      </c>
      <c r="O74" s="17" t="s">
        <v>10</v>
      </c>
      <c r="P74" s="167" t="s">
        <v>144</v>
      </c>
      <c r="Q74" s="123" t="s">
        <v>10</v>
      </c>
      <c r="R74" s="52" t="s">
        <v>10</v>
      </c>
      <c r="S74" s="53" t="s">
        <v>150</v>
      </c>
      <c r="T74" s="54">
        <f t="shared" si="4"/>
        <v>1</v>
      </c>
      <c r="U74" s="171">
        <f t="shared" si="8"/>
        <v>0.03</v>
      </c>
      <c r="V74" s="32" t="s">
        <v>153</v>
      </c>
      <c r="W74" s="172">
        <f t="shared" si="9"/>
        <v>0.03</v>
      </c>
      <c r="X74" s="167">
        <f t="shared" si="10"/>
        <v>0.03</v>
      </c>
    </row>
    <row r="75" spans="1:24" ht="14" customHeight="1" x14ac:dyDescent="0.2">
      <c r="A75" s="263"/>
      <c r="B75" s="258" t="s">
        <v>76</v>
      </c>
      <c r="C75" s="259"/>
      <c r="D75" s="259"/>
      <c r="E75" s="26" t="s">
        <v>29</v>
      </c>
      <c r="F75" s="127" t="s">
        <v>10</v>
      </c>
      <c r="G75" s="127" t="s">
        <v>10</v>
      </c>
      <c r="H75" s="127" t="s">
        <v>10</v>
      </c>
      <c r="I75" s="127" t="s">
        <v>10</v>
      </c>
      <c r="J75" s="127">
        <v>0.01</v>
      </c>
      <c r="K75" s="127" t="s">
        <v>10</v>
      </c>
      <c r="L75" s="127" t="s">
        <v>10</v>
      </c>
      <c r="M75" s="127" t="s">
        <v>10</v>
      </c>
      <c r="N75" s="127" t="s">
        <v>10</v>
      </c>
      <c r="O75" s="127" t="s">
        <v>10</v>
      </c>
      <c r="P75" s="144" t="s">
        <v>144</v>
      </c>
      <c r="Q75" s="127" t="s">
        <v>10</v>
      </c>
      <c r="R75" s="76" t="s">
        <v>10</v>
      </c>
      <c r="S75" s="77" t="s">
        <v>150</v>
      </c>
      <c r="T75" s="90">
        <f t="shared" si="4"/>
        <v>1</v>
      </c>
      <c r="U75" s="145">
        <f t="shared" si="8"/>
        <v>0.01</v>
      </c>
      <c r="V75" s="79" t="s">
        <v>153</v>
      </c>
      <c r="W75" s="147">
        <f t="shared" si="9"/>
        <v>0.01</v>
      </c>
      <c r="X75" s="144">
        <f t="shared" si="10"/>
        <v>0.01</v>
      </c>
    </row>
    <row r="76" spans="1:24" ht="14" customHeight="1" x14ac:dyDescent="0.2">
      <c r="A76" s="263"/>
      <c r="B76" s="277" t="s">
        <v>77</v>
      </c>
      <c r="C76" s="278"/>
      <c r="D76" s="278"/>
      <c r="E76" s="148" t="s">
        <v>29</v>
      </c>
      <c r="F76" s="17" t="s">
        <v>10</v>
      </c>
      <c r="G76" s="17" t="s">
        <v>10</v>
      </c>
      <c r="H76" s="17" t="s">
        <v>10</v>
      </c>
      <c r="I76" s="17" t="s">
        <v>10</v>
      </c>
      <c r="J76" s="17">
        <v>0.04</v>
      </c>
      <c r="K76" s="17" t="s">
        <v>10</v>
      </c>
      <c r="L76" s="17" t="s">
        <v>10</v>
      </c>
      <c r="M76" s="17" t="s">
        <v>10</v>
      </c>
      <c r="N76" s="17" t="s">
        <v>10</v>
      </c>
      <c r="O76" s="17" t="s">
        <v>10</v>
      </c>
      <c r="P76" s="154">
        <v>0.04</v>
      </c>
      <c r="Q76" s="17" t="s">
        <v>10</v>
      </c>
      <c r="R76" s="82" t="s">
        <v>10</v>
      </c>
      <c r="S76" s="83" t="s">
        <v>150</v>
      </c>
      <c r="T76" s="84">
        <f t="shared" si="4"/>
        <v>2</v>
      </c>
      <c r="U76" s="57">
        <f>MIN(F76:Q76)</f>
        <v>0.04</v>
      </c>
      <c r="V76" s="152" t="s">
        <v>153</v>
      </c>
      <c r="W76" s="56">
        <f>MAX(F76:Q76)</f>
        <v>0.04</v>
      </c>
      <c r="X76" s="154">
        <f>AVERAGE(F76:Q76)</f>
        <v>0.04</v>
      </c>
    </row>
    <row r="77" spans="1:24" ht="14" customHeight="1" x14ac:dyDescent="0.2">
      <c r="A77" s="263"/>
      <c r="B77" s="258" t="s">
        <v>78</v>
      </c>
      <c r="C77" s="259"/>
      <c r="D77" s="259"/>
      <c r="E77" s="26" t="s">
        <v>29</v>
      </c>
      <c r="F77" s="17" t="s">
        <v>10</v>
      </c>
      <c r="G77" s="17" t="s">
        <v>10</v>
      </c>
      <c r="H77" s="17" t="s">
        <v>10</v>
      </c>
      <c r="I77" s="17" t="s">
        <v>10</v>
      </c>
      <c r="J77" s="17">
        <v>0.09</v>
      </c>
      <c r="K77" s="17" t="s">
        <v>10</v>
      </c>
      <c r="L77" s="17" t="s">
        <v>10</v>
      </c>
      <c r="M77" s="17" t="s">
        <v>10</v>
      </c>
      <c r="N77" s="17" t="s">
        <v>10</v>
      </c>
      <c r="O77" s="17" t="s">
        <v>10</v>
      </c>
      <c r="P77" s="154">
        <v>0.98</v>
      </c>
      <c r="Q77" s="17" t="s">
        <v>10</v>
      </c>
      <c r="R77" s="52" t="s">
        <v>10</v>
      </c>
      <c r="S77" s="53" t="s">
        <v>150</v>
      </c>
      <c r="T77" s="54">
        <f t="shared" si="4"/>
        <v>2</v>
      </c>
      <c r="U77" s="57">
        <f>MIN(F77:Q77)</f>
        <v>0.09</v>
      </c>
      <c r="V77" s="32" t="s">
        <v>153</v>
      </c>
      <c r="W77" s="56">
        <f>MAX(F77:Q77)</f>
        <v>0.98</v>
      </c>
      <c r="X77" s="154">
        <f>AVERAGE(F77:Q77)</f>
        <v>0.53500000000000003</v>
      </c>
    </row>
    <row r="78" spans="1:24" ht="14" customHeight="1" x14ac:dyDescent="0.2">
      <c r="A78" s="263"/>
      <c r="B78" s="258" t="s">
        <v>79</v>
      </c>
      <c r="C78" s="259"/>
      <c r="D78" s="259"/>
      <c r="E78" s="26" t="s">
        <v>29</v>
      </c>
      <c r="F78" s="17" t="s">
        <v>10</v>
      </c>
      <c r="G78" s="17" t="s">
        <v>10</v>
      </c>
      <c r="H78" s="17" t="s">
        <v>10</v>
      </c>
      <c r="I78" s="17" t="s">
        <v>10</v>
      </c>
      <c r="J78" s="105">
        <v>0.04</v>
      </c>
      <c r="K78" s="17" t="s">
        <v>10</v>
      </c>
      <c r="L78" s="17" t="s">
        <v>10</v>
      </c>
      <c r="M78" s="17" t="s">
        <v>10</v>
      </c>
      <c r="N78" s="17" t="s">
        <v>10</v>
      </c>
      <c r="O78" s="17" t="s">
        <v>10</v>
      </c>
      <c r="P78" s="167">
        <v>0.04</v>
      </c>
      <c r="Q78" s="17" t="s">
        <v>10</v>
      </c>
      <c r="R78" s="52" t="s">
        <v>10</v>
      </c>
      <c r="S78" s="53" t="s">
        <v>150</v>
      </c>
      <c r="T78" s="54">
        <f t="shared" si="4"/>
        <v>2</v>
      </c>
      <c r="U78" s="171">
        <f>MIN(F78:Q78)</f>
        <v>0.04</v>
      </c>
      <c r="V78" s="32" t="s">
        <v>153</v>
      </c>
      <c r="W78" s="172">
        <f>MAX(F78:Q78)</f>
        <v>0.04</v>
      </c>
      <c r="X78" s="167">
        <f>AVERAGE(F78:Q78)</f>
        <v>0.04</v>
      </c>
    </row>
    <row r="79" spans="1:24" ht="14" customHeight="1" x14ac:dyDescent="0.2">
      <c r="A79" s="263"/>
      <c r="B79" s="258" t="s">
        <v>80</v>
      </c>
      <c r="C79" s="259"/>
      <c r="D79" s="259"/>
      <c r="E79" s="26" t="s">
        <v>29</v>
      </c>
      <c r="F79" s="17" t="s">
        <v>10</v>
      </c>
      <c r="G79" s="17" t="s">
        <v>10</v>
      </c>
      <c r="H79" s="17" t="s">
        <v>10</v>
      </c>
      <c r="I79" s="17" t="s">
        <v>10</v>
      </c>
      <c r="J79" s="17">
        <v>4.1000000000000002E-2</v>
      </c>
      <c r="K79" s="17" t="s">
        <v>10</v>
      </c>
      <c r="L79" s="17" t="s">
        <v>10</v>
      </c>
      <c r="M79" s="17" t="s">
        <v>10</v>
      </c>
      <c r="N79" s="17" t="s">
        <v>10</v>
      </c>
      <c r="O79" s="17" t="s">
        <v>10</v>
      </c>
      <c r="P79" s="17" t="s">
        <v>144</v>
      </c>
      <c r="Q79" s="17" t="s">
        <v>10</v>
      </c>
      <c r="R79" s="62" t="s">
        <v>10</v>
      </c>
      <c r="S79" s="63" t="s">
        <v>150</v>
      </c>
      <c r="T79" s="64">
        <f t="shared" si="4"/>
        <v>1</v>
      </c>
      <c r="U79" s="173">
        <f>MIN(F79:Q79)</f>
        <v>4.1000000000000002E-2</v>
      </c>
      <c r="V79" s="40" t="s">
        <v>153</v>
      </c>
      <c r="W79" s="174">
        <f>MAX(F79:Q79)</f>
        <v>4.1000000000000002E-2</v>
      </c>
      <c r="X79" s="175">
        <f>AVERAGE(F79:Q79)</f>
        <v>4.1000000000000002E-2</v>
      </c>
    </row>
    <row r="80" spans="1:24" ht="14" customHeight="1" x14ac:dyDescent="0.2">
      <c r="A80" s="262" t="s">
        <v>81</v>
      </c>
      <c r="B80" s="265" t="s">
        <v>82</v>
      </c>
      <c r="C80" s="266"/>
      <c r="D80" s="266"/>
      <c r="E80" s="117" t="s">
        <v>29</v>
      </c>
      <c r="F80" s="176" t="s">
        <v>10</v>
      </c>
      <c r="G80" s="16" t="s">
        <v>10</v>
      </c>
      <c r="H80" s="16" t="s">
        <v>10</v>
      </c>
      <c r="I80" s="16" t="s">
        <v>10</v>
      </c>
      <c r="J80" s="16" t="s">
        <v>10</v>
      </c>
      <c r="K80" s="16" t="s">
        <v>10</v>
      </c>
      <c r="L80" s="16" t="s">
        <v>10</v>
      </c>
      <c r="M80" s="16" t="s">
        <v>10</v>
      </c>
      <c r="N80" s="16" t="s">
        <v>10</v>
      </c>
      <c r="O80" s="16" t="s">
        <v>10</v>
      </c>
      <c r="P80" s="16" t="s">
        <v>10</v>
      </c>
      <c r="Q80" s="120" t="s">
        <v>10</v>
      </c>
      <c r="R80" s="177"/>
      <c r="S80" s="178" t="s">
        <v>144</v>
      </c>
      <c r="T80" s="26"/>
      <c r="U80" s="155"/>
      <c r="V80" s="178" t="s">
        <v>10</v>
      </c>
      <c r="W80" s="26"/>
      <c r="X80" s="107" t="s">
        <v>10</v>
      </c>
    </row>
    <row r="81" spans="1:24" ht="14" customHeight="1" x14ac:dyDescent="0.2">
      <c r="A81" s="263"/>
      <c r="B81" s="258" t="s">
        <v>83</v>
      </c>
      <c r="C81" s="259"/>
      <c r="D81" s="259"/>
      <c r="E81" s="26" t="s">
        <v>29</v>
      </c>
      <c r="F81" s="107" t="s">
        <v>10</v>
      </c>
      <c r="G81" s="17" t="s">
        <v>10</v>
      </c>
      <c r="H81" s="17" t="s">
        <v>10</v>
      </c>
      <c r="I81" s="17" t="s">
        <v>10</v>
      </c>
      <c r="J81" s="17" t="s">
        <v>10</v>
      </c>
      <c r="K81" s="17" t="s">
        <v>10</v>
      </c>
      <c r="L81" s="17" t="s">
        <v>10</v>
      </c>
      <c r="M81" s="17" t="s">
        <v>10</v>
      </c>
      <c r="N81" s="17" t="s">
        <v>10</v>
      </c>
      <c r="O81" s="17" t="s">
        <v>10</v>
      </c>
      <c r="P81" s="17" t="s">
        <v>10</v>
      </c>
      <c r="Q81" s="123" t="s">
        <v>10</v>
      </c>
      <c r="R81" s="155"/>
      <c r="S81" s="178" t="s">
        <v>144</v>
      </c>
      <c r="T81" s="26"/>
      <c r="U81" s="155"/>
      <c r="V81" s="178" t="s">
        <v>10</v>
      </c>
      <c r="W81" s="26"/>
      <c r="X81" s="107" t="s">
        <v>10</v>
      </c>
    </row>
    <row r="82" spans="1:24" ht="14" customHeight="1" x14ac:dyDescent="0.2">
      <c r="A82" s="263"/>
      <c r="B82" s="258" t="s">
        <v>84</v>
      </c>
      <c r="C82" s="259"/>
      <c r="D82" s="259"/>
      <c r="E82" s="26" t="s">
        <v>29</v>
      </c>
      <c r="F82" s="107" t="s">
        <v>10</v>
      </c>
      <c r="G82" s="17" t="s">
        <v>10</v>
      </c>
      <c r="H82" s="17" t="s">
        <v>10</v>
      </c>
      <c r="I82" s="17" t="s">
        <v>10</v>
      </c>
      <c r="J82" s="17" t="s">
        <v>10</v>
      </c>
      <c r="K82" s="17" t="s">
        <v>10</v>
      </c>
      <c r="L82" s="17" t="s">
        <v>10</v>
      </c>
      <c r="M82" s="17" t="s">
        <v>10</v>
      </c>
      <c r="N82" s="17" t="s">
        <v>10</v>
      </c>
      <c r="O82" s="17" t="s">
        <v>10</v>
      </c>
      <c r="P82" s="17" t="s">
        <v>10</v>
      </c>
      <c r="Q82" s="123" t="s">
        <v>10</v>
      </c>
      <c r="R82" s="155"/>
      <c r="S82" s="178" t="s">
        <v>144</v>
      </c>
      <c r="T82" s="26"/>
      <c r="U82" s="155"/>
      <c r="V82" s="178" t="s">
        <v>10</v>
      </c>
      <c r="W82" s="26"/>
      <c r="X82" s="107" t="s">
        <v>10</v>
      </c>
    </row>
    <row r="83" spans="1:24" ht="14" customHeight="1" x14ac:dyDescent="0.2">
      <c r="A83" s="263"/>
      <c r="B83" s="258" t="s">
        <v>85</v>
      </c>
      <c r="C83" s="259"/>
      <c r="D83" s="259"/>
      <c r="E83" s="26" t="s">
        <v>29</v>
      </c>
      <c r="F83" s="107" t="s">
        <v>10</v>
      </c>
      <c r="G83" s="17" t="s">
        <v>10</v>
      </c>
      <c r="H83" s="17" t="s">
        <v>10</v>
      </c>
      <c r="I83" s="17" t="s">
        <v>10</v>
      </c>
      <c r="J83" s="17" t="s">
        <v>10</v>
      </c>
      <c r="K83" s="17" t="s">
        <v>10</v>
      </c>
      <c r="L83" s="17" t="s">
        <v>10</v>
      </c>
      <c r="M83" s="17" t="s">
        <v>10</v>
      </c>
      <c r="N83" s="17" t="s">
        <v>10</v>
      </c>
      <c r="O83" s="17" t="s">
        <v>10</v>
      </c>
      <c r="P83" s="17" t="s">
        <v>10</v>
      </c>
      <c r="Q83" s="123" t="s">
        <v>10</v>
      </c>
      <c r="R83" s="155"/>
      <c r="S83" s="178" t="s">
        <v>144</v>
      </c>
      <c r="T83" s="26"/>
      <c r="U83" s="155"/>
      <c r="V83" s="178" t="s">
        <v>10</v>
      </c>
      <c r="W83" s="26"/>
      <c r="X83" s="107" t="s">
        <v>10</v>
      </c>
    </row>
    <row r="84" spans="1:24" ht="14" customHeight="1" x14ac:dyDescent="0.2">
      <c r="A84" s="264"/>
      <c r="B84" s="260" t="s">
        <v>86</v>
      </c>
      <c r="C84" s="261"/>
      <c r="D84" s="261"/>
      <c r="E84" s="35" t="s">
        <v>29</v>
      </c>
      <c r="F84" s="72" t="s">
        <v>10</v>
      </c>
      <c r="G84" s="156" t="s">
        <v>10</v>
      </c>
      <c r="H84" s="156" t="s">
        <v>10</v>
      </c>
      <c r="I84" s="156" t="s">
        <v>10</v>
      </c>
      <c r="J84" s="156" t="s">
        <v>10</v>
      </c>
      <c r="K84" s="156" t="s">
        <v>10</v>
      </c>
      <c r="L84" s="156" t="s">
        <v>10</v>
      </c>
      <c r="M84" s="156" t="s">
        <v>10</v>
      </c>
      <c r="N84" s="156" t="s">
        <v>10</v>
      </c>
      <c r="O84" s="156" t="s">
        <v>10</v>
      </c>
      <c r="P84" s="156" t="s">
        <v>10</v>
      </c>
      <c r="Q84" s="158" t="s">
        <v>10</v>
      </c>
      <c r="R84" s="179"/>
      <c r="S84" s="180" t="s">
        <v>144</v>
      </c>
      <c r="T84" s="35"/>
      <c r="U84" s="179"/>
      <c r="V84" s="180" t="s">
        <v>10</v>
      </c>
      <c r="W84" s="35"/>
      <c r="X84" s="72" t="s">
        <v>10</v>
      </c>
    </row>
    <row r="85" spans="1:24" ht="14" customHeight="1" x14ac:dyDescent="0.2">
      <c r="A85" s="262" t="s">
        <v>87</v>
      </c>
      <c r="B85" s="265" t="s">
        <v>88</v>
      </c>
      <c r="C85" s="266"/>
      <c r="D85" s="266"/>
      <c r="E85" s="117" t="s">
        <v>29</v>
      </c>
      <c r="F85" s="16" t="s">
        <v>10</v>
      </c>
      <c r="G85" s="16" t="s">
        <v>10</v>
      </c>
      <c r="H85" s="16" t="s">
        <v>10</v>
      </c>
      <c r="I85" s="16" t="s">
        <v>10</v>
      </c>
      <c r="J85" s="118">
        <v>6.0000000000000001E-3</v>
      </c>
      <c r="K85" s="16" t="s">
        <v>10</v>
      </c>
      <c r="L85" s="16" t="s">
        <v>10</v>
      </c>
      <c r="M85" s="16" t="s">
        <v>10</v>
      </c>
      <c r="N85" s="16" t="s">
        <v>10</v>
      </c>
      <c r="O85" s="16" t="s">
        <v>10</v>
      </c>
      <c r="P85" s="16" t="s">
        <v>10</v>
      </c>
      <c r="Q85" s="120" t="s">
        <v>10</v>
      </c>
      <c r="R85" s="177">
        <v>0</v>
      </c>
      <c r="S85" s="29" t="s">
        <v>150</v>
      </c>
      <c r="T85" s="22">
        <f t="shared" ref="T85:T120" si="11">COUNT(F85:Q85)</f>
        <v>1</v>
      </c>
      <c r="U85" s="181">
        <f t="shared" ref="U85:U120" si="12">MIN(F85:Q85)</f>
        <v>6.0000000000000001E-3</v>
      </c>
      <c r="V85" s="24" t="s">
        <v>153</v>
      </c>
      <c r="W85" s="182">
        <f t="shared" ref="W85:W120" si="13">MAX(F85:Q85)</f>
        <v>6.0000000000000001E-3</v>
      </c>
      <c r="X85" s="183">
        <f t="shared" ref="X85:X120" si="14">AVERAGE(F85:Q85)</f>
        <v>6.0000000000000001E-3</v>
      </c>
    </row>
    <row r="86" spans="1:24" ht="14" customHeight="1" x14ac:dyDescent="0.2">
      <c r="A86" s="263"/>
      <c r="B86" s="258" t="s">
        <v>89</v>
      </c>
      <c r="C86" s="259"/>
      <c r="D86" s="259"/>
      <c r="E86" s="26" t="s">
        <v>29</v>
      </c>
      <c r="F86" s="17" t="s">
        <v>10</v>
      </c>
      <c r="G86" s="17" t="s">
        <v>10</v>
      </c>
      <c r="H86" s="17" t="s">
        <v>10</v>
      </c>
      <c r="I86" s="17" t="s">
        <v>10</v>
      </c>
      <c r="J86" s="105">
        <v>4.0000000000000001E-3</v>
      </c>
      <c r="K86" s="17" t="s">
        <v>10</v>
      </c>
      <c r="L86" s="17" t="s">
        <v>10</v>
      </c>
      <c r="M86" s="17" t="s">
        <v>10</v>
      </c>
      <c r="N86" s="17" t="s">
        <v>10</v>
      </c>
      <c r="O86" s="17" t="s">
        <v>10</v>
      </c>
      <c r="P86" s="17" t="s">
        <v>10</v>
      </c>
      <c r="Q86" s="123" t="s">
        <v>10</v>
      </c>
      <c r="R86" s="155">
        <v>0</v>
      </c>
      <c r="S86" s="178" t="s">
        <v>150</v>
      </c>
      <c r="T86" s="30">
        <f t="shared" si="11"/>
        <v>1</v>
      </c>
      <c r="U86" s="108">
        <f t="shared" si="12"/>
        <v>4.0000000000000001E-3</v>
      </c>
      <c r="V86" s="32" t="s">
        <v>153</v>
      </c>
      <c r="W86" s="126">
        <f t="shared" si="13"/>
        <v>4.0000000000000001E-3</v>
      </c>
      <c r="X86" s="125">
        <f t="shared" si="14"/>
        <v>4.0000000000000001E-3</v>
      </c>
    </row>
    <row r="87" spans="1:24" ht="14" customHeight="1" x14ac:dyDescent="0.2">
      <c r="A87" s="263"/>
      <c r="B87" s="258" t="s">
        <v>90</v>
      </c>
      <c r="C87" s="259"/>
      <c r="D87" s="259"/>
      <c r="E87" s="26" t="s">
        <v>29</v>
      </c>
      <c r="F87" s="17" t="s">
        <v>10</v>
      </c>
      <c r="G87" s="17" t="s">
        <v>10</v>
      </c>
      <c r="H87" s="17" t="s">
        <v>10</v>
      </c>
      <c r="I87" s="17" t="s">
        <v>10</v>
      </c>
      <c r="J87" s="105">
        <v>6.0000000000000001E-3</v>
      </c>
      <c r="K87" s="17" t="s">
        <v>10</v>
      </c>
      <c r="L87" s="17" t="s">
        <v>10</v>
      </c>
      <c r="M87" s="17" t="s">
        <v>10</v>
      </c>
      <c r="N87" s="17" t="s">
        <v>10</v>
      </c>
      <c r="O87" s="17" t="s">
        <v>10</v>
      </c>
      <c r="P87" s="17" t="s">
        <v>10</v>
      </c>
      <c r="Q87" s="123" t="s">
        <v>10</v>
      </c>
      <c r="R87" s="155">
        <v>0</v>
      </c>
      <c r="S87" s="178" t="s">
        <v>150</v>
      </c>
      <c r="T87" s="30">
        <f t="shared" si="11"/>
        <v>1</v>
      </c>
      <c r="U87" s="108">
        <f t="shared" si="12"/>
        <v>6.0000000000000001E-3</v>
      </c>
      <c r="V87" s="32" t="s">
        <v>153</v>
      </c>
      <c r="W87" s="126">
        <f t="shared" si="13"/>
        <v>6.0000000000000001E-3</v>
      </c>
      <c r="X87" s="125">
        <f t="shared" si="14"/>
        <v>6.0000000000000001E-3</v>
      </c>
    </row>
    <row r="88" spans="1:24" ht="14" customHeight="1" x14ac:dyDescent="0.2">
      <c r="A88" s="263"/>
      <c r="B88" s="267" t="s">
        <v>91</v>
      </c>
      <c r="C88" s="268"/>
      <c r="D88" s="268"/>
      <c r="E88" s="73" t="s">
        <v>29</v>
      </c>
      <c r="F88" s="127" t="s">
        <v>10</v>
      </c>
      <c r="G88" s="127" t="s">
        <v>10</v>
      </c>
      <c r="H88" s="127" t="s">
        <v>10</v>
      </c>
      <c r="I88" s="127" t="s">
        <v>10</v>
      </c>
      <c r="J88" s="128">
        <v>0.03</v>
      </c>
      <c r="K88" s="127" t="s">
        <v>10</v>
      </c>
      <c r="L88" s="127" t="s">
        <v>10</v>
      </c>
      <c r="M88" s="127" t="s">
        <v>10</v>
      </c>
      <c r="N88" s="127" t="s">
        <v>10</v>
      </c>
      <c r="O88" s="127" t="s">
        <v>10</v>
      </c>
      <c r="P88" s="127" t="s">
        <v>10</v>
      </c>
      <c r="Q88" s="130" t="s">
        <v>10</v>
      </c>
      <c r="R88" s="91">
        <v>0</v>
      </c>
      <c r="S88" s="184" t="s">
        <v>150</v>
      </c>
      <c r="T88" s="93">
        <f t="shared" si="11"/>
        <v>1</v>
      </c>
      <c r="U88" s="171">
        <f t="shared" si="12"/>
        <v>0.03</v>
      </c>
      <c r="V88" s="32" t="s">
        <v>153</v>
      </c>
      <c r="W88" s="172">
        <f t="shared" si="13"/>
        <v>0.03</v>
      </c>
      <c r="X88" s="167">
        <f t="shared" si="14"/>
        <v>0.03</v>
      </c>
    </row>
    <row r="89" spans="1:24" ht="14" customHeight="1" x14ac:dyDescent="0.2">
      <c r="A89" s="263"/>
      <c r="B89" s="258" t="s">
        <v>92</v>
      </c>
      <c r="C89" s="259"/>
      <c r="D89" s="259"/>
      <c r="E89" s="26" t="s">
        <v>29</v>
      </c>
      <c r="F89" s="17" t="s">
        <v>10</v>
      </c>
      <c r="G89" s="17" t="s">
        <v>10</v>
      </c>
      <c r="H89" s="17" t="s">
        <v>10</v>
      </c>
      <c r="I89" s="17" t="s">
        <v>10</v>
      </c>
      <c r="J89" s="105">
        <v>8.0000000000000004E-4</v>
      </c>
      <c r="K89" s="17" t="s">
        <v>10</v>
      </c>
      <c r="L89" s="17" t="s">
        <v>10</v>
      </c>
      <c r="M89" s="17" t="s">
        <v>10</v>
      </c>
      <c r="N89" s="17" t="s">
        <v>10</v>
      </c>
      <c r="O89" s="17" t="s">
        <v>10</v>
      </c>
      <c r="P89" s="17" t="s">
        <v>10</v>
      </c>
      <c r="Q89" s="123" t="s">
        <v>10</v>
      </c>
      <c r="R89" s="155">
        <v>0</v>
      </c>
      <c r="S89" s="178" t="s">
        <v>150</v>
      </c>
      <c r="T89" s="30">
        <f t="shared" si="11"/>
        <v>1</v>
      </c>
      <c r="U89" s="185">
        <f t="shared" si="12"/>
        <v>8.0000000000000004E-4</v>
      </c>
      <c r="V89" s="186" t="s">
        <v>153</v>
      </c>
      <c r="W89" s="187">
        <f t="shared" si="13"/>
        <v>8.0000000000000004E-4</v>
      </c>
      <c r="X89" s="188">
        <f t="shared" si="14"/>
        <v>8.0000000000000004E-4</v>
      </c>
    </row>
    <row r="90" spans="1:24" ht="14" customHeight="1" x14ac:dyDescent="0.2">
      <c r="A90" s="263"/>
      <c r="B90" s="258" t="s">
        <v>93</v>
      </c>
      <c r="C90" s="259"/>
      <c r="D90" s="259"/>
      <c r="E90" s="26" t="s">
        <v>29</v>
      </c>
      <c r="F90" s="17" t="s">
        <v>10</v>
      </c>
      <c r="G90" s="17" t="s">
        <v>10</v>
      </c>
      <c r="H90" s="17" t="s">
        <v>10</v>
      </c>
      <c r="I90" s="17" t="s">
        <v>10</v>
      </c>
      <c r="J90" s="105">
        <v>5.0000000000000001E-4</v>
      </c>
      <c r="K90" s="17" t="s">
        <v>10</v>
      </c>
      <c r="L90" s="17" t="s">
        <v>10</v>
      </c>
      <c r="M90" s="17" t="s">
        <v>10</v>
      </c>
      <c r="N90" s="17" t="s">
        <v>10</v>
      </c>
      <c r="O90" s="17" t="s">
        <v>10</v>
      </c>
      <c r="P90" s="17" t="s">
        <v>10</v>
      </c>
      <c r="Q90" s="123" t="s">
        <v>10</v>
      </c>
      <c r="R90" s="155">
        <v>0</v>
      </c>
      <c r="S90" s="178" t="s">
        <v>150</v>
      </c>
      <c r="T90" s="30">
        <f t="shared" si="11"/>
        <v>1</v>
      </c>
      <c r="U90" s="136">
        <f t="shared" si="12"/>
        <v>5.0000000000000001E-4</v>
      </c>
      <c r="V90" s="189" t="s">
        <v>153</v>
      </c>
      <c r="W90" s="137">
        <f t="shared" si="13"/>
        <v>5.0000000000000001E-4</v>
      </c>
      <c r="X90" s="135">
        <f t="shared" si="14"/>
        <v>5.0000000000000001E-4</v>
      </c>
    </row>
    <row r="91" spans="1:24" ht="14" customHeight="1" x14ac:dyDescent="0.2">
      <c r="A91" s="263"/>
      <c r="B91" s="258" t="s">
        <v>94</v>
      </c>
      <c r="C91" s="259"/>
      <c r="D91" s="259"/>
      <c r="E91" s="26" t="s">
        <v>29</v>
      </c>
      <c r="F91" s="17" t="s">
        <v>10</v>
      </c>
      <c r="G91" s="17" t="s">
        <v>10</v>
      </c>
      <c r="H91" s="17" t="s">
        <v>10</v>
      </c>
      <c r="I91" s="17" t="s">
        <v>10</v>
      </c>
      <c r="J91" s="105">
        <v>2.9999999999999997E-4</v>
      </c>
      <c r="K91" s="17" t="s">
        <v>10</v>
      </c>
      <c r="L91" s="17" t="s">
        <v>10</v>
      </c>
      <c r="M91" s="17" t="s">
        <v>10</v>
      </c>
      <c r="N91" s="17" t="s">
        <v>10</v>
      </c>
      <c r="O91" s="17" t="s">
        <v>10</v>
      </c>
      <c r="P91" s="17" t="s">
        <v>10</v>
      </c>
      <c r="Q91" s="123" t="s">
        <v>10</v>
      </c>
      <c r="R91" s="155">
        <v>0</v>
      </c>
      <c r="S91" s="178" t="s">
        <v>150</v>
      </c>
      <c r="T91" s="30">
        <f t="shared" si="11"/>
        <v>1</v>
      </c>
      <c r="U91" s="136">
        <f t="shared" si="12"/>
        <v>2.9999999999999997E-4</v>
      </c>
      <c r="V91" s="189" t="s">
        <v>153</v>
      </c>
      <c r="W91" s="137">
        <f t="shared" si="13"/>
        <v>2.9999999999999997E-4</v>
      </c>
      <c r="X91" s="135">
        <f t="shared" si="14"/>
        <v>2.9999999999999997E-4</v>
      </c>
    </row>
    <row r="92" spans="1:24" ht="14" customHeight="1" x14ac:dyDescent="0.2">
      <c r="A92" s="263"/>
      <c r="B92" s="267" t="s">
        <v>95</v>
      </c>
      <c r="C92" s="268"/>
      <c r="D92" s="268"/>
      <c r="E92" s="73" t="s">
        <v>29</v>
      </c>
      <c r="F92" s="127" t="s">
        <v>10</v>
      </c>
      <c r="G92" s="127" t="s">
        <v>10</v>
      </c>
      <c r="H92" s="127" t="s">
        <v>10</v>
      </c>
      <c r="I92" s="127" t="s">
        <v>10</v>
      </c>
      <c r="J92" s="128">
        <v>4.0000000000000001E-3</v>
      </c>
      <c r="K92" s="127" t="s">
        <v>10</v>
      </c>
      <c r="L92" s="127" t="s">
        <v>10</v>
      </c>
      <c r="M92" s="127" t="s">
        <v>10</v>
      </c>
      <c r="N92" s="127" t="s">
        <v>10</v>
      </c>
      <c r="O92" s="127" t="s">
        <v>10</v>
      </c>
      <c r="P92" s="127" t="s">
        <v>10</v>
      </c>
      <c r="Q92" s="130" t="s">
        <v>10</v>
      </c>
      <c r="R92" s="91">
        <v>0</v>
      </c>
      <c r="S92" s="184" t="s">
        <v>150</v>
      </c>
      <c r="T92" s="93">
        <f t="shared" si="11"/>
        <v>1</v>
      </c>
      <c r="U92" s="139">
        <f t="shared" si="12"/>
        <v>4.0000000000000001E-3</v>
      </c>
      <c r="V92" s="79" t="s">
        <v>153</v>
      </c>
      <c r="W92" s="140">
        <f t="shared" si="13"/>
        <v>4.0000000000000001E-3</v>
      </c>
      <c r="X92" s="141">
        <f t="shared" si="14"/>
        <v>4.0000000000000001E-3</v>
      </c>
    </row>
    <row r="93" spans="1:24" ht="14" customHeight="1" x14ac:dyDescent="0.2">
      <c r="A93" s="263"/>
      <c r="B93" s="258" t="s">
        <v>96</v>
      </c>
      <c r="C93" s="259"/>
      <c r="D93" s="259"/>
      <c r="E93" s="26" t="s">
        <v>29</v>
      </c>
      <c r="F93" s="17" t="s">
        <v>10</v>
      </c>
      <c r="G93" s="17" t="s">
        <v>10</v>
      </c>
      <c r="H93" s="17" t="s">
        <v>10</v>
      </c>
      <c r="I93" s="17" t="s">
        <v>10</v>
      </c>
      <c r="J93" s="105">
        <v>4.0000000000000001E-3</v>
      </c>
      <c r="K93" s="17" t="s">
        <v>10</v>
      </c>
      <c r="L93" s="17" t="s">
        <v>10</v>
      </c>
      <c r="M93" s="17" t="s">
        <v>10</v>
      </c>
      <c r="N93" s="17" t="s">
        <v>10</v>
      </c>
      <c r="O93" s="17" t="s">
        <v>10</v>
      </c>
      <c r="P93" s="17" t="s">
        <v>10</v>
      </c>
      <c r="Q93" s="123" t="s">
        <v>10</v>
      </c>
      <c r="R93" s="155">
        <v>0</v>
      </c>
      <c r="S93" s="178" t="s">
        <v>150</v>
      </c>
      <c r="T93" s="30">
        <f t="shared" si="11"/>
        <v>1</v>
      </c>
      <c r="U93" s="108">
        <f t="shared" si="12"/>
        <v>4.0000000000000001E-3</v>
      </c>
      <c r="V93" s="32" t="s">
        <v>153</v>
      </c>
      <c r="W93" s="126">
        <f t="shared" si="13"/>
        <v>4.0000000000000001E-3</v>
      </c>
      <c r="X93" s="125">
        <f t="shared" si="14"/>
        <v>4.0000000000000001E-3</v>
      </c>
    </row>
    <row r="94" spans="1:24" ht="14" customHeight="1" x14ac:dyDescent="0.2">
      <c r="A94" s="263"/>
      <c r="B94" s="258" t="s">
        <v>97</v>
      </c>
      <c r="C94" s="259"/>
      <c r="D94" s="259"/>
      <c r="E94" s="26" t="s">
        <v>29</v>
      </c>
      <c r="F94" s="17" t="s">
        <v>10</v>
      </c>
      <c r="G94" s="17" t="s">
        <v>10</v>
      </c>
      <c r="H94" s="17" t="s">
        <v>10</v>
      </c>
      <c r="I94" s="17" t="s">
        <v>10</v>
      </c>
      <c r="J94" s="105">
        <v>4.0000000000000001E-3</v>
      </c>
      <c r="K94" s="17" t="s">
        <v>10</v>
      </c>
      <c r="L94" s="17" t="s">
        <v>10</v>
      </c>
      <c r="M94" s="17" t="s">
        <v>10</v>
      </c>
      <c r="N94" s="17" t="s">
        <v>10</v>
      </c>
      <c r="O94" s="17" t="s">
        <v>10</v>
      </c>
      <c r="P94" s="17" t="s">
        <v>10</v>
      </c>
      <c r="Q94" s="123" t="s">
        <v>10</v>
      </c>
      <c r="R94" s="155">
        <v>0</v>
      </c>
      <c r="S94" s="178" t="s">
        <v>150</v>
      </c>
      <c r="T94" s="30">
        <f t="shared" si="11"/>
        <v>1</v>
      </c>
      <c r="U94" s="108">
        <f t="shared" si="12"/>
        <v>4.0000000000000001E-3</v>
      </c>
      <c r="V94" s="32" t="s">
        <v>153</v>
      </c>
      <c r="W94" s="126">
        <f t="shared" si="13"/>
        <v>4.0000000000000001E-3</v>
      </c>
      <c r="X94" s="125">
        <f t="shared" si="14"/>
        <v>4.0000000000000001E-3</v>
      </c>
    </row>
    <row r="95" spans="1:24" ht="14" customHeight="1" x14ac:dyDescent="0.2">
      <c r="A95" s="263"/>
      <c r="B95" s="258" t="s">
        <v>98</v>
      </c>
      <c r="C95" s="259"/>
      <c r="D95" s="259"/>
      <c r="E95" s="26" t="s">
        <v>29</v>
      </c>
      <c r="F95" s="17" t="s">
        <v>10</v>
      </c>
      <c r="G95" s="17" t="s">
        <v>10</v>
      </c>
      <c r="H95" s="17" t="s">
        <v>10</v>
      </c>
      <c r="I95" s="17" t="s">
        <v>10</v>
      </c>
      <c r="J95" s="105">
        <v>8.0000000000000004E-4</v>
      </c>
      <c r="K95" s="17" t="s">
        <v>10</v>
      </c>
      <c r="L95" s="17" t="s">
        <v>10</v>
      </c>
      <c r="M95" s="17" t="s">
        <v>10</v>
      </c>
      <c r="N95" s="17" t="s">
        <v>10</v>
      </c>
      <c r="O95" s="17" t="s">
        <v>10</v>
      </c>
      <c r="P95" s="17" t="s">
        <v>10</v>
      </c>
      <c r="Q95" s="123" t="s">
        <v>10</v>
      </c>
      <c r="R95" s="155">
        <v>0</v>
      </c>
      <c r="S95" s="178" t="s">
        <v>150</v>
      </c>
      <c r="T95" s="30">
        <f t="shared" si="11"/>
        <v>1</v>
      </c>
      <c r="U95" s="136">
        <f t="shared" si="12"/>
        <v>8.0000000000000004E-4</v>
      </c>
      <c r="V95" s="189" t="s">
        <v>153</v>
      </c>
      <c r="W95" s="137">
        <f t="shared" si="13"/>
        <v>8.0000000000000004E-4</v>
      </c>
      <c r="X95" s="135">
        <f t="shared" si="14"/>
        <v>8.0000000000000004E-4</v>
      </c>
    </row>
    <row r="96" spans="1:24" ht="14" customHeight="1" x14ac:dyDescent="0.2">
      <c r="A96" s="263"/>
      <c r="B96" s="258" t="s">
        <v>99</v>
      </c>
      <c r="C96" s="259"/>
      <c r="D96" s="259"/>
      <c r="E96" s="73" t="s">
        <v>29</v>
      </c>
      <c r="F96" s="127" t="s">
        <v>10</v>
      </c>
      <c r="G96" s="127" t="s">
        <v>10</v>
      </c>
      <c r="H96" s="127" t="s">
        <v>10</v>
      </c>
      <c r="I96" s="127" t="s">
        <v>10</v>
      </c>
      <c r="J96" s="128">
        <v>5.9999999999999995E-4</v>
      </c>
      <c r="K96" s="127" t="s">
        <v>10</v>
      </c>
      <c r="L96" s="127" t="s">
        <v>10</v>
      </c>
      <c r="M96" s="127" t="s">
        <v>10</v>
      </c>
      <c r="N96" s="127" t="s">
        <v>10</v>
      </c>
      <c r="O96" s="127" t="s">
        <v>10</v>
      </c>
      <c r="P96" s="127" t="s">
        <v>10</v>
      </c>
      <c r="Q96" s="130" t="s">
        <v>10</v>
      </c>
      <c r="R96" s="91">
        <v>0</v>
      </c>
      <c r="S96" s="184" t="s">
        <v>150</v>
      </c>
      <c r="T96" s="93">
        <f t="shared" si="11"/>
        <v>1</v>
      </c>
      <c r="U96" s="136">
        <f t="shared" si="12"/>
        <v>5.9999999999999995E-4</v>
      </c>
      <c r="V96" s="189" t="s">
        <v>153</v>
      </c>
      <c r="W96" s="137">
        <f t="shared" si="13"/>
        <v>5.9999999999999995E-4</v>
      </c>
      <c r="X96" s="135">
        <f t="shared" si="14"/>
        <v>5.9999999999999995E-4</v>
      </c>
    </row>
    <row r="97" spans="1:24" ht="14" customHeight="1" x14ac:dyDescent="0.2">
      <c r="A97" s="263"/>
      <c r="B97" s="277" t="s">
        <v>100</v>
      </c>
      <c r="C97" s="278"/>
      <c r="D97" s="278"/>
      <c r="E97" s="26" t="s">
        <v>29</v>
      </c>
      <c r="F97" s="17" t="s">
        <v>10</v>
      </c>
      <c r="G97" s="17" t="s">
        <v>10</v>
      </c>
      <c r="H97" s="17" t="s">
        <v>10</v>
      </c>
      <c r="I97" s="17" t="s">
        <v>10</v>
      </c>
      <c r="J97" s="105">
        <v>8.0000000000000004E-4</v>
      </c>
      <c r="K97" s="17" t="s">
        <v>10</v>
      </c>
      <c r="L97" s="17" t="s">
        <v>10</v>
      </c>
      <c r="M97" s="17" t="s">
        <v>10</v>
      </c>
      <c r="N97" s="17" t="s">
        <v>10</v>
      </c>
      <c r="O97" s="17" t="s">
        <v>10</v>
      </c>
      <c r="P97" s="17" t="s">
        <v>10</v>
      </c>
      <c r="Q97" s="123" t="s">
        <v>10</v>
      </c>
      <c r="R97" s="155">
        <v>0</v>
      </c>
      <c r="S97" s="178" t="s">
        <v>150</v>
      </c>
      <c r="T97" s="30">
        <f t="shared" si="11"/>
        <v>1</v>
      </c>
      <c r="U97" s="185">
        <f t="shared" si="12"/>
        <v>8.0000000000000004E-4</v>
      </c>
      <c r="V97" s="186" t="s">
        <v>153</v>
      </c>
      <c r="W97" s="187">
        <f t="shared" si="13"/>
        <v>8.0000000000000004E-4</v>
      </c>
      <c r="X97" s="188">
        <f t="shared" si="14"/>
        <v>8.0000000000000004E-4</v>
      </c>
    </row>
    <row r="98" spans="1:24" ht="14" customHeight="1" x14ac:dyDescent="0.2">
      <c r="A98" s="263"/>
      <c r="B98" s="258" t="s">
        <v>101</v>
      </c>
      <c r="C98" s="259"/>
      <c r="D98" s="259"/>
      <c r="E98" s="26" t="s">
        <v>29</v>
      </c>
      <c r="F98" s="17" t="s">
        <v>10</v>
      </c>
      <c r="G98" s="17" t="s">
        <v>10</v>
      </c>
      <c r="H98" s="17" t="s">
        <v>10</v>
      </c>
      <c r="I98" s="17" t="s">
        <v>10</v>
      </c>
      <c r="J98" s="105">
        <v>2E-3</v>
      </c>
      <c r="K98" s="17" t="s">
        <v>10</v>
      </c>
      <c r="L98" s="17" t="s">
        <v>10</v>
      </c>
      <c r="M98" s="17" t="s">
        <v>10</v>
      </c>
      <c r="N98" s="17" t="s">
        <v>10</v>
      </c>
      <c r="O98" s="17" t="s">
        <v>10</v>
      </c>
      <c r="P98" s="17" t="s">
        <v>10</v>
      </c>
      <c r="Q98" s="123" t="s">
        <v>10</v>
      </c>
      <c r="R98" s="155">
        <v>0</v>
      </c>
      <c r="S98" s="178" t="s">
        <v>150</v>
      </c>
      <c r="T98" s="30">
        <f t="shared" si="11"/>
        <v>1</v>
      </c>
      <c r="U98" s="108">
        <f t="shared" si="12"/>
        <v>2E-3</v>
      </c>
      <c r="V98" s="32" t="s">
        <v>153</v>
      </c>
      <c r="W98" s="126">
        <f t="shared" si="13"/>
        <v>2E-3</v>
      </c>
      <c r="X98" s="125">
        <f t="shared" si="14"/>
        <v>2E-3</v>
      </c>
    </row>
    <row r="99" spans="1:24" ht="14" customHeight="1" x14ac:dyDescent="0.2">
      <c r="A99" s="263"/>
      <c r="B99" s="258" t="s">
        <v>102</v>
      </c>
      <c r="C99" s="259"/>
      <c r="D99" s="259"/>
      <c r="E99" s="26" t="s">
        <v>29</v>
      </c>
      <c r="F99" s="17" t="s">
        <v>10</v>
      </c>
      <c r="G99" s="17" t="s">
        <v>10</v>
      </c>
      <c r="H99" s="17" t="s">
        <v>10</v>
      </c>
      <c r="I99" s="17" t="s">
        <v>10</v>
      </c>
      <c r="J99" s="105">
        <v>8.0000000000000004E-4</v>
      </c>
      <c r="K99" s="17" t="s">
        <v>10</v>
      </c>
      <c r="L99" s="17" t="s">
        <v>10</v>
      </c>
      <c r="M99" s="17" t="s">
        <v>10</v>
      </c>
      <c r="N99" s="17" t="s">
        <v>10</v>
      </c>
      <c r="O99" s="17" t="s">
        <v>10</v>
      </c>
      <c r="P99" s="17" t="s">
        <v>10</v>
      </c>
      <c r="Q99" s="123" t="s">
        <v>10</v>
      </c>
      <c r="R99" s="155">
        <v>0</v>
      </c>
      <c r="S99" s="178" t="s">
        <v>150</v>
      </c>
      <c r="T99" s="30">
        <f t="shared" si="11"/>
        <v>1</v>
      </c>
      <c r="U99" s="136">
        <f t="shared" si="12"/>
        <v>8.0000000000000004E-4</v>
      </c>
      <c r="V99" s="189" t="s">
        <v>153</v>
      </c>
      <c r="W99" s="137">
        <f t="shared" si="13"/>
        <v>8.0000000000000004E-4</v>
      </c>
      <c r="X99" s="135">
        <f t="shared" si="14"/>
        <v>8.0000000000000004E-4</v>
      </c>
    </row>
    <row r="100" spans="1:24" ht="14" customHeight="1" x14ac:dyDescent="0.2">
      <c r="A100" s="263"/>
      <c r="B100" s="258" t="s">
        <v>103</v>
      </c>
      <c r="C100" s="259"/>
      <c r="D100" s="259"/>
      <c r="E100" s="73" t="s">
        <v>29</v>
      </c>
      <c r="F100" s="127" t="s">
        <v>10</v>
      </c>
      <c r="G100" s="127" t="s">
        <v>10</v>
      </c>
      <c r="H100" s="127" t="s">
        <v>10</v>
      </c>
      <c r="I100" s="127" t="s">
        <v>10</v>
      </c>
      <c r="J100" s="128">
        <v>1E-4</v>
      </c>
      <c r="K100" s="127" t="s">
        <v>10</v>
      </c>
      <c r="L100" s="127" t="s">
        <v>10</v>
      </c>
      <c r="M100" s="127" t="s">
        <v>10</v>
      </c>
      <c r="N100" s="127" t="s">
        <v>10</v>
      </c>
      <c r="O100" s="127" t="s">
        <v>10</v>
      </c>
      <c r="P100" s="127" t="s">
        <v>10</v>
      </c>
      <c r="Q100" s="130" t="s">
        <v>10</v>
      </c>
      <c r="R100" s="91">
        <v>0</v>
      </c>
      <c r="S100" s="184" t="s">
        <v>150</v>
      </c>
      <c r="T100" s="93">
        <f t="shared" si="11"/>
        <v>1</v>
      </c>
      <c r="U100" s="142">
        <f t="shared" si="12"/>
        <v>1E-4</v>
      </c>
      <c r="V100" s="190" t="s">
        <v>153</v>
      </c>
      <c r="W100" s="143">
        <f t="shared" si="13"/>
        <v>1E-4</v>
      </c>
      <c r="X100" s="138">
        <f t="shared" si="14"/>
        <v>1E-4</v>
      </c>
    </row>
    <row r="101" spans="1:24" ht="14" customHeight="1" x14ac:dyDescent="0.2">
      <c r="A101" s="263"/>
      <c r="B101" s="277" t="s">
        <v>104</v>
      </c>
      <c r="C101" s="278"/>
      <c r="D101" s="278"/>
      <c r="E101" s="26" t="s">
        <v>29</v>
      </c>
      <c r="F101" s="17" t="s">
        <v>10</v>
      </c>
      <c r="G101" s="17" t="s">
        <v>10</v>
      </c>
      <c r="H101" s="17" t="s">
        <v>10</v>
      </c>
      <c r="I101" s="17" t="s">
        <v>10</v>
      </c>
      <c r="J101" s="105">
        <v>0.06</v>
      </c>
      <c r="K101" s="17" t="s">
        <v>10</v>
      </c>
      <c r="L101" s="17" t="s">
        <v>10</v>
      </c>
      <c r="M101" s="17" t="s">
        <v>10</v>
      </c>
      <c r="N101" s="17" t="s">
        <v>10</v>
      </c>
      <c r="O101" s="17" t="s">
        <v>10</v>
      </c>
      <c r="P101" s="17" t="s">
        <v>10</v>
      </c>
      <c r="Q101" s="123" t="s">
        <v>10</v>
      </c>
      <c r="R101" s="155">
        <v>0</v>
      </c>
      <c r="S101" s="178" t="s">
        <v>150</v>
      </c>
      <c r="T101" s="30">
        <f t="shared" si="11"/>
        <v>1</v>
      </c>
      <c r="U101" s="171">
        <f t="shared" si="12"/>
        <v>0.06</v>
      </c>
      <c r="V101" s="191" t="s">
        <v>153</v>
      </c>
      <c r="W101" s="172">
        <f t="shared" si="13"/>
        <v>0.06</v>
      </c>
      <c r="X101" s="167">
        <f t="shared" si="14"/>
        <v>0.06</v>
      </c>
    </row>
    <row r="102" spans="1:24" ht="14" customHeight="1" x14ac:dyDescent="0.2">
      <c r="A102" s="263"/>
      <c r="B102" s="258" t="s">
        <v>105</v>
      </c>
      <c r="C102" s="259"/>
      <c r="D102" s="259"/>
      <c r="E102" s="26" t="s">
        <v>29</v>
      </c>
      <c r="F102" s="17" t="s">
        <v>10</v>
      </c>
      <c r="G102" s="17" t="s">
        <v>10</v>
      </c>
      <c r="H102" s="17" t="s">
        <v>10</v>
      </c>
      <c r="I102" s="17" t="s">
        <v>10</v>
      </c>
      <c r="J102" s="105">
        <v>0.04</v>
      </c>
      <c r="K102" s="17" t="s">
        <v>10</v>
      </c>
      <c r="L102" s="17" t="s">
        <v>10</v>
      </c>
      <c r="M102" s="17" t="s">
        <v>10</v>
      </c>
      <c r="N102" s="17" t="s">
        <v>10</v>
      </c>
      <c r="O102" s="17" t="s">
        <v>10</v>
      </c>
      <c r="P102" s="17" t="s">
        <v>10</v>
      </c>
      <c r="Q102" s="123" t="s">
        <v>10</v>
      </c>
      <c r="R102" s="155">
        <v>0</v>
      </c>
      <c r="S102" s="178" t="s">
        <v>150</v>
      </c>
      <c r="T102" s="30">
        <f t="shared" si="11"/>
        <v>1</v>
      </c>
      <c r="U102" s="171">
        <f t="shared" si="12"/>
        <v>0.04</v>
      </c>
      <c r="V102" s="191" t="s">
        <v>153</v>
      </c>
      <c r="W102" s="172">
        <f t="shared" si="13"/>
        <v>0.04</v>
      </c>
      <c r="X102" s="167">
        <f t="shared" si="14"/>
        <v>0.04</v>
      </c>
    </row>
    <row r="103" spans="1:24" ht="14" customHeight="1" x14ac:dyDescent="0.2">
      <c r="A103" s="263"/>
      <c r="B103" s="258" t="s">
        <v>106</v>
      </c>
      <c r="C103" s="259"/>
      <c r="D103" s="259"/>
      <c r="E103" s="26" t="s">
        <v>29</v>
      </c>
      <c r="F103" s="17" t="s">
        <v>10</v>
      </c>
      <c r="G103" s="17" t="s">
        <v>10</v>
      </c>
      <c r="H103" s="17" t="s">
        <v>10</v>
      </c>
      <c r="I103" s="17" t="s">
        <v>10</v>
      </c>
      <c r="J103" s="105">
        <v>6.0000000000000001E-3</v>
      </c>
      <c r="K103" s="17" t="s">
        <v>10</v>
      </c>
      <c r="L103" s="17" t="s">
        <v>10</v>
      </c>
      <c r="M103" s="17" t="s">
        <v>10</v>
      </c>
      <c r="N103" s="17" t="s">
        <v>10</v>
      </c>
      <c r="O103" s="17" t="s">
        <v>10</v>
      </c>
      <c r="P103" s="17" t="s">
        <v>10</v>
      </c>
      <c r="Q103" s="123" t="s">
        <v>10</v>
      </c>
      <c r="R103" s="155">
        <v>0</v>
      </c>
      <c r="S103" s="178" t="s">
        <v>150</v>
      </c>
      <c r="T103" s="30">
        <f t="shared" si="11"/>
        <v>1</v>
      </c>
      <c r="U103" s="108">
        <f t="shared" si="12"/>
        <v>6.0000000000000001E-3</v>
      </c>
      <c r="V103" s="32" t="s">
        <v>153</v>
      </c>
      <c r="W103" s="126">
        <f t="shared" si="13"/>
        <v>6.0000000000000001E-3</v>
      </c>
      <c r="X103" s="125">
        <f t="shared" si="14"/>
        <v>6.0000000000000001E-3</v>
      </c>
    </row>
    <row r="104" spans="1:24" ht="14" customHeight="1" x14ac:dyDescent="0.2">
      <c r="A104" s="263"/>
      <c r="B104" s="267" t="s">
        <v>107</v>
      </c>
      <c r="C104" s="268"/>
      <c r="D104" s="268"/>
      <c r="E104" s="73" t="s">
        <v>29</v>
      </c>
      <c r="F104" s="127" t="s">
        <v>10</v>
      </c>
      <c r="G104" s="127" t="s">
        <v>10</v>
      </c>
      <c r="H104" s="127" t="s">
        <v>10</v>
      </c>
      <c r="I104" s="127" t="s">
        <v>10</v>
      </c>
      <c r="J104" s="128">
        <v>1E-3</v>
      </c>
      <c r="K104" s="127" t="s">
        <v>10</v>
      </c>
      <c r="L104" s="127" t="s">
        <v>10</v>
      </c>
      <c r="M104" s="127" t="s">
        <v>10</v>
      </c>
      <c r="N104" s="127" t="s">
        <v>10</v>
      </c>
      <c r="O104" s="127" t="s">
        <v>10</v>
      </c>
      <c r="P104" s="127" t="s">
        <v>10</v>
      </c>
      <c r="Q104" s="130" t="s">
        <v>10</v>
      </c>
      <c r="R104" s="91">
        <v>0</v>
      </c>
      <c r="S104" s="184" t="s">
        <v>150</v>
      </c>
      <c r="T104" s="93">
        <f t="shared" si="11"/>
        <v>1</v>
      </c>
      <c r="U104" s="108">
        <f t="shared" si="12"/>
        <v>1E-3</v>
      </c>
      <c r="V104" s="192" t="s">
        <v>153</v>
      </c>
      <c r="W104" s="126">
        <f t="shared" si="13"/>
        <v>1E-3</v>
      </c>
      <c r="X104" s="125">
        <f t="shared" si="14"/>
        <v>1E-3</v>
      </c>
    </row>
    <row r="105" spans="1:24" ht="14" customHeight="1" x14ac:dyDescent="0.2">
      <c r="A105" s="263"/>
      <c r="B105" s="258" t="s">
        <v>108</v>
      </c>
      <c r="C105" s="259"/>
      <c r="D105" s="259"/>
      <c r="E105" s="26" t="s">
        <v>29</v>
      </c>
      <c r="F105" s="17" t="s">
        <v>10</v>
      </c>
      <c r="G105" s="17" t="s">
        <v>10</v>
      </c>
      <c r="H105" s="17" t="s">
        <v>10</v>
      </c>
      <c r="I105" s="17" t="s">
        <v>10</v>
      </c>
      <c r="J105" s="105">
        <v>7.0000000000000001E-3</v>
      </c>
      <c r="K105" s="17" t="s">
        <v>10</v>
      </c>
      <c r="L105" s="17" t="s">
        <v>10</v>
      </c>
      <c r="M105" s="17" t="s">
        <v>10</v>
      </c>
      <c r="N105" s="17" t="s">
        <v>10</v>
      </c>
      <c r="O105" s="17" t="s">
        <v>10</v>
      </c>
      <c r="P105" s="17" t="s">
        <v>10</v>
      </c>
      <c r="Q105" s="123" t="s">
        <v>10</v>
      </c>
      <c r="R105" s="155">
        <v>0</v>
      </c>
      <c r="S105" s="178" t="s">
        <v>150</v>
      </c>
      <c r="T105" s="30">
        <f t="shared" si="11"/>
        <v>1</v>
      </c>
      <c r="U105" s="193">
        <f t="shared" si="12"/>
        <v>7.0000000000000001E-3</v>
      </c>
      <c r="V105" s="152" t="s">
        <v>153</v>
      </c>
      <c r="W105" s="194">
        <f t="shared" si="13"/>
        <v>7.0000000000000001E-3</v>
      </c>
      <c r="X105" s="195">
        <f t="shared" si="14"/>
        <v>7.0000000000000001E-3</v>
      </c>
    </row>
    <row r="106" spans="1:24" ht="14" customHeight="1" x14ac:dyDescent="0.2">
      <c r="A106" s="263"/>
      <c r="B106" s="258" t="s">
        <v>109</v>
      </c>
      <c r="C106" s="259"/>
      <c r="D106" s="259"/>
      <c r="E106" s="26" t="s">
        <v>29</v>
      </c>
      <c r="F106" s="17" t="s">
        <v>10</v>
      </c>
      <c r="G106" s="17" t="s">
        <v>10</v>
      </c>
      <c r="H106" s="17" t="s">
        <v>10</v>
      </c>
      <c r="I106" s="17" t="s">
        <v>10</v>
      </c>
      <c r="J106" s="17">
        <v>2.0000000000000001E-4</v>
      </c>
      <c r="K106" s="17" t="s">
        <v>10</v>
      </c>
      <c r="L106" s="17" t="s">
        <v>10</v>
      </c>
      <c r="M106" s="17" t="s">
        <v>10</v>
      </c>
      <c r="N106" s="17" t="s">
        <v>10</v>
      </c>
      <c r="O106" s="17" t="s">
        <v>10</v>
      </c>
      <c r="P106" s="17" t="s">
        <v>10</v>
      </c>
      <c r="Q106" s="123" t="s">
        <v>10</v>
      </c>
      <c r="R106" s="155">
        <v>0</v>
      </c>
      <c r="S106" s="178" t="s">
        <v>150</v>
      </c>
      <c r="T106" s="30">
        <f t="shared" si="11"/>
        <v>1</v>
      </c>
      <c r="U106" s="196">
        <f t="shared" si="12"/>
        <v>2.0000000000000001E-4</v>
      </c>
      <c r="V106" s="197" t="s">
        <v>153</v>
      </c>
      <c r="W106" s="198">
        <f t="shared" si="13"/>
        <v>2.0000000000000001E-4</v>
      </c>
      <c r="X106" s="199">
        <f t="shared" si="14"/>
        <v>2.0000000000000001E-4</v>
      </c>
    </row>
    <row r="107" spans="1:24" ht="14" customHeight="1" x14ac:dyDescent="0.2">
      <c r="A107" s="263"/>
      <c r="B107" s="258" t="s">
        <v>110</v>
      </c>
      <c r="C107" s="259"/>
      <c r="D107" s="259"/>
      <c r="E107" s="26" t="s">
        <v>29</v>
      </c>
      <c r="F107" s="17" t="s">
        <v>10</v>
      </c>
      <c r="G107" s="17" t="s">
        <v>10</v>
      </c>
      <c r="H107" s="17" t="s">
        <v>10</v>
      </c>
      <c r="I107" s="17" t="s">
        <v>10</v>
      </c>
      <c r="J107" s="105">
        <v>2.0000000000000001E-4</v>
      </c>
      <c r="K107" s="17" t="s">
        <v>10</v>
      </c>
      <c r="L107" s="17" t="s">
        <v>10</v>
      </c>
      <c r="M107" s="17" t="s">
        <v>10</v>
      </c>
      <c r="N107" s="17" t="s">
        <v>10</v>
      </c>
      <c r="O107" s="17" t="s">
        <v>10</v>
      </c>
      <c r="P107" s="17" t="s">
        <v>10</v>
      </c>
      <c r="Q107" s="123" t="s">
        <v>10</v>
      </c>
      <c r="R107" s="155">
        <v>0</v>
      </c>
      <c r="S107" s="178" t="s">
        <v>150</v>
      </c>
      <c r="T107" s="30">
        <f t="shared" si="11"/>
        <v>1</v>
      </c>
      <c r="U107" s="136">
        <f t="shared" si="12"/>
        <v>2.0000000000000001E-4</v>
      </c>
      <c r="V107" s="189" t="s">
        <v>153</v>
      </c>
      <c r="W107" s="137">
        <f t="shared" si="13"/>
        <v>2.0000000000000001E-4</v>
      </c>
      <c r="X107" s="135">
        <f t="shared" si="14"/>
        <v>2.0000000000000001E-4</v>
      </c>
    </row>
    <row r="108" spans="1:24" ht="14" customHeight="1" x14ac:dyDescent="0.2">
      <c r="A108" s="263"/>
      <c r="B108" s="273" t="s">
        <v>111</v>
      </c>
      <c r="C108" s="274"/>
      <c r="D108" s="274"/>
      <c r="E108" s="73" t="s">
        <v>29</v>
      </c>
      <c r="F108" s="127" t="s">
        <v>10</v>
      </c>
      <c r="G108" s="127" t="s">
        <v>10</v>
      </c>
      <c r="H108" s="127" t="s">
        <v>10</v>
      </c>
      <c r="I108" s="127" t="s">
        <v>10</v>
      </c>
      <c r="J108" s="128">
        <v>3.0000000000000001E-5</v>
      </c>
      <c r="K108" s="127" t="s">
        <v>10</v>
      </c>
      <c r="L108" s="127" t="s">
        <v>10</v>
      </c>
      <c r="M108" s="127" t="s">
        <v>10</v>
      </c>
      <c r="N108" s="127" t="s">
        <v>10</v>
      </c>
      <c r="O108" s="127" t="s">
        <v>10</v>
      </c>
      <c r="P108" s="127" t="s">
        <v>10</v>
      </c>
      <c r="Q108" s="130" t="s">
        <v>10</v>
      </c>
      <c r="R108" s="91">
        <v>0</v>
      </c>
      <c r="S108" s="184" t="s">
        <v>150</v>
      </c>
      <c r="T108" s="93">
        <f t="shared" si="11"/>
        <v>1</v>
      </c>
      <c r="U108" s="200">
        <f t="shared" si="12"/>
        <v>3.0000000000000001E-5</v>
      </c>
      <c r="V108" s="201" t="s">
        <v>153</v>
      </c>
      <c r="W108" s="202">
        <f t="shared" si="13"/>
        <v>3.0000000000000001E-5</v>
      </c>
      <c r="X108" s="203">
        <f t="shared" si="14"/>
        <v>3.0000000000000001E-5</v>
      </c>
    </row>
    <row r="109" spans="1:24" ht="14" customHeight="1" x14ac:dyDescent="0.2">
      <c r="A109" s="263"/>
      <c r="B109" s="258" t="s">
        <v>112</v>
      </c>
      <c r="C109" s="259"/>
      <c r="D109" s="259"/>
      <c r="E109" s="26" t="s">
        <v>29</v>
      </c>
      <c r="F109" s="17" t="s">
        <v>10</v>
      </c>
      <c r="G109" s="17" t="s">
        <v>10</v>
      </c>
      <c r="H109" s="17" t="s">
        <v>10</v>
      </c>
      <c r="I109" s="17" t="s">
        <v>10</v>
      </c>
      <c r="J109" s="105">
        <v>0.02</v>
      </c>
      <c r="K109" s="17" t="s">
        <v>10</v>
      </c>
      <c r="L109" s="17" t="s">
        <v>10</v>
      </c>
      <c r="M109" s="17" t="s">
        <v>10</v>
      </c>
      <c r="N109" s="17" t="s">
        <v>10</v>
      </c>
      <c r="O109" s="17" t="s">
        <v>10</v>
      </c>
      <c r="P109" s="17" t="s">
        <v>10</v>
      </c>
      <c r="Q109" s="17" t="s">
        <v>10</v>
      </c>
      <c r="R109" s="155">
        <v>0</v>
      </c>
      <c r="S109" s="178" t="s">
        <v>150</v>
      </c>
      <c r="T109" s="30">
        <f t="shared" si="11"/>
        <v>1</v>
      </c>
      <c r="U109" s="171">
        <f t="shared" si="12"/>
        <v>0.02</v>
      </c>
      <c r="V109" s="191" t="s">
        <v>153</v>
      </c>
      <c r="W109" s="172">
        <f t="shared" si="13"/>
        <v>0.02</v>
      </c>
      <c r="X109" s="167">
        <f t="shared" si="14"/>
        <v>0.02</v>
      </c>
    </row>
    <row r="110" spans="1:24" ht="14" customHeight="1" x14ac:dyDescent="0.2">
      <c r="A110" s="263"/>
      <c r="B110" s="258" t="s">
        <v>113</v>
      </c>
      <c r="C110" s="259"/>
      <c r="D110" s="259"/>
      <c r="E110" s="26" t="s">
        <v>29</v>
      </c>
      <c r="F110" s="17" t="s">
        <v>10</v>
      </c>
      <c r="G110" s="17" t="s">
        <v>10</v>
      </c>
      <c r="H110" s="17" t="s">
        <v>10</v>
      </c>
      <c r="I110" s="17" t="s">
        <v>10</v>
      </c>
      <c r="J110" s="17">
        <v>2.9999999999999997E-4</v>
      </c>
      <c r="K110" s="17" t="s">
        <v>10</v>
      </c>
      <c r="L110" s="17" t="s">
        <v>10</v>
      </c>
      <c r="M110" s="17" t="s">
        <v>10</v>
      </c>
      <c r="N110" s="17" t="s">
        <v>10</v>
      </c>
      <c r="O110" s="17" t="s">
        <v>10</v>
      </c>
      <c r="P110" s="17" t="s">
        <v>10</v>
      </c>
      <c r="Q110" s="17" t="s">
        <v>10</v>
      </c>
      <c r="R110" s="155">
        <v>0</v>
      </c>
      <c r="S110" s="178" t="s">
        <v>150</v>
      </c>
      <c r="T110" s="30">
        <f t="shared" si="11"/>
        <v>1</v>
      </c>
      <c r="U110" s="196">
        <f t="shared" si="12"/>
        <v>2.9999999999999997E-4</v>
      </c>
      <c r="V110" s="197" t="s">
        <v>153</v>
      </c>
      <c r="W110" s="198">
        <f t="shared" si="13"/>
        <v>2.9999999999999997E-4</v>
      </c>
      <c r="X110" s="199">
        <f t="shared" si="14"/>
        <v>2.9999999999999997E-4</v>
      </c>
    </row>
    <row r="111" spans="1:24" ht="14" customHeight="1" x14ac:dyDescent="0.2">
      <c r="A111" s="263"/>
      <c r="B111" s="275" t="s">
        <v>114</v>
      </c>
      <c r="C111" s="276"/>
      <c r="D111" s="276"/>
      <c r="E111" s="148" t="s">
        <v>29</v>
      </c>
      <c r="F111" s="133" t="s">
        <v>10</v>
      </c>
      <c r="G111" s="133" t="s">
        <v>10</v>
      </c>
      <c r="H111" s="133" t="s">
        <v>10</v>
      </c>
      <c r="I111" s="133" t="s">
        <v>10</v>
      </c>
      <c r="J111" s="133">
        <v>3.1000000000000001E-5</v>
      </c>
      <c r="K111" s="133" t="s">
        <v>10</v>
      </c>
      <c r="L111" s="133" t="s">
        <v>10</v>
      </c>
      <c r="M111" s="133" t="s">
        <v>10</v>
      </c>
      <c r="N111" s="133" t="s">
        <v>10</v>
      </c>
      <c r="O111" s="133" t="s">
        <v>10</v>
      </c>
      <c r="P111" s="133" t="s">
        <v>10</v>
      </c>
      <c r="Q111" s="133" t="s">
        <v>10</v>
      </c>
      <c r="R111" s="204">
        <v>0</v>
      </c>
      <c r="S111" s="205" t="s">
        <v>150</v>
      </c>
      <c r="T111" s="206">
        <f t="shared" si="11"/>
        <v>1</v>
      </c>
      <c r="U111" s="207">
        <f t="shared" si="12"/>
        <v>3.1000000000000001E-5</v>
      </c>
      <c r="V111" s="208" t="s">
        <v>153</v>
      </c>
      <c r="W111" s="209">
        <f t="shared" si="13"/>
        <v>3.1000000000000001E-5</v>
      </c>
      <c r="X111" s="210">
        <f t="shared" si="14"/>
        <v>3.1000000000000001E-5</v>
      </c>
    </row>
    <row r="112" spans="1:24" ht="14" customHeight="1" x14ac:dyDescent="0.2">
      <c r="A112" s="263"/>
      <c r="B112" s="269" t="s">
        <v>115</v>
      </c>
      <c r="C112" s="270"/>
      <c r="D112" s="270"/>
      <c r="E112" s="26" t="s">
        <v>29</v>
      </c>
      <c r="F112" s="17" t="s">
        <v>10</v>
      </c>
      <c r="G112" s="17" t="s">
        <v>10</v>
      </c>
      <c r="H112" s="17" t="s">
        <v>10</v>
      </c>
      <c r="I112" s="17" t="s">
        <v>10</v>
      </c>
      <c r="J112" s="17">
        <v>6.0000000000000002E-6</v>
      </c>
      <c r="K112" s="17" t="s">
        <v>10</v>
      </c>
      <c r="L112" s="17" t="s">
        <v>10</v>
      </c>
      <c r="M112" s="17" t="s">
        <v>10</v>
      </c>
      <c r="N112" s="17" t="s">
        <v>10</v>
      </c>
      <c r="O112" s="17" t="s">
        <v>10</v>
      </c>
      <c r="P112" s="17" t="s">
        <v>10</v>
      </c>
      <c r="Q112" s="17" t="s">
        <v>10</v>
      </c>
      <c r="R112" s="155">
        <v>0</v>
      </c>
      <c r="S112" s="178" t="s">
        <v>150</v>
      </c>
      <c r="T112" s="30">
        <f t="shared" si="11"/>
        <v>1</v>
      </c>
      <c r="U112" s="211">
        <f t="shared" si="12"/>
        <v>6.0000000000000002E-6</v>
      </c>
      <c r="V112" s="212" t="s">
        <v>153</v>
      </c>
      <c r="W112" s="213">
        <f t="shared" si="13"/>
        <v>6.0000000000000002E-6</v>
      </c>
      <c r="X112" s="214">
        <f t="shared" si="14"/>
        <v>6.0000000000000002E-6</v>
      </c>
    </row>
    <row r="113" spans="1:24" ht="14" customHeight="1" x14ac:dyDescent="0.2">
      <c r="A113" s="263"/>
      <c r="B113" s="269" t="s">
        <v>116</v>
      </c>
      <c r="C113" s="270"/>
      <c r="D113" s="270"/>
      <c r="E113" s="26" t="s">
        <v>29</v>
      </c>
      <c r="F113" s="17" t="s">
        <v>10</v>
      </c>
      <c r="G113" s="17" t="s">
        <v>10</v>
      </c>
      <c r="H113" s="17" t="s">
        <v>10</v>
      </c>
      <c r="I113" s="17" t="s">
        <v>10</v>
      </c>
      <c r="J113" s="17">
        <v>3.0000000000000001E-6</v>
      </c>
      <c r="K113" s="17" t="s">
        <v>10</v>
      </c>
      <c r="L113" s="17" t="s">
        <v>10</v>
      </c>
      <c r="M113" s="17" t="s">
        <v>10</v>
      </c>
      <c r="N113" s="17" t="s">
        <v>10</v>
      </c>
      <c r="O113" s="17" t="s">
        <v>10</v>
      </c>
      <c r="P113" s="17" t="s">
        <v>10</v>
      </c>
      <c r="Q113" s="17" t="s">
        <v>10</v>
      </c>
      <c r="R113" s="155">
        <v>0</v>
      </c>
      <c r="S113" s="60" t="s">
        <v>150</v>
      </c>
      <c r="T113" s="30">
        <f t="shared" si="11"/>
        <v>1</v>
      </c>
      <c r="U113" s="211">
        <f t="shared" si="12"/>
        <v>3.0000000000000001E-6</v>
      </c>
      <c r="V113" s="212" t="s">
        <v>153</v>
      </c>
      <c r="W113" s="213">
        <f t="shared" si="13"/>
        <v>3.0000000000000001E-6</v>
      </c>
      <c r="X113" s="214">
        <f t="shared" si="14"/>
        <v>3.0000000000000001E-6</v>
      </c>
    </row>
    <row r="114" spans="1:24" ht="14" customHeight="1" x14ac:dyDescent="0.2">
      <c r="A114" s="263"/>
      <c r="B114" s="269" t="s">
        <v>117</v>
      </c>
      <c r="C114" s="270"/>
      <c r="D114" s="270"/>
      <c r="E114" s="26" t="s">
        <v>29</v>
      </c>
      <c r="F114" s="17" t="s">
        <v>10</v>
      </c>
      <c r="G114" s="17" t="s">
        <v>10</v>
      </c>
      <c r="H114" s="17" t="s">
        <v>10</v>
      </c>
      <c r="I114" s="17" t="s">
        <v>10</v>
      </c>
      <c r="J114" s="17">
        <v>2.5000000000000001E-5</v>
      </c>
      <c r="K114" s="17" t="s">
        <v>10</v>
      </c>
      <c r="L114" s="17" t="s">
        <v>10</v>
      </c>
      <c r="M114" s="17" t="s">
        <v>10</v>
      </c>
      <c r="N114" s="17" t="s">
        <v>10</v>
      </c>
      <c r="O114" s="17" t="s">
        <v>10</v>
      </c>
      <c r="P114" s="17" t="s">
        <v>10</v>
      </c>
      <c r="Q114" s="17" t="s">
        <v>10</v>
      </c>
      <c r="R114" s="155">
        <v>0</v>
      </c>
      <c r="S114" s="60" t="s">
        <v>150</v>
      </c>
      <c r="T114" s="30">
        <f t="shared" si="11"/>
        <v>1</v>
      </c>
      <c r="U114" s="211">
        <f t="shared" si="12"/>
        <v>2.5000000000000001E-5</v>
      </c>
      <c r="V114" s="212" t="s">
        <v>153</v>
      </c>
      <c r="W114" s="213">
        <f t="shared" si="13"/>
        <v>2.5000000000000001E-5</v>
      </c>
      <c r="X114" s="214">
        <f t="shared" si="14"/>
        <v>2.5000000000000001E-5</v>
      </c>
    </row>
    <row r="115" spans="1:24" ht="14" customHeight="1" x14ac:dyDescent="0.2">
      <c r="A115" s="263"/>
      <c r="B115" s="271" t="s">
        <v>118</v>
      </c>
      <c r="C115" s="272"/>
      <c r="D115" s="272"/>
      <c r="E115" s="73" t="s">
        <v>29</v>
      </c>
      <c r="F115" s="127" t="s">
        <v>10</v>
      </c>
      <c r="G115" s="127" t="s">
        <v>10</v>
      </c>
      <c r="H115" s="127" t="s">
        <v>10</v>
      </c>
      <c r="I115" s="127" t="s">
        <v>10</v>
      </c>
      <c r="J115" s="127">
        <v>2.4000000000000001E-5</v>
      </c>
      <c r="K115" s="127" t="s">
        <v>10</v>
      </c>
      <c r="L115" s="127" t="s">
        <v>10</v>
      </c>
      <c r="M115" s="127" t="s">
        <v>10</v>
      </c>
      <c r="N115" s="127" t="s">
        <v>10</v>
      </c>
      <c r="O115" s="127" t="s">
        <v>10</v>
      </c>
      <c r="P115" s="127" t="s">
        <v>10</v>
      </c>
      <c r="Q115" s="127" t="s">
        <v>10</v>
      </c>
      <c r="R115" s="91">
        <v>0</v>
      </c>
      <c r="S115" s="215" t="s">
        <v>150</v>
      </c>
      <c r="T115" s="93">
        <f t="shared" si="11"/>
        <v>1</v>
      </c>
      <c r="U115" s="216">
        <f t="shared" si="12"/>
        <v>2.4000000000000001E-5</v>
      </c>
      <c r="V115" s="217" t="s">
        <v>153</v>
      </c>
      <c r="W115" s="218">
        <f t="shared" si="13"/>
        <v>2.4000000000000001E-5</v>
      </c>
      <c r="X115" s="219">
        <f t="shared" si="14"/>
        <v>2.4000000000000001E-5</v>
      </c>
    </row>
    <row r="116" spans="1:24" ht="14" customHeight="1" x14ac:dyDescent="0.2">
      <c r="A116" s="263"/>
      <c r="B116" s="258" t="s">
        <v>119</v>
      </c>
      <c r="C116" s="259"/>
      <c r="D116" s="259"/>
      <c r="E116" s="26" t="s">
        <v>29</v>
      </c>
      <c r="F116" s="17" t="s">
        <v>10</v>
      </c>
      <c r="G116" s="17" t="s">
        <v>10</v>
      </c>
      <c r="H116" s="17" t="s">
        <v>10</v>
      </c>
      <c r="I116" s="17" t="s">
        <v>10</v>
      </c>
      <c r="J116" s="105">
        <v>1E-3</v>
      </c>
      <c r="K116" s="17" t="s">
        <v>10</v>
      </c>
      <c r="L116" s="17" t="s">
        <v>10</v>
      </c>
      <c r="M116" s="17" t="s">
        <v>10</v>
      </c>
      <c r="N116" s="17" t="s">
        <v>10</v>
      </c>
      <c r="O116" s="17" t="s">
        <v>10</v>
      </c>
      <c r="P116" s="17" t="s">
        <v>10</v>
      </c>
      <c r="Q116" s="17" t="s">
        <v>10</v>
      </c>
      <c r="R116" s="155">
        <v>0</v>
      </c>
      <c r="S116" s="178" t="s">
        <v>150</v>
      </c>
      <c r="T116" s="30">
        <f t="shared" si="11"/>
        <v>1</v>
      </c>
      <c r="U116" s="193">
        <f t="shared" si="12"/>
        <v>1E-3</v>
      </c>
      <c r="V116" s="152" t="s">
        <v>153</v>
      </c>
      <c r="W116" s="220">
        <f t="shared" si="13"/>
        <v>1E-3</v>
      </c>
      <c r="X116" s="221">
        <f t="shared" si="14"/>
        <v>1E-3</v>
      </c>
    </row>
    <row r="117" spans="1:24" ht="14" customHeight="1" x14ac:dyDescent="0.2">
      <c r="A117" s="263"/>
      <c r="B117" s="258" t="s">
        <v>120</v>
      </c>
      <c r="C117" s="259"/>
      <c r="D117" s="259"/>
      <c r="E117" s="26" t="s">
        <v>29</v>
      </c>
      <c r="F117" s="17" t="s">
        <v>10</v>
      </c>
      <c r="G117" s="107" t="s">
        <v>10</v>
      </c>
      <c r="H117" s="107" t="s">
        <v>10</v>
      </c>
      <c r="I117" s="17" t="s">
        <v>10</v>
      </c>
      <c r="J117" s="105">
        <v>3.0000000000000001E-3</v>
      </c>
      <c r="K117" s="17" t="s">
        <v>10</v>
      </c>
      <c r="L117" s="17" t="s">
        <v>10</v>
      </c>
      <c r="M117" s="17" t="s">
        <v>10</v>
      </c>
      <c r="N117" s="17" t="s">
        <v>10</v>
      </c>
      <c r="O117" s="17" t="s">
        <v>10</v>
      </c>
      <c r="P117" s="17" t="s">
        <v>10</v>
      </c>
      <c r="Q117" s="17" t="s">
        <v>10</v>
      </c>
      <c r="R117" s="155">
        <v>0</v>
      </c>
      <c r="S117" s="178" t="s">
        <v>150</v>
      </c>
      <c r="T117" s="30">
        <f t="shared" si="11"/>
        <v>1</v>
      </c>
      <c r="U117" s="108">
        <f t="shared" si="12"/>
        <v>3.0000000000000001E-3</v>
      </c>
      <c r="V117" s="32" t="s">
        <v>153</v>
      </c>
      <c r="W117" s="126">
        <f t="shared" si="13"/>
        <v>3.0000000000000001E-3</v>
      </c>
      <c r="X117" s="125">
        <f t="shared" si="14"/>
        <v>3.0000000000000001E-3</v>
      </c>
    </row>
    <row r="118" spans="1:24" ht="14" customHeight="1" x14ac:dyDescent="0.2">
      <c r="A118" s="263"/>
      <c r="B118" s="258" t="s">
        <v>121</v>
      </c>
      <c r="C118" s="259"/>
      <c r="D118" s="259"/>
      <c r="E118" s="26" t="s">
        <v>29</v>
      </c>
      <c r="F118" s="17" t="s">
        <v>10</v>
      </c>
      <c r="G118" s="17" t="s">
        <v>10</v>
      </c>
      <c r="H118" s="17" t="s">
        <v>10</v>
      </c>
      <c r="I118" s="17" t="s">
        <v>10</v>
      </c>
      <c r="J118" s="105">
        <v>2.9999999999999997E-4</v>
      </c>
      <c r="K118" s="17" t="s">
        <v>10</v>
      </c>
      <c r="L118" s="17" t="s">
        <v>10</v>
      </c>
      <c r="M118" s="17" t="s">
        <v>10</v>
      </c>
      <c r="N118" s="17" t="s">
        <v>10</v>
      </c>
      <c r="O118" s="17" t="s">
        <v>10</v>
      </c>
      <c r="P118" s="17" t="s">
        <v>10</v>
      </c>
      <c r="Q118" s="17" t="s">
        <v>10</v>
      </c>
      <c r="R118" s="155">
        <v>0</v>
      </c>
      <c r="S118" s="178" t="s">
        <v>150</v>
      </c>
      <c r="T118" s="30">
        <f t="shared" si="11"/>
        <v>1</v>
      </c>
      <c r="U118" s="136">
        <f t="shared" si="12"/>
        <v>2.9999999999999997E-4</v>
      </c>
      <c r="V118" s="189" t="s">
        <v>153</v>
      </c>
      <c r="W118" s="137">
        <f t="shared" si="13"/>
        <v>2.9999999999999997E-4</v>
      </c>
      <c r="X118" s="135">
        <f t="shared" si="14"/>
        <v>2.9999999999999997E-4</v>
      </c>
    </row>
    <row r="119" spans="1:24" ht="14" customHeight="1" x14ac:dyDescent="0.2">
      <c r="A119" s="263"/>
      <c r="B119" s="258" t="s">
        <v>122</v>
      </c>
      <c r="C119" s="259"/>
      <c r="D119" s="259"/>
      <c r="E119" s="26" t="s">
        <v>29</v>
      </c>
      <c r="F119" s="17" t="s">
        <v>10</v>
      </c>
      <c r="G119" s="17" t="s">
        <v>10</v>
      </c>
      <c r="H119" s="17" t="s">
        <v>10</v>
      </c>
      <c r="I119" s="17" t="s">
        <v>10</v>
      </c>
      <c r="J119" s="105">
        <v>2E-3</v>
      </c>
      <c r="K119" s="17" t="s">
        <v>10</v>
      </c>
      <c r="L119" s="17" t="s">
        <v>10</v>
      </c>
      <c r="M119" s="17" t="s">
        <v>10</v>
      </c>
      <c r="N119" s="17" t="s">
        <v>10</v>
      </c>
      <c r="O119" s="17" t="s">
        <v>10</v>
      </c>
      <c r="P119" s="17" t="s">
        <v>10</v>
      </c>
      <c r="Q119" s="17" t="s">
        <v>10</v>
      </c>
      <c r="R119" s="155">
        <v>0</v>
      </c>
      <c r="S119" s="178" t="s">
        <v>150</v>
      </c>
      <c r="T119" s="30">
        <f t="shared" si="11"/>
        <v>1</v>
      </c>
      <c r="U119" s="108">
        <f t="shared" si="12"/>
        <v>2E-3</v>
      </c>
      <c r="V119" s="32" t="s">
        <v>153</v>
      </c>
      <c r="W119" s="126">
        <f t="shared" si="13"/>
        <v>2E-3</v>
      </c>
      <c r="X119" s="125">
        <f t="shared" si="14"/>
        <v>2E-3</v>
      </c>
    </row>
    <row r="120" spans="1:24" ht="14" customHeight="1" x14ac:dyDescent="0.2">
      <c r="A120" s="264"/>
      <c r="B120" s="260" t="s">
        <v>123</v>
      </c>
      <c r="C120" s="261"/>
      <c r="D120" s="261"/>
      <c r="E120" s="35" t="s">
        <v>29</v>
      </c>
      <c r="F120" s="156" t="s">
        <v>10</v>
      </c>
      <c r="G120" s="156" t="s">
        <v>10</v>
      </c>
      <c r="H120" s="156" t="s">
        <v>10</v>
      </c>
      <c r="I120" s="156" t="s">
        <v>10</v>
      </c>
      <c r="J120" s="113">
        <v>2.9999999999999997E-4</v>
      </c>
      <c r="K120" s="156" t="s">
        <v>10</v>
      </c>
      <c r="L120" s="156" t="s">
        <v>10</v>
      </c>
      <c r="M120" s="156" t="s">
        <v>10</v>
      </c>
      <c r="N120" s="156" t="s">
        <v>10</v>
      </c>
      <c r="O120" s="156" t="s">
        <v>10</v>
      </c>
      <c r="P120" s="156" t="s">
        <v>10</v>
      </c>
      <c r="Q120" s="156" t="s">
        <v>10</v>
      </c>
      <c r="R120" s="179">
        <v>0</v>
      </c>
      <c r="S120" s="180" t="s">
        <v>150</v>
      </c>
      <c r="T120" s="38">
        <f t="shared" si="11"/>
        <v>1</v>
      </c>
      <c r="U120" s="115">
        <f t="shared" si="12"/>
        <v>2.9999999999999997E-4</v>
      </c>
      <c r="V120" s="222" t="s">
        <v>153</v>
      </c>
      <c r="W120" s="223">
        <f t="shared" si="13"/>
        <v>2.9999999999999997E-4</v>
      </c>
      <c r="X120" s="224">
        <f t="shared" si="14"/>
        <v>2.9999999999999997E-4</v>
      </c>
    </row>
    <row r="121" spans="1:24" ht="14" customHeight="1" x14ac:dyDescent="0.2">
      <c r="A121" s="262" t="s">
        <v>124</v>
      </c>
      <c r="B121" s="265" t="s">
        <v>125</v>
      </c>
      <c r="C121" s="266"/>
      <c r="D121" s="266"/>
      <c r="E121" s="26" t="s">
        <v>29</v>
      </c>
      <c r="F121" s="107" t="s">
        <v>10</v>
      </c>
      <c r="G121" s="85" t="s">
        <v>10</v>
      </c>
      <c r="H121" s="85" t="s">
        <v>10</v>
      </c>
      <c r="I121" s="107" t="s">
        <v>10</v>
      </c>
      <c r="J121" s="107" t="s">
        <v>10</v>
      </c>
      <c r="K121" s="107" t="s">
        <v>10</v>
      </c>
      <c r="L121" s="107" t="s">
        <v>10</v>
      </c>
      <c r="M121" s="107" t="s">
        <v>144</v>
      </c>
      <c r="N121" s="107" t="s">
        <v>10</v>
      </c>
      <c r="O121" s="107" t="s">
        <v>10</v>
      </c>
      <c r="P121" s="107" t="s">
        <v>10</v>
      </c>
      <c r="Q121" s="107" t="s">
        <v>10</v>
      </c>
      <c r="R121" s="155"/>
      <c r="S121" s="178" t="s">
        <v>144</v>
      </c>
      <c r="T121" s="26"/>
      <c r="U121" s="59"/>
      <c r="V121" s="60" t="s">
        <v>10</v>
      </c>
      <c r="W121" s="61"/>
      <c r="X121" s="17" t="s">
        <v>10</v>
      </c>
    </row>
    <row r="122" spans="1:24" ht="14" customHeight="1" x14ac:dyDescent="0.2">
      <c r="A122" s="263"/>
      <c r="B122" s="258" t="s">
        <v>126</v>
      </c>
      <c r="C122" s="259"/>
      <c r="D122" s="259"/>
      <c r="E122" s="26" t="s">
        <v>29</v>
      </c>
      <c r="F122" s="17" t="s">
        <v>10</v>
      </c>
      <c r="G122" s="85" t="s">
        <v>10</v>
      </c>
      <c r="H122" s="85" t="s">
        <v>10</v>
      </c>
      <c r="I122" s="17" t="s">
        <v>10</v>
      </c>
      <c r="J122" s="17" t="s">
        <v>10</v>
      </c>
      <c r="K122" s="17" t="s">
        <v>10</v>
      </c>
      <c r="L122" s="17" t="s">
        <v>10</v>
      </c>
      <c r="M122" s="17" t="s">
        <v>10</v>
      </c>
      <c r="N122" s="17" t="s">
        <v>10</v>
      </c>
      <c r="O122" s="17" t="s">
        <v>10</v>
      </c>
      <c r="P122" s="17" t="s">
        <v>10</v>
      </c>
      <c r="Q122" s="17" t="s">
        <v>10</v>
      </c>
      <c r="R122" s="155"/>
      <c r="S122" s="178" t="s">
        <v>144</v>
      </c>
      <c r="T122" s="26"/>
      <c r="U122" s="59"/>
      <c r="V122" s="60" t="s">
        <v>10</v>
      </c>
      <c r="W122" s="61"/>
      <c r="X122" s="17" t="s">
        <v>10</v>
      </c>
    </row>
    <row r="123" spans="1:24" ht="14" customHeight="1" x14ac:dyDescent="0.2">
      <c r="A123" s="263"/>
      <c r="B123" s="267" t="s">
        <v>127</v>
      </c>
      <c r="C123" s="268"/>
      <c r="D123" s="268"/>
      <c r="E123" s="73" t="s">
        <v>29</v>
      </c>
      <c r="F123" s="127" t="s">
        <v>10</v>
      </c>
      <c r="G123" s="94" t="s">
        <v>10</v>
      </c>
      <c r="H123" s="85" t="s">
        <v>10</v>
      </c>
      <c r="I123" s="127" t="s">
        <v>10</v>
      </c>
      <c r="J123" s="127" t="s">
        <v>10</v>
      </c>
      <c r="K123" s="127" t="s">
        <v>10</v>
      </c>
      <c r="L123" s="127" t="s">
        <v>10</v>
      </c>
      <c r="M123" s="127" t="s">
        <v>10</v>
      </c>
      <c r="N123" s="127" t="s">
        <v>10</v>
      </c>
      <c r="O123" s="127" t="s">
        <v>10</v>
      </c>
      <c r="P123" s="127" t="s">
        <v>10</v>
      </c>
      <c r="Q123" s="127" t="s">
        <v>10</v>
      </c>
      <c r="R123" s="91"/>
      <c r="S123" s="184" t="s">
        <v>144</v>
      </c>
      <c r="T123" s="73"/>
      <c r="U123" s="225"/>
      <c r="V123" s="215" t="s">
        <v>10</v>
      </c>
      <c r="W123" s="226"/>
      <c r="X123" s="127" t="s">
        <v>10</v>
      </c>
    </row>
    <row r="124" spans="1:24" ht="14" customHeight="1" x14ac:dyDescent="0.2">
      <c r="A124" s="263"/>
      <c r="B124" s="258" t="s">
        <v>128</v>
      </c>
      <c r="C124" s="259"/>
      <c r="D124" s="259"/>
      <c r="E124" s="26"/>
      <c r="F124" s="85" t="s">
        <v>10</v>
      </c>
      <c r="G124" s="85" t="s">
        <v>10</v>
      </c>
      <c r="H124" s="227" t="s">
        <v>10</v>
      </c>
      <c r="I124" s="85" t="s">
        <v>10</v>
      </c>
      <c r="J124" s="85" t="s">
        <v>10</v>
      </c>
      <c r="K124" s="85" t="s">
        <v>10</v>
      </c>
      <c r="L124" s="85" t="s">
        <v>10</v>
      </c>
      <c r="M124" s="85" t="s">
        <v>10</v>
      </c>
      <c r="N124" s="85" t="s">
        <v>10</v>
      </c>
      <c r="O124" s="85" t="s">
        <v>10</v>
      </c>
      <c r="P124" s="85" t="s">
        <v>10</v>
      </c>
      <c r="Q124" s="85" t="s">
        <v>10</v>
      </c>
      <c r="R124" s="155"/>
      <c r="S124" s="178" t="s">
        <v>144</v>
      </c>
      <c r="T124" s="26"/>
      <c r="U124" s="59"/>
      <c r="V124" s="60" t="s">
        <v>10</v>
      </c>
      <c r="W124" s="61"/>
      <c r="X124" s="17" t="s">
        <v>10</v>
      </c>
    </row>
    <row r="125" spans="1:24" ht="14" customHeight="1" x14ac:dyDescent="0.2">
      <c r="A125" s="263"/>
      <c r="B125" s="258"/>
      <c r="C125" s="259"/>
      <c r="D125" s="259"/>
      <c r="E125" s="26" t="s">
        <v>129</v>
      </c>
      <c r="F125" s="85" t="s">
        <v>10</v>
      </c>
      <c r="G125" s="85" t="s">
        <v>10</v>
      </c>
      <c r="H125" s="85" t="s">
        <v>10</v>
      </c>
      <c r="I125" s="85" t="s">
        <v>10</v>
      </c>
      <c r="J125" s="85" t="s">
        <v>10</v>
      </c>
      <c r="K125" s="85" t="s">
        <v>10</v>
      </c>
      <c r="L125" s="85" t="s">
        <v>10</v>
      </c>
      <c r="M125" s="85" t="s">
        <v>10</v>
      </c>
      <c r="N125" s="85" t="s">
        <v>10</v>
      </c>
      <c r="O125" s="85" t="s">
        <v>10</v>
      </c>
      <c r="P125" s="85" t="s">
        <v>10</v>
      </c>
      <c r="Q125" s="85" t="s">
        <v>10</v>
      </c>
      <c r="R125" s="52"/>
      <c r="S125" s="53" t="s">
        <v>144</v>
      </c>
      <c r="T125" s="54"/>
      <c r="U125" s="52"/>
      <c r="V125" s="53" t="s">
        <v>10</v>
      </c>
      <c r="W125" s="54"/>
      <c r="X125" s="81" t="s">
        <v>10</v>
      </c>
    </row>
    <row r="126" spans="1:24" ht="14" customHeight="1" x14ac:dyDescent="0.2">
      <c r="A126" s="263"/>
      <c r="B126" s="258"/>
      <c r="C126" s="259"/>
      <c r="D126" s="259"/>
      <c r="E126" s="26"/>
      <c r="F126" s="85" t="s">
        <v>10</v>
      </c>
      <c r="G126" s="85" t="s">
        <v>10</v>
      </c>
      <c r="H126" s="85" t="s">
        <v>10</v>
      </c>
      <c r="I126" s="85" t="s">
        <v>10</v>
      </c>
      <c r="J126" s="85" t="s">
        <v>10</v>
      </c>
      <c r="K126" s="85" t="s">
        <v>10</v>
      </c>
      <c r="L126" s="85" t="s">
        <v>10</v>
      </c>
      <c r="M126" s="85" t="s">
        <v>10</v>
      </c>
      <c r="N126" s="85" t="s">
        <v>10</v>
      </c>
      <c r="O126" s="85" t="s">
        <v>10</v>
      </c>
      <c r="P126" s="85" t="s">
        <v>10</v>
      </c>
      <c r="Q126" s="85" t="s">
        <v>10</v>
      </c>
      <c r="R126" s="155"/>
      <c r="S126" s="178" t="s">
        <v>144</v>
      </c>
      <c r="T126" s="26"/>
      <c r="U126" s="59"/>
      <c r="V126" s="60" t="s">
        <v>10</v>
      </c>
      <c r="W126" s="61"/>
      <c r="X126" s="17" t="s">
        <v>10</v>
      </c>
    </row>
    <row r="127" spans="1:24" ht="14" customHeight="1" x14ac:dyDescent="0.2">
      <c r="A127" s="264"/>
      <c r="B127" s="260"/>
      <c r="C127" s="261"/>
      <c r="D127" s="261"/>
      <c r="E127" s="35"/>
      <c r="F127" s="112" t="s">
        <v>10</v>
      </c>
      <c r="G127" s="112" t="s">
        <v>10</v>
      </c>
      <c r="H127" s="112" t="s">
        <v>10</v>
      </c>
      <c r="I127" s="112" t="s">
        <v>10</v>
      </c>
      <c r="J127" s="112" t="s">
        <v>10</v>
      </c>
      <c r="K127" s="112" t="s">
        <v>10</v>
      </c>
      <c r="L127" s="112" t="s">
        <v>10</v>
      </c>
      <c r="M127" s="112" t="s">
        <v>10</v>
      </c>
      <c r="N127" s="112" t="s">
        <v>10</v>
      </c>
      <c r="O127" s="112" t="s">
        <v>10</v>
      </c>
      <c r="P127" s="112" t="s">
        <v>10</v>
      </c>
      <c r="Q127" s="112" t="s">
        <v>10</v>
      </c>
      <c r="R127" s="179"/>
      <c r="S127" s="180" t="s">
        <v>144</v>
      </c>
      <c r="T127" s="35"/>
      <c r="U127" s="65"/>
      <c r="V127" s="66" t="s">
        <v>10</v>
      </c>
      <c r="W127" s="67"/>
      <c r="X127" s="156" t="s">
        <v>10</v>
      </c>
    </row>
    <row r="128" spans="1:24" ht="14" customHeight="1" x14ac:dyDescent="0.2">
      <c r="B128" s="228" t="s">
        <v>130</v>
      </c>
      <c r="C128" s="229" t="s">
        <v>131</v>
      </c>
      <c r="E128" s="230"/>
      <c r="F128" s="231"/>
      <c r="G128" s="231"/>
      <c r="T128" s="2"/>
      <c r="X128" s="1"/>
    </row>
    <row r="129" spans="20:24" x14ac:dyDescent="0.2">
      <c r="T129" s="2"/>
      <c r="X129" s="1"/>
    </row>
    <row r="130" spans="20:24" x14ac:dyDescent="0.2">
      <c r="T130" s="2"/>
      <c r="X130" s="1"/>
    </row>
    <row r="131" spans="20:24" x14ac:dyDescent="0.2">
      <c r="T131" s="2"/>
      <c r="X131" s="1"/>
    </row>
  </sheetData>
  <dataConsolidate/>
  <mergeCells count="130">
    <mergeCell ref="Q1:V1"/>
    <mergeCell ref="W1:X2"/>
    <mergeCell ref="A2:B2"/>
    <mergeCell ref="C2:D2"/>
    <mergeCell ref="E2:H2"/>
    <mergeCell ref="I2:L2"/>
    <mergeCell ref="M2:N2"/>
    <mergeCell ref="O2:P2"/>
    <mergeCell ref="Q2:V2"/>
    <mergeCell ref="A1:B1"/>
    <mergeCell ref="C1:D1"/>
    <mergeCell ref="E1:H1"/>
    <mergeCell ref="I1:L1"/>
    <mergeCell ref="M1:N1"/>
    <mergeCell ref="O1:P1"/>
    <mergeCell ref="U9:W12"/>
    <mergeCell ref="X9:X12"/>
    <mergeCell ref="A4:E4"/>
    <mergeCell ref="A25:D25"/>
    <mergeCell ref="A26:D26"/>
    <mergeCell ref="A27:D27"/>
    <mergeCell ref="A28:A41"/>
    <mergeCell ref="B28:D31"/>
    <mergeCell ref="B32:D32"/>
    <mergeCell ref="B33:D33"/>
    <mergeCell ref="B34:D34"/>
    <mergeCell ref="B35:D35"/>
    <mergeCell ref="B36:C36"/>
    <mergeCell ref="A5:E8"/>
    <mergeCell ref="A9:E12"/>
    <mergeCell ref="A13:D16"/>
    <mergeCell ref="A17:D20"/>
    <mergeCell ref="A21:D24"/>
    <mergeCell ref="R5:T8"/>
    <mergeCell ref="U5:W8"/>
    <mergeCell ref="X5:X8"/>
    <mergeCell ref="R9:T12"/>
    <mergeCell ref="B51:D51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A69:A79"/>
    <mergeCell ref="B69:D69"/>
    <mergeCell ref="B70:D70"/>
    <mergeCell ref="B71:D71"/>
    <mergeCell ref="B72:D72"/>
    <mergeCell ref="A42:A68"/>
    <mergeCell ref="B79:D79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B46:D46"/>
    <mergeCell ref="B47:D47"/>
    <mergeCell ref="B48:D48"/>
    <mergeCell ref="B49:D49"/>
    <mergeCell ref="B50:D50"/>
    <mergeCell ref="B73:D73"/>
    <mergeCell ref="B74:D74"/>
    <mergeCell ref="B75:D75"/>
    <mergeCell ref="B76:D76"/>
    <mergeCell ref="B77:D77"/>
    <mergeCell ref="B78:D78"/>
    <mergeCell ref="B64:D64"/>
    <mergeCell ref="B65:D65"/>
    <mergeCell ref="B66:D66"/>
    <mergeCell ref="B67:D67"/>
    <mergeCell ref="B68:D68"/>
    <mergeCell ref="B94:D94"/>
    <mergeCell ref="B95:D95"/>
    <mergeCell ref="B96:D96"/>
    <mergeCell ref="B97:D97"/>
    <mergeCell ref="B98:D98"/>
    <mergeCell ref="B99:D99"/>
    <mergeCell ref="A80:A84"/>
    <mergeCell ref="B80:D80"/>
    <mergeCell ref="B81:D81"/>
    <mergeCell ref="B82:D82"/>
    <mergeCell ref="B83:D83"/>
    <mergeCell ref="B84:D84"/>
    <mergeCell ref="B106:D106"/>
    <mergeCell ref="B107:D107"/>
    <mergeCell ref="B108:D108"/>
    <mergeCell ref="B109:D109"/>
    <mergeCell ref="B110:D110"/>
    <mergeCell ref="B111:D111"/>
    <mergeCell ref="B100:D100"/>
    <mergeCell ref="B101:D101"/>
    <mergeCell ref="B102:D102"/>
    <mergeCell ref="B103:D103"/>
    <mergeCell ref="B104:D104"/>
    <mergeCell ref="B105:D105"/>
    <mergeCell ref="B118:D118"/>
    <mergeCell ref="B119:D119"/>
    <mergeCell ref="B120:D120"/>
    <mergeCell ref="A121:A127"/>
    <mergeCell ref="B121:D121"/>
    <mergeCell ref="B122:D122"/>
    <mergeCell ref="B123:D123"/>
    <mergeCell ref="B124:D127"/>
    <mergeCell ref="A85:A120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112:D112"/>
    <mergeCell ref="B113:D113"/>
    <mergeCell ref="B114:D114"/>
    <mergeCell ref="B115:D115"/>
    <mergeCell ref="B116:D116"/>
    <mergeCell ref="B117:D117"/>
  </mergeCells>
  <phoneticPr fontId="3"/>
  <pageMargins left="0.59055118110236227" right="0.59055118110236227" top="0.59055118110236227" bottom="0.59055118110236227" header="0.27559055118110237" footer="0.51181102362204722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128"/>
  <sheetViews>
    <sheetView showGridLines="0" zoomScaleNormal="100" workbookViewId="0">
      <pane xSplit="5" ySplit="4" topLeftCell="F56" activePane="bottomRight" state="frozen"/>
      <selection activeCell="M70" sqref="M70:AA80"/>
      <selection pane="topRight" activeCell="M70" sqref="M70:AA80"/>
      <selection pane="bottomLeft" activeCell="M70" sqref="M70:AA80"/>
      <selection pane="bottomRight" sqref="A1:B1"/>
    </sheetView>
  </sheetViews>
  <sheetFormatPr defaultColWidth="8.90625" defaultRowHeight="9.5" x14ac:dyDescent="0.2"/>
  <cols>
    <col min="1" max="1" width="2.6328125" style="1" customWidth="1"/>
    <col min="2" max="2" width="9.1796875" style="1" customWidth="1"/>
    <col min="3" max="3" width="8.6328125" style="1" customWidth="1"/>
    <col min="4" max="4" width="4.1796875" style="1" customWidth="1"/>
    <col min="5" max="5" width="5.90625" style="1" customWidth="1"/>
    <col min="6" max="17" width="7.6328125" style="1" customWidth="1"/>
    <col min="18" max="18" width="3.1796875" style="1" customWidth="1"/>
    <col min="19" max="19" width="1.453125" style="1" customWidth="1"/>
    <col min="20" max="20" width="3.1796875" style="1" customWidth="1"/>
    <col min="21" max="21" width="7.6328125" style="2" customWidth="1"/>
    <col min="22" max="22" width="2.36328125" style="2" customWidth="1"/>
    <col min="23" max="24" width="7.6328125" style="2" customWidth="1"/>
    <col min="25" max="16384" width="8.90625" style="1"/>
  </cols>
  <sheetData>
    <row r="1" spans="1:24" ht="16.5" customHeight="1" x14ac:dyDescent="0.2">
      <c r="A1" s="312" t="s">
        <v>0</v>
      </c>
      <c r="B1" s="312"/>
      <c r="C1" s="312" t="s">
        <v>1</v>
      </c>
      <c r="D1" s="312"/>
      <c r="E1" s="313" t="s">
        <v>2</v>
      </c>
      <c r="F1" s="314"/>
      <c r="G1" s="314"/>
      <c r="H1" s="314"/>
      <c r="I1" s="315" t="s">
        <v>3</v>
      </c>
      <c r="J1" s="316"/>
      <c r="K1" s="316"/>
      <c r="L1" s="317"/>
      <c r="M1" s="315" t="s">
        <v>4</v>
      </c>
      <c r="N1" s="317"/>
      <c r="O1" s="318" t="s">
        <v>5</v>
      </c>
      <c r="P1" s="298"/>
      <c r="Q1" s="297" t="s">
        <v>6</v>
      </c>
      <c r="R1" s="298"/>
      <c r="S1" s="298"/>
      <c r="T1" s="298"/>
      <c r="U1" s="298"/>
      <c r="V1" s="298"/>
      <c r="W1" s="299" t="s">
        <v>7</v>
      </c>
      <c r="X1" s="300"/>
    </row>
    <row r="2" spans="1:24" ht="23.25" customHeight="1" x14ac:dyDescent="0.2">
      <c r="A2" s="303" t="s">
        <v>137</v>
      </c>
      <c r="B2" s="303"/>
      <c r="C2" s="304">
        <v>91801</v>
      </c>
      <c r="D2" s="304"/>
      <c r="E2" s="328" t="s">
        <v>138</v>
      </c>
      <c r="F2" s="329"/>
      <c r="G2" s="329"/>
      <c r="H2" s="330"/>
      <c r="I2" s="308" t="s">
        <v>139</v>
      </c>
      <c r="J2" s="309"/>
      <c r="K2" s="309"/>
      <c r="L2" s="310"/>
      <c r="M2" s="308" t="s">
        <v>140</v>
      </c>
      <c r="N2" s="310"/>
      <c r="O2" s="311" t="s">
        <v>142</v>
      </c>
      <c r="P2" s="304"/>
      <c r="Q2" s="311" t="s">
        <v>136</v>
      </c>
      <c r="R2" s="304"/>
      <c r="S2" s="304"/>
      <c r="T2" s="304"/>
      <c r="U2" s="304"/>
      <c r="V2" s="304"/>
      <c r="W2" s="301"/>
      <c r="X2" s="302"/>
    </row>
    <row r="3" spans="1:24" ht="2.25" customHeight="1" x14ac:dyDescent="0.2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4" ht="14.25" customHeight="1" x14ac:dyDescent="0.2">
      <c r="A4" s="291" t="s">
        <v>8</v>
      </c>
      <c r="B4" s="292"/>
      <c r="C4" s="292"/>
      <c r="D4" s="292"/>
      <c r="E4" s="293"/>
      <c r="F4" s="4">
        <v>45400</v>
      </c>
      <c r="G4" s="4">
        <v>45426</v>
      </c>
      <c r="H4" s="4">
        <v>45447</v>
      </c>
      <c r="I4" s="4">
        <v>45482</v>
      </c>
      <c r="J4" s="4">
        <v>45518</v>
      </c>
      <c r="K4" s="4">
        <v>45539</v>
      </c>
      <c r="L4" s="4">
        <v>45567</v>
      </c>
      <c r="M4" s="4">
        <v>45608</v>
      </c>
      <c r="N4" s="4">
        <v>45629</v>
      </c>
      <c r="O4" s="4">
        <v>45672</v>
      </c>
      <c r="P4" s="4">
        <v>45694</v>
      </c>
      <c r="Q4" s="4">
        <v>45728</v>
      </c>
      <c r="R4" s="5" t="s">
        <v>149</v>
      </c>
      <c r="S4" s="6" t="s">
        <v>150</v>
      </c>
      <c r="T4" s="6" t="s">
        <v>151</v>
      </c>
      <c r="U4" s="7" t="s">
        <v>152</v>
      </c>
      <c r="V4" s="8" t="s">
        <v>153</v>
      </c>
      <c r="W4" s="9" t="s">
        <v>154</v>
      </c>
      <c r="X4" s="9" t="s">
        <v>155</v>
      </c>
    </row>
    <row r="5" spans="1:24" ht="14.25" customHeight="1" x14ac:dyDescent="0.2">
      <c r="A5" s="265" t="s">
        <v>9</v>
      </c>
      <c r="B5" s="266"/>
      <c r="C5" s="266"/>
      <c r="D5" s="266"/>
      <c r="E5" s="294"/>
      <c r="F5" s="10">
        <v>0.39583333333333331</v>
      </c>
      <c r="G5" s="10">
        <v>0.39930555555555558</v>
      </c>
      <c r="H5" s="10">
        <v>0.39930555555555558</v>
      </c>
      <c r="I5" s="10">
        <v>0.39583333333333331</v>
      </c>
      <c r="J5" s="10">
        <v>0.3923611111111111</v>
      </c>
      <c r="K5" s="10">
        <v>0.39930555555555558</v>
      </c>
      <c r="L5" s="10">
        <v>0.39583333333333331</v>
      </c>
      <c r="M5" s="10">
        <v>0.39930555555555558</v>
      </c>
      <c r="N5" s="10">
        <v>0.39930555555555558</v>
      </c>
      <c r="O5" s="10">
        <v>0.39930555555555558</v>
      </c>
      <c r="P5" s="10">
        <v>0.39583333333333331</v>
      </c>
      <c r="Q5" s="10">
        <v>0.39583333333333331</v>
      </c>
      <c r="R5" s="319" t="s">
        <v>144</v>
      </c>
      <c r="S5" s="320"/>
      <c r="T5" s="321"/>
      <c r="U5" s="279" t="s">
        <v>10</v>
      </c>
      <c r="V5" s="280"/>
      <c r="W5" s="281"/>
      <c r="X5" s="288" t="s">
        <v>10</v>
      </c>
    </row>
    <row r="6" spans="1:24" ht="12" x14ac:dyDescent="0.2">
      <c r="A6" s="258"/>
      <c r="B6" s="259"/>
      <c r="C6" s="259"/>
      <c r="D6" s="259"/>
      <c r="E6" s="295"/>
      <c r="F6" s="12">
        <v>0.64583333333333337</v>
      </c>
      <c r="G6" s="12">
        <v>0.64930555555555558</v>
      </c>
      <c r="H6" s="12">
        <v>0.64930555555555558</v>
      </c>
      <c r="I6" s="12">
        <v>0.64583333333333337</v>
      </c>
      <c r="J6" s="12">
        <v>0.65625</v>
      </c>
      <c r="K6" s="12">
        <v>0.64930555555555558</v>
      </c>
      <c r="L6" s="12">
        <v>0.64583333333333337</v>
      </c>
      <c r="M6" s="12">
        <v>0.64930555555555558</v>
      </c>
      <c r="N6" s="12">
        <v>0.64930555555555558</v>
      </c>
      <c r="O6" s="12">
        <v>0.64930555555555558</v>
      </c>
      <c r="P6" s="12">
        <v>0.65972222222222221</v>
      </c>
      <c r="Q6" s="12">
        <v>0.64930555555555558</v>
      </c>
      <c r="R6" s="322"/>
      <c r="S6" s="323"/>
      <c r="T6" s="324"/>
      <c r="U6" s="282"/>
      <c r="V6" s="283"/>
      <c r="W6" s="284"/>
      <c r="X6" s="289"/>
    </row>
    <row r="7" spans="1:24" ht="12" x14ac:dyDescent="0.2">
      <c r="A7" s="258"/>
      <c r="B7" s="259"/>
      <c r="C7" s="259"/>
      <c r="D7" s="259"/>
      <c r="E7" s="295"/>
      <c r="F7" s="12" t="s">
        <v>10</v>
      </c>
      <c r="G7" s="12" t="s">
        <v>10</v>
      </c>
      <c r="H7" s="12" t="s">
        <v>10</v>
      </c>
      <c r="I7" s="12" t="s">
        <v>10</v>
      </c>
      <c r="J7" s="12" t="s">
        <v>10</v>
      </c>
      <c r="K7" s="12" t="s">
        <v>10</v>
      </c>
      <c r="L7" s="12" t="s">
        <v>10</v>
      </c>
      <c r="M7" s="12" t="s">
        <v>10</v>
      </c>
      <c r="N7" s="12" t="s">
        <v>10</v>
      </c>
      <c r="O7" s="12" t="s">
        <v>10</v>
      </c>
      <c r="P7" s="12" t="s">
        <v>144</v>
      </c>
      <c r="Q7" s="12" t="s">
        <v>10</v>
      </c>
      <c r="R7" s="322"/>
      <c r="S7" s="323"/>
      <c r="T7" s="324"/>
      <c r="U7" s="282"/>
      <c r="V7" s="283"/>
      <c r="W7" s="284"/>
      <c r="X7" s="289"/>
    </row>
    <row r="8" spans="1:24" ht="12" x14ac:dyDescent="0.2">
      <c r="A8" s="260"/>
      <c r="B8" s="261"/>
      <c r="C8" s="261"/>
      <c r="D8" s="261"/>
      <c r="E8" s="296"/>
      <c r="F8" s="14" t="s">
        <v>10</v>
      </c>
      <c r="G8" s="14" t="s">
        <v>10</v>
      </c>
      <c r="H8" s="14" t="s">
        <v>10</v>
      </c>
      <c r="I8" s="14" t="s">
        <v>10</v>
      </c>
      <c r="J8" s="12" t="s">
        <v>10</v>
      </c>
      <c r="K8" s="12" t="s">
        <v>10</v>
      </c>
      <c r="L8" s="12" t="s">
        <v>10</v>
      </c>
      <c r="M8" s="14" t="s">
        <v>10</v>
      </c>
      <c r="N8" s="14" t="s">
        <v>10</v>
      </c>
      <c r="O8" s="14" t="s">
        <v>10</v>
      </c>
      <c r="P8" s="14" t="s">
        <v>144</v>
      </c>
      <c r="Q8" s="14" t="s">
        <v>10</v>
      </c>
      <c r="R8" s="325"/>
      <c r="S8" s="326"/>
      <c r="T8" s="327"/>
      <c r="U8" s="285"/>
      <c r="V8" s="286"/>
      <c r="W8" s="287"/>
      <c r="X8" s="290"/>
    </row>
    <row r="9" spans="1:24" ht="13.5" customHeight="1" x14ac:dyDescent="0.2">
      <c r="A9" s="265" t="s">
        <v>11</v>
      </c>
      <c r="B9" s="266"/>
      <c r="C9" s="266"/>
      <c r="D9" s="266"/>
      <c r="E9" s="294"/>
      <c r="F9" s="16" t="s">
        <v>12</v>
      </c>
      <c r="G9" s="16" t="s">
        <v>143</v>
      </c>
      <c r="H9" s="16" t="s">
        <v>143</v>
      </c>
      <c r="I9" s="16" t="s">
        <v>143</v>
      </c>
      <c r="J9" s="49" t="s">
        <v>143</v>
      </c>
      <c r="K9" s="49" t="s">
        <v>143</v>
      </c>
      <c r="L9" s="49" t="s">
        <v>145</v>
      </c>
      <c r="M9" s="16" t="s">
        <v>143</v>
      </c>
      <c r="N9" s="16" t="s">
        <v>143</v>
      </c>
      <c r="O9" s="16" t="s">
        <v>12</v>
      </c>
      <c r="P9" s="16" t="s">
        <v>146</v>
      </c>
      <c r="Q9" s="16" t="s">
        <v>146</v>
      </c>
      <c r="R9" s="319" t="s">
        <v>10</v>
      </c>
      <c r="S9" s="320"/>
      <c r="T9" s="321"/>
      <c r="U9" s="279" t="s">
        <v>10</v>
      </c>
      <c r="V9" s="280"/>
      <c r="W9" s="281"/>
      <c r="X9" s="288" t="s">
        <v>10</v>
      </c>
    </row>
    <row r="10" spans="1:24" ht="12" x14ac:dyDescent="0.2">
      <c r="A10" s="258"/>
      <c r="B10" s="259"/>
      <c r="C10" s="259"/>
      <c r="D10" s="259"/>
      <c r="E10" s="295"/>
      <c r="F10" s="17" t="s">
        <v>12</v>
      </c>
      <c r="G10" s="17" t="s">
        <v>143</v>
      </c>
      <c r="H10" s="17" t="s">
        <v>143</v>
      </c>
      <c r="I10" s="17" t="s">
        <v>143</v>
      </c>
      <c r="J10" s="17" t="s">
        <v>143</v>
      </c>
      <c r="K10" s="17" t="s">
        <v>143</v>
      </c>
      <c r="L10" s="17" t="s">
        <v>145</v>
      </c>
      <c r="M10" s="17" t="s">
        <v>143</v>
      </c>
      <c r="N10" s="17" t="s">
        <v>143</v>
      </c>
      <c r="O10" s="17" t="s">
        <v>12</v>
      </c>
      <c r="P10" s="17" t="s">
        <v>146</v>
      </c>
      <c r="Q10" s="17" t="s">
        <v>146</v>
      </c>
      <c r="R10" s="322"/>
      <c r="S10" s="323"/>
      <c r="T10" s="324"/>
      <c r="U10" s="282"/>
      <c r="V10" s="283"/>
      <c r="W10" s="284"/>
      <c r="X10" s="289"/>
    </row>
    <row r="11" spans="1:24" ht="12" x14ac:dyDescent="0.2">
      <c r="A11" s="258"/>
      <c r="B11" s="259"/>
      <c r="C11" s="259"/>
      <c r="D11" s="259"/>
      <c r="E11" s="295"/>
      <c r="F11" s="17" t="s">
        <v>10</v>
      </c>
      <c r="G11" s="17" t="s">
        <v>10</v>
      </c>
      <c r="H11" s="17" t="s">
        <v>10</v>
      </c>
      <c r="I11" s="17" t="s">
        <v>10</v>
      </c>
      <c r="J11" s="17" t="s">
        <v>10</v>
      </c>
      <c r="K11" s="17" t="s">
        <v>10</v>
      </c>
      <c r="L11" s="17" t="s">
        <v>10</v>
      </c>
      <c r="M11" s="17" t="s">
        <v>10</v>
      </c>
      <c r="N11" s="17" t="s">
        <v>10</v>
      </c>
      <c r="O11" s="17" t="s">
        <v>10</v>
      </c>
      <c r="P11" s="17" t="s">
        <v>144</v>
      </c>
      <c r="Q11" s="17" t="s">
        <v>10</v>
      </c>
      <c r="R11" s="322"/>
      <c r="S11" s="323"/>
      <c r="T11" s="324"/>
      <c r="U11" s="282"/>
      <c r="V11" s="283"/>
      <c r="W11" s="284"/>
      <c r="X11" s="289"/>
    </row>
    <row r="12" spans="1:24" ht="12" x14ac:dyDescent="0.2">
      <c r="A12" s="260"/>
      <c r="B12" s="261"/>
      <c r="C12" s="261"/>
      <c r="D12" s="261"/>
      <c r="E12" s="296"/>
      <c r="F12" s="17" t="s">
        <v>10</v>
      </c>
      <c r="G12" s="17" t="s">
        <v>10</v>
      </c>
      <c r="H12" s="17" t="s">
        <v>10</v>
      </c>
      <c r="I12" s="17" t="s">
        <v>10</v>
      </c>
      <c r="J12" s="17" t="s">
        <v>10</v>
      </c>
      <c r="K12" s="17" t="s">
        <v>10</v>
      </c>
      <c r="L12" s="17" t="s">
        <v>10</v>
      </c>
      <c r="M12" s="17" t="s">
        <v>10</v>
      </c>
      <c r="N12" s="17" t="s">
        <v>10</v>
      </c>
      <c r="O12" s="17" t="s">
        <v>10</v>
      </c>
      <c r="P12" s="17" t="s">
        <v>144</v>
      </c>
      <c r="Q12" s="17" t="s">
        <v>10</v>
      </c>
      <c r="R12" s="325"/>
      <c r="S12" s="326"/>
      <c r="T12" s="327"/>
      <c r="U12" s="285"/>
      <c r="V12" s="286"/>
      <c r="W12" s="287"/>
      <c r="X12" s="290"/>
    </row>
    <row r="13" spans="1:24" ht="13.5" customHeight="1" x14ac:dyDescent="0.2">
      <c r="A13" s="265" t="s">
        <v>13</v>
      </c>
      <c r="B13" s="266"/>
      <c r="C13" s="266"/>
      <c r="D13" s="266"/>
      <c r="E13" s="18"/>
      <c r="F13" s="19">
        <v>15.6</v>
      </c>
      <c r="G13" s="19">
        <v>17.899999999999999</v>
      </c>
      <c r="H13" s="19">
        <v>19.600000000000001</v>
      </c>
      <c r="I13" s="19">
        <v>31.8</v>
      </c>
      <c r="J13" s="19">
        <v>32.1</v>
      </c>
      <c r="K13" s="19">
        <v>28.3</v>
      </c>
      <c r="L13" s="19">
        <v>27.2</v>
      </c>
      <c r="M13" s="19">
        <v>17</v>
      </c>
      <c r="N13" s="19">
        <v>13.3</v>
      </c>
      <c r="O13" s="19">
        <v>8.5</v>
      </c>
      <c r="P13" s="19">
        <v>3</v>
      </c>
      <c r="Q13" s="19">
        <v>9.8000000000000007</v>
      </c>
      <c r="R13" s="20"/>
      <c r="S13" s="21"/>
      <c r="T13" s="22"/>
      <c r="U13" s="23"/>
      <c r="V13" s="24"/>
      <c r="W13" s="25"/>
      <c r="X13" s="233"/>
    </row>
    <row r="14" spans="1:24" ht="12" x14ac:dyDescent="0.2">
      <c r="A14" s="258"/>
      <c r="B14" s="259"/>
      <c r="C14" s="259"/>
      <c r="D14" s="259"/>
      <c r="E14" s="26" t="s">
        <v>14</v>
      </c>
      <c r="F14" s="27">
        <v>20.3</v>
      </c>
      <c r="G14" s="27">
        <v>23.6</v>
      </c>
      <c r="H14" s="27">
        <v>25.8</v>
      </c>
      <c r="I14" s="27">
        <v>33.799999999999997</v>
      </c>
      <c r="J14" s="27">
        <v>38.1</v>
      </c>
      <c r="K14" s="27">
        <v>31.9</v>
      </c>
      <c r="L14" s="27">
        <v>28.1</v>
      </c>
      <c r="M14" s="27">
        <v>19.5</v>
      </c>
      <c r="N14" s="27">
        <v>15.2</v>
      </c>
      <c r="O14" s="27">
        <v>5.0999999999999996</v>
      </c>
      <c r="P14" s="27">
        <v>1</v>
      </c>
      <c r="Q14" s="27">
        <v>15.2</v>
      </c>
      <c r="R14" s="28" t="s">
        <v>10</v>
      </c>
      <c r="S14" s="29" t="s">
        <v>156</v>
      </c>
      <c r="T14" s="30">
        <f>COUNT(F13:Q14)</f>
        <v>24</v>
      </c>
      <c r="U14" s="31">
        <f>MIN(F13:Q14)</f>
        <v>1</v>
      </c>
      <c r="V14" s="32" t="s">
        <v>153</v>
      </c>
      <c r="W14" s="33">
        <f>MAX(F13:Q14)</f>
        <v>38.1</v>
      </c>
      <c r="X14" s="88">
        <f>AVERAGE(F13:Q14)</f>
        <v>20.070833333333336</v>
      </c>
    </row>
    <row r="15" spans="1:24" ht="12" x14ac:dyDescent="0.2">
      <c r="A15" s="258"/>
      <c r="B15" s="259"/>
      <c r="C15" s="259"/>
      <c r="D15" s="259"/>
      <c r="E15" s="26"/>
      <c r="F15" s="27" t="s">
        <v>10</v>
      </c>
      <c r="G15" s="27" t="s">
        <v>10</v>
      </c>
      <c r="H15" s="27" t="s">
        <v>10</v>
      </c>
      <c r="I15" s="27" t="s">
        <v>10</v>
      </c>
      <c r="J15" s="27" t="s">
        <v>10</v>
      </c>
      <c r="K15" s="27" t="s">
        <v>10</v>
      </c>
      <c r="L15" s="27" t="s">
        <v>10</v>
      </c>
      <c r="M15" s="27" t="s">
        <v>10</v>
      </c>
      <c r="N15" s="27" t="s">
        <v>10</v>
      </c>
      <c r="O15" s="27" t="s">
        <v>10</v>
      </c>
      <c r="P15" s="27" t="s">
        <v>144</v>
      </c>
      <c r="Q15" s="27" t="s">
        <v>10</v>
      </c>
      <c r="R15" s="28"/>
      <c r="S15" s="29"/>
      <c r="T15" s="30"/>
      <c r="U15" s="31"/>
      <c r="V15" s="32"/>
      <c r="W15" s="33"/>
      <c r="X15" s="88"/>
    </row>
    <row r="16" spans="1:24" ht="12" x14ac:dyDescent="0.2">
      <c r="A16" s="260"/>
      <c r="B16" s="261"/>
      <c r="C16" s="261"/>
      <c r="D16" s="261"/>
      <c r="E16" s="35"/>
      <c r="F16" s="27" t="s">
        <v>10</v>
      </c>
      <c r="G16" s="27" t="s">
        <v>10</v>
      </c>
      <c r="H16" s="27" t="s">
        <v>10</v>
      </c>
      <c r="I16" s="27" t="s">
        <v>10</v>
      </c>
      <c r="J16" s="27" t="s">
        <v>10</v>
      </c>
      <c r="K16" s="27" t="s">
        <v>10</v>
      </c>
      <c r="L16" s="27" t="s">
        <v>10</v>
      </c>
      <c r="M16" s="27" t="s">
        <v>10</v>
      </c>
      <c r="N16" s="27" t="s">
        <v>10</v>
      </c>
      <c r="O16" s="27" t="s">
        <v>10</v>
      </c>
      <c r="P16" s="27" t="s">
        <v>144</v>
      </c>
      <c r="Q16" s="27" t="s">
        <v>10</v>
      </c>
      <c r="R16" s="36"/>
      <c r="S16" s="37"/>
      <c r="T16" s="38"/>
      <c r="U16" s="39"/>
      <c r="V16" s="40"/>
      <c r="W16" s="41"/>
      <c r="X16" s="234"/>
    </row>
    <row r="17" spans="1:24" ht="13.5" customHeight="1" x14ac:dyDescent="0.2">
      <c r="A17" s="265" t="s">
        <v>15</v>
      </c>
      <c r="B17" s="266"/>
      <c r="C17" s="266"/>
      <c r="D17" s="266"/>
      <c r="E17" s="18"/>
      <c r="F17" s="19">
        <v>17.100000000000001</v>
      </c>
      <c r="G17" s="19">
        <v>18.899999999999999</v>
      </c>
      <c r="H17" s="19">
        <v>21.5</v>
      </c>
      <c r="I17" s="19">
        <v>28.5</v>
      </c>
      <c r="J17" s="19">
        <v>29.8</v>
      </c>
      <c r="K17" s="19">
        <v>27</v>
      </c>
      <c r="L17" s="19">
        <v>25.5</v>
      </c>
      <c r="M17" s="19">
        <v>17.5</v>
      </c>
      <c r="N17" s="19">
        <v>13.8</v>
      </c>
      <c r="O17" s="19">
        <v>9.1999999999999993</v>
      </c>
      <c r="P17" s="19">
        <v>5.2</v>
      </c>
      <c r="Q17" s="19">
        <v>13.5</v>
      </c>
      <c r="R17" s="20"/>
      <c r="S17" s="21"/>
      <c r="T17" s="22"/>
      <c r="U17" s="23"/>
      <c r="V17" s="24"/>
      <c r="W17" s="25"/>
      <c r="X17" s="233"/>
    </row>
    <row r="18" spans="1:24" ht="12" x14ac:dyDescent="0.2">
      <c r="A18" s="258"/>
      <c r="B18" s="259"/>
      <c r="C18" s="259"/>
      <c r="D18" s="259"/>
      <c r="E18" s="26" t="s">
        <v>14</v>
      </c>
      <c r="F18" s="27">
        <v>18.5</v>
      </c>
      <c r="G18" s="27">
        <v>21.9</v>
      </c>
      <c r="H18" s="27">
        <v>25</v>
      </c>
      <c r="I18" s="27">
        <v>31</v>
      </c>
      <c r="J18" s="27">
        <v>33.200000000000003</v>
      </c>
      <c r="K18" s="27">
        <v>30</v>
      </c>
      <c r="L18" s="27">
        <v>27.9</v>
      </c>
      <c r="M18" s="27">
        <v>19.3</v>
      </c>
      <c r="N18" s="27">
        <v>16.399999999999999</v>
      </c>
      <c r="O18" s="27">
        <v>9.1999999999999993</v>
      </c>
      <c r="P18" s="27">
        <v>7.1</v>
      </c>
      <c r="Q18" s="27">
        <v>16.5</v>
      </c>
      <c r="R18" s="28" t="s">
        <v>10</v>
      </c>
      <c r="S18" s="29" t="s">
        <v>156</v>
      </c>
      <c r="T18" s="30">
        <f>COUNT(F17:Q18)</f>
        <v>24</v>
      </c>
      <c r="U18" s="31">
        <f>MIN(F17:Q18)</f>
        <v>5.2</v>
      </c>
      <c r="V18" s="32" t="s">
        <v>153</v>
      </c>
      <c r="W18" s="33">
        <f>MAX(F17:Q18)</f>
        <v>33.200000000000003</v>
      </c>
      <c r="X18" s="88">
        <f>AVERAGE(F17:Q18)</f>
        <v>20.145833333333332</v>
      </c>
    </row>
    <row r="19" spans="1:24" ht="12" x14ac:dyDescent="0.2">
      <c r="A19" s="258"/>
      <c r="B19" s="259"/>
      <c r="C19" s="259"/>
      <c r="D19" s="259"/>
      <c r="E19" s="26"/>
      <c r="F19" s="27" t="s">
        <v>10</v>
      </c>
      <c r="G19" s="27" t="s">
        <v>10</v>
      </c>
      <c r="H19" s="27" t="s">
        <v>10</v>
      </c>
      <c r="I19" s="27" t="s">
        <v>10</v>
      </c>
      <c r="J19" s="27" t="s">
        <v>10</v>
      </c>
      <c r="K19" s="27" t="s">
        <v>10</v>
      </c>
      <c r="L19" s="27" t="s">
        <v>10</v>
      </c>
      <c r="M19" s="27" t="s">
        <v>10</v>
      </c>
      <c r="N19" s="27" t="s">
        <v>10</v>
      </c>
      <c r="O19" s="27" t="s">
        <v>10</v>
      </c>
      <c r="P19" s="27" t="s">
        <v>144</v>
      </c>
      <c r="Q19" s="27" t="s">
        <v>10</v>
      </c>
      <c r="R19" s="28"/>
      <c r="S19" s="29"/>
      <c r="T19" s="30"/>
      <c r="U19" s="31"/>
      <c r="V19" s="32"/>
      <c r="W19" s="33"/>
      <c r="X19" s="88"/>
    </row>
    <row r="20" spans="1:24" ht="12" x14ac:dyDescent="0.2">
      <c r="A20" s="260"/>
      <c r="B20" s="261"/>
      <c r="C20" s="261"/>
      <c r="D20" s="261"/>
      <c r="E20" s="35"/>
      <c r="F20" s="27" t="s">
        <v>10</v>
      </c>
      <c r="G20" s="27" t="s">
        <v>10</v>
      </c>
      <c r="H20" s="27" t="s">
        <v>10</v>
      </c>
      <c r="I20" s="27" t="s">
        <v>10</v>
      </c>
      <c r="J20" s="27" t="s">
        <v>10</v>
      </c>
      <c r="K20" s="27" t="s">
        <v>10</v>
      </c>
      <c r="L20" s="27" t="s">
        <v>10</v>
      </c>
      <c r="M20" s="27" t="s">
        <v>10</v>
      </c>
      <c r="N20" s="27" t="s">
        <v>10</v>
      </c>
      <c r="O20" s="27" t="s">
        <v>10</v>
      </c>
      <c r="P20" s="27" t="s">
        <v>144</v>
      </c>
      <c r="Q20" s="27" t="s">
        <v>10</v>
      </c>
      <c r="R20" s="36"/>
      <c r="S20" s="37"/>
      <c r="T20" s="38"/>
      <c r="U20" s="39"/>
      <c r="V20" s="40"/>
      <c r="W20" s="41"/>
      <c r="X20" s="234"/>
    </row>
    <row r="21" spans="1:24" ht="13.5" customHeight="1" x14ac:dyDescent="0.2">
      <c r="A21" s="265" t="s">
        <v>16</v>
      </c>
      <c r="B21" s="266"/>
      <c r="C21" s="266"/>
      <c r="D21" s="266"/>
      <c r="E21" s="18"/>
      <c r="F21" s="43">
        <v>9.2999999999999999E-2</v>
      </c>
      <c r="G21" s="42">
        <v>0.4</v>
      </c>
      <c r="H21" s="42">
        <v>0.14000000000000001</v>
      </c>
      <c r="I21" s="42">
        <v>0.2</v>
      </c>
      <c r="J21" s="43">
        <v>7.9000000000000001E-2</v>
      </c>
      <c r="K21" s="42">
        <v>0.22</v>
      </c>
      <c r="L21" s="42">
        <v>0.15</v>
      </c>
      <c r="M21" s="42">
        <v>0.2</v>
      </c>
      <c r="N21" s="42">
        <v>0.12</v>
      </c>
      <c r="O21" s="42">
        <v>0.12</v>
      </c>
      <c r="P21" s="43">
        <v>2.5999999999999999E-2</v>
      </c>
      <c r="Q21" s="43">
        <v>6.3E-2</v>
      </c>
      <c r="R21" s="44"/>
      <c r="S21" s="45"/>
      <c r="T21" s="46"/>
      <c r="U21" s="47"/>
      <c r="V21" s="48"/>
      <c r="W21" s="49"/>
      <c r="X21" s="16"/>
    </row>
    <row r="22" spans="1:24" ht="12" x14ac:dyDescent="0.2">
      <c r="A22" s="258"/>
      <c r="B22" s="259"/>
      <c r="C22" s="259"/>
      <c r="D22" s="259"/>
      <c r="E22" s="26" t="s">
        <v>17</v>
      </c>
      <c r="F22" s="50">
        <v>0.11</v>
      </c>
      <c r="G22" s="50">
        <v>0.43</v>
      </c>
      <c r="H22" s="50">
        <v>0.2</v>
      </c>
      <c r="I22" s="50">
        <v>0.16</v>
      </c>
      <c r="J22" s="51">
        <v>5.5E-2</v>
      </c>
      <c r="K22" s="50">
        <v>0.13</v>
      </c>
      <c r="L22" s="50">
        <v>0.21</v>
      </c>
      <c r="M22" s="51">
        <v>3.1E-2</v>
      </c>
      <c r="N22" s="51">
        <v>6.9000000000000006E-2</v>
      </c>
      <c r="O22" s="51">
        <v>1.7000000000000001E-2</v>
      </c>
      <c r="P22" s="51">
        <v>1.2999999999999999E-2</v>
      </c>
      <c r="Q22" s="51">
        <v>4.8000000000000001E-2</v>
      </c>
      <c r="R22" s="52" t="s">
        <v>10</v>
      </c>
      <c r="S22" s="53" t="s">
        <v>156</v>
      </c>
      <c r="T22" s="54">
        <f>COUNT(F21:Q22)</f>
        <v>24</v>
      </c>
      <c r="U22" s="55">
        <f>MIN(F21:Q22)</f>
        <v>1.2999999999999999E-2</v>
      </c>
      <c r="V22" s="32" t="s">
        <v>153</v>
      </c>
      <c r="W22" s="56">
        <f>MAX(F21:Q22)</f>
        <v>0.43</v>
      </c>
      <c r="X22" s="154">
        <f>AVERAGE(F21:Q22)</f>
        <v>0.13683333333333333</v>
      </c>
    </row>
    <row r="23" spans="1:24" ht="12" x14ac:dyDescent="0.2">
      <c r="A23" s="258"/>
      <c r="B23" s="259"/>
      <c r="C23" s="259"/>
      <c r="D23" s="259"/>
      <c r="E23" s="26"/>
      <c r="F23" s="51" t="s">
        <v>10</v>
      </c>
      <c r="G23" s="51" t="s">
        <v>10</v>
      </c>
      <c r="H23" s="51" t="s">
        <v>10</v>
      </c>
      <c r="I23" s="51" t="s">
        <v>10</v>
      </c>
      <c r="J23" s="51" t="s">
        <v>10</v>
      </c>
      <c r="K23" s="51" t="s">
        <v>10</v>
      </c>
      <c r="L23" s="51" t="s">
        <v>10</v>
      </c>
      <c r="M23" s="51" t="s">
        <v>10</v>
      </c>
      <c r="N23" s="51" t="s">
        <v>10</v>
      </c>
      <c r="O23" s="51" t="s">
        <v>10</v>
      </c>
      <c r="P23" s="51" t="s">
        <v>144</v>
      </c>
      <c r="Q23" s="51" t="s">
        <v>10</v>
      </c>
      <c r="R23" s="52"/>
      <c r="S23" s="53"/>
      <c r="T23" s="54"/>
      <c r="U23" s="59"/>
      <c r="V23" s="60"/>
      <c r="W23" s="61"/>
      <c r="X23" s="17"/>
    </row>
    <row r="24" spans="1:24" ht="12" x14ac:dyDescent="0.2">
      <c r="A24" s="260"/>
      <c r="B24" s="261"/>
      <c r="C24" s="261"/>
      <c r="D24" s="261"/>
      <c r="E24" s="35"/>
      <c r="F24" s="51" t="s">
        <v>10</v>
      </c>
      <c r="G24" s="51" t="s">
        <v>10</v>
      </c>
      <c r="H24" s="51" t="s">
        <v>10</v>
      </c>
      <c r="I24" s="51" t="s">
        <v>10</v>
      </c>
      <c r="J24" s="51" t="s">
        <v>10</v>
      </c>
      <c r="K24" s="51" t="s">
        <v>10</v>
      </c>
      <c r="L24" s="51" t="s">
        <v>10</v>
      </c>
      <c r="M24" s="51" t="s">
        <v>10</v>
      </c>
      <c r="N24" s="51" t="s">
        <v>10</v>
      </c>
      <c r="O24" s="51" t="s">
        <v>10</v>
      </c>
      <c r="P24" s="51" t="s">
        <v>144</v>
      </c>
      <c r="Q24" s="51" t="s">
        <v>10</v>
      </c>
      <c r="R24" s="62"/>
      <c r="S24" s="63"/>
      <c r="T24" s="64"/>
      <c r="U24" s="65"/>
      <c r="V24" s="66"/>
      <c r="W24" s="67"/>
      <c r="X24" s="156"/>
    </row>
    <row r="25" spans="1:24" ht="13.5" customHeight="1" x14ac:dyDescent="0.2">
      <c r="A25" s="265" t="s">
        <v>18</v>
      </c>
      <c r="B25" s="266"/>
      <c r="C25" s="266"/>
      <c r="D25" s="266"/>
      <c r="E25" s="26" t="s">
        <v>19</v>
      </c>
      <c r="F25" s="68" t="s">
        <v>20</v>
      </c>
      <c r="G25" s="68" t="s">
        <v>20</v>
      </c>
      <c r="H25" s="68" t="s">
        <v>20</v>
      </c>
      <c r="I25" s="68" t="s">
        <v>20</v>
      </c>
      <c r="J25" s="68" t="s">
        <v>20</v>
      </c>
      <c r="K25" s="68" t="s">
        <v>20</v>
      </c>
      <c r="L25" s="68" t="s">
        <v>20</v>
      </c>
      <c r="M25" s="68" t="s">
        <v>20</v>
      </c>
      <c r="N25" s="68" t="s">
        <v>20</v>
      </c>
      <c r="O25" s="69" t="s">
        <v>20</v>
      </c>
      <c r="P25" s="68">
        <v>30</v>
      </c>
      <c r="Q25" s="68">
        <v>30</v>
      </c>
      <c r="R25" s="44"/>
      <c r="S25" s="45"/>
      <c r="T25" s="54"/>
      <c r="U25" s="28"/>
      <c r="V25" s="60"/>
      <c r="W25" s="70"/>
      <c r="X25" s="68"/>
    </row>
    <row r="26" spans="1:24" ht="13.5" customHeight="1" x14ac:dyDescent="0.2">
      <c r="A26" s="258" t="s">
        <v>21</v>
      </c>
      <c r="B26" s="259"/>
      <c r="C26" s="259"/>
      <c r="D26" s="259"/>
      <c r="E26" s="26"/>
      <c r="F26" s="17" t="s">
        <v>22</v>
      </c>
      <c r="G26" s="17" t="s">
        <v>22</v>
      </c>
      <c r="H26" s="17" t="s">
        <v>22</v>
      </c>
      <c r="I26" s="17" t="s">
        <v>22</v>
      </c>
      <c r="J26" s="17" t="s">
        <v>22</v>
      </c>
      <c r="K26" s="17" t="s">
        <v>22</v>
      </c>
      <c r="L26" s="17" t="s">
        <v>22</v>
      </c>
      <c r="M26" s="17" t="s">
        <v>22</v>
      </c>
      <c r="N26" s="17" t="s">
        <v>22</v>
      </c>
      <c r="O26" s="71" t="s">
        <v>22</v>
      </c>
      <c r="P26" s="17" t="s">
        <v>147</v>
      </c>
      <c r="Q26" s="17" t="s">
        <v>147</v>
      </c>
      <c r="R26" s="52"/>
      <c r="S26" s="53" t="s">
        <v>10</v>
      </c>
      <c r="T26" s="54"/>
      <c r="U26" s="59"/>
      <c r="V26" s="60" t="s">
        <v>10</v>
      </c>
      <c r="W26" s="61"/>
      <c r="X26" s="17" t="s">
        <v>10</v>
      </c>
    </row>
    <row r="27" spans="1:24" ht="13.5" customHeight="1" x14ac:dyDescent="0.2">
      <c r="A27" s="260" t="s">
        <v>23</v>
      </c>
      <c r="B27" s="261"/>
      <c r="C27" s="261"/>
      <c r="D27" s="261"/>
      <c r="E27" s="35"/>
      <c r="F27" s="72" t="s">
        <v>24</v>
      </c>
      <c r="G27" s="72" t="s">
        <v>24</v>
      </c>
      <c r="H27" s="72" t="s">
        <v>24</v>
      </c>
      <c r="I27" s="72" t="s">
        <v>24</v>
      </c>
      <c r="J27" s="72" t="s">
        <v>24</v>
      </c>
      <c r="K27" s="72" t="s">
        <v>24</v>
      </c>
      <c r="L27" s="72" t="s">
        <v>24</v>
      </c>
      <c r="M27" s="72" t="s">
        <v>24</v>
      </c>
      <c r="N27" s="72" t="s">
        <v>24</v>
      </c>
      <c r="O27" s="72" t="s">
        <v>24</v>
      </c>
      <c r="P27" s="72" t="s">
        <v>148</v>
      </c>
      <c r="Q27" s="72" t="s">
        <v>148</v>
      </c>
      <c r="R27" s="62"/>
      <c r="S27" s="63"/>
      <c r="T27" s="64"/>
      <c r="U27" s="65"/>
      <c r="V27" s="66"/>
      <c r="W27" s="67"/>
      <c r="X27" s="156"/>
    </row>
    <row r="28" spans="1:24" ht="12" customHeight="1" x14ac:dyDescent="0.2">
      <c r="A28" s="262" t="s">
        <v>25</v>
      </c>
      <c r="B28" s="265" t="s">
        <v>26</v>
      </c>
      <c r="C28" s="266"/>
      <c r="D28" s="266"/>
      <c r="E28" s="18"/>
      <c r="F28" s="19">
        <v>7.4</v>
      </c>
      <c r="G28" s="19">
        <v>7.6</v>
      </c>
      <c r="H28" s="19">
        <v>7.5</v>
      </c>
      <c r="I28" s="19">
        <v>7.5</v>
      </c>
      <c r="J28" s="19">
        <v>7.4</v>
      </c>
      <c r="K28" s="19">
        <v>7.6</v>
      </c>
      <c r="L28" s="19">
        <v>7.5</v>
      </c>
      <c r="M28" s="19">
        <v>7.7</v>
      </c>
      <c r="N28" s="19">
        <v>7.2</v>
      </c>
      <c r="O28" s="19">
        <v>7.3</v>
      </c>
      <c r="P28" s="19">
        <v>7.3</v>
      </c>
      <c r="Q28" s="19">
        <v>7.2</v>
      </c>
      <c r="R28" s="44"/>
      <c r="S28" s="45"/>
      <c r="T28" s="46"/>
      <c r="U28" s="23"/>
      <c r="V28" s="24"/>
      <c r="W28" s="25"/>
      <c r="X28" s="233"/>
    </row>
    <row r="29" spans="1:24" ht="12" x14ac:dyDescent="0.2">
      <c r="A29" s="263"/>
      <c r="B29" s="258"/>
      <c r="C29" s="259"/>
      <c r="D29" s="259"/>
      <c r="E29" s="26" t="s">
        <v>27</v>
      </c>
      <c r="F29" s="27">
        <v>7.7</v>
      </c>
      <c r="G29" s="27">
        <v>7.6</v>
      </c>
      <c r="H29" s="27">
        <v>7.6</v>
      </c>
      <c r="I29" s="27">
        <v>8.3000000000000007</v>
      </c>
      <c r="J29" s="27">
        <v>7.6</v>
      </c>
      <c r="K29" s="27">
        <v>7.9</v>
      </c>
      <c r="L29" s="27">
        <v>7.7</v>
      </c>
      <c r="M29" s="27">
        <v>7.7</v>
      </c>
      <c r="N29" s="27">
        <v>7.7</v>
      </c>
      <c r="O29" s="27">
        <v>7.7</v>
      </c>
      <c r="P29" s="27">
        <v>7.3</v>
      </c>
      <c r="Q29" s="27">
        <v>7.2</v>
      </c>
      <c r="R29" s="52">
        <f>COUNTIF(F28:Q29,"&gt;8.5")</f>
        <v>0</v>
      </c>
      <c r="S29" s="53" t="s">
        <v>156</v>
      </c>
      <c r="T29" s="54">
        <f>COUNT(F28:Q29)</f>
        <v>24</v>
      </c>
      <c r="U29" s="31">
        <f>MIN(F28:Q29)</f>
        <v>7.2</v>
      </c>
      <c r="V29" s="32" t="s">
        <v>153</v>
      </c>
      <c r="W29" s="33">
        <f>MAX(F28:Q29)</f>
        <v>8.3000000000000007</v>
      </c>
      <c r="X29" s="88">
        <f>AVERAGE(F28:Q29)</f>
        <v>7.5499999999999972</v>
      </c>
    </row>
    <row r="30" spans="1:24" ht="12" x14ac:dyDescent="0.2">
      <c r="A30" s="263"/>
      <c r="B30" s="258"/>
      <c r="C30" s="259"/>
      <c r="D30" s="259"/>
      <c r="E30" s="26"/>
      <c r="F30" s="27" t="s">
        <v>10</v>
      </c>
      <c r="G30" s="27" t="s">
        <v>10</v>
      </c>
      <c r="H30" s="27" t="s">
        <v>10</v>
      </c>
      <c r="I30" s="27" t="s">
        <v>10</v>
      </c>
      <c r="J30" s="27" t="s">
        <v>10</v>
      </c>
      <c r="K30" s="27" t="s">
        <v>10</v>
      </c>
      <c r="L30" s="27" t="s">
        <v>10</v>
      </c>
      <c r="M30" s="27" t="s">
        <v>10</v>
      </c>
      <c r="N30" s="27" t="s">
        <v>10</v>
      </c>
      <c r="O30" s="27" t="s">
        <v>10</v>
      </c>
      <c r="P30" s="27" t="s">
        <v>144</v>
      </c>
      <c r="Q30" s="27" t="s">
        <v>10</v>
      </c>
      <c r="R30" s="52"/>
      <c r="S30" s="53"/>
      <c r="T30" s="54"/>
      <c r="U30" s="31"/>
      <c r="V30" s="32"/>
      <c r="W30" s="33"/>
      <c r="X30" s="88"/>
    </row>
    <row r="31" spans="1:24" ht="12" x14ac:dyDescent="0.2">
      <c r="A31" s="263"/>
      <c r="B31" s="267"/>
      <c r="C31" s="268"/>
      <c r="D31" s="268"/>
      <c r="E31" s="73"/>
      <c r="F31" s="74" t="s">
        <v>10</v>
      </c>
      <c r="G31" s="74" t="s">
        <v>10</v>
      </c>
      <c r="H31" s="74" t="s">
        <v>10</v>
      </c>
      <c r="I31" s="74" t="s">
        <v>10</v>
      </c>
      <c r="J31" s="74" t="s">
        <v>10</v>
      </c>
      <c r="K31" s="74" t="s">
        <v>10</v>
      </c>
      <c r="L31" s="74" t="s">
        <v>10</v>
      </c>
      <c r="M31" s="74" t="s">
        <v>10</v>
      </c>
      <c r="N31" s="74" t="s">
        <v>10</v>
      </c>
      <c r="O31" s="74" t="s">
        <v>10</v>
      </c>
      <c r="P31" s="74" t="s">
        <v>144</v>
      </c>
      <c r="Q31" s="74" t="s">
        <v>10</v>
      </c>
      <c r="R31" s="76"/>
      <c r="S31" s="77"/>
      <c r="T31" s="54"/>
      <c r="U31" s="78"/>
      <c r="V31" s="79"/>
      <c r="W31" s="80"/>
      <c r="X31" s="235"/>
    </row>
    <row r="32" spans="1:24" ht="12" x14ac:dyDescent="0.2">
      <c r="A32" s="263"/>
      <c r="B32" s="258" t="s">
        <v>28</v>
      </c>
      <c r="C32" s="259"/>
      <c r="D32" s="259"/>
      <c r="E32" s="26" t="s">
        <v>29</v>
      </c>
      <c r="F32" s="81">
        <v>11</v>
      </c>
      <c r="G32" s="27">
        <v>8.8000000000000007</v>
      </c>
      <c r="H32" s="81">
        <v>12</v>
      </c>
      <c r="I32" s="81">
        <v>11</v>
      </c>
      <c r="J32" s="81">
        <v>10</v>
      </c>
      <c r="K32" s="27">
        <v>8.6</v>
      </c>
      <c r="L32" s="88">
        <v>8.8000000000000007</v>
      </c>
      <c r="M32" s="81">
        <v>10</v>
      </c>
      <c r="N32" s="81">
        <v>10</v>
      </c>
      <c r="O32" s="81">
        <v>13</v>
      </c>
      <c r="P32" s="81">
        <v>14</v>
      </c>
      <c r="Q32" s="81">
        <v>11</v>
      </c>
      <c r="R32" s="82">
        <f>COUNTIF(F32:Q32,"&lt;5")</f>
        <v>0</v>
      </c>
      <c r="S32" s="83" t="s">
        <v>156</v>
      </c>
      <c r="T32" s="84">
        <f t="shared" ref="T32:T47" si="0">COUNT(F32:Q32)</f>
        <v>12</v>
      </c>
      <c r="U32" s="31">
        <f t="shared" ref="U32:U47" si="1">MIN(F32:Q32)</f>
        <v>8.6</v>
      </c>
      <c r="V32" s="32" t="s">
        <v>153</v>
      </c>
      <c r="W32" s="30">
        <f t="shared" ref="W32:W47" si="2">MAX(F32:Q32)</f>
        <v>14</v>
      </c>
      <c r="X32" s="85">
        <f t="shared" ref="X32:X47" si="3">AVERAGE(F32:Q32)</f>
        <v>10.683333333333332</v>
      </c>
    </row>
    <row r="33" spans="1:24" ht="12" x14ac:dyDescent="0.2">
      <c r="A33" s="263"/>
      <c r="B33" s="258" t="s">
        <v>30</v>
      </c>
      <c r="C33" s="259"/>
      <c r="D33" s="259"/>
      <c r="E33" s="26" t="s">
        <v>29</v>
      </c>
      <c r="F33" s="88">
        <v>1.9</v>
      </c>
      <c r="G33" s="27">
        <v>2.1</v>
      </c>
      <c r="H33" s="27">
        <v>2.1</v>
      </c>
      <c r="I33" s="27">
        <v>2.4</v>
      </c>
      <c r="J33" s="88">
        <v>2.4</v>
      </c>
      <c r="K33" s="27">
        <v>3.6</v>
      </c>
      <c r="L33" s="88">
        <v>3.1</v>
      </c>
      <c r="M33" s="27">
        <v>2.6</v>
      </c>
      <c r="N33" s="27">
        <v>2.6</v>
      </c>
      <c r="O33" s="27">
        <v>4</v>
      </c>
      <c r="P33" s="27">
        <v>4.9000000000000004</v>
      </c>
      <c r="Q33" s="27">
        <v>3.3</v>
      </c>
      <c r="R33" s="52">
        <f>COUNTIF(F33:Q33,"&gt;5")</f>
        <v>0</v>
      </c>
      <c r="S33" s="53" t="s">
        <v>150</v>
      </c>
      <c r="T33" s="54">
        <f t="shared" si="0"/>
        <v>12</v>
      </c>
      <c r="U33" s="31">
        <f t="shared" si="1"/>
        <v>1.9</v>
      </c>
      <c r="V33" s="32" t="s">
        <v>153</v>
      </c>
      <c r="W33" s="33">
        <f t="shared" si="2"/>
        <v>4.9000000000000004</v>
      </c>
      <c r="X33" s="88">
        <f t="shared" si="3"/>
        <v>2.9166666666666665</v>
      </c>
    </row>
    <row r="34" spans="1:24" ht="12" x14ac:dyDescent="0.2">
      <c r="A34" s="263"/>
      <c r="B34" s="258" t="s">
        <v>31</v>
      </c>
      <c r="C34" s="259"/>
      <c r="D34" s="259"/>
      <c r="E34" s="26" t="s">
        <v>29</v>
      </c>
      <c r="F34" s="27">
        <v>4.0999999999999996</v>
      </c>
      <c r="G34" s="27">
        <v>6.5</v>
      </c>
      <c r="H34" s="27">
        <v>5.9</v>
      </c>
      <c r="I34" s="27">
        <v>6.1</v>
      </c>
      <c r="J34" s="27">
        <v>7.6</v>
      </c>
      <c r="K34" s="27">
        <v>8.1</v>
      </c>
      <c r="L34" s="27">
        <v>8.3000000000000007</v>
      </c>
      <c r="M34" s="27">
        <v>8.1</v>
      </c>
      <c r="N34" s="27">
        <v>7.8</v>
      </c>
      <c r="O34" s="27">
        <v>6.4</v>
      </c>
      <c r="P34" s="27">
        <v>6.6</v>
      </c>
      <c r="Q34" s="27">
        <v>6.8</v>
      </c>
      <c r="R34" s="52" t="s">
        <v>144</v>
      </c>
      <c r="S34" s="53" t="s">
        <v>150</v>
      </c>
      <c r="T34" s="54">
        <f t="shared" si="0"/>
        <v>12</v>
      </c>
      <c r="U34" s="31">
        <f t="shared" si="1"/>
        <v>4.0999999999999996</v>
      </c>
      <c r="V34" s="32" t="s">
        <v>153</v>
      </c>
      <c r="W34" s="33">
        <f t="shared" si="2"/>
        <v>8.3000000000000007</v>
      </c>
      <c r="X34" s="88">
        <f t="shared" si="3"/>
        <v>6.8583333333333334</v>
      </c>
    </row>
    <row r="35" spans="1:24" ht="12" x14ac:dyDescent="0.2">
      <c r="A35" s="263"/>
      <c r="B35" s="267" t="s">
        <v>32</v>
      </c>
      <c r="C35" s="268"/>
      <c r="D35" s="268"/>
      <c r="E35" s="73" t="s">
        <v>29</v>
      </c>
      <c r="F35" s="89">
        <v>5</v>
      </c>
      <c r="G35" s="89">
        <v>6</v>
      </c>
      <c r="H35" s="89">
        <v>4</v>
      </c>
      <c r="I35" s="89">
        <v>8</v>
      </c>
      <c r="J35" s="94">
        <v>11</v>
      </c>
      <c r="K35" s="89">
        <v>10</v>
      </c>
      <c r="L35" s="89">
        <v>17</v>
      </c>
      <c r="M35" s="89">
        <v>10</v>
      </c>
      <c r="N35" s="89">
        <v>5</v>
      </c>
      <c r="O35" s="89">
        <v>6</v>
      </c>
      <c r="P35" s="89">
        <v>14</v>
      </c>
      <c r="Q35" s="89">
        <v>4</v>
      </c>
      <c r="R35" s="76">
        <f>COUNTIF(F35:Q35,"&gt;50")</f>
        <v>0</v>
      </c>
      <c r="S35" s="77" t="s">
        <v>150</v>
      </c>
      <c r="T35" s="90">
        <f t="shared" si="0"/>
        <v>12</v>
      </c>
      <c r="U35" s="236">
        <f t="shared" si="1"/>
        <v>4</v>
      </c>
      <c r="V35" s="92" t="s">
        <v>153</v>
      </c>
      <c r="W35" s="93">
        <f t="shared" si="2"/>
        <v>17</v>
      </c>
      <c r="X35" s="94">
        <f t="shared" si="3"/>
        <v>8.3333333333333339</v>
      </c>
    </row>
    <row r="36" spans="1:24" ht="12.65" customHeight="1" x14ac:dyDescent="0.2">
      <c r="A36" s="263"/>
      <c r="B36" s="258" t="s">
        <v>33</v>
      </c>
      <c r="C36" s="259"/>
      <c r="D36" s="95"/>
      <c r="E36" s="96" t="s">
        <v>34</v>
      </c>
      <c r="F36" s="81" t="s">
        <v>10</v>
      </c>
      <c r="G36" s="81">
        <v>510</v>
      </c>
      <c r="H36" s="81" t="s">
        <v>10</v>
      </c>
      <c r="I36" s="81" t="s">
        <v>10</v>
      </c>
      <c r="J36" s="81">
        <v>910</v>
      </c>
      <c r="K36" s="81" t="s">
        <v>10</v>
      </c>
      <c r="L36" s="81" t="s">
        <v>10</v>
      </c>
      <c r="M36" s="81">
        <v>350</v>
      </c>
      <c r="N36" s="81" t="s">
        <v>10</v>
      </c>
      <c r="O36" s="81" t="s">
        <v>10</v>
      </c>
      <c r="P36" s="81">
        <v>290</v>
      </c>
      <c r="Q36" s="81" t="s">
        <v>10</v>
      </c>
      <c r="R36" s="28" t="s">
        <v>144</v>
      </c>
      <c r="S36" s="29" t="s">
        <v>150</v>
      </c>
      <c r="T36" s="30">
        <f t="shared" si="0"/>
        <v>4</v>
      </c>
      <c r="U36" s="52">
        <f t="shared" si="1"/>
        <v>290</v>
      </c>
      <c r="V36" s="97" t="s">
        <v>153</v>
      </c>
      <c r="W36" s="54">
        <f t="shared" si="2"/>
        <v>910</v>
      </c>
      <c r="X36" s="81">
        <f t="shared" si="3"/>
        <v>515</v>
      </c>
    </row>
    <row r="37" spans="1:24" ht="12" customHeight="1" x14ac:dyDescent="0.2">
      <c r="A37" s="263"/>
      <c r="B37" s="258" t="s">
        <v>35</v>
      </c>
      <c r="C37" s="259"/>
      <c r="D37" s="259"/>
      <c r="E37" s="26" t="s">
        <v>29</v>
      </c>
      <c r="F37" s="98" t="s">
        <v>10</v>
      </c>
      <c r="G37" s="88">
        <v>1.7</v>
      </c>
      <c r="H37" s="98" t="s">
        <v>10</v>
      </c>
      <c r="I37" s="98" t="s">
        <v>10</v>
      </c>
      <c r="J37" s="88">
        <v>1.6</v>
      </c>
      <c r="K37" s="98" t="s">
        <v>10</v>
      </c>
      <c r="L37" s="98" t="s">
        <v>10</v>
      </c>
      <c r="M37" s="88">
        <v>1.4</v>
      </c>
      <c r="N37" s="98" t="s">
        <v>10</v>
      </c>
      <c r="O37" s="98" t="s">
        <v>10</v>
      </c>
      <c r="P37" s="88">
        <v>2.8</v>
      </c>
      <c r="Q37" s="98" t="s">
        <v>10</v>
      </c>
      <c r="R37" s="28" t="s">
        <v>144</v>
      </c>
      <c r="S37" s="29" t="s">
        <v>150</v>
      </c>
      <c r="T37" s="30">
        <f t="shared" si="0"/>
        <v>4</v>
      </c>
      <c r="U37" s="237">
        <f t="shared" si="1"/>
        <v>1.4</v>
      </c>
      <c r="V37" s="97" t="s">
        <v>153</v>
      </c>
      <c r="W37" s="101">
        <f t="shared" si="2"/>
        <v>2.8</v>
      </c>
      <c r="X37" s="27">
        <f t="shared" si="3"/>
        <v>1.8749999999999998</v>
      </c>
    </row>
    <row r="38" spans="1:24" ht="12" customHeight="1" x14ac:dyDescent="0.2">
      <c r="A38" s="263"/>
      <c r="B38" s="258" t="s">
        <v>36</v>
      </c>
      <c r="C38" s="259"/>
      <c r="D38" s="259"/>
      <c r="E38" s="26" t="s">
        <v>29</v>
      </c>
      <c r="F38" s="102" t="s">
        <v>10</v>
      </c>
      <c r="G38" s="154">
        <v>0.12</v>
      </c>
      <c r="H38" s="102" t="s">
        <v>10</v>
      </c>
      <c r="I38" s="102" t="s">
        <v>10</v>
      </c>
      <c r="J38" s="98">
        <v>0.22</v>
      </c>
      <c r="K38" s="102" t="s">
        <v>10</v>
      </c>
      <c r="L38" s="102" t="s">
        <v>10</v>
      </c>
      <c r="M38" s="154">
        <v>0.11</v>
      </c>
      <c r="N38" s="102" t="s">
        <v>10</v>
      </c>
      <c r="O38" s="102" t="s">
        <v>10</v>
      </c>
      <c r="P38" s="98">
        <v>0.2</v>
      </c>
      <c r="Q38" s="102" t="s">
        <v>10</v>
      </c>
      <c r="R38" s="28" t="s">
        <v>144</v>
      </c>
      <c r="S38" s="29" t="s">
        <v>150</v>
      </c>
      <c r="T38" s="30">
        <f t="shared" si="0"/>
        <v>4</v>
      </c>
      <c r="U38" s="100">
        <f t="shared" si="1"/>
        <v>0.11</v>
      </c>
      <c r="V38" s="97" t="s">
        <v>153</v>
      </c>
      <c r="W38" s="238">
        <f t="shared" si="2"/>
        <v>0.22</v>
      </c>
      <c r="X38" s="50">
        <f t="shared" si="3"/>
        <v>0.16249999999999998</v>
      </c>
    </row>
    <row r="39" spans="1:24" ht="12" customHeight="1" x14ac:dyDescent="0.2">
      <c r="A39" s="263"/>
      <c r="B39" s="258" t="s">
        <v>37</v>
      </c>
      <c r="C39" s="259"/>
      <c r="D39" s="259"/>
      <c r="E39" s="26" t="s">
        <v>38</v>
      </c>
      <c r="F39" s="85" t="s">
        <v>10</v>
      </c>
      <c r="G39" s="106">
        <v>1.2E-2</v>
      </c>
      <c r="H39" s="85" t="s">
        <v>10</v>
      </c>
      <c r="I39" s="85" t="s">
        <v>10</v>
      </c>
      <c r="J39" s="106">
        <v>1.6E-2</v>
      </c>
      <c r="K39" s="85" t="s">
        <v>10</v>
      </c>
      <c r="L39" s="85" t="s">
        <v>10</v>
      </c>
      <c r="M39" s="106">
        <v>0.01</v>
      </c>
      <c r="N39" s="85" t="s">
        <v>10</v>
      </c>
      <c r="O39" s="85" t="s">
        <v>10</v>
      </c>
      <c r="P39" s="107">
        <v>6.7000000000000004E-2</v>
      </c>
      <c r="Q39" s="107" t="s">
        <v>10</v>
      </c>
      <c r="R39" s="28">
        <f>COUNTIF(F39:Q39,"&gt;0.03")</f>
        <v>1</v>
      </c>
      <c r="S39" s="29" t="s">
        <v>150</v>
      </c>
      <c r="T39" s="30">
        <f t="shared" si="0"/>
        <v>4</v>
      </c>
      <c r="U39" s="103">
        <f t="shared" si="1"/>
        <v>0.01</v>
      </c>
      <c r="V39" s="97" t="s">
        <v>153</v>
      </c>
      <c r="W39" s="104">
        <f t="shared" si="2"/>
        <v>6.7000000000000004E-2</v>
      </c>
      <c r="X39" s="51">
        <f t="shared" si="3"/>
        <v>2.6250000000000002E-2</v>
      </c>
    </row>
    <row r="40" spans="1:24" ht="12" customHeight="1" x14ac:dyDescent="0.2">
      <c r="A40" s="263"/>
      <c r="B40" s="258" t="s">
        <v>39</v>
      </c>
      <c r="C40" s="259"/>
      <c r="D40" s="259"/>
      <c r="E40" s="26" t="s">
        <v>29</v>
      </c>
      <c r="F40" s="107" t="s">
        <v>10</v>
      </c>
      <c r="G40" s="109">
        <v>6.0000000000000002E-5</v>
      </c>
      <c r="H40" s="85" t="s">
        <v>10</v>
      </c>
      <c r="I40" s="85" t="s">
        <v>10</v>
      </c>
      <c r="J40" s="109">
        <v>6.0000000000000002E-5</v>
      </c>
      <c r="K40" s="85" t="s">
        <v>10</v>
      </c>
      <c r="L40" s="85" t="s">
        <v>10</v>
      </c>
      <c r="M40" s="109">
        <v>6.0000000000000002E-5</v>
      </c>
      <c r="N40" s="85" t="s">
        <v>10</v>
      </c>
      <c r="O40" s="85" t="s">
        <v>10</v>
      </c>
      <c r="P40" s="109">
        <v>6.0000000000000002E-5</v>
      </c>
      <c r="Q40" s="107" t="s">
        <v>10</v>
      </c>
      <c r="R40" s="52">
        <f>COUNTIF(F40:Q40,"&gt;0.002")</f>
        <v>0</v>
      </c>
      <c r="S40" s="53" t="s">
        <v>150</v>
      </c>
      <c r="T40" s="54">
        <f t="shared" si="0"/>
        <v>4</v>
      </c>
      <c r="U40" s="110">
        <f t="shared" si="1"/>
        <v>6.0000000000000002E-5</v>
      </c>
      <c r="V40" s="60" t="s">
        <v>153</v>
      </c>
      <c r="W40" s="111">
        <f t="shared" si="2"/>
        <v>6.0000000000000002E-5</v>
      </c>
      <c r="X40" s="109">
        <f t="shared" si="3"/>
        <v>6.0000000000000002E-5</v>
      </c>
    </row>
    <row r="41" spans="1:24" ht="12" x14ac:dyDescent="0.2">
      <c r="A41" s="264"/>
      <c r="B41" s="260" t="s">
        <v>40</v>
      </c>
      <c r="C41" s="261"/>
      <c r="D41" s="261"/>
      <c r="E41" s="35" t="s">
        <v>38</v>
      </c>
      <c r="F41" s="72" t="s">
        <v>10</v>
      </c>
      <c r="G41" s="239">
        <v>1.2999999999999999E-3</v>
      </c>
      <c r="H41" s="112" t="s">
        <v>10</v>
      </c>
      <c r="I41" s="112" t="s">
        <v>10</v>
      </c>
      <c r="J41" s="224">
        <v>5.9999999999999995E-4</v>
      </c>
      <c r="K41" s="112" t="s">
        <v>10</v>
      </c>
      <c r="L41" s="112" t="s">
        <v>10</v>
      </c>
      <c r="M41" s="224">
        <v>5.9999999999999995E-4</v>
      </c>
      <c r="N41" s="112" t="s">
        <v>10</v>
      </c>
      <c r="O41" s="112" t="s">
        <v>10</v>
      </c>
      <c r="P41" s="175">
        <v>1.7000000000000001E-2</v>
      </c>
      <c r="Q41" s="72" t="s">
        <v>10</v>
      </c>
      <c r="R41" s="62">
        <f>COUNTIF(F41:Q41,"&gt;0.05")</f>
        <v>0</v>
      </c>
      <c r="S41" s="63" t="s">
        <v>150</v>
      </c>
      <c r="T41" s="64">
        <f t="shared" si="0"/>
        <v>4</v>
      </c>
      <c r="U41" s="115">
        <f t="shared" si="1"/>
        <v>5.9999999999999995E-4</v>
      </c>
      <c r="V41" s="66" t="s">
        <v>153</v>
      </c>
      <c r="W41" s="174">
        <f t="shared" si="2"/>
        <v>1.7000000000000001E-2</v>
      </c>
      <c r="X41" s="114">
        <f t="shared" si="3"/>
        <v>4.875E-3</v>
      </c>
    </row>
    <row r="42" spans="1:24" ht="12" customHeight="1" x14ac:dyDescent="0.2">
      <c r="A42" s="262" t="s">
        <v>41</v>
      </c>
      <c r="B42" s="265" t="s">
        <v>42</v>
      </c>
      <c r="C42" s="266"/>
      <c r="D42" s="266"/>
      <c r="E42" s="117" t="s">
        <v>29</v>
      </c>
      <c r="F42" s="16" t="s">
        <v>10</v>
      </c>
      <c r="G42" s="16" t="s">
        <v>10</v>
      </c>
      <c r="H42" s="16" t="s">
        <v>10</v>
      </c>
      <c r="I42" s="16" t="s">
        <v>10</v>
      </c>
      <c r="J42" s="119">
        <v>2.9999999999999997E-4</v>
      </c>
      <c r="K42" s="16" t="s">
        <v>10</v>
      </c>
      <c r="L42" s="16" t="s">
        <v>10</v>
      </c>
      <c r="M42" s="16" t="s">
        <v>10</v>
      </c>
      <c r="N42" s="16" t="s">
        <v>10</v>
      </c>
      <c r="O42" s="16" t="s">
        <v>10</v>
      </c>
      <c r="P42" s="119">
        <v>2.9999999999999997E-4</v>
      </c>
      <c r="Q42" s="120" t="s">
        <v>10</v>
      </c>
      <c r="R42" s="44">
        <f>COUNTIF(F42:Q42,"&gt;0.003")</f>
        <v>0</v>
      </c>
      <c r="S42" s="45" t="s">
        <v>150</v>
      </c>
      <c r="T42" s="46">
        <f t="shared" si="0"/>
        <v>2</v>
      </c>
      <c r="U42" s="121">
        <f t="shared" si="1"/>
        <v>2.9999999999999997E-4</v>
      </c>
      <c r="V42" s="24" t="s">
        <v>153</v>
      </c>
      <c r="W42" s="122">
        <f t="shared" si="2"/>
        <v>2.9999999999999997E-4</v>
      </c>
      <c r="X42" s="119">
        <f t="shared" si="3"/>
        <v>2.9999999999999997E-4</v>
      </c>
    </row>
    <row r="43" spans="1:24" ht="12" x14ac:dyDescent="0.2">
      <c r="A43" s="263"/>
      <c r="B43" s="258" t="s">
        <v>43</v>
      </c>
      <c r="C43" s="259"/>
      <c r="D43" s="259"/>
      <c r="E43" s="26" t="s">
        <v>29</v>
      </c>
      <c r="F43" s="17" t="s">
        <v>10</v>
      </c>
      <c r="G43" s="17" t="s">
        <v>10</v>
      </c>
      <c r="H43" s="17" t="s">
        <v>10</v>
      </c>
      <c r="I43" s="17" t="s">
        <v>10</v>
      </c>
      <c r="J43" s="86">
        <v>0.1</v>
      </c>
      <c r="K43" s="17" t="s">
        <v>10</v>
      </c>
      <c r="L43" s="17" t="s">
        <v>10</v>
      </c>
      <c r="M43" s="17" t="s">
        <v>10</v>
      </c>
      <c r="N43" s="17" t="s">
        <v>10</v>
      </c>
      <c r="O43" s="17" t="s">
        <v>10</v>
      </c>
      <c r="P43" s="86">
        <v>0.1</v>
      </c>
      <c r="Q43" s="123" t="s">
        <v>10</v>
      </c>
      <c r="R43" s="52">
        <f>COUNTIF(F43:Q43,"&gt;0.1")</f>
        <v>0</v>
      </c>
      <c r="S43" s="53" t="s">
        <v>150</v>
      </c>
      <c r="T43" s="54">
        <f t="shared" si="0"/>
        <v>2</v>
      </c>
      <c r="U43" s="87">
        <f t="shared" si="1"/>
        <v>0.1</v>
      </c>
      <c r="V43" s="32" t="s">
        <v>153</v>
      </c>
      <c r="W43" s="124">
        <f t="shared" si="2"/>
        <v>0.1</v>
      </c>
      <c r="X43" s="86">
        <f t="shared" si="3"/>
        <v>0.1</v>
      </c>
    </row>
    <row r="44" spans="1:24" ht="12" x14ac:dyDescent="0.2">
      <c r="A44" s="263"/>
      <c r="B44" s="258" t="s">
        <v>44</v>
      </c>
      <c r="C44" s="259"/>
      <c r="D44" s="259"/>
      <c r="E44" s="26" t="s">
        <v>29</v>
      </c>
      <c r="F44" s="17" t="s">
        <v>10</v>
      </c>
      <c r="G44" s="17" t="s">
        <v>10</v>
      </c>
      <c r="H44" s="17" t="s">
        <v>10</v>
      </c>
      <c r="I44" s="17" t="s">
        <v>10</v>
      </c>
      <c r="J44" s="125">
        <v>5.0000000000000001E-3</v>
      </c>
      <c r="K44" s="17" t="s">
        <v>10</v>
      </c>
      <c r="L44" s="17" t="s">
        <v>10</v>
      </c>
      <c r="M44" s="17" t="s">
        <v>10</v>
      </c>
      <c r="N44" s="17" t="s">
        <v>10</v>
      </c>
      <c r="O44" s="17" t="s">
        <v>10</v>
      </c>
      <c r="P44" s="125">
        <v>5.0000000000000001E-3</v>
      </c>
      <c r="Q44" s="123" t="s">
        <v>10</v>
      </c>
      <c r="R44" s="52">
        <f>COUNTIF(F44:Q44,"&gt;0.01")</f>
        <v>0</v>
      </c>
      <c r="S44" s="53" t="s">
        <v>150</v>
      </c>
      <c r="T44" s="54">
        <f t="shared" si="0"/>
        <v>2</v>
      </c>
      <c r="U44" s="108">
        <f t="shared" si="1"/>
        <v>5.0000000000000001E-3</v>
      </c>
      <c r="V44" s="32" t="s">
        <v>153</v>
      </c>
      <c r="W44" s="126">
        <f t="shared" si="2"/>
        <v>5.0000000000000001E-3</v>
      </c>
      <c r="X44" s="125">
        <f t="shared" si="3"/>
        <v>5.0000000000000001E-3</v>
      </c>
    </row>
    <row r="45" spans="1:24" ht="12" x14ac:dyDescent="0.2">
      <c r="A45" s="263"/>
      <c r="B45" s="267" t="s">
        <v>45</v>
      </c>
      <c r="C45" s="268"/>
      <c r="D45" s="268"/>
      <c r="E45" s="73" t="s">
        <v>29</v>
      </c>
      <c r="F45" s="127" t="s">
        <v>10</v>
      </c>
      <c r="G45" s="127" t="s">
        <v>10</v>
      </c>
      <c r="H45" s="127" t="s">
        <v>10</v>
      </c>
      <c r="I45" s="127" t="s">
        <v>10</v>
      </c>
      <c r="J45" s="129">
        <v>0.01</v>
      </c>
      <c r="K45" s="127" t="s">
        <v>10</v>
      </c>
      <c r="L45" s="127" t="s">
        <v>10</v>
      </c>
      <c r="M45" s="127" t="s">
        <v>10</v>
      </c>
      <c r="N45" s="127" t="s">
        <v>10</v>
      </c>
      <c r="O45" s="127" t="s">
        <v>10</v>
      </c>
      <c r="P45" s="129">
        <v>0.01</v>
      </c>
      <c r="Q45" s="130" t="s">
        <v>10</v>
      </c>
      <c r="R45" s="76">
        <f>COUNTIF(F45:Q45,"&gt;0.02")</f>
        <v>0</v>
      </c>
      <c r="S45" s="77" t="s">
        <v>150</v>
      </c>
      <c r="T45" s="90">
        <f t="shared" si="0"/>
        <v>2</v>
      </c>
      <c r="U45" s="131">
        <f t="shared" si="1"/>
        <v>0.01</v>
      </c>
      <c r="V45" s="79" t="s">
        <v>153</v>
      </c>
      <c r="W45" s="132">
        <f t="shared" si="2"/>
        <v>0.01</v>
      </c>
      <c r="X45" s="129">
        <f t="shared" si="3"/>
        <v>0.01</v>
      </c>
    </row>
    <row r="46" spans="1:24" ht="12" x14ac:dyDescent="0.2">
      <c r="A46" s="263"/>
      <c r="B46" s="258" t="s">
        <v>46</v>
      </c>
      <c r="C46" s="259"/>
      <c r="D46" s="259"/>
      <c r="E46" s="26" t="s">
        <v>29</v>
      </c>
      <c r="F46" s="133" t="s">
        <v>10</v>
      </c>
      <c r="G46" s="133" t="s">
        <v>10</v>
      </c>
      <c r="H46" s="133" t="s">
        <v>10</v>
      </c>
      <c r="I46" s="133" t="s">
        <v>10</v>
      </c>
      <c r="J46" s="125">
        <v>5.0000000000000001E-3</v>
      </c>
      <c r="K46" s="133" t="s">
        <v>10</v>
      </c>
      <c r="L46" s="133" t="s">
        <v>10</v>
      </c>
      <c r="M46" s="133" t="s">
        <v>10</v>
      </c>
      <c r="N46" s="133" t="s">
        <v>10</v>
      </c>
      <c r="O46" s="133" t="s">
        <v>10</v>
      </c>
      <c r="P46" s="125">
        <v>5.0000000000000001E-3</v>
      </c>
      <c r="Q46" s="123" t="s">
        <v>10</v>
      </c>
      <c r="R46" s="82">
        <f>COUNTIF(F46:Q46,"&gt;0.01")</f>
        <v>0</v>
      </c>
      <c r="S46" s="83" t="s">
        <v>150</v>
      </c>
      <c r="T46" s="84">
        <f t="shared" si="0"/>
        <v>2</v>
      </c>
      <c r="U46" s="108">
        <f t="shared" si="1"/>
        <v>5.0000000000000001E-3</v>
      </c>
      <c r="V46" s="32" t="s">
        <v>153</v>
      </c>
      <c r="W46" s="126">
        <f t="shared" si="2"/>
        <v>5.0000000000000001E-3</v>
      </c>
      <c r="X46" s="125">
        <f t="shared" si="3"/>
        <v>5.0000000000000001E-3</v>
      </c>
    </row>
    <row r="47" spans="1:24" ht="12" x14ac:dyDescent="0.2">
      <c r="A47" s="263"/>
      <c r="B47" s="258" t="s">
        <v>47</v>
      </c>
      <c r="C47" s="259"/>
      <c r="D47" s="259"/>
      <c r="E47" s="26" t="s">
        <v>29</v>
      </c>
      <c r="F47" s="17" t="s">
        <v>10</v>
      </c>
      <c r="G47" s="17" t="s">
        <v>10</v>
      </c>
      <c r="H47" s="17" t="s">
        <v>10</v>
      </c>
      <c r="I47" s="17" t="s">
        <v>10</v>
      </c>
      <c r="J47" s="135">
        <v>5.0000000000000001E-4</v>
      </c>
      <c r="K47" s="17" t="s">
        <v>10</v>
      </c>
      <c r="L47" s="17" t="s">
        <v>10</v>
      </c>
      <c r="M47" s="17" t="s">
        <v>10</v>
      </c>
      <c r="N47" s="17" t="s">
        <v>10</v>
      </c>
      <c r="O47" s="17" t="s">
        <v>10</v>
      </c>
      <c r="P47" s="135">
        <v>5.0000000000000001E-4</v>
      </c>
      <c r="Q47" s="123" t="s">
        <v>10</v>
      </c>
      <c r="R47" s="52">
        <f>COUNTIF(F47:Q47,"&gt;0.005")</f>
        <v>0</v>
      </c>
      <c r="S47" s="53" t="s">
        <v>150</v>
      </c>
      <c r="T47" s="54">
        <f t="shared" si="0"/>
        <v>2</v>
      </c>
      <c r="U47" s="136">
        <f t="shared" si="1"/>
        <v>5.0000000000000001E-4</v>
      </c>
      <c r="V47" s="32" t="s">
        <v>153</v>
      </c>
      <c r="W47" s="137">
        <f t="shared" si="2"/>
        <v>5.0000000000000001E-4</v>
      </c>
      <c r="X47" s="135">
        <f t="shared" si="3"/>
        <v>5.0000000000000001E-4</v>
      </c>
    </row>
    <row r="48" spans="1:24" ht="12" x14ac:dyDescent="0.2">
      <c r="A48" s="263"/>
      <c r="B48" s="258" t="s">
        <v>48</v>
      </c>
      <c r="C48" s="259"/>
      <c r="D48" s="259"/>
      <c r="E48" s="26" t="s">
        <v>29</v>
      </c>
      <c r="F48" s="17" t="s">
        <v>10</v>
      </c>
      <c r="G48" s="17" t="s">
        <v>10</v>
      </c>
      <c r="H48" s="17" t="s">
        <v>10</v>
      </c>
      <c r="I48" s="17" t="s">
        <v>10</v>
      </c>
      <c r="J48" s="81" t="s">
        <v>10</v>
      </c>
      <c r="K48" s="17" t="s">
        <v>10</v>
      </c>
      <c r="L48" s="17" t="s">
        <v>10</v>
      </c>
      <c r="M48" s="17" t="s">
        <v>10</v>
      </c>
      <c r="N48" s="17" t="s">
        <v>10</v>
      </c>
      <c r="O48" s="17" t="s">
        <v>10</v>
      </c>
      <c r="P48" s="81" t="s">
        <v>10</v>
      </c>
      <c r="Q48" s="123" t="s">
        <v>10</v>
      </c>
      <c r="R48" s="52"/>
      <c r="S48" s="53" t="s">
        <v>144</v>
      </c>
      <c r="T48" s="54"/>
      <c r="U48" s="108"/>
      <c r="V48" s="32" t="s">
        <v>10</v>
      </c>
      <c r="W48" s="126"/>
      <c r="X48" s="125" t="s">
        <v>10</v>
      </c>
    </row>
    <row r="49" spans="1:24" ht="12" x14ac:dyDescent="0.2">
      <c r="A49" s="263"/>
      <c r="B49" s="267" t="s">
        <v>49</v>
      </c>
      <c r="C49" s="268"/>
      <c r="D49" s="268"/>
      <c r="E49" s="73" t="s">
        <v>29</v>
      </c>
      <c r="F49" s="127" t="s">
        <v>10</v>
      </c>
      <c r="G49" s="127" t="s">
        <v>10</v>
      </c>
      <c r="H49" s="127" t="s">
        <v>10</v>
      </c>
      <c r="I49" s="127" t="s">
        <v>10</v>
      </c>
      <c r="J49" s="138">
        <v>5.0000000000000001E-4</v>
      </c>
      <c r="K49" s="127" t="s">
        <v>10</v>
      </c>
      <c r="L49" s="127" t="s">
        <v>10</v>
      </c>
      <c r="M49" s="127" t="s">
        <v>10</v>
      </c>
      <c r="N49" s="127" t="s">
        <v>10</v>
      </c>
      <c r="O49" s="127" t="s">
        <v>10</v>
      </c>
      <c r="P49" s="138" t="s">
        <v>144</v>
      </c>
      <c r="Q49" s="130" t="s">
        <v>10</v>
      </c>
      <c r="R49" s="76">
        <f>COUNTIF(F49:Q49,"&gt;0.005")</f>
        <v>0</v>
      </c>
      <c r="S49" s="77" t="s">
        <v>150</v>
      </c>
      <c r="T49" s="90">
        <f t="shared" ref="T49:T69" si="4">COUNT(F49:Q49)</f>
        <v>1</v>
      </c>
      <c r="U49" s="142">
        <f t="shared" ref="U49" si="5">MIN(F49:Q49)</f>
        <v>5.0000000000000001E-4</v>
      </c>
      <c r="V49" s="79" t="s">
        <v>153</v>
      </c>
      <c r="W49" s="143">
        <f t="shared" ref="W49" si="6">MAX(F49:Q49)</f>
        <v>5.0000000000000001E-4</v>
      </c>
      <c r="X49" s="138">
        <f t="shared" ref="X49" si="7">AVERAGE(F49:Q49)</f>
        <v>5.0000000000000001E-4</v>
      </c>
    </row>
    <row r="50" spans="1:24" ht="12" x14ac:dyDescent="0.2">
      <c r="A50" s="263"/>
      <c r="B50" s="258" t="s">
        <v>50</v>
      </c>
      <c r="C50" s="259"/>
      <c r="D50" s="259"/>
      <c r="E50" s="26" t="s">
        <v>29</v>
      </c>
      <c r="F50" s="133" t="s">
        <v>10</v>
      </c>
      <c r="G50" s="133" t="s">
        <v>10</v>
      </c>
      <c r="H50" s="133" t="s">
        <v>10</v>
      </c>
      <c r="I50" s="133" t="s">
        <v>10</v>
      </c>
      <c r="J50" s="125">
        <v>2E-3</v>
      </c>
      <c r="K50" s="133" t="s">
        <v>10</v>
      </c>
      <c r="L50" s="133" t="s">
        <v>10</v>
      </c>
      <c r="M50" s="133" t="s">
        <v>10</v>
      </c>
      <c r="N50" s="133" t="s">
        <v>10</v>
      </c>
      <c r="O50" s="133" t="s">
        <v>10</v>
      </c>
      <c r="P50" s="125">
        <v>2E-3</v>
      </c>
      <c r="Q50" s="123" t="s">
        <v>10</v>
      </c>
      <c r="R50" s="82">
        <f>COUNTIF(F50:Q50,"&gt;0.02")</f>
        <v>0</v>
      </c>
      <c r="S50" s="83" t="s">
        <v>150</v>
      </c>
      <c r="T50" s="84">
        <f t="shared" si="4"/>
        <v>2</v>
      </c>
      <c r="U50" s="108">
        <f t="shared" ref="U50:U68" si="8">MIN(F50:Q50)</f>
        <v>2E-3</v>
      </c>
      <c r="V50" s="32" t="s">
        <v>153</v>
      </c>
      <c r="W50" s="126">
        <f t="shared" ref="W50:W68" si="9">MAX(F50:Q50)</f>
        <v>2E-3</v>
      </c>
      <c r="X50" s="125">
        <f t="shared" ref="X50:X69" si="10">AVERAGE(F50:Q50)</f>
        <v>2E-3</v>
      </c>
    </row>
    <row r="51" spans="1:24" ht="12" x14ac:dyDescent="0.2">
      <c r="A51" s="263"/>
      <c r="B51" s="258" t="s">
        <v>51</v>
      </c>
      <c r="C51" s="259"/>
      <c r="D51" s="259"/>
      <c r="E51" s="26" t="s">
        <v>29</v>
      </c>
      <c r="F51" s="17" t="s">
        <v>10</v>
      </c>
      <c r="G51" s="17" t="s">
        <v>10</v>
      </c>
      <c r="H51" s="17" t="s">
        <v>10</v>
      </c>
      <c r="I51" s="17" t="s">
        <v>10</v>
      </c>
      <c r="J51" s="135">
        <v>2.0000000000000001E-4</v>
      </c>
      <c r="K51" s="17" t="s">
        <v>10</v>
      </c>
      <c r="L51" s="17" t="s">
        <v>10</v>
      </c>
      <c r="M51" s="17" t="s">
        <v>10</v>
      </c>
      <c r="N51" s="17" t="s">
        <v>10</v>
      </c>
      <c r="O51" s="17" t="s">
        <v>10</v>
      </c>
      <c r="P51" s="135">
        <v>2.0000000000000001E-4</v>
      </c>
      <c r="Q51" s="123" t="s">
        <v>10</v>
      </c>
      <c r="R51" s="52">
        <f>COUNTIF(F51:Q51,"&gt;0.003")</f>
        <v>0</v>
      </c>
      <c r="S51" s="53" t="s">
        <v>150</v>
      </c>
      <c r="T51" s="54">
        <f t="shared" si="4"/>
        <v>2</v>
      </c>
      <c r="U51" s="136">
        <f t="shared" si="8"/>
        <v>2.0000000000000001E-4</v>
      </c>
      <c r="V51" s="32" t="s">
        <v>153</v>
      </c>
      <c r="W51" s="137">
        <f t="shared" si="9"/>
        <v>2.0000000000000001E-4</v>
      </c>
      <c r="X51" s="135">
        <f t="shared" si="10"/>
        <v>2.0000000000000001E-4</v>
      </c>
    </row>
    <row r="52" spans="1:24" ht="12" x14ac:dyDescent="0.2">
      <c r="A52" s="263"/>
      <c r="B52" s="258" t="s">
        <v>52</v>
      </c>
      <c r="C52" s="259"/>
      <c r="D52" s="259"/>
      <c r="E52" s="26" t="s">
        <v>29</v>
      </c>
      <c r="F52" s="17" t="s">
        <v>10</v>
      </c>
      <c r="G52" s="17" t="s">
        <v>10</v>
      </c>
      <c r="H52" s="17" t="s">
        <v>10</v>
      </c>
      <c r="I52" s="17" t="s">
        <v>10</v>
      </c>
      <c r="J52" s="135">
        <v>4.0000000000000002E-4</v>
      </c>
      <c r="K52" s="17" t="s">
        <v>10</v>
      </c>
      <c r="L52" s="17" t="s">
        <v>10</v>
      </c>
      <c r="M52" s="17" t="s">
        <v>10</v>
      </c>
      <c r="N52" s="17" t="s">
        <v>10</v>
      </c>
      <c r="O52" s="17" t="s">
        <v>10</v>
      </c>
      <c r="P52" s="135">
        <v>4.0000000000000002E-4</v>
      </c>
      <c r="Q52" s="123" t="s">
        <v>10</v>
      </c>
      <c r="R52" s="52">
        <f>COUNTIF(F52:Q52,"&gt;0.002")</f>
        <v>0</v>
      </c>
      <c r="S52" s="53" t="s">
        <v>150</v>
      </c>
      <c r="T52" s="54">
        <f t="shared" si="4"/>
        <v>2</v>
      </c>
      <c r="U52" s="136">
        <f t="shared" si="8"/>
        <v>4.0000000000000002E-4</v>
      </c>
      <c r="V52" s="32" t="s">
        <v>153</v>
      </c>
      <c r="W52" s="137">
        <f t="shared" si="9"/>
        <v>4.0000000000000002E-4</v>
      </c>
      <c r="X52" s="135">
        <f t="shared" si="10"/>
        <v>4.0000000000000002E-4</v>
      </c>
    </row>
    <row r="53" spans="1:24" ht="12" x14ac:dyDescent="0.2">
      <c r="A53" s="263"/>
      <c r="B53" s="267" t="s">
        <v>53</v>
      </c>
      <c r="C53" s="268"/>
      <c r="D53" s="268"/>
      <c r="E53" s="73" t="s">
        <v>29</v>
      </c>
      <c r="F53" s="127" t="s">
        <v>10</v>
      </c>
      <c r="G53" s="127" t="s">
        <v>10</v>
      </c>
      <c r="H53" s="127" t="s">
        <v>10</v>
      </c>
      <c r="I53" s="127" t="s">
        <v>10</v>
      </c>
      <c r="J53" s="141">
        <v>2E-3</v>
      </c>
      <c r="K53" s="127" t="s">
        <v>10</v>
      </c>
      <c r="L53" s="127" t="s">
        <v>10</v>
      </c>
      <c r="M53" s="127" t="s">
        <v>10</v>
      </c>
      <c r="N53" s="127" t="s">
        <v>10</v>
      </c>
      <c r="O53" s="127" t="s">
        <v>10</v>
      </c>
      <c r="P53" s="141">
        <v>2E-3</v>
      </c>
      <c r="Q53" s="130" t="s">
        <v>10</v>
      </c>
      <c r="R53" s="76">
        <f>COUNTIF(F53:Q53,"&gt;0.1")</f>
        <v>0</v>
      </c>
      <c r="S53" s="77" t="s">
        <v>150</v>
      </c>
      <c r="T53" s="90">
        <f t="shared" si="4"/>
        <v>2</v>
      </c>
      <c r="U53" s="139">
        <f t="shared" si="8"/>
        <v>2E-3</v>
      </c>
      <c r="V53" s="79" t="s">
        <v>153</v>
      </c>
      <c r="W53" s="140">
        <f t="shared" si="9"/>
        <v>2E-3</v>
      </c>
      <c r="X53" s="141">
        <f t="shared" si="10"/>
        <v>2E-3</v>
      </c>
    </row>
    <row r="54" spans="1:24" ht="12" x14ac:dyDescent="0.2">
      <c r="A54" s="263"/>
      <c r="B54" s="258" t="s">
        <v>54</v>
      </c>
      <c r="C54" s="259"/>
      <c r="D54" s="259"/>
      <c r="E54" s="26" t="s">
        <v>29</v>
      </c>
      <c r="F54" s="133" t="s">
        <v>10</v>
      </c>
      <c r="G54" s="133" t="s">
        <v>10</v>
      </c>
      <c r="H54" s="133" t="s">
        <v>10</v>
      </c>
      <c r="I54" s="133" t="s">
        <v>10</v>
      </c>
      <c r="J54" s="125">
        <v>4.0000000000000001E-3</v>
      </c>
      <c r="K54" s="133" t="s">
        <v>10</v>
      </c>
      <c r="L54" s="133" t="s">
        <v>10</v>
      </c>
      <c r="M54" s="133" t="s">
        <v>10</v>
      </c>
      <c r="N54" s="133" t="s">
        <v>10</v>
      </c>
      <c r="O54" s="133" t="s">
        <v>10</v>
      </c>
      <c r="P54" s="125">
        <v>4.0000000000000001E-3</v>
      </c>
      <c r="Q54" s="123" t="s">
        <v>10</v>
      </c>
      <c r="R54" s="82">
        <f>COUNTIF(F54:Q54,"&gt;0.04")</f>
        <v>0</v>
      </c>
      <c r="S54" s="83" t="s">
        <v>150</v>
      </c>
      <c r="T54" s="84">
        <f t="shared" si="4"/>
        <v>2</v>
      </c>
      <c r="U54" s="108">
        <f t="shared" si="8"/>
        <v>4.0000000000000001E-3</v>
      </c>
      <c r="V54" s="32" t="s">
        <v>153</v>
      </c>
      <c r="W54" s="126">
        <f t="shared" si="9"/>
        <v>4.0000000000000001E-3</v>
      </c>
      <c r="X54" s="125">
        <f t="shared" si="10"/>
        <v>4.0000000000000001E-3</v>
      </c>
    </row>
    <row r="55" spans="1:24" ht="12" x14ac:dyDescent="0.2">
      <c r="A55" s="263"/>
      <c r="B55" s="258" t="s">
        <v>55</v>
      </c>
      <c r="C55" s="259"/>
      <c r="D55" s="259"/>
      <c r="E55" s="26" t="s">
        <v>29</v>
      </c>
      <c r="F55" s="17" t="s">
        <v>10</v>
      </c>
      <c r="G55" s="17" t="s">
        <v>10</v>
      </c>
      <c r="H55" s="17" t="s">
        <v>10</v>
      </c>
      <c r="I55" s="17" t="s">
        <v>10</v>
      </c>
      <c r="J55" s="135">
        <v>5.0000000000000001E-4</v>
      </c>
      <c r="K55" s="17" t="s">
        <v>10</v>
      </c>
      <c r="L55" s="17" t="s">
        <v>10</v>
      </c>
      <c r="M55" s="17" t="s">
        <v>10</v>
      </c>
      <c r="N55" s="17" t="s">
        <v>10</v>
      </c>
      <c r="O55" s="17" t="s">
        <v>10</v>
      </c>
      <c r="P55" s="135">
        <v>5.0000000000000001E-4</v>
      </c>
      <c r="Q55" s="123" t="s">
        <v>10</v>
      </c>
      <c r="R55" s="52">
        <f>COUNTIF(F55:Q55,"&gt;1")</f>
        <v>0</v>
      </c>
      <c r="S55" s="53" t="s">
        <v>150</v>
      </c>
      <c r="T55" s="54">
        <f t="shared" si="4"/>
        <v>2</v>
      </c>
      <c r="U55" s="136">
        <f t="shared" si="8"/>
        <v>5.0000000000000001E-4</v>
      </c>
      <c r="V55" s="32" t="s">
        <v>153</v>
      </c>
      <c r="W55" s="137">
        <f t="shared" si="9"/>
        <v>5.0000000000000001E-4</v>
      </c>
      <c r="X55" s="135">
        <f t="shared" si="10"/>
        <v>5.0000000000000001E-4</v>
      </c>
    </row>
    <row r="56" spans="1:24" ht="12" x14ac:dyDescent="0.2">
      <c r="A56" s="263"/>
      <c r="B56" s="258" t="s">
        <v>56</v>
      </c>
      <c r="C56" s="259"/>
      <c r="D56" s="259"/>
      <c r="E56" s="26" t="s">
        <v>29</v>
      </c>
      <c r="F56" s="17" t="s">
        <v>10</v>
      </c>
      <c r="G56" s="17" t="s">
        <v>10</v>
      </c>
      <c r="H56" s="17" t="s">
        <v>10</v>
      </c>
      <c r="I56" s="17" t="s">
        <v>10</v>
      </c>
      <c r="J56" s="135">
        <v>5.9999999999999995E-4</v>
      </c>
      <c r="K56" s="17" t="s">
        <v>10</v>
      </c>
      <c r="L56" s="17" t="s">
        <v>10</v>
      </c>
      <c r="M56" s="17" t="s">
        <v>10</v>
      </c>
      <c r="N56" s="17" t="s">
        <v>10</v>
      </c>
      <c r="O56" s="17" t="s">
        <v>10</v>
      </c>
      <c r="P56" s="135">
        <v>5.9999999999999995E-4</v>
      </c>
      <c r="Q56" s="123" t="s">
        <v>10</v>
      </c>
      <c r="R56" s="52">
        <f>COUNTIF(F56:Q56,"&gt;0.1")</f>
        <v>0</v>
      </c>
      <c r="S56" s="53" t="s">
        <v>150</v>
      </c>
      <c r="T56" s="54">
        <f t="shared" si="4"/>
        <v>2</v>
      </c>
      <c r="U56" s="136">
        <f t="shared" si="8"/>
        <v>5.9999999999999995E-4</v>
      </c>
      <c r="V56" s="32" t="s">
        <v>153</v>
      </c>
      <c r="W56" s="137">
        <f t="shared" si="9"/>
        <v>5.9999999999999995E-4</v>
      </c>
      <c r="X56" s="135">
        <f t="shared" si="10"/>
        <v>5.9999999999999995E-4</v>
      </c>
    </row>
    <row r="57" spans="1:24" ht="12" x14ac:dyDescent="0.2">
      <c r="A57" s="263"/>
      <c r="B57" s="267" t="s">
        <v>57</v>
      </c>
      <c r="C57" s="268"/>
      <c r="D57" s="268"/>
      <c r="E57" s="73" t="s">
        <v>29</v>
      </c>
      <c r="F57" s="127" t="s">
        <v>10</v>
      </c>
      <c r="G57" s="127" t="s">
        <v>10</v>
      </c>
      <c r="H57" s="127" t="s">
        <v>10</v>
      </c>
      <c r="I57" s="127" t="s">
        <v>10</v>
      </c>
      <c r="J57" s="141">
        <v>1E-3</v>
      </c>
      <c r="K57" s="127" t="s">
        <v>10</v>
      </c>
      <c r="L57" s="127" t="s">
        <v>10</v>
      </c>
      <c r="M57" s="127" t="s">
        <v>10</v>
      </c>
      <c r="N57" s="127" t="s">
        <v>10</v>
      </c>
      <c r="O57" s="127" t="s">
        <v>10</v>
      </c>
      <c r="P57" s="141">
        <v>1E-3</v>
      </c>
      <c r="Q57" s="130" t="s">
        <v>10</v>
      </c>
      <c r="R57" s="76">
        <f>COUNTIF(F57:Q57,"&gt;0.01")</f>
        <v>0</v>
      </c>
      <c r="S57" s="77" t="s">
        <v>150</v>
      </c>
      <c r="T57" s="90">
        <f t="shared" si="4"/>
        <v>2</v>
      </c>
      <c r="U57" s="139">
        <f t="shared" si="8"/>
        <v>1E-3</v>
      </c>
      <c r="V57" s="79" t="s">
        <v>153</v>
      </c>
      <c r="W57" s="140">
        <f t="shared" si="9"/>
        <v>1E-3</v>
      </c>
      <c r="X57" s="141">
        <f t="shared" si="10"/>
        <v>1E-3</v>
      </c>
    </row>
    <row r="58" spans="1:24" ht="12" x14ac:dyDescent="0.2">
      <c r="A58" s="263"/>
      <c r="B58" s="258" t="s">
        <v>58</v>
      </c>
      <c r="C58" s="259"/>
      <c r="D58" s="259"/>
      <c r="E58" s="26" t="s">
        <v>29</v>
      </c>
      <c r="F58" s="133" t="s">
        <v>10</v>
      </c>
      <c r="G58" s="133" t="s">
        <v>10</v>
      </c>
      <c r="H58" s="133" t="s">
        <v>10</v>
      </c>
      <c r="I58" s="133" t="s">
        <v>10</v>
      </c>
      <c r="J58" s="135">
        <v>5.0000000000000001E-4</v>
      </c>
      <c r="K58" s="133" t="s">
        <v>10</v>
      </c>
      <c r="L58" s="133" t="s">
        <v>10</v>
      </c>
      <c r="M58" s="133" t="s">
        <v>10</v>
      </c>
      <c r="N58" s="133" t="s">
        <v>10</v>
      </c>
      <c r="O58" s="133" t="s">
        <v>10</v>
      </c>
      <c r="P58" s="135">
        <v>5.0000000000000001E-4</v>
      </c>
      <c r="Q58" s="123" t="s">
        <v>10</v>
      </c>
      <c r="R58" s="82">
        <f>COUNTIF(F58:Q58,"&gt;0.01")</f>
        <v>0</v>
      </c>
      <c r="S58" s="83" t="s">
        <v>150</v>
      </c>
      <c r="T58" s="84">
        <f t="shared" si="4"/>
        <v>2</v>
      </c>
      <c r="U58" s="136">
        <f t="shared" si="8"/>
        <v>5.0000000000000001E-4</v>
      </c>
      <c r="V58" s="32" t="s">
        <v>153</v>
      </c>
      <c r="W58" s="137">
        <f t="shared" si="9"/>
        <v>5.0000000000000001E-4</v>
      </c>
      <c r="X58" s="135">
        <f t="shared" si="10"/>
        <v>5.0000000000000001E-4</v>
      </c>
    </row>
    <row r="59" spans="1:24" ht="12" x14ac:dyDescent="0.2">
      <c r="A59" s="263"/>
      <c r="B59" s="258" t="s">
        <v>59</v>
      </c>
      <c r="C59" s="259"/>
      <c r="D59" s="259"/>
      <c r="E59" s="26" t="s">
        <v>29</v>
      </c>
      <c r="F59" s="17" t="s">
        <v>10</v>
      </c>
      <c r="G59" s="17" t="s">
        <v>10</v>
      </c>
      <c r="H59" s="17" t="s">
        <v>10</v>
      </c>
      <c r="I59" s="17" t="s">
        <v>10</v>
      </c>
      <c r="J59" s="135">
        <v>2.0000000000000001E-4</v>
      </c>
      <c r="K59" s="17" t="s">
        <v>10</v>
      </c>
      <c r="L59" s="17" t="s">
        <v>10</v>
      </c>
      <c r="M59" s="17" t="s">
        <v>10</v>
      </c>
      <c r="N59" s="17" t="s">
        <v>10</v>
      </c>
      <c r="O59" s="17" t="s">
        <v>10</v>
      </c>
      <c r="P59" s="135" t="s">
        <v>144</v>
      </c>
      <c r="Q59" s="123" t="s">
        <v>10</v>
      </c>
      <c r="R59" s="52">
        <f>COUNTIF(F59:Q59,"&gt;0.01")</f>
        <v>0</v>
      </c>
      <c r="S59" s="53" t="s">
        <v>150</v>
      </c>
      <c r="T59" s="54">
        <f t="shared" si="4"/>
        <v>1</v>
      </c>
      <c r="U59" s="136">
        <f t="shared" si="8"/>
        <v>2.0000000000000001E-4</v>
      </c>
      <c r="V59" s="32" t="s">
        <v>153</v>
      </c>
      <c r="W59" s="137">
        <f t="shared" si="9"/>
        <v>2.0000000000000001E-4</v>
      </c>
      <c r="X59" s="135">
        <f t="shared" si="10"/>
        <v>2.0000000000000001E-4</v>
      </c>
    </row>
    <row r="60" spans="1:24" ht="12" x14ac:dyDescent="0.2">
      <c r="A60" s="263"/>
      <c r="B60" s="258" t="s">
        <v>60</v>
      </c>
      <c r="C60" s="259"/>
      <c r="D60" s="259"/>
      <c r="E60" s="26" t="s">
        <v>29</v>
      </c>
      <c r="F60" s="17" t="s">
        <v>10</v>
      </c>
      <c r="G60" s="17" t="s">
        <v>10</v>
      </c>
      <c r="H60" s="17" t="s">
        <v>10</v>
      </c>
      <c r="I60" s="17" t="s">
        <v>10</v>
      </c>
      <c r="J60" s="135">
        <v>5.9999999999999995E-4</v>
      </c>
      <c r="K60" s="17" t="s">
        <v>10</v>
      </c>
      <c r="L60" s="17" t="s">
        <v>10</v>
      </c>
      <c r="M60" s="17" t="s">
        <v>10</v>
      </c>
      <c r="N60" s="17" t="s">
        <v>10</v>
      </c>
      <c r="O60" s="17" t="s">
        <v>10</v>
      </c>
      <c r="P60" s="135" t="s">
        <v>144</v>
      </c>
      <c r="Q60" s="123" t="s">
        <v>10</v>
      </c>
      <c r="R60" s="52">
        <f>COUNTIF(F60:Q60,"&gt;0.002")</f>
        <v>0</v>
      </c>
      <c r="S60" s="53" t="s">
        <v>150</v>
      </c>
      <c r="T60" s="54">
        <f t="shared" si="4"/>
        <v>1</v>
      </c>
      <c r="U60" s="136">
        <f t="shared" si="8"/>
        <v>5.9999999999999995E-4</v>
      </c>
      <c r="V60" s="32" t="s">
        <v>153</v>
      </c>
      <c r="W60" s="137">
        <f t="shared" si="9"/>
        <v>5.9999999999999995E-4</v>
      </c>
      <c r="X60" s="135">
        <f t="shared" si="10"/>
        <v>5.9999999999999995E-4</v>
      </c>
    </row>
    <row r="61" spans="1:24" ht="12" x14ac:dyDescent="0.2">
      <c r="A61" s="263"/>
      <c r="B61" s="267" t="s">
        <v>61</v>
      </c>
      <c r="C61" s="268"/>
      <c r="D61" s="268"/>
      <c r="E61" s="73" t="s">
        <v>29</v>
      </c>
      <c r="F61" s="127" t="s">
        <v>10</v>
      </c>
      <c r="G61" s="127" t="s">
        <v>10</v>
      </c>
      <c r="H61" s="127" t="s">
        <v>10</v>
      </c>
      <c r="I61" s="127" t="s">
        <v>10</v>
      </c>
      <c r="J61" s="138">
        <v>2.9999999999999997E-4</v>
      </c>
      <c r="K61" s="127" t="s">
        <v>10</v>
      </c>
      <c r="L61" s="127" t="s">
        <v>10</v>
      </c>
      <c r="M61" s="127" t="s">
        <v>10</v>
      </c>
      <c r="N61" s="127" t="s">
        <v>10</v>
      </c>
      <c r="O61" s="127" t="s">
        <v>10</v>
      </c>
      <c r="P61" s="138" t="s">
        <v>144</v>
      </c>
      <c r="Q61" s="130" t="s">
        <v>10</v>
      </c>
      <c r="R61" s="76">
        <f>COUNTIF(F61:Q61,"&gt;0.006")</f>
        <v>0</v>
      </c>
      <c r="S61" s="77" t="s">
        <v>150</v>
      </c>
      <c r="T61" s="90">
        <f t="shared" si="4"/>
        <v>1</v>
      </c>
      <c r="U61" s="142">
        <f t="shared" si="8"/>
        <v>2.9999999999999997E-4</v>
      </c>
      <c r="V61" s="79" t="s">
        <v>153</v>
      </c>
      <c r="W61" s="143">
        <f t="shared" si="9"/>
        <v>2.9999999999999997E-4</v>
      </c>
      <c r="X61" s="138">
        <f t="shared" si="10"/>
        <v>2.9999999999999997E-4</v>
      </c>
    </row>
    <row r="62" spans="1:24" ht="12" x14ac:dyDescent="0.2">
      <c r="A62" s="263"/>
      <c r="B62" s="258" t="s">
        <v>62</v>
      </c>
      <c r="C62" s="259"/>
      <c r="D62" s="259"/>
      <c r="E62" s="26" t="s">
        <v>29</v>
      </c>
      <c r="F62" s="133" t="s">
        <v>10</v>
      </c>
      <c r="G62" s="133" t="s">
        <v>10</v>
      </c>
      <c r="H62" s="133" t="s">
        <v>10</v>
      </c>
      <c r="I62" s="133" t="s">
        <v>10</v>
      </c>
      <c r="J62" s="125">
        <v>2E-3</v>
      </c>
      <c r="K62" s="133" t="s">
        <v>10</v>
      </c>
      <c r="L62" s="133" t="s">
        <v>10</v>
      </c>
      <c r="M62" s="133" t="s">
        <v>10</v>
      </c>
      <c r="N62" s="133" t="s">
        <v>10</v>
      </c>
      <c r="O62" s="133" t="s">
        <v>10</v>
      </c>
      <c r="P62" s="125" t="s">
        <v>144</v>
      </c>
      <c r="Q62" s="123" t="s">
        <v>10</v>
      </c>
      <c r="R62" s="82">
        <f>COUNTIF(F62:Q62,"&gt;0.003")</f>
        <v>0</v>
      </c>
      <c r="S62" s="83" t="s">
        <v>150</v>
      </c>
      <c r="T62" s="84">
        <f t="shared" si="4"/>
        <v>1</v>
      </c>
      <c r="U62" s="108">
        <f t="shared" si="8"/>
        <v>2E-3</v>
      </c>
      <c r="V62" s="32" t="s">
        <v>153</v>
      </c>
      <c r="W62" s="126">
        <f t="shared" si="9"/>
        <v>2E-3</v>
      </c>
      <c r="X62" s="125">
        <f t="shared" si="10"/>
        <v>2E-3</v>
      </c>
    </row>
    <row r="63" spans="1:24" ht="12" x14ac:dyDescent="0.2">
      <c r="A63" s="263"/>
      <c r="B63" s="258" t="s">
        <v>63</v>
      </c>
      <c r="C63" s="259"/>
      <c r="D63" s="259"/>
      <c r="E63" s="26" t="s">
        <v>29</v>
      </c>
      <c r="F63" s="17" t="s">
        <v>10</v>
      </c>
      <c r="G63" s="17" t="s">
        <v>10</v>
      </c>
      <c r="H63" s="17" t="s">
        <v>10</v>
      </c>
      <c r="I63" s="17" t="s">
        <v>10</v>
      </c>
      <c r="J63" s="125">
        <v>1E-3</v>
      </c>
      <c r="K63" s="17" t="s">
        <v>10</v>
      </c>
      <c r="L63" s="17" t="s">
        <v>10</v>
      </c>
      <c r="M63" s="17" t="s">
        <v>10</v>
      </c>
      <c r="N63" s="17" t="s">
        <v>10</v>
      </c>
      <c r="O63" s="17" t="s">
        <v>10</v>
      </c>
      <c r="P63" s="125">
        <v>1E-3</v>
      </c>
      <c r="Q63" s="123" t="s">
        <v>10</v>
      </c>
      <c r="R63" s="52">
        <f>COUNTIF(F63:Q63,"&gt;0.02")</f>
        <v>0</v>
      </c>
      <c r="S63" s="53" t="s">
        <v>150</v>
      </c>
      <c r="T63" s="54">
        <f t="shared" si="4"/>
        <v>2</v>
      </c>
      <c r="U63" s="108">
        <f t="shared" si="8"/>
        <v>1E-3</v>
      </c>
      <c r="V63" s="32" t="s">
        <v>153</v>
      </c>
      <c r="W63" s="126">
        <f t="shared" si="9"/>
        <v>1E-3</v>
      </c>
      <c r="X63" s="125">
        <f t="shared" si="10"/>
        <v>1E-3</v>
      </c>
    </row>
    <row r="64" spans="1:24" ht="12" x14ac:dyDescent="0.2">
      <c r="A64" s="263"/>
      <c r="B64" s="258" t="s">
        <v>64</v>
      </c>
      <c r="C64" s="259"/>
      <c r="D64" s="259"/>
      <c r="E64" s="26" t="s">
        <v>29</v>
      </c>
      <c r="F64" s="17" t="s">
        <v>10</v>
      </c>
      <c r="G64" s="17" t="s">
        <v>10</v>
      </c>
      <c r="H64" s="17" t="s">
        <v>10</v>
      </c>
      <c r="I64" s="17" t="s">
        <v>10</v>
      </c>
      <c r="J64" s="125">
        <v>2E-3</v>
      </c>
      <c r="K64" s="17" t="s">
        <v>10</v>
      </c>
      <c r="L64" s="17" t="s">
        <v>10</v>
      </c>
      <c r="M64" s="17" t="s">
        <v>10</v>
      </c>
      <c r="N64" s="17"/>
      <c r="O64" s="17" t="s">
        <v>10</v>
      </c>
      <c r="P64" s="125">
        <v>2E-3</v>
      </c>
      <c r="Q64" s="123" t="s">
        <v>10</v>
      </c>
      <c r="R64" s="52">
        <f>COUNTIF(F64:Q64,"&gt;0.01")</f>
        <v>0</v>
      </c>
      <c r="S64" s="53" t="s">
        <v>150</v>
      </c>
      <c r="T64" s="54">
        <f t="shared" si="4"/>
        <v>2</v>
      </c>
      <c r="U64" s="108">
        <f t="shared" si="8"/>
        <v>2E-3</v>
      </c>
      <c r="V64" s="32" t="s">
        <v>153</v>
      </c>
      <c r="W64" s="126">
        <f t="shared" si="9"/>
        <v>2E-3</v>
      </c>
      <c r="X64" s="125">
        <f t="shared" si="10"/>
        <v>2E-3</v>
      </c>
    </row>
    <row r="65" spans="1:24" ht="12" x14ac:dyDescent="0.2">
      <c r="A65" s="263"/>
      <c r="B65" s="267" t="s">
        <v>65</v>
      </c>
      <c r="C65" s="268"/>
      <c r="D65" s="268"/>
      <c r="E65" s="73" t="s">
        <v>29</v>
      </c>
      <c r="F65" s="127" t="s">
        <v>10</v>
      </c>
      <c r="G65" s="127" t="s">
        <v>10</v>
      </c>
      <c r="H65" s="127" t="s">
        <v>10</v>
      </c>
      <c r="I65" s="127" t="s">
        <v>10</v>
      </c>
      <c r="J65" s="144">
        <v>0.66</v>
      </c>
      <c r="K65" s="127" t="s">
        <v>10</v>
      </c>
      <c r="L65" s="127" t="s">
        <v>10</v>
      </c>
      <c r="M65" s="127" t="s">
        <v>10</v>
      </c>
      <c r="N65" s="127" t="s">
        <v>10</v>
      </c>
      <c r="O65" s="127" t="s">
        <v>10</v>
      </c>
      <c r="P65" s="235">
        <v>1.2</v>
      </c>
      <c r="Q65" s="130" t="s">
        <v>10</v>
      </c>
      <c r="R65" s="76">
        <f>COUNTIF(F65:Q65,"&gt;10")</f>
        <v>0</v>
      </c>
      <c r="S65" s="77" t="s">
        <v>150</v>
      </c>
      <c r="T65" s="90">
        <f t="shared" si="4"/>
        <v>2</v>
      </c>
      <c r="U65" s="145">
        <f t="shared" si="8"/>
        <v>0.66</v>
      </c>
      <c r="V65" s="146" t="s">
        <v>153</v>
      </c>
      <c r="W65" s="80">
        <f t="shared" si="9"/>
        <v>1.2</v>
      </c>
      <c r="X65" s="144">
        <f t="shared" si="10"/>
        <v>0.92999999999999994</v>
      </c>
    </row>
    <row r="66" spans="1:24" ht="12" x14ac:dyDescent="0.2">
      <c r="A66" s="263"/>
      <c r="B66" s="258" t="s">
        <v>66</v>
      </c>
      <c r="C66" s="259"/>
      <c r="D66" s="259"/>
      <c r="E66" s="148" t="s">
        <v>29</v>
      </c>
      <c r="F66" s="133" t="s">
        <v>10</v>
      </c>
      <c r="G66" s="133" t="s">
        <v>10</v>
      </c>
      <c r="H66" s="133" t="s">
        <v>10</v>
      </c>
      <c r="I66" s="133" t="s">
        <v>10</v>
      </c>
      <c r="J66" s="149">
        <v>0.22</v>
      </c>
      <c r="K66" s="133" t="s">
        <v>10</v>
      </c>
      <c r="L66" s="133" t="s">
        <v>10</v>
      </c>
      <c r="M66" s="133" t="s">
        <v>10</v>
      </c>
      <c r="N66" s="133" t="s">
        <v>10</v>
      </c>
      <c r="O66" s="133" t="s">
        <v>10</v>
      </c>
      <c r="P66" s="149">
        <v>0.15</v>
      </c>
      <c r="Q66" s="150" t="s">
        <v>10</v>
      </c>
      <c r="R66" s="82">
        <f>COUNTIF(F66:Q66,"&gt;0.8")</f>
        <v>0</v>
      </c>
      <c r="S66" s="83" t="s">
        <v>150</v>
      </c>
      <c r="T66" s="84">
        <f t="shared" si="4"/>
        <v>2</v>
      </c>
      <c r="U66" s="151">
        <f t="shared" si="8"/>
        <v>0.15</v>
      </c>
      <c r="V66" s="152" t="s">
        <v>153</v>
      </c>
      <c r="W66" s="153">
        <f t="shared" si="9"/>
        <v>0.22</v>
      </c>
      <c r="X66" s="149">
        <f t="shared" si="10"/>
        <v>0.185</v>
      </c>
    </row>
    <row r="67" spans="1:24" ht="12" customHeight="1" x14ac:dyDescent="0.2">
      <c r="A67" s="263"/>
      <c r="B67" s="258" t="s">
        <v>67</v>
      </c>
      <c r="C67" s="259"/>
      <c r="D67" s="259"/>
      <c r="E67" s="26" t="s">
        <v>29</v>
      </c>
      <c r="F67" s="17" t="s">
        <v>10</v>
      </c>
      <c r="G67" s="17" t="s">
        <v>10</v>
      </c>
      <c r="H67" s="17" t="s">
        <v>10</v>
      </c>
      <c r="I67" s="17" t="s">
        <v>10</v>
      </c>
      <c r="J67" s="154">
        <v>0.05</v>
      </c>
      <c r="K67" s="17" t="s">
        <v>10</v>
      </c>
      <c r="L67" s="17" t="s">
        <v>10</v>
      </c>
      <c r="M67" s="17" t="s">
        <v>10</v>
      </c>
      <c r="N67" s="17" t="s">
        <v>10</v>
      </c>
      <c r="O67" s="17" t="s">
        <v>10</v>
      </c>
      <c r="P67" s="154">
        <v>0.04</v>
      </c>
      <c r="Q67" s="123" t="s">
        <v>10</v>
      </c>
      <c r="R67" s="52">
        <f>COUNTIF(F67:Q67,"&gt;1")</f>
        <v>0</v>
      </c>
      <c r="S67" s="53" t="s">
        <v>150</v>
      </c>
      <c r="T67" s="54">
        <f t="shared" si="4"/>
        <v>2</v>
      </c>
      <c r="U67" s="57">
        <f t="shared" si="8"/>
        <v>0.04</v>
      </c>
      <c r="V67" s="146" t="s">
        <v>153</v>
      </c>
      <c r="W67" s="56">
        <f t="shared" si="9"/>
        <v>0.05</v>
      </c>
      <c r="X67" s="154">
        <f t="shared" si="10"/>
        <v>4.4999999999999998E-2</v>
      </c>
    </row>
    <row r="68" spans="1:24" ht="12" x14ac:dyDescent="0.2">
      <c r="A68" s="264"/>
      <c r="B68" s="260" t="s">
        <v>68</v>
      </c>
      <c r="C68" s="261"/>
      <c r="D68" s="261"/>
      <c r="E68" s="35" t="s">
        <v>29</v>
      </c>
      <c r="F68" s="156" t="s">
        <v>10</v>
      </c>
      <c r="G68" s="156" t="s">
        <v>10</v>
      </c>
      <c r="H68" s="156" t="s">
        <v>10</v>
      </c>
      <c r="I68" s="156" t="s">
        <v>10</v>
      </c>
      <c r="J68" s="157">
        <v>5.0000000000000001E-3</v>
      </c>
      <c r="K68" s="156" t="s">
        <v>10</v>
      </c>
      <c r="L68" s="156" t="s">
        <v>10</v>
      </c>
      <c r="M68" s="156" t="s">
        <v>10</v>
      </c>
      <c r="N68" s="156" t="s">
        <v>10</v>
      </c>
      <c r="O68" s="156" t="s">
        <v>10</v>
      </c>
      <c r="P68" s="157">
        <v>5.0000000000000001E-3</v>
      </c>
      <c r="Q68" s="158" t="s">
        <v>10</v>
      </c>
      <c r="R68" s="62">
        <f>COUNTIF(F68:Q68,"&gt;0.05")</f>
        <v>0</v>
      </c>
      <c r="S68" s="63" t="s">
        <v>150</v>
      </c>
      <c r="T68" s="64">
        <f t="shared" si="4"/>
        <v>2</v>
      </c>
      <c r="U68" s="159">
        <f t="shared" si="8"/>
        <v>5.0000000000000001E-3</v>
      </c>
      <c r="V68" s="40" t="s">
        <v>153</v>
      </c>
      <c r="W68" s="160">
        <f t="shared" si="9"/>
        <v>5.0000000000000001E-3</v>
      </c>
      <c r="X68" s="157">
        <f t="shared" si="10"/>
        <v>5.0000000000000001E-3</v>
      </c>
    </row>
    <row r="69" spans="1:24" ht="12" customHeight="1" x14ac:dyDescent="0.2">
      <c r="A69" s="262" t="s">
        <v>69</v>
      </c>
      <c r="B69" s="265" t="s">
        <v>70</v>
      </c>
      <c r="C69" s="266"/>
      <c r="D69" s="266"/>
      <c r="E69" s="117" t="s">
        <v>29</v>
      </c>
      <c r="F69" s="16" t="s">
        <v>10</v>
      </c>
      <c r="G69" s="16" t="s">
        <v>10</v>
      </c>
      <c r="H69" s="16" t="s">
        <v>10</v>
      </c>
      <c r="I69" s="16" t="s">
        <v>10</v>
      </c>
      <c r="J69" s="161">
        <v>0.5</v>
      </c>
      <c r="K69" s="16" t="s">
        <v>10</v>
      </c>
      <c r="L69" s="16" t="s">
        <v>10</v>
      </c>
      <c r="M69" s="16" t="s">
        <v>10</v>
      </c>
      <c r="N69" s="16" t="s">
        <v>10</v>
      </c>
      <c r="O69" s="16" t="s">
        <v>10</v>
      </c>
      <c r="P69" s="161" t="s">
        <v>144</v>
      </c>
      <c r="Q69" s="120" t="s">
        <v>10</v>
      </c>
      <c r="R69" s="44" t="s">
        <v>144</v>
      </c>
      <c r="S69" s="45" t="s">
        <v>150</v>
      </c>
      <c r="T69" s="46">
        <f t="shared" si="4"/>
        <v>1</v>
      </c>
      <c r="U69" s="162">
        <f>MAX(F69:Q69)</f>
        <v>0.5</v>
      </c>
      <c r="V69" s="32" t="s">
        <v>144</v>
      </c>
      <c r="W69" s="163">
        <f>MIN(F69:Q69)</f>
        <v>0.5</v>
      </c>
      <c r="X69" s="161">
        <f t="shared" si="10"/>
        <v>0.5</v>
      </c>
    </row>
    <row r="70" spans="1:24" ht="12" x14ac:dyDescent="0.2">
      <c r="A70" s="263"/>
      <c r="B70" s="258" t="s">
        <v>71</v>
      </c>
      <c r="C70" s="259"/>
      <c r="D70" s="259"/>
      <c r="E70" s="26" t="s">
        <v>29</v>
      </c>
      <c r="F70" s="17" t="s">
        <v>10</v>
      </c>
      <c r="G70" s="17" t="s">
        <v>10</v>
      </c>
      <c r="H70" s="17" t="s">
        <v>10</v>
      </c>
      <c r="I70" s="17" t="s">
        <v>10</v>
      </c>
      <c r="J70" s="125" t="s">
        <v>10</v>
      </c>
      <c r="K70" s="17" t="s">
        <v>10</v>
      </c>
      <c r="L70" s="17" t="s">
        <v>10</v>
      </c>
      <c r="M70" s="17" t="s">
        <v>10</v>
      </c>
      <c r="N70" s="17" t="s">
        <v>10</v>
      </c>
      <c r="O70" s="17" t="s">
        <v>10</v>
      </c>
      <c r="P70" s="125" t="s">
        <v>144</v>
      </c>
      <c r="Q70" s="123" t="s">
        <v>10</v>
      </c>
      <c r="R70" s="52"/>
      <c r="S70" s="32" t="s">
        <v>10</v>
      </c>
      <c r="T70" s="54"/>
      <c r="U70" s="108"/>
      <c r="V70" s="32" t="s">
        <v>10</v>
      </c>
      <c r="W70" s="126"/>
      <c r="X70" s="125" t="s">
        <v>10</v>
      </c>
    </row>
    <row r="71" spans="1:24" ht="12" x14ac:dyDescent="0.2">
      <c r="A71" s="263"/>
      <c r="B71" s="267" t="s">
        <v>72</v>
      </c>
      <c r="C71" s="268"/>
      <c r="D71" s="268"/>
      <c r="E71" s="73" t="s">
        <v>29</v>
      </c>
      <c r="F71" s="127" t="s">
        <v>10</v>
      </c>
      <c r="G71" s="127" t="s">
        <v>10</v>
      </c>
      <c r="H71" s="127" t="s">
        <v>10</v>
      </c>
      <c r="I71" s="127" t="s">
        <v>10</v>
      </c>
      <c r="J71" s="141" t="s">
        <v>10</v>
      </c>
      <c r="K71" s="127" t="s">
        <v>10</v>
      </c>
      <c r="L71" s="127" t="s">
        <v>10</v>
      </c>
      <c r="M71" s="127" t="s">
        <v>10</v>
      </c>
      <c r="N71" s="127" t="s">
        <v>10</v>
      </c>
      <c r="O71" s="127" t="s">
        <v>10</v>
      </c>
      <c r="P71" s="141" t="s">
        <v>144</v>
      </c>
      <c r="Q71" s="130" t="s">
        <v>10</v>
      </c>
      <c r="R71" s="76"/>
      <c r="S71" s="32" t="s">
        <v>10</v>
      </c>
      <c r="T71" s="90"/>
      <c r="U71" s="139"/>
      <c r="V71" s="79" t="s">
        <v>10</v>
      </c>
      <c r="W71" s="140"/>
      <c r="X71" s="141" t="s">
        <v>10</v>
      </c>
    </row>
    <row r="72" spans="1:24" ht="12" x14ac:dyDescent="0.2">
      <c r="A72" s="263"/>
      <c r="B72" s="258" t="s">
        <v>73</v>
      </c>
      <c r="C72" s="259"/>
      <c r="D72" s="259"/>
      <c r="E72" s="26" t="s">
        <v>29</v>
      </c>
      <c r="F72" s="17" t="s">
        <v>10</v>
      </c>
      <c r="G72" s="17" t="s">
        <v>10</v>
      </c>
      <c r="H72" s="17" t="s">
        <v>10</v>
      </c>
      <c r="I72" s="17" t="s">
        <v>10</v>
      </c>
      <c r="J72" s="154">
        <v>0.12</v>
      </c>
      <c r="K72" s="17" t="s">
        <v>10</v>
      </c>
      <c r="L72" s="17" t="s">
        <v>10</v>
      </c>
      <c r="M72" s="17" t="s">
        <v>10</v>
      </c>
      <c r="N72" s="17" t="s">
        <v>10</v>
      </c>
      <c r="O72" s="17" t="s">
        <v>10</v>
      </c>
      <c r="P72" s="167" t="s">
        <v>144</v>
      </c>
      <c r="Q72" s="123" t="s">
        <v>10</v>
      </c>
      <c r="R72" s="82" t="s">
        <v>10</v>
      </c>
      <c r="S72" s="83" t="s">
        <v>150</v>
      </c>
      <c r="T72" s="84">
        <f>COUNT(F72:Q72)</f>
        <v>1</v>
      </c>
      <c r="U72" s="57">
        <f>MIN(F72:Q72)</f>
        <v>0.12</v>
      </c>
      <c r="V72" s="146" t="s">
        <v>10</v>
      </c>
      <c r="W72" s="56">
        <f>MAX(F72:Q72)</f>
        <v>0.12</v>
      </c>
      <c r="X72" s="154">
        <f>AVERAGE(F72:Q72)</f>
        <v>0.12</v>
      </c>
    </row>
    <row r="73" spans="1:24" ht="12" x14ac:dyDescent="0.2">
      <c r="A73" s="263"/>
      <c r="B73" s="258" t="s">
        <v>74</v>
      </c>
      <c r="C73" s="259"/>
      <c r="D73" s="259"/>
      <c r="E73" s="26" t="s">
        <v>29</v>
      </c>
      <c r="F73" s="17" t="s">
        <v>10</v>
      </c>
      <c r="G73" s="17" t="s">
        <v>10</v>
      </c>
      <c r="H73" s="17" t="s">
        <v>10</v>
      </c>
      <c r="I73" s="17" t="s">
        <v>10</v>
      </c>
      <c r="J73" s="167" t="s">
        <v>10</v>
      </c>
      <c r="K73" s="17" t="s">
        <v>10</v>
      </c>
      <c r="L73" s="17" t="s">
        <v>10</v>
      </c>
      <c r="M73" s="17" t="s">
        <v>10</v>
      </c>
      <c r="N73" s="17" t="s">
        <v>10</v>
      </c>
      <c r="O73" s="17" t="s">
        <v>10</v>
      </c>
      <c r="P73" s="167" t="s">
        <v>144</v>
      </c>
      <c r="Q73" s="123" t="s">
        <v>10</v>
      </c>
      <c r="R73" s="52"/>
      <c r="S73" s="32" t="s">
        <v>10</v>
      </c>
      <c r="T73" s="54"/>
      <c r="U73" s="171"/>
      <c r="V73" s="32" t="s">
        <v>10</v>
      </c>
      <c r="W73" s="172"/>
      <c r="X73" s="167" t="s">
        <v>10</v>
      </c>
    </row>
    <row r="74" spans="1:24" ht="12" x14ac:dyDescent="0.2">
      <c r="A74" s="263"/>
      <c r="B74" s="258" t="s">
        <v>75</v>
      </c>
      <c r="C74" s="259"/>
      <c r="D74" s="259"/>
      <c r="E74" s="26" t="s">
        <v>29</v>
      </c>
      <c r="F74" s="17" t="s">
        <v>10</v>
      </c>
      <c r="G74" s="17" t="s">
        <v>10</v>
      </c>
      <c r="H74" s="17" t="s">
        <v>10</v>
      </c>
      <c r="I74" s="17" t="s">
        <v>10</v>
      </c>
      <c r="J74" s="167" t="s">
        <v>10</v>
      </c>
      <c r="K74" s="17" t="s">
        <v>10</v>
      </c>
      <c r="L74" s="17" t="s">
        <v>10</v>
      </c>
      <c r="M74" s="17" t="s">
        <v>10</v>
      </c>
      <c r="N74" s="17" t="s">
        <v>10</v>
      </c>
      <c r="O74" s="17" t="s">
        <v>10</v>
      </c>
      <c r="P74" s="167" t="s">
        <v>144</v>
      </c>
      <c r="Q74" s="123" t="s">
        <v>10</v>
      </c>
      <c r="R74" s="52"/>
      <c r="S74" s="32" t="s">
        <v>10</v>
      </c>
      <c r="T74" s="54"/>
      <c r="U74" s="171"/>
      <c r="V74" s="32" t="s">
        <v>10</v>
      </c>
      <c r="W74" s="172"/>
      <c r="X74" s="167" t="s">
        <v>10</v>
      </c>
    </row>
    <row r="75" spans="1:24" ht="12" x14ac:dyDescent="0.2">
      <c r="A75" s="263"/>
      <c r="B75" s="258" t="s">
        <v>76</v>
      </c>
      <c r="C75" s="259"/>
      <c r="D75" s="259"/>
      <c r="E75" s="26" t="s">
        <v>29</v>
      </c>
      <c r="F75" s="127" t="s">
        <v>10</v>
      </c>
      <c r="G75" s="127" t="s">
        <v>10</v>
      </c>
      <c r="H75" s="127" t="s">
        <v>10</v>
      </c>
      <c r="I75" s="127" t="s">
        <v>10</v>
      </c>
      <c r="J75" s="144">
        <v>0.03</v>
      </c>
      <c r="K75" s="127" t="s">
        <v>10</v>
      </c>
      <c r="L75" s="127" t="s">
        <v>10</v>
      </c>
      <c r="M75" s="127" t="s">
        <v>10</v>
      </c>
      <c r="N75" s="127" t="s">
        <v>10</v>
      </c>
      <c r="O75" s="127" t="s">
        <v>10</v>
      </c>
      <c r="P75" s="144" t="s">
        <v>144</v>
      </c>
      <c r="Q75" s="127" t="s">
        <v>10</v>
      </c>
      <c r="R75" s="76" t="s">
        <v>10</v>
      </c>
      <c r="S75" s="77" t="s">
        <v>150</v>
      </c>
      <c r="T75" s="90">
        <f>COUNT(F75:Q75)</f>
        <v>1</v>
      </c>
      <c r="U75" s="145">
        <f>MIN(F75:Q75)</f>
        <v>0.03</v>
      </c>
      <c r="V75" s="79" t="s">
        <v>10</v>
      </c>
      <c r="W75" s="147">
        <f>MAX(F75:Q75)</f>
        <v>0.03</v>
      </c>
      <c r="X75" s="144">
        <f>AVERAGE(F75:Q75)</f>
        <v>0.03</v>
      </c>
    </row>
    <row r="76" spans="1:24" ht="12" x14ac:dyDescent="0.2">
      <c r="A76" s="263"/>
      <c r="B76" s="277" t="s">
        <v>77</v>
      </c>
      <c r="C76" s="278"/>
      <c r="D76" s="278"/>
      <c r="E76" s="148" t="s">
        <v>29</v>
      </c>
      <c r="F76" s="17" t="s">
        <v>10</v>
      </c>
      <c r="G76" s="17" t="s">
        <v>10</v>
      </c>
      <c r="H76" s="17" t="s">
        <v>10</v>
      </c>
      <c r="I76" s="17" t="s">
        <v>10</v>
      </c>
      <c r="J76" s="154">
        <v>0.23</v>
      </c>
      <c r="K76" s="17" t="s">
        <v>10</v>
      </c>
      <c r="L76" s="17" t="s">
        <v>10</v>
      </c>
      <c r="M76" s="17" t="s">
        <v>10</v>
      </c>
      <c r="N76" s="17" t="s">
        <v>10</v>
      </c>
      <c r="O76" s="17" t="s">
        <v>10</v>
      </c>
      <c r="P76" s="154">
        <v>0.87</v>
      </c>
      <c r="Q76" s="17" t="s">
        <v>10</v>
      </c>
      <c r="R76" s="82" t="s">
        <v>10</v>
      </c>
      <c r="S76" s="83" t="s">
        <v>150</v>
      </c>
      <c r="T76" s="84">
        <f>COUNT(F76:Q76)</f>
        <v>2</v>
      </c>
      <c r="U76" s="57">
        <f>MIN(F76:Q76)</f>
        <v>0.23</v>
      </c>
      <c r="V76" s="146" t="s">
        <v>153</v>
      </c>
      <c r="W76" s="56">
        <f>MAX(F76:Q76)</f>
        <v>0.87</v>
      </c>
      <c r="X76" s="154">
        <f>AVERAGE(F76:Q76)</f>
        <v>0.55000000000000004</v>
      </c>
    </row>
    <row r="77" spans="1:24" ht="12" x14ac:dyDescent="0.2">
      <c r="A77" s="263"/>
      <c r="B77" s="258" t="s">
        <v>78</v>
      </c>
      <c r="C77" s="259"/>
      <c r="D77" s="259"/>
      <c r="E77" s="26" t="s">
        <v>29</v>
      </c>
      <c r="F77" s="17" t="s">
        <v>10</v>
      </c>
      <c r="G77" s="17" t="s">
        <v>10</v>
      </c>
      <c r="H77" s="17" t="s">
        <v>10</v>
      </c>
      <c r="I77" s="17" t="s">
        <v>10</v>
      </c>
      <c r="J77" s="154">
        <v>0.59</v>
      </c>
      <c r="K77" s="17" t="s">
        <v>10</v>
      </c>
      <c r="L77" s="17" t="s">
        <v>10</v>
      </c>
      <c r="M77" s="17" t="s">
        <v>10</v>
      </c>
      <c r="N77" s="17" t="s">
        <v>10</v>
      </c>
      <c r="O77" s="17" t="s">
        <v>10</v>
      </c>
      <c r="P77" s="88">
        <v>1.2</v>
      </c>
      <c r="Q77" s="17" t="s">
        <v>10</v>
      </c>
      <c r="R77" s="52" t="s">
        <v>10</v>
      </c>
      <c r="S77" s="53" t="s">
        <v>150</v>
      </c>
      <c r="T77" s="54">
        <f>COUNT(F77:Q77)</f>
        <v>2</v>
      </c>
      <c r="U77" s="57">
        <f>MIN(F77:Q77)</f>
        <v>0.59</v>
      </c>
      <c r="V77" s="146" t="s">
        <v>153</v>
      </c>
      <c r="W77" s="33">
        <f>MAX(F77:Q77)</f>
        <v>1.2</v>
      </c>
      <c r="X77" s="154">
        <f>AVERAGE(F77:Q77)</f>
        <v>0.89500000000000002</v>
      </c>
    </row>
    <row r="78" spans="1:24" ht="12" x14ac:dyDescent="0.2">
      <c r="A78" s="263"/>
      <c r="B78" s="258" t="s">
        <v>79</v>
      </c>
      <c r="C78" s="259"/>
      <c r="D78" s="259"/>
      <c r="E78" s="26" t="s">
        <v>29</v>
      </c>
      <c r="F78" s="17" t="s">
        <v>10</v>
      </c>
      <c r="G78" s="17" t="s">
        <v>10</v>
      </c>
      <c r="H78" s="17" t="s">
        <v>10</v>
      </c>
      <c r="I78" s="17" t="s">
        <v>10</v>
      </c>
      <c r="J78" s="154">
        <v>7.0000000000000007E-2</v>
      </c>
      <c r="K78" s="17" t="s">
        <v>10</v>
      </c>
      <c r="L78" s="17" t="s">
        <v>10</v>
      </c>
      <c r="M78" s="17" t="s">
        <v>10</v>
      </c>
      <c r="N78" s="17" t="s">
        <v>10</v>
      </c>
      <c r="O78" s="17" t="s">
        <v>10</v>
      </c>
      <c r="P78" s="154">
        <v>0.06</v>
      </c>
      <c r="Q78" s="17" t="s">
        <v>10</v>
      </c>
      <c r="R78" s="52" t="s">
        <v>10</v>
      </c>
      <c r="S78" s="53" t="s">
        <v>150</v>
      </c>
      <c r="T78" s="54">
        <f>COUNT(F78:Q78)</f>
        <v>2</v>
      </c>
      <c r="U78" s="57">
        <f>MIN(F78:Q78)</f>
        <v>0.06</v>
      </c>
      <c r="V78" s="32" t="s">
        <v>153</v>
      </c>
      <c r="W78" s="56">
        <f>MAX(F78:Q78)</f>
        <v>7.0000000000000007E-2</v>
      </c>
      <c r="X78" s="154">
        <f>AVERAGE(F78:Q78)</f>
        <v>6.5000000000000002E-2</v>
      </c>
    </row>
    <row r="79" spans="1:24" ht="12" customHeight="1" x14ac:dyDescent="0.2">
      <c r="A79" s="263"/>
      <c r="B79" s="258" t="s">
        <v>80</v>
      </c>
      <c r="C79" s="259"/>
      <c r="D79" s="259"/>
      <c r="E79" s="26" t="s">
        <v>29</v>
      </c>
      <c r="F79" s="17" t="s">
        <v>10</v>
      </c>
      <c r="G79" s="17" t="s">
        <v>10</v>
      </c>
      <c r="H79" s="17" t="s">
        <v>10</v>
      </c>
      <c r="I79" s="17" t="s">
        <v>10</v>
      </c>
      <c r="J79" s="154">
        <v>0.14000000000000001</v>
      </c>
      <c r="K79" s="17" t="s">
        <v>10</v>
      </c>
      <c r="L79" s="17" t="s">
        <v>10</v>
      </c>
      <c r="M79" s="17" t="s">
        <v>10</v>
      </c>
      <c r="N79" s="17" t="s">
        <v>10</v>
      </c>
      <c r="O79" s="17" t="s">
        <v>10</v>
      </c>
      <c r="P79" s="17" t="s">
        <v>144</v>
      </c>
      <c r="Q79" s="17" t="s">
        <v>10</v>
      </c>
      <c r="R79" s="62" t="s">
        <v>10</v>
      </c>
      <c r="S79" s="63" t="s">
        <v>150</v>
      </c>
      <c r="T79" s="64">
        <f>COUNT(F79:Q79)</f>
        <v>1</v>
      </c>
      <c r="U79" s="240">
        <f>MIN(F79:Q79)</f>
        <v>0.14000000000000001</v>
      </c>
      <c r="V79" s="40" t="s">
        <v>153</v>
      </c>
      <c r="W79" s="241">
        <f>MAX(F79:Q79)</f>
        <v>0.14000000000000001</v>
      </c>
      <c r="X79" s="242">
        <f>AVERAGE(F79:Q79)</f>
        <v>0.14000000000000001</v>
      </c>
    </row>
    <row r="80" spans="1:24" ht="12" customHeight="1" x14ac:dyDescent="0.2">
      <c r="A80" s="262" t="s">
        <v>81</v>
      </c>
      <c r="B80" s="265" t="s">
        <v>82</v>
      </c>
      <c r="C80" s="266"/>
      <c r="D80" s="266"/>
      <c r="E80" s="117" t="s">
        <v>29</v>
      </c>
      <c r="F80" s="176" t="s">
        <v>10</v>
      </c>
      <c r="G80" s="16" t="s">
        <v>10</v>
      </c>
      <c r="H80" s="16" t="s">
        <v>10</v>
      </c>
      <c r="I80" s="16" t="s">
        <v>10</v>
      </c>
      <c r="J80" s="120" t="s">
        <v>10</v>
      </c>
      <c r="K80" s="16" t="s">
        <v>10</v>
      </c>
      <c r="L80" s="16" t="s">
        <v>10</v>
      </c>
      <c r="M80" s="16" t="s">
        <v>10</v>
      </c>
      <c r="N80" s="16" t="s">
        <v>10</v>
      </c>
      <c r="O80" s="16" t="s">
        <v>10</v>
      </c>
      <c r="P80" s="16" t="s">
        <v>10</v>
      </c>
      <c r="Q80" s="120" t="s">
        <v>10</v>
      </c>
      <c r="R80" s="177"/>
      <c r="S80" s="178" t="s">
        <v>144</v>
      </c>
      <c r="T80" s="26"/>
      <c r="U80" s="155"/>
      <c r="V80" s="178" t="s">
        <v>10</v>
      </c>
      <c r="W80" s="26"/>
      <c r="X80" s="107" t="s">
        <v>10</v>
      </c>
    </row>
    <row r="81" spans="1:24" ht="12" x14ac:dyDescent="0.2">
      <c r="A81" s="263"/>
      <c r="B81" s="258" t="s">
        <v>83</v>
      </c>
      <c r="C81" s="259"/>
      <c r="D81" s="259"/>
      <c r="E81" s="26" t="s">
        <v>29</v>
      </c>
      <c r="F81" s="107" t="s">
        <v>10</v>
      </c>
      <c r="G81" s="17" t="s">
        <v>10</v>
      </c>
      <c r="H81" s="17" t="s">
        <v>10</v>
      </c>
      <c r="I81" s="17" t="s">
        <v>10</v>
      </c>
      <c r="J81" s="123" t="s">
        <v>10</v>
      </c>
      <c r="K81" s="17" t="s">
        <v>10</v>
      </c>
      <c r="L81" s="17" t="s">
        <v>10</v>
      </c>
      <c r="M81" s="17" t="s">
        <v>10</v>
      </c>
      <c r="N81" s="17" t="s">
        <v>10</v>
      </c>
      <c r="O81" s="17" t="s">
        <v>10</v>
      </c>
      <c r="P81" s="17" t="s">
        <v>10</v>
      </c>
      <c r="Q81" s="123" t="s">
        <v>10</v>
      </c>
      <c r="R81" s="155"/>
      <c r="S81" s="178" t="s">
        <v>144</v>
      </c>
      <c r="T81" s="26"/>
      <c r="U81" s="155"/>
      <c r="V81" s="178" t="s">
        <v>10</v>
      </c>
      <c r="W81" s="26"/>
      <c r="X81" s="107" t="s">
        <v>10</v>
      </c>
    </row>
    <row r="82" spans="1:24" ht="12" x14ac:dyDescent="0.2">
      <c r="A82" s="263"/>
      <c r="B82" s="258" t="s">
        <v>84</v>
      </c>
      <c r="C82" s="259"/>
      <c r="D82" s="259"/>
      <c r="E82" s="26" t="s">
        <v>29</v>
      </c>
      <c r="F82" s="107" t="s">
        <v>10</v>
      </c>
      <c r="G82" s="17" t="s">
        <v>10</v>
      </c>
      <c r="H82" s="17" t="s">
        <v>10</v>
      </c>
      <c r="I82" s="17" t="s">
        <v>10</v>
      </c>
      <c r="J82" s="123" t="s">
        <v>10</v>
      </c>
      <c r="K82" s="17" t="s">
        <v>10</v>
      </c>
      <c r="L82" s="17" t="s">
        <v>10</v>
      </c>
      <c r="M82" s="17" t="s">
        <v>10</v>
      </c>
      <c r="N82" s="17" t="s">
        <v>10</v>
      </c>
      <c r="O82" s="17" t="s">
        <v>10</v>
      </c>
      <c r="P82" s="17" t="s">
        <v>10</v>
      </c>
      <c r="Q82" s="123" t="s">
        <v>10</v>
      </c>
      <c r="R82" s="155"/>
      <c r="S82" s="178" t="s">
        <v>144</v>
      </c>
      <c r="T82" s="26"/>
      <c r="U82" s="155"/>
      <c r="V82" s="178" t="s">
        <v>10</v>
      </c>
      <c r="W82" s="26"/>
      <c r="X82" s="107" t="s">
        <v>10</v>
      </c>
    </row>
    <row r="83" spans="1:24" ht="10.5" customHeight="1" x14ac:dyDescent="0.2">
      <c r="A83" s="263"/>
      <c r="B83" s="258" t="s">
        <v>85</v>
      </c>
      <c r="C83" s="259"/>
      <c r="D83" s="259"/>
      <c r="E83" s="26" t="s">
        <v>29</v>
      </c>
      <c r="F83" s="107" t="s">
        <v>10</v>
      </c>
      <c r="G83" s="17" t="s">
        <v>10</v>
      </c>
      <c r="H83" s="17" t="s">
        <v>10</v>
      </c>
      <c r="I83" s="17" t="s">
        <v>10</v>
      </c>
      <c r="J83" s="123" t="s">
        <v>10</v>
      </c>
      <c r="K83" s="17" t="s">
        <v>10</v>
      </c>
      <c r="L83" s="17" t="s">
        <v>10</v>
      </c>
      <c r="M83" s="17" t="s">
        <v>10</v>
      </c>
      <c r="N83" s="17" t="s">
        <v>10</v>
      </c>
      <c r="O83" s="17" t="s">
        <v>10</v>
      </c>
      <c r="P83" s="17" t="s">
        <v>10</v>
      </c>
      <c r="Q83" s="123" t="s">
        <v>10</v>
      </c>
      <c r="R83" s="155"/>
      <c r="S83" s="178" t="s">
        <v>144</v>
      </c>
      <c r="T83" s="26"/>
      <c r="U83" s="155"/>
      <c r="V83" s="178" t="s">
        <v>10</v>
      </c>
      <c r="W83" s="26"/>
      <c r="X83" s="107" t="s">
        <v>10</v>
      </c>
    </row>
    <row r="84" spans="1:24" ht="10.5" customHeight="1" x14ac:dyDescent="0.2">
      <c r="A84" s="264"/>
      <c r="B84" s="260" t="s">
        <v>86</v>
      </c>
      <c r="C84" s="261"/>
      <c r="D84" s="261"/>
      <c r="E84" s="35" t="s">
        <v>29</v>
      </c>
      <c r="F84" s="72" t="s">
        <v>10</v>
      </c>
      <c r="G84" s="156" t="s">
        <v>10</v>
      </c>
      <c r="H84" s="156" t="s">
        <v>10</v>
      </c>
      <c r="I84" s="156" t="s">
        <v>10</v>
      </c>
      <c r="J84" s="158" t="s">
        <v>10</v>
      </c>
      <c r="K84" s="156" t="s">
        <v>10</v>
      </c>
      <c r="L84" s="156" t="s">
        <v>10</v>
      </c>
      <c r="M84" s="156" t="s">
        <v>10</v>
      </c>
      <c r="N84" s="156" t="s">
        <v>10</v>
      </c>
      <c r="O84" s="156" t="s">
        <v>10</v>
      </c>
      <c r="P84" s="156" t="s">
        <v>10</v>
      </c>
      <c r="Q84" s="158" t="s">
        <v>10</v>
      </c>
      <c r="R84" s="179"/>
      <c r="S84" s="180" t="s">
        <v>144</v>
      </c>
      <c r="T84" s="35"/>
      <c r="U84" s="179"/>
      <c r="V84" s="180" t="s">
        <v>10</v>
      </c>
      <c r="W84" s="35"/>
      <c r="X84" s="72" t="s">
        <v>10</v>
      </c>
    </row>
    <row r="85" spans="1:24" ht="12" customHeight="1" x14ac:dyDescent="0.2">
      <c r="A85" s="262" t="s">
        <v>87</v>
      </c>
      <c r="B85" s="265" t="s">
        <v>88</v>
      </c>
      <c r="C85" s="266"/>
      <c r="D85" s="266"/>
      <c r="E85" s="117" t="s">
        <v>29</v>
      </c>
      <c r="F85" s="16" t="s">
        <v>10</v>
      </c>
      <c r="G85" s="16" t="s">
        <v>10</v>
      </c>
      <c r="H85" s="16" t="s">
        <v>10</v>
      </c>
      <c r="I85" s="16" t="s">
        <v>10</v>
      </c>
      <c r="J85" s="243" t="s">
        <v>10</v>
      </c>
      <c r="K85" s="16" t="s">
        <v>10</v>
      </c>
      <c r="L85" s="16" t="s">
        <v>10</v>
      </c>
      <c r="M85" s="16" t="s">
        <v>10</v>
      </c>
      <c r="N85" s="16" t="s">
        <v>10</v>
      </c>
      <c r="O85" s="16" t="s">
        <v>10</v>
      </c>
      <c r="P85" s="16" t="s">
        <v>10</v>
      </c>
      <c r="Q85" s="120" t="s">
        <v>10</v>
      </c>
      <c r="R85" s="177"/>
      <c r="S85" s="178" t="s">
        <v>144</v>
      </c>
      <c r="T85" s="22"/>
      <c r="U85" s="155"/>
      <c r="V85" s="178" t="s">
        <v>10</v>
      </c>
      <c r="W85" s="26"/>
      <c r="X85" s="107" t="s">
        <v>10</v>
      </c>
    </row>
    <row r="86" spans="1:24" ht="12" x14ac:dyDescent="0.2">
      <c r="A86" s="263"/>
      <c r="B86" s="258" t="s">
        <v>89</v>
      </c>
      <c r="C86" s="259"/>
      <c r="D86" s="259"/>
      <c r="E86" s="26" t="s">
        <v>29</v>
      </c>
      <c r="F86" s="17" t="s">
        <v>10</v>
      </c>
      <c r="G86" s="17" t="s">
        <v>10</v>
      </c>
      <c r="H86" s="17" t="s">
        <v>10</v>
      </c>
      <c r="I86" s="17" t="s">
        <v>10</v>
      </c>
      <c r="J86" s="244" t="s">
        <v>10</v>
      </c>
      <c r="K86" s="17" t="s">
        <v>10</v>
      </c>
      <c r="L86" s="17" t="s">
        <v>10</v>
      </c>
      <c r="M86" s="17" t="s">
        <v>10</v>
      </c>
      <c r="N86" s="17" t="s">
        <v>10</v>
      </c>
      <c r="O86" s="17" t="s">
        <v>10</v>
      </c>
      <c r="P86" s="17" t="s">
        <v>10</v>
      </c>
      <c r="Q86" s="123" t="s">
        <v>10</v>
      </c>
      <c r="R86" s="155"/>
      <c r="S86" s="178" t="s">
        <v>144</v>
      </c>
      <c r="T86" s="30"/>
      <c r="U86" s="155"/>
      <c r="V86" s="178" t="s">
        <v>10</v>
      </c>
      <c r="W86" s="26"/>
      <c r="X86" s="107" t="s">
        <v>10</v>
      </c>
    </row>
    <row r="87" spans="1:24" ht="12" x14ac:dyDescent="0.2">
      <c r="A87" s="263"/>
      <c r="B87" s="258" t="s">
        <v>90</v>
      </c>
      <c r="C87" s="259"/>
      <c r="D87" s="259"/>
      <c r="E87" s="26" t="s">
        <v>29</v>
      </c>
      <c r="F87" s="17" t="s">
        <v>10</v>
      </c>
      <c r="G87" s="17" t="s">
        <v>10</v>
      </c>
      <c r="H87" s="17" t="s">
        <v>10</v>
      </c>
      <c r="I87" s="17" t="s">
        <v>10</v>
      </c>
      <c r="J87" s="244" t="s">
        <v>10</v>
      </c>
      <c r="K87" s="17" t="s">
        <v>10</v>
      </c>
      <c r="L87" s="17" t="s">
        <v>10</v>
      </c>
      <c r="M87" s="17" t="s">
        <v>10</v>
      </c>
      <c r="N87" s="17" t="s">
        <v>10</v>
      </c>
      <c r="O87" s="17" t="s">
        <v>10</v>
      </c>
      <c r="P87" s="17" t="s">
        <v>10</v>
      </c>
      <c r="Q87" s="123" t="s">
        <v>10</v>
      </c>
      <c r="R87" s="155"/>
      <c r="S87" s="178" t="s">
        <v>144</v>
      </c>
      <c r="T87" s="30"/>
      <c r="U87" s="155"/>
      <c r="V87" s="178" t="s">
        <v>10</v>
      </c>
      <c r="W87" s="26"/>
      <c r="X87" s="107" t="s">
        <v>10</v>
      </c>
    </row>
    <row r="88" spans="1:24" ht="12" x14ac:dyDescent="0.2">
      <c r="A88" s="263"/>
      <c r="B88" s="267" t="s">
        <v>91</v>
      </c>
      <c r="C88" s="268"/>
      <c r="D88" s="268"/>
      <c r="E88" s="73" t="s">
        <v>29</v>
      </c>
      <c r="F88" s="127" t="s">
        <v>10</v>
      </c>
      <c r="G88" s="127" t="s">
        <v>10</v>
      </c>
      <c r="H88" s="127" t="s">
        <v>10</v>
      </c>
      <c r="I88" s="127" t="s">
        <v>10</v>
      </c>
      <c r="J88" s="245" t="s">
        <v>10</v>
      </c>
      <c r="K88" s="127" t="s">
        <v>10</v>
      </c>
      <c r="L88" s="127" t="s">
        <v>10</v>
      </c>
      <c r="M88" s="127" t="s">
        <v>10</v>
      </c>
      <c r="N88" s="127" t="s">
        <v>10</v>
      </c>
      <c r="O88" s="127" t="s">
        <v>10</v>
      </c>
      <c r="P88" s="127" t="s">
        <v>10</v>
      </c>
      <c r="Q88" s="130" t="s">
        <v>10</v>
      </c>
      <c r="R88" s="91"/>
      <c r="S88" s="178" t="s">
        <v>144</v>
      </c>
      <c r="T88" s="93"/>
      <c r="U88" s="91"/>
      <c r="V88" s="184" t="s">
        <v>10</v>
      </c>
      <c r="W88" s="73"/>
      <c r="X88" s="246" t="s">
        <v>10</v>
      </c>
    </row>
    <row r="89" spans="1:24" ht="12" x14ac:dyDescent="0.2">
      <c r="A89" s="263"/>
      <c r="B89" s="258" t="s">
        <v>92</v>
      </c>
      <c r="C89" s="259"/>
      <c r="D89" s="259"/>
      <c r="E89" s="26" t="s">
        <v>29</v>
      </c>
      <c r="F89" s="17" t="s">
        <v>10</v>
      </c>
      <c r="G89" s="17" t="s">
        <v>10</v>
      </c>
      <c r="H89" s="17" t="s">
        <v>10</v>
      </c>
      <c r="I89" s="17" t="s">
        <v>10</v>
      </c>
      <c r="J89" s="247" t="s">
        <v>10</v>
      </c>
      <c r="K89" s="17" t="s">
        <v>10</v>
      </c>
      <c r="L89" s="17" t="s">
        <v>10</v>
      </c>
      <c r="M89" s="17" t="s">
        <v>10</v>
      </c>
      <c r="N89" s="17" t="s">
        <v>10</v>
      </c>
      <c r="O89" s="17" t="s">
        <v>10</v>
      </c>
      <c r="P89" s="17" t="s">
        <v>10</v>
      </c>
      <c r="Q89" s="123" t="s">
        <v>10</v>
      </c>
      <c r="R89" s="155"/>
      <c r="S89" s="205" t="s">
        <v>144</v>
      </c>
      <c r="T89" s="30"/>
      <c r="U89" s="59"/>
      <c r="V89" s="178" t="s">
        <v>10</v>
      </c>
      <c r="W89" s="61"/>
      <c r="X89" s="61" t="s">
        <v>10</v>
      </c>
    </row>
    <row r="90" spans="1:24" ht="12" x14ac:dyDescent="0.2">
      <c r="A90" s="263"/>
      <c r="B90" s="258" t="s">
        <v>93</v>
      </c>
      <c r="C90" s="259"/>
      <c r="D90" s="259"/>
      <c r="E90" s="26" t="s">
        <v>29</v>
      </c>
      <c r="F90" s="17" t="s">
        <v>10</v>
      </c>
      <c r="G90" s="17" t="s">
        <v>10</v>
      </c>
      <c r="H90" s="17" t="s">
        <v>10</v>
      </c>
      <c r="I90" s="17" t="s">
        <v>10</v>
      </c>
      <c r="J90" s="247" t="s">
        <v>10</v>
      </c>
      <c r="K90" s="17" t="s">
        <v>10</v>
      </c>
      <c r="L90" s="17" t="s">
        <v>10</v>
      </c>
      <c r="M90" s="17" t="s">
        <v>10</v>
      </c>
      <c r="N90" s="17" t="s">
        <v>10</v>
      </c>
      <c r="O90" s="17" t="s">
        <v>10</v>
      </c>
      <c r="P90" s="17" t="s">
        <v>10</v>
      </c>
      <c r="Q90" s="123" t="s">
        <v>10</v>
      </c>
      <c r="R90" s="155"/>
      <c r="S90" s="178" t="s">
        <v>144</v>
      </c>
      <c r="T90" s="30"/>
      <c r="U90" s="59"/>
      <c r="V90" s="178" t="s">
        <v>10</v>
      </c>
      <c r="W90" s="61"/>
      <c r="X90" s="61" t="s">
        <v>10</v>
      </c>
    </row>
    <row r="91" spans="1:24" ht="12" x14ac:dyDescent="0.2">
      <c r="A91" s="263"/>
      <c r="B91" s="258" t="s">
        <v>94</v>
      </c>
      <c r="C91" s="259"/>
      <c r="D91" s="259"/>
      <c r="E91" s="26" t="s">
        <v>29</v>
      </c>
      <c r="F91" s="17" t="s">
        <v>10</v>
      </c>
      <c r="G91" s="17" t="s">
        <v>10</v>
      </c>
      <c r="H91" s="17" t="s">
        <v>10</v>
      </c>
      <c r="I91" s="17" t="s">
        <v>10</v>
      </c>
      <c r="J91" s="247" t="s">
        <v>10</v>
      </c>
      <c r="K91" s="17" t="s">
        <v>10</v>
      </c>
      <c r="L91" s="17" t="s">
        <v>10</v>
      </c>
      <c r="M91" s="17" t="s">
        <v>10</v>
      </c>
      <c r="N91" s="17" t="s">
        <v>10</v>
      </c>
      <c r="O91" s="17" t="s">
        <v>10</v>
      </c>
      <c r="P91" s="17" t="s">
        <v>10</v>
      </c>
      <c r="Q91" s="123" t="s">
        <v>10</v>
      </c>
      <c r="R91" s="155"/>
      <c r="S91" s="178" t="s">
        <v>144</v>
      </c>
      <c r="T91" s="30"/>
      <c r="U91" s="59"/>
      <c r="V91" s="178" t="s">
        <v>10</v>
      </c>
      <c r="W91" s="61"/>
      <c r="X91" s="61" t="s">
        <v>10</v>
      </c>
    </row>
    <row r="92" spans="1:24" ht="12" x14ac:dyDescent="0.2">
      <c r="A92" s="263"/>
      <c r="B92" s="267" t="s">
        <v>95</v>
      </c>
      <c r="C92" s="268"/>
      <c r="D92" s="268"/>
      <c r="E92" s="73" t="s">
        <v>29</v>
      </c>
      <c r="F92" s="127" t="s">
        <v>10</v>
      </c>
      <c r="G92" s="127" t="s">
        <v>10</v>
      </c>
      <c r="H92" s="127" t="s">
        <v>10</v>
      </c>
      <c r="I92" s="127" t="s">
        <v>10</v>
      </c>
      <c r="J92" s="245" t="s">
        <v>10</v>
      </c>
      <c r="K92" s="127" t="s">
        <v>10</v>
      </c>
      <c r="L92" s="127" t="s">
        <v>10</v>
      </c>
      <c r="M92" s="127" t="s">
        <v>10</v>
      </c>
      <c r="N92" s="127" t="s">
        <v>10</v>
      </c>
      <c r="O92" s="127" t="s">
        <v>10</v>
      </c>
      <c r="P92" s="127" t="s">
        <v>10</v>
      </c>
      <c r="Q92" s="130" t="s">
        <v>10</v>
      </c>
      <c r="R92" s="91"/>
      <c r="S92" s="184" t="s">
        <v>144</v>
      </c>
      <c r="T92" s="93"/>
      <c r="U92" s="225"/>
      <c r="V92" s="184" t="s">
        <v>10</v>
      </c>
      <c r="W92" s="226"/>
      <c r="X92" s="226" t="s">
        <v>10</v>
      </c>
    </row>
    <row r="93" spans="1:24" ht="12" x14ac:dyDescent="0.2">
      <c r="A93" s="263"/>
      <c r="B93" s="258" t="s">
        <v>96</v>
      </c>
      <c r="C93" s="259"/>
      <c r="D93" s="259"/>
      <c r="E93" s="26" t="s">
        <v>29</v>
      </c>
      <c r="F93" s="17" t="s">
        <v>10</v>
      </c>
      <c r="G93" s="17" t="s">
        <v>10</v>
      </c>
      <c r="H93" s="17" t="s">
        <v>10</v>
      </c>
      <c r="I93" s="17" t="s">
        <v>10</v>
      </c>
      <c r="J93" s="244" t="s">
        <v>10</v>
      </c>
      <c r="K93" s="17" t="s">
        <v>10</v>
      </c>
      <c r="L93" s="17" t="s">
        <v>10</v>
      </c>
      <c r="M93" s="17" t="s">
        <v>10</v>
      </c>
      <c r="N93" s="17" t="s">
        <v>10</v>
      </c>
      <c r="O93" s="17" t="s">
        <v>10</v>
      </c>
      <c r="P93" s="17" t="s">
        <v>10</v>
      </c>
      <c r="Q93" s="123" t="s">
        <v>10</v>
      </c>
      <c r="R93" s="155"/>
      <c r="S93" s="178" t="s">
        <v>144</v>
      </c>
      <c r="T93" s="30"/>
      <c r="U93" s="59"/>
      <c r="V93" s="178" t="s">
        <v>10</v>
      </c>
      <c r="W93" s="61"/>
      <c r="X93" s="61" t="s">
        <v>10</v>
      </c>
    </row>
    <row r="94" spans="1:24" ht="12" x14ac:dyDescent="0.2">
      <c r="A94" s="263"/>
      <c r="B94" s="258" t="s">
        <v>97</v>
      </c>
      <c r="C94" s="259"/>
      <c r="D94" s="259"/>
      <c r="E94" s="26" t="s">
        <v>29</v>
      </c>
      <c r="F94" s="17" t="s">
        <v>10</v>
      </c>
      <c r="G94" s="17" t="s">
        <v>10</v>
      </c>
      <c r="H94" s="17" t="s">
        <v>10</v>
      </c>
      <c r="I94" s="17" t="s">
        <v>10</v>
      </c>
      <c r="J94" s="244" t="s">
        <v>10</v>
      </c>
      <c r="K94" s="17" t="s">
        <v>10</v>
      </c>
      <c r="L94" s="17" t="s">
        <v>10</v>
      </c>
      <c r="M94" s="17" t="s">
        <v>10</v>
      </c>
      <c r="N94" s="17" t="s">
        <v>10</v>
      </c>
      <c r="O94" s="17" t="s">
        <v>10</v>
      </c>
      <c r="P94" s="17" t="s">
        <v>10</v>
      </c>
      <c r="Q94" s="123" t="s">
        <v>10</v>
      </c>
      <c r="R94" s="155"/>
      <c r="S94" s="178" t="s">
        <v>144</v>
      </c>
      <c r="T94" s="30"/>
      <c r="U94" s="59"/>
      <c r="V94" s="178" t="s">
        <v>10</v>
      </c>
      <c r="W94" s="61"/>
      <c r="X94" s="61" t="s">
        <v>10</v>
      </c>
    </row>
    <row r="95" spans="1:24" ht="12" x14ac:dyDescent="0.2">
      <c r="A95" s="263"/>
      <c r="B95" s="258" t="s">
        <v>98</v>
      </c>
      <c r="C95" s="259"/>
      <c r="D95" s="259"/>
      <c r="E95" s="26" t="s">
        <v>29</v>
      </c>
      <c r="F95" s="17" t="s">
        <v>10</v>
      </c>
      <c r="G95" s="17" t="s">
        <v>10</v>
      </c>
      <c r="H95" s="17" t="s">
        <v>10</v>
      </c>
      <c r="I95" s="17" t="s">
        <v>10</v>
      </c>
      <c r="J95" s="247" t="s">
        <v>10</v>
      </c>
      <c r="K95" s="17" t="s">
        <v>10</v>
      </c>
      <c r="L95" s="17" t="s">
        <v>10</v>
      </c>
      <c r="M95" s="17" t="s">
        <v>10</v>
      </c>
      <c r="N95" s="17" t="s">
        <v>10</v>
      </c>
      <c r="O95" s="17" t="s">
        <v>10</v>
      </c>
      <c r="P95" s="17" t="s">
        <v>10</v>
      </c>
      <c r="Q95" s="123" t="s">
        <v>10</v>
      </c>
      <c r="R95" s="155"/>
      <c r="S95" s="178" t="s">
        <v>144</v>
      </c>
      <c r="T95" s="30"/>
      <c r="U95" s="59"/>
      <c r="V95" s="178" t="s">
        <v>10</v>
      </c>
      <c r="W95" s="61"/>
      <c r="X95" s="61" t="s">
        <v>10</v>
      </c>
    </row>
    <row r="96" spans="1:24" ht="12" x14ac:dyDescent="0.2">
      <c r="A96" s="263"/>
      <c r="B96" s="258" t="s">
        <v>99</v>
      </c>
      <c r="C96" s="259"/>
      <c r="D96" s="259"/>
      <c r="E96" s="73" t="s">
        <v>29</v>
      </c>
      <c r="F96" s="127" t="s">
        <v>10</v>
      </c>
      <c r="G96" s="127" t="s">
        <v>10</v>
      </c>
      <c r="H96" s="127" t="s">
        <v>10</v>
      </c>
      <c r="I96" s="127" t="s">
        <v>10</v>
      </c>
      <c r="J96" s="248" t="s">
        <v>10</v>
      </c>
      <c r="K96" s="127" t="s">
        <v>10</v>
      </c>
      <c r="L96" s="127" t="s">
        <v>10</v>
      </c>
      <c r="M96" s="127" t="s">
        <v>10</v>
      </c>
      <c r="N96" s="127" t="s">
        <v>10</v>
      </c>
      <c r="O96" s="127" t="s">
        <v>10</v>
      </c>
      <c r="P96" s="127" t="s">
        <v>10</v>
      </c>
      <c r="Q96" s="130" t="s">
        <v>10</v>
      </c>
      <c r="R96" s="91"/>
      <c r="S96" s="178" t="s">
        <v>144</v>
      </c>
      <c r="T96" s="93"/>
      <c r="U96" s="225"/>
      <c r="V96" s="184" t="s">
        <v>10</v>
      </c>
      <c r="W96" s="226"/>
      <c r="X96" s="226" t="s">
        <v>10</v>
      </c>
    </row>
    <row r="97" spans="1:24" ht="12" x14ac:dyDescent="0.2">
      <c r="A97" s="263"/>
      <c r="B97" s="277" t="s">
        <v>100</v>
      </c>
      <c r="C97" s="278"/>
      <c r="D97" s="278"/>
      <c r="E97" s="26" t="s">
        <v>29</v>
      </c>
      <c r="F97" s="17" t="s">
        <v>10</v>
      </c>
      <c r="G97" s="17" t="s">
        <v>10</v>
      </c>
      <c r="H97" s="17" t="s">
        <v>10</v>
      </c>
      <c r="I97" s="17" t="s">
        <v>10</v>
      </c>
      <c r="J97" s="247" t="s">
        <v>10</v>
      </c>
      <c r="K97" s="17" t="s">
        <v>10</v>
      </c>
      <c r="L97" s="17" t="s">
        <v>10</v>
      </c>
      <c r="M97" s="17" t="s">
        <v>10</v>
      </c>
      <c r="N97" s="17" t="s">
        <v>10</v>
      </c>
      <c r="O97" s="17" t="s">
        <v>10</v>
      </c>
      <c r="P97" s="17" t="s">
        <v>10</v>
      </c>
      <c r="Q97" s="123" t="s">
        <v>10</v>
      </c>
      <c r="R97" s="155"/>
      <c r="S97" s="205" t="s">
        <v>144</v>
      </c>
      <c r="T97" s="30"/>
      <c r="U97" s="59"/>
      <c r="V97" s="178" t="s">
        <v>10</v>
      </c>
      <c r="W97" s="61"/>
      <c r="X97" s="61" t="s">
        <v>10</v>
      </c>
    </row>
    <row r="98" spans="1:24" ht="12" x14ac:dyDescent="0.2">
      <c r="A98" s="263"/>
      <c r="B98" s="258" t="s">
        <v>101</v>
      </c>
      <c r="C98" s="259"/>
      <c r="D98" s="259"/>
      <c r="E98" s="26" t="s">
        <v>29</v>
      </c>
      <c r="F98" s="17" t="s">
        <v>10</v>
      </c>
      <c r="G98" s="17" t="s">
        <v>10</v>
      </c>
      <c r="H98" s="17" t="s">
        <v>10</v>
      </c>
      <c r="I98" s="17" t="s">
        <v>10</v>
      </c>
      <c r="J98" s="244" t="s">
        <v>10</v>
      </c>
      <c r="K98" s="17" t="s">
        <v>10</v>
      </c>
      <c r="L98" s="17" t="s">
        <v>10</v>
      </c>
      <c r="M98" s="17" t="s">
        <v>10</v>
      </c>
      <c r="N98" s="17" t="s">
        <v>10</v>
      </c>
      <c r="O98" s="17" t="s">
        <v>10</v>
      </c>
      <c r="P98" s="17" t="s">
        <v>10</v>
      </c>
      <c r="Q98" s="123" t="s">
        <v>10</v>
      </c>
      <c r="R98" s="155"/>
      <c r="S98" s="178" t="s">
        <v>144</v>
      </c>
      <c r="T98" s="30"/>
      <c r="U98" s="59"/>
      <c r="V98" s="178" t="s">
        <v>10</v>
      </c>
      <c r="W98" s="61"/>
      <c r="X98" s="61" t="s">
        <v>10</v>
      </c>
    </row>
    <row r="99" spans="1:24" ht="12" x14ac:dyDescent="0.2">
      <c r="A99" s="263"/>
      <c r="B99" s="258" t="s">
        <v>102</v>
      </c>
      <c r="C99" s="259"/>
      <c r="D99" s="259"/>
      <c r="E99" s="26" t="s">
        <v>29</v>
      </c>
      <c r="F99" s="17" t="s">
        <v>10</v>
      </c>
      <c r="G99" s="17" t="s">
        <v>10</v>
      </c>
      <c r="H99" s="17" t="s">
        <v>10</v>
      </c>
      <c r="I99" s="17" t="s">
        <v>10</v>
      </c>
      <c r="J99" s="247" t="s">
        <v>10</v>
      </c>
      <c r="K99" s="17" t="s">
        <v>10</v>
      </c>
      <c r="L99" s="17" t="s">
        <v>10</v>
      </c>
      <c r="M99" s="17" t="s">
        <v>10</v>
      </c>
      <c r="N99" s="17" t="s">
        <v>10</v>
      </c>
      <c r="O99" s="17" t="s">
        <v>10</v>
      </c>
      <c r="P99" s="17" t="s">
        <v>10</v>
      </c>
      <c r="Q99" s="123" t="s">
        <v>10</v>
      </c>
      <c r="R99" s="155"/>
      <c r="S99" s="178" t="s">
        <v>144</v>
      </c>
      <c r="T99" s="30"/>
      <c r="U99" s="59"/>
      <c r="V99" s="178" t="s">
        <v>10</v>
      </c>
      <c r="W99" s="61"/>
      <c r="X99" s="61" t="s">
        <v>10</v>
      </c>
    </row>
    <row r="100" spans="1:24" ht="12" x14ac:dyDescent="0.2">
      <c r="A100" s="263"/>
      <c r="B100" s="258" t="s">
        <v>103</v>
      </c>
      <c r="C100" s="259"/>
      <c r="D100" s="259"/>
      <c r="E100" s="73" t="s">
        <v>29</v>
      </c>
      <c r="F100" s="127" t="s">
        <v>10</v>
      </c>
      <c r="G100" s="127" t="s">
        <v>10</v>
      </c>
      <c r="H100" s="127" t="s">
        <v>10</v>
      </c>
      <c r="I100" s="127" t="s">
        <v>10</v>
      </c>
      <c r="J100" s="248" t="s">
        <v>10</v>
      </c>
      <c r="K100" s="127" t="s">
        <v>10</v>
      </c>
      <c r="L100" s="127" t="s">
        <v>10</v>
      </c>
      <c r="M100" s="127" t="s">
        <v>10</v>
      </c>
      <c r="N100" s="127" t="s">
        <v>10</v>
      </c>
      <c r="O100" s="127" t="s">
        <v>10</v>
      </c>
      <c r="P100" s="127" t="s">
        <v>10</v>
      </c>
      <c r="Q100" s="130" t="s">
        <v>10</v>
      </c>
      <c r="R100" s="91"/>
      <c r="S100" s="184" t="s">
        <v>144</v>
      </c>
      <c r="T100" s="93"/>
      <c r="U100" s="225"/>
      <c r="V100" s="184" t="s">
        <v>10</v>
      </c>
      <c r="W100" s="226"/>
      <c r="X100" s="226" t="s">
        <v>10</v>
      </c>
    </row>
    <row r="101" spans="1:24" ht="12" x14ac:dyDescent="0.2">
      <c r="A101" s="263"/>
      <c r="B101" s="277" t="s">
        <v>104</v>
      </c>
      <c r="C101" s="278"/>
      <c r="D101" s="278"/>
      <c r="E101" s="26" t="s">
        <v>29</v>
      </c>
      <c r="F101" s="17" t="s">
        <v>10</v>
      </c>
      <c r="G101" s="17" t="s">
        <v>10</v>
      </c>
      <c r="H101" s="17" t="s">
        <v>10</v>
      </c>
      <c r="I101" s="17" t="s">
        <v>10</v>
      </c>
      <c r="J101" s="249" t="s">
        <v>10</v>
      </c>
      <c r="K101" s="17" t="s">
        <v>10</v>
      </c>
      <c r="L101" s="17" t="s">
        <v>10</v>
      </c>
      <c r="M101" s="17" t="s">
        <v>10</v>
      </c>
      <c r="N101" s="17" t="s">
        <v>10</v>
      </c>
      <c r="O101" s="17" t="s">
        <v>10</v>
      </c>
      <c r="P101" s="17" t="s">
        <v>10</v>
      </c>
      <c r="Q101" s="123" t="s">
        <v>10</v>
      </c>
      <c r="R101" s="155"/>
      <c r="S101" s="178" t="s">
        <v>144</v>
      </c>
      <c r="T101" s="30"/>
      <c r="U101" s="155"/>
      <c r="V101" s="178" t="s">
        <v>10</v>
      </c>
      <c r="W101" s="26"/>
      <c r="X101" s="107" t="s">
        <v>10</v>
      </c>
    </row>
    <row r="102" spans="1:24" ht="12" x14ac:dyDescent="0.2">
      <c r="A102" s="263"/>
      <c r="B102" s="258" t="s">
        <v>105</v>
      </c>
      <c r="C102" s="259"/>
      <c r="D102" s="259"/>
      <c r="E102" s="26" t="s">
        <v>29</v>
      </c>
      <c r="F102" s="17" t="s">
        <v>10</v>
      </c>
      <c r="G102" s="17" t="s">
        <v>10</v>
      </c>
      <c r="H102" s="17" t="s">
        <v>10</v>
      </c>
      <c r="I102" s="17" t="s">
        <v>10</v>
      </c>
      <c r="J102" s="249" t="s">
        <v>10</v>
      </c>
      <c r="K102" s="17" t="s">
        <v>10</v>
      </c>
      <c r="L102" s="17" t="s">
        <v>10</v>
      </c>
      <c r="M102" s="17" t="s">
        <v>10</v>
      </c>
      <c r="N102" s="17" t="s">
        <v>10</v>
      </c>
      <c r="O102" s="17" t="s">
        <v>10</v>
      </c>
      <c r="P102" s="17" t="s">
        <v>10</v>
      </c>
      <c r="Q102" s="123" t="s">
        <v>10</v>
      </c>
      <c r="R102" s="155"/>
      <c r="S102" s="178" t="s">
        <v>144</v>
      </c>
      <c r="T102" s="30"/>
      <c r="U102" s="155"/>
      <c r="V102" s="178" t="s">
        <v>10</v>
      </c>
      <c r="W102" s="26"/>
      <c r="X102" s="107" t="s">
        <v>10</v>
      </c>
    </row>
    <row r="103" spans="1:24" ht="12" x14ac:dyDescent="0.2">
      <c r="A103" s="263"/>
      <c r="B103" s="258" t="s">
        <v>106</v>
      </c>
      <c r="C103" s="259"/>
      <c r="D103" s="259"/>
      <c r="E103" s="26" t="s">
        <v>29</v>
      </c>
      <c r="F103" s="17" t="s">
        <v>10</v>
      </c>
      <c r="G103" s="17" t="s">
        <v>10</v>
      </c>
      <c r="H103" s="17" t="s">
        <v>10</v>
      </c>
      <c r="I103" s="17" t="s">
        <v>10</v>
      </c>
      <c r="J103" s="247" t="s">
        <v>10</v>
      </c>
      <c r="K103" s="17" t="s">
        <v>10</v>
      </c>
      <c r="L103" s="17" t="s">
        <v>10</v>
      </c>
      <c r="M103" s="17" t="s">
        <v>10</v>
      </c>
      <c r="N103" s="17" t="s">
        <v>10</v>
      </c>
      <c r="O103" s="17" t="s">
        <v>10</v>
      </c>
      <c r="P103" s="17" t="s">
        <v>10</v>
      </c>
      <c r="Q103" s="123" t="s">
        <v>10</v>
      </c>
      <c r="R103" s="155"/>
      <c r="S103" s="178" t="s">
        <v>144</v>
      </c>
      <c r="T103" s="30"/>
      <c r="U103" s="59"/>
      <c r="V103" s="178" t="s">
        <v>10</v>
      </c>
      <c r="W103" s="61"/>
      <c r="X103" s="17" t="s">
        <v>10</v>
      </c>
    </row>
    <row r="104" spans="1:24" ht="12" x14ac:dyDescent="0.2">
      <c r="A104" s="263"/>
      <c r="B104" s="267" t="s">
        <v>107</v>
      </c>
      <c r="C104" s="268"/>
      <c r="D104" s="268"/>
      <c r="E104" s="73" t="s">
        <v>29</v>
      </c>
      <c r="F104" s="127" t="s">
        <v>10</v>
      </c>
      <c r="G104" s="127" t="s">
        <v>10</v>
      </c>
      <c r="H104" s="127" t="s">
        <v>10</v>
      </c>
      <c r="I104" s="127" t="s">
        <v>10</v>
      </c>
      <c r="J104" s="245" t="s">
        <v>10</v>
      </c>
      <c r="K104" s="127" t="s">
        <v>10</v>
      </c>
      <c r="L104" s="127" t="s">
        <v>10</v>
      </c>
      <c r="M104" s="127" t="s">
        <v>10</v>
      </c>
      <c r="N104" s="127" t="s">
        <v>10</v>
      </c>
      <c r="O104" s="127" t="s">
        <v>10</v>
      </c>
      <c r="P104" s="127" t="s">
        <v>10</v>
      </c>
      <c r="Q104" s="130" t="s">
        <v>10</v>
      </c>
      <c r="R104" s="91"/>
      <c r="S104" s="178" t="s">
        <v>144</v>
      </c>
      <c r="T104" s="93"/>
      <c r="U104" s="91"/>
      <c r="V104" s="184" t="s">
        <v>10</v>
      </c>
      <c r="W104" s="73"/>
      <c r="X104" s="246" t="s">
        <v>10</v>
      </c>
    </row>
    <row r="105" spans="1:24" ht="12" x14ac:dyDescent="0.2">
      <c r="A105" s="263"/>
      <c r="B105" s="258" t="s">
        <v>108</v>
      </c>
      <c r="C105" s="259"/>
      <c r="D105" s="259"/>
      <c r="E105" s="26" t="s">
        <v>29</v>
      </c>
      <c r="F105" s="17" t="s">
        <v>10</v>
      </c>
      <c r="G105" s="17" t="s">
        <v>10</v>
      </c>
      <c r="H105" s="17" t="s">
        <v>10</v>
      </c>
      <c r="I105" s="17" t="s">
        <v>10</v>
      </c>
      <c r="J105" s="244" t="s">
        <v>10</v>
      </c>
      <c r="K105" s="17" t="s">
        <v>10</v>
      </c>
      <c r="L105" s="17" t="s">
        <v>10</v>
      </c>
      <c r="M105" s="17" t="s">
        <v>10</v>
      </c>
      <c r="N105" s="17" t="s">
        <v>10</v>
      </c>
      <c r="O105" s="17" t="s">
        <v>10</v>
      </c>
      <c r="P105" s="17" t="s">
        <v>10</v>
      </c>
      <c r="Q105" s="123" t="s">
        <v>10</v>
      </c>
      <c r="R105" s="155"/>
      <c r="S105" s="205" t="s">
        <v>144</v>
      </c>
      <c r="T105" s="30"/>
      <c r="U105" s="155"/>
      <c r="V105" s="178" t="s">
        <v>10</v>
      </c>
      <c r="W105" s="26"/>
      <c r="X105" s="107" t="s">
        <v>10</v>
      </c>
    </row>
    <row r="106" spans="1:24" ht="12" x14ac:dyDescent="0.2">
      <c r="A106" s="263"/>
      <c r="B106" s="258" t="s">
        <v>109</v>
      </c>
      <c r="C106" s="259"/>
      <c r="D106" s="259"/>
      <c r="E106" s="26" t="s">
        <v>29</v>
      </c>
      <c r="F106" s="17" t="s">
        <v>10</v>
      </c>
      <c r="G106" s="17" t="s">
        <v>10</v>
      </c>
      <c r="H106" s="17" t="s">
        <v>10</v>
      </c>
      <c r="I106" s="17" t="s">
        <v>10</v>
      </c>
      <c r="J106" s="250" t="s">
        <v>10</v>
      </c>
      <c r="K106" s="17" t="s">
        <v>10</v>
      </c>
      <c r="L106" s="17" t="s">
        <v>10</v>
      </c>
      <c r="M106" s="17" t="s">
        <v>10</v>
      </c>
      <c r="N106" s="17" t="s">
        <v>10</v>
      </c>
      <c r="O106" s="17" t="s">
        <v>10</v>
      </c>
      <c r="P106" s="17" t="s">
        <v>10</v>
      </c>
      <c r="Q106" s="123" t="s">
        <v>10</v>
      </c>
      <c r="R106" s="155"/>
      <c r="S106" s="178" t="s">
        <v>144</v>
      </c>
      <c r="T106" s="30"/>
      <c r="U106" s="155"/>
      <c r="V106" s="178" t="s">
        <v>10</v>
      </c>
      <c r="W106" s="26"/>
      <c r="X106" s="107" t="s">
        <v>10</v>
      </c>
    </row>
    <row r="107" spans="1:24" ht="12" x14ac:dyDescent="0.2">
      <c r="A107" s="263"/>
      <c r="B107" s="258" t="s">
        <v>110</v>
      </c>
      <c r="C107" s="259"/>
      <c r="D107" s="259"/>
      <c r="E107" s="26" t="s">
        <v>29</v>
      </c>
      <c r="F107" s="17" t="s">
        <v>10</v>
      </c>
      <c r="G107" s="17" t="s">
        <v>10</v>
      </c>
      <c r="H107" s="17" t="s">
        <v>10</v>
      </c>
      <c r="I107" s="17" t="s">
        <v>10</v>
      </c>
      <c r="J107" s="247" t="s">
        <v>10</v>
      </c>
      <c r="K107" s="17" t="s">
        <v>10</v>
      </c>
      <c r="L107" s="17" t="s">
        <v>10</v>
      </c>
      <c r="M107" s="17" t="s">
        <v>10</v>
      </c>
      <c r="N107" s="17" t="s">
        <v>10</v>
      </c>
      <c r="O107" s="17" t="s">
        <v>10</v>
      </c>
      <c r="P107" s="17" t="s">
        <v>10</v>
      </c>
      <c r="Q107" s="123" t="s">
        <v>10</v>
      </c>
      <c r="R107" s="155"/>
      <c r="S107" s="178" t="s">
        <v>144</v>
      </c>
      <c r="T107" s="30"/>
      <c r="U107" s="155"/>
      <c r="V107" s="178" t="s">
        <v>10</v>
      </c>
      <c r="W107" s="26"/>
      <c r="X107" s="107" t="s">
        <v>10</v>
      </c>
    </row>
    <row r="108" spans="1:24" ht="12" x14ac:dyDescent="0.2">
      <c r="A108" s="263"/>
      <c r="B108" s="273" t="s">
        <v>111</v>
      </c>
      <c r="C108" s="274"/>
      <c r="D108" s="274"/>
      <c r="E108" s="73" t="s">
        <v>29</v>
      </c>
      <c r="F108" s="127" t="s">
        <v>10</v>
      </c>
      <c r="G108" s="127" t="s">
        <v>10</v>
      </c>
      <c r="H108" s="127" t="s">
        <v>10</v>
      </c>
      <c r="I108" s="127" t="s">
        <v>10</v>
      </c>
      <c r="J108" s="248" t="s">
        <v>10</v>
      </c>
      <c r="K108" s="127" t="s">
        <v>10</v>
      </c>
      <c r="L108" s="127" t="s">
        <v>10</v>
      </c>
      <c r="M108" s="127" t="s">
        <v>10</v>
      </c>
      <c r="N108" s="127" t="s">
        <v>10</v>
      </c>
      <c r="O108" s="127" t="s">
        <v>10</v>
      </c>
      <c r="P108" s="127" t="s">
        <v>10</v>
      </c>
      <c r="Q108" s="130" t="s">
        <v>10</v>
      </c>
      <c r="R108" s="91"/>
      <c r="S108" s="184" t="s">
        <v>144</v>
      </c>
      <c r="T108" s="93"/>
      <c r="U108" s="225"/>
      <c r="V108" s="184" t="s">
        <v>10</v>
      </c>
      <c r="W108" s="226"/>
      <c r="X108" s="127" t="s">
        <v>10</v>
      </c>
    </row>
    <row r="109" spans="1:24" ht="12" x14ac:dyDescent="0.2">
      <c r="A109" s="263"/>
      <c r="B109" s="258" t="s">
        <v>112</v>
      </c>
      <c r="C109" s="259"/>
      <c r="D109" s="259"/>
      <c r="E109" s="26" t="s">
        <v>29</v>
      </c>
      <c r="F109" s="17" t="s">
        <v>10</v>
      </c>
      <c r="G109" s="17" t="s">
        <v>10</v>
      </c>
      <c r="H109" s="17" t="s">
        <v>10</v>
      </c>
      <c r="I109" s="17" t="s">
        <v>10</v>
      </c>
      <c r="J109" s="167" t="s">
        <v>10</v>
      </c>
      <c r="K109" s="17" t="s">
        <v>10</v>
      </c>
      <c r="L109" s="17" t="s">
        <v>10</v>
      </c>
      <c r="M109" s="17" t="s">
        <v>10</v>
      </c>
      <c r="N109" s="17" t="s">
        <v>10</v>
      </c>
      <c r="O109" s="17" t="s">
        <v>10</v>
      </c>
      <c r="P109" s="17" t="s">
        <v>10</v>
      </c>
      <c r="Q109" s="17" t="s">
        <v>10</v>
      </c>
      <c r="R109" s="155"/>
      <c r="S109" s="178" t="s">
        <v>144</v>
      </c>
      <c r="T109" s="30"/>
      <c r="U109" s="155"/>
      <c r="V109" s="178" t="s">
        <v>10</v>
      </c>
      <c r="W109" s="26"/>
      <c r="X109" s="107" t="s">
        <v>10</v>
      </c>
    </row>
    <row r="110" spans="1:24" ht="12" x14ac:dyDescent="0.2">
      <c r="A110" s="263"/>
      <c r="B110" s="258" t="s">
        <v>113</v>
      </c>
      <c r="C110" s="259"/>
      <c r="D110" s="259"/>
      <c r="E110" s="26" t="s">
        <v>29</v>
      </c>
      <c r="F110" s="17" t="s">
        <v>10</v>
      </c>
      <c r="G110" s="17" t="s">
        <v>10</v>
      </c>
      <c r="H110" s="17" t="s">
        <v>10</v>
      </c>
      <c r="I110" s="17" t="s">
        <v>10</v>
      </c>
      <c r="J110" s="251" t="s">
        <v>10</v>
      </c>
      <c r="K110" s="17" t="s">
        <v>10</v>
      </c>
      <c r="L110" s="17" t="s">
        <v>10</v>
      </c>
      <c r="M110" s="17" t="s">
        <v>10</v>
      </c>
      <c r="N110" s="17" t="s">
        <v>10</v>
      </c>
      <c r="O110" s="17" t="s">
        <v>10</v>
      </c>
      <c r="P110" s="17" t="s">
        <v>10</v>
      </c>
      <c r="Q110" s="17" t="s">
        <v>10</v>
      </c>
      <c r="R110" s="155"/>
      <c r="S110" s="178" t="s">
        <v>144</v>
      </c>
      <c r="T110" s="30"/>
      <c r="U110" s="155"/>
      <c r="V110" s="178" t="s">
        <v>10</v>
      </c>
      <c r="W110" s="26"/>
      <c r="X110" s="107" t="s">
        <v>10</v>
      </c>
    </row>
    <row r="111" spans="1:24" ht="12" x14ac:dyDescent="0.2">
      <c r="A111" s="263"/>
      <c r="B111" s="275" t="s">
        <v>114</v>
      </c>
      <c r="C111" s="276"/>
      <c r="D111" s="276"/>
      <c r="E111" s="148" t="s">
        <v>29</v>
      </c>
      <c r="F111" s="133" t="s">
        <v>10</v>
      </c>
      <c r="G111" s="133" t="s">
        <v>10</v>
      </c>
      <c r="H111" s="133" t="s">
        <v>10</v>
      </c>
      <c r="I111" s="133" t="s">
        <v>10</v>
      </c>
      <c r="J111" s="210">
        <v>4.6E-5</v>
      </c>
      <c r="K111" s="133" t="s">
        <v>10</v>
      </c>
      <c r="L111" s="133" t="s">
        <v>10</v>
      </c>
      <c r="M111" s="133" t="s">
        <v>10</v>
      </c>
      <c r="N111" s="133" t="s">
        <v>10</v>
      </c>
      <c r="O111" s="133" t="s">
        <v>10</v>
      </c>
      <c r="P111" s="133" t="s">
        <v>10</v>
      </c>
      <c r="Q111" s="133" t="s">
        <v>10</v>
      </c>
      <c r="R111" s="204">
        <v>0</v>
      </c>
      <c r="S111" s="205" t="s">
        <v>150</v>
      </c>
      <c r="T111" s="206">
        <f>COUNT(F111:Q111)</f>
        <v>1</v>
      </c>
      <c r="U111" s="204">
        <v>4.6E-5</v>
      </c>
      <c r="V111" s="255" t="s">
        <v>153</v>
      </c>
      <c r="W111" s="148">
        <v>4.6E-5</v>
      </c>
      <c r="X111" s="252">
        <v>4.6E-5</v>
      </c>
    </row>
    <row r="112" spans="1:24" ht="12" x14ac:dyDescent="0.2">
      <c r="A112" s="263"/>
      <c r="B112" s="269" t="s">
        <v>115</v>
      </c>
      <c r="C112" s="270"/>
      <c r="D112" s="270"/>
      <c r="E112" s="26" t="s">
        <v>29</v>
      </c>
      <c r="F112" s="17" t="s">
        <v>10</v>
      </c>
      <c r="G112" s="17" t="s">
        <v>10</v>
      </c>
      <c r="H112" s="17" t="s">
        <v>10</v>
      </c>
      <c r="I112" s="17" t="s">
        <v>10</v>
      </c>
      <c r="J112" s="214">
        <v>1.4E-5</v>
      </c>
      <c r="K112" s="17" t="s">
        <v>10</v>
      </c>
      <c r="L112" s="17" t="s">
        <v>10</v>
      </c>
      <c r="M112" s="17" t="s">
        <v>10</v>
      </c>
      <c r="N112" s="17" t="s">
        <v>10</v>
      </c>
      <c r="O112" s="17" t="s">
        <v>10</v>
      </c>
      <c r="P112" s="17" t="s">
        <v>10</v>
      </c>
      <c r="Q112" s="17" t="s">
        <v>10</v>
      </c>
      <c r="R112" s="155">
        <v>0</v>
      </c>
      <c r="S112" s="178" t="s">
        <v>150</v>
      </c>
      <c r="T112" s="30">
        <f>COUNT(F112:Q112)</f>
        <v>1</v>
      </c>
      <c r="U112" s="155">
        <v>1.4E-5</v>
      </c>
      <c r="V112" s="256" t="s">
        <v>153</v>
      </c>
      <c r="W112" s="26">
        <v>1.4E-5</v>
      </c>
      <c r="X112" s="107">
        <v>1.4E-5</v>
      </c>
    </row>
    <row r="113" spans="1:24" ht="12" x14ac:dyDescent="0.2">
      <c r="A113" s="263"/>
      <c r="B113" s="269" t="s">
        <v>116</v>
      </c>
      <c r="C113" s="270"/>
      <c r="D113" s="270"/>
      <c r="E113" s="26" t="s">
        <v>29</v>
      </c>
      <c r="F113" s="17" t="s">
        <v>10</v>
      </c>
      <c r="G113" s="17" t="s">
        <v>10</v>
      </c>
      <c r="H113" s="17" t="s">
        <v>10</v>
      </c>
      <c r="I113" s="17" t="s">
        <v>10</v>
      </c>
      <c r="J113" s="214">
        <v>9.0000000000000002E-6</v>
      </c>
      <c r="K113" s="17" t="s">
        <v>10</v>
      </c>
      <c r="L113" s="17" t="s">
        <v>10</v>
      </c>
      <c r="M113" s="17" t="s">
        <v>10</v>
      </c>
      <c r="N113" s="17" t="s">
        <v>10</v>
      </c>
      <c r="O113" s="17" t="s">
        <v>10</v>
      </c>
      <c r="P113" s="17" t="s">
        <v>10</v>
      </c>
      <c r="Q113" s="17" t="s">
        <v>10</v>
      </c>
      <c r="R113" s="155">
        <v>0</v>
      </c>
      <c r="S113" s="60" t="s">
        <v>150</v>
      </c>
      <c r="T113" s="30">
        <f>COUNT(F113:Q113)</f>
        <v>1</v>
      </c>
      <c r="U113" s="155">
        <v>9.0000000000000002E-6</v>
      </c>
      <c r="V113" s="257" t="s">
        <v>153</v>
      </c>
      <c r="W113" s="26">
        <v>9.0000000000000002E-6</v>
      </c>
      <c r="X113" s="107">
        <v>9.0000000000000002E-6</v>
      </c>
    </row>
    <row r="114" spans="1:24" ht="12" x14ac:dyDescent="0.2">
      <c r="A114" s="263"/>
      <c r="B114" s="269" t="s">
        <v>117</v>
      </c>
      <c r="C114" s="270"/>
      <c r="D114" s="270"/>
      <c r="E114" s="26" t="s">
        <v>29</v>
      </c>
      <c r="F114" s="17" t="s">
        <v>10</v>
      </c>
      <c r="G114" s="17" t="s">
        <v>10</v>
      </c>
      <c r="H114" s="17" t="s">
        <v>10</v>
      </c>
      <c r="I114" s="17" t="s">
        <v>10</v>
      </c>
      <c r="J114" s="214">
        <v>3.1999999999999999E-5</v>
      </c>
      <c r="K114" s="17" t="s">
        <v>10</v>
      </c>
      <c r="L114" s="17" t="s">
        <v>10</v>
      </c>
      <c r="M114" s="17" t="s">
        <v>10</v>
      </c>
      <c r="N114" s="17" t="s">
        <v>10</v>
      </c>
      <c r="O114" s="17" t="s">
        <v>10</v>
      </c>
      <c r="P114" s="17" t="s">
        <v>10</v>
      </c>
      <c r="Q114" s="17" t="s">
        <v>10</v>
      </c>
      <c r="R114" s="155">
        <v>0</v>
      </c>
      <c r="S114" s="60" t="s">
        <v>150</v>
      </c>
      <c r="T114" s="30">
        <f>COUNT(F114:Q114)</f>
        <v>1</v>
      </c>
      <c r="U114" s="155">
        <v>3.1999999999999999E-5</v>
      </c>
      <c r="V114" s="257" t="s">
        <v>153</v>
      </c>
      <c r="W114" s="26">
        <v>3.1999999999999999E-5</v>
      </c>
      <c r="X114" s="107">
        <v>3.1999999999999999E-5</v>
      </c>
    </row>
    <row r="115" spans="1:24" ht="12" x14ac:dyDescent="0.2">
      <c r="A115" s="263"/>
      <c r="B115" s="271" t="s">
        <v>118</v>
      </c>
      <c r="C115" s="272"/>
      <c r="D115" s="272"/>
      <c r="E115" s="73" t="s">
        <v>29</v>
      </c>
      <c r="F115" s="127" t="s">
        <v>10</v>
      </c>
      <c r="G115" s="127" t="s">
        <v>10</v>
      </c>
      <c r="H115" s="127" t="s">
        <v>10</v>
      </c>
      <c r="I115" s="127" t="s">
        <v>10</v>
      </c>
      <c r="J115" s="219">
        <v>3.0000000000000001E-5</v>
      </c>
      <c r="K115" s="127" t="s">
        <v>10</v>
      </c>
      <c r="L115" s="127" t="s">
        <v>10</v>
      </c>
      <c r="M115" s="127" t="s">
        <v>10</v>
      </c>
      <c r="N115" s="127" t="s">
        <v>10</v>
      </c>
      <c r="O115" s="127" t="s">
        <v>10</v>
      </c>
      <c r="P115" s="127" t="s">
        <v>10</v>
      </c>
      <c r="Q115" s="127" t="s">
        <v>10</v>
      </c>
      <c r="R115" s="91">
        <v>0</v>
      </c>
      <c r="S115" s="215" t="s">
        <v>150</v>
      </c>
      <c r="T115" s="93">
        <f>COUNT(F115:Q115)</f>
        <v>1</v>
      </c>
      <c r="U115" s="91">
        <v>3.0000000000000001E-5</v>
      </c>
      <c r="V115" s="79" t="s">
        <v>153</v>
      </c>
      <c r="W115" s="73">
        <v>3.0000000000000001E-5</v>
      </c>
      <c r="X115" s="246">
        <v>3.0000000000000001E-5</v>
      </c>
    </row>
    <row r="116" spans="1:24" ht="12" x14ac:dyDescent="0.2">
      <c r="A116" s="263"/>
      <c r="B116" s="258" t="s">
        <v>119</v>
      </c>
      <c r="C116" s="259"/>
      <c r="D116" s="259"/>
      <c r="E116" s="26" t="s">
        <v>29</v>
      </c>
      <c r="F116" s="17" t="s">
        <v>10</v>
      </c>
      <c r="G116" s="17" t="s">
        <v>10</v>
      </c>
      <c r="H116" s="17" t="s">
        <v>10</v>
      </c>
      <c r="I116" s="17" t="s">
        <v>10</v>
      </c>
      <c r="J116" s="125" t="s">
        <v>10</v>
      </c>
      <c r="K116" s="17" t="s">
        <v>10</v>
      </c>
      <c r="L116" s="17" t="s">
        <v>10</v>
      </c>
      <c r="M116" s="17" t="s">
        <v>10</v>
      </c>
      <c r="N116" s="17" t="s">
        <v>10</v>
      </c>
      <c r="O116" s="17" t="s">
        <v>10</v>
      </c>
      <c r="P116" s="17" t="s">
        <v>10</v>
      </c>
      <c r="Q116" s="17" t="s">
        <v>10</v>
      </c>
      <c r="R116" s="155"/>
      <c r="S116" s="178" t="s">
        <v>144</v>
      </c>
      <c r="T116" s="30"/>
      <c r="U116" s="59"/>
      <c r="V116" s="178" t="s">
        <v>10</v>
      </c>
      <c r="W116" s="61"/>
      <c r="X116" s="17" t="s">
        <v>10</v>
      </c>
    </row>
    <row r="117" spans="1:24" ht="12" x14ac:dyDescent="0.2">
      <c r="A117" s="263"/>
      <c r="B117" s="258" t="s">
        <v>120</v>
      </c>
      <c r="C117" s="259"/>
      <c r="D117" s="259"/>
      <c r="E117" s="26" t="s">
        <v>29</v>
      </c>
      <c r="F117" s="17" t="s">
        <v>10</v>
      </c>
      <c r="G117" s="107" t="s">
        <v>10</v>
      </c>
      <c r="H117" s="107" t="s">
        <v>10</v>
      </c>
      <c r="I117" s="17" t="s">
        <v>10</v>
      </c>
      <c r="J117" s="125" t="s">
        <v>10</v>
      </c>
      <c r="K117" s="17" t="s">
        <v>10</v>
      </c>
      <c r="L117" s="17" t="s">
        <v>10</v>
      </c>
      <c r="M117" s="107" t="s">
        <v>10</v>
      </c>
      <c r="N117" s="17" t="s">
        <v>10</v>
      </c>
      <c r="O117" s="17" t="s">
        <v>10</v>
      </c>
      <c r="P117" s="17" t="s">
        <v>10</v>
      </c>
      <c r="Q117" s="17" t="s">
        <v>10</v>
      </c>
      <c r="R117" s="155"/>
      <c r="S117" s="178" t="s">
        <v>144</v>
      </c>
      <c r="T117" s="30"/>
      <c r="U117" s="155"/>
      <c r="V117" s="178" t="s">
        <v>10</v>
      </c>
      <c r="W117" s="26"/>
      <c r="X117" s="107" t="s">
        <v>10</v>
      </c>
    </row>
    <row r="118" spans="1:24" ht="12" customHeight="1" x14ac:dyDescent="0.2">
      <c r="A118" s="263"/>
      <c r="B118" s="258" t="s">
        <v>121</v>
      </c>
      <c r="C118" s="259"/>
      <c r="D118" s="259"/>
      <c r="E118" s="26" t="s">
        <v>29</v>
      </c>
      <c r="F118" s="17" t="s">
        <v>10</v>
      </c>
      <c r="G118" s="17" t="s">
        <v>10</v>
      </c>
      <c r="H118" s="17" t="s">
        <v>10</v>
      </c>
      <c r="I118" s="17" t="s">
        <v>10</v>
      </c>
      <c r="J118" s="135" t="s">
        <v>10</v>
      </c>
      <c r="K118" s="17" t="s">
        <v>10</v>
      </c>
      <c r="L118" s="17" t="s">
        <v>10</v>
      </c>
      <c r="M118" s="17" t="s">
        <v>10</v>
      </c>
      <c r="N118" s="17" t="s">
        <v>10</v>
      </c>
      <c r="O118" s="17" t="s">
        <v>10</v>
      </c>
      <c r="P118" s="17" t="s">
        <v>10</v>
      </c>
      <c r="Q118" s="17" t="s">
        <v>10</v>
      </c>
      <c r="R118" s="155"/>
      <c r="S118" s="178" t="s">
        <v>144</v>
      </c>
      <c r="T118" s="30"/>
      <c r="U118" s="155"/>
      <c r="V118" s="60" t="s">
        <v>10</v>
      </c>
      <c r="W118" s="26"/>
      <c r="X118" s="107" t="s">
        <v>10</v>
      </c>
    </row>
    <row r="119" spans="1:24" ht="16.5" customHeight="1" x14ac:dyDescent="0.2">
      <c r="A119" s="263"/>
      <c r="B119" s="258" t="s">
        <v>122</v>
      </c>
      <c r="C119" s="259"/>
      <c r="D119" s="259"/>
      <c r="E119" s="26" t="s">
        <v>29</v>
      </c>
      <c r="F119" s="17" t="s">
        <v>10</v>
      </c>
      <c r="G119" s="17" t="s">
        <v>10</v>
      </c>
      <c r="H119" s="17" t="s">
        <v>10</v>
      </c>
      <c r="I119" s="17" t="s">
        <v>10</v>
      </c>
      <c r="J119" s="125" t="s">
        <v>10</v>
      </c>
      <c r="K119" s="17" t="s">
        <v>10</v>
      </c>
      <c r="L119" s="17" t="s">
        <v>10</v>
      </c>
      <c r="M119" s="17" t="s">
        <v>10</v>
      </c>
      <c r="N119" s="17" t="s">
        <v>10</v>
      </c>
      <c r="O119" s="17" t="s">
        <v>10</v>
      </c>
      <c r="P119" s="17" t="s">
        <v>10</v>
      </c>
      <c r="Q119" s="17" t="s">
        <v>10</v>
      </c>
      <c r="R119" s="155"/>
      <c r="S119" s="178" t="s">
        <v>144</v>
      </c>
      <c r="T119" s="30"/>
      <c r="U119" s="155"/>
      <c r="V119" s="60" t="s">
        <v>10</v>
      </c>
      <c r="W119" s="26"/>
      <c r="X119" s="107" t="s">
        <v>10</v>
      </c>
    </row>
    <row r="120" spans="1:24" ht="12" x14ac:dyDescent="0.2">
      <c r="A120" s="264"/>
      <c r="B120" s="260" t="s">
        <v>123</v>
      </c>
      <c r="C120" s="261"/>
      <c r="D120" s="261"/>
      <c r="E120" s="35" t="s">
        <v>29</v>
      </c>
      <c r="F120" s="156" t="s">
        <v>10</v>
      </c>
      <c r="G120" s="156" t="s">
        <v>10</v>
      </c>
      <c r="H120" s="156" t="s">
        <v>10</v>
      </c>
      <c r="I120" s="156" t="s">
        <v>10</v>
      </c>
      <c r="J120" s="224" t="s">
        <v>10</v>
      </c>
      <c r="K120" s="156" t="s">
        <v>10</v>
      </c>
      <c r="L120" s="156" t="s">
        <v>10</v>
      </c>
      <c r="M120" s="156" t="s">
        <v>10</v>
      </c>
      <c r="N120" s="156" t="s">
        <v>10</v>
      </c>
      <c r="O120" s="156" t="s">
        <v>10</v>
      </c>
      <c r="P120" s="156" t="s">
        <v>10</v>
      </c>
      <c r="Q120" s="156" t="s">
        <v>10</v>
      </c>
      <c r="R120" s="179"/>
      <c r="S120" s="180" t="s">
        <v>144</v>
      </c>
      <c r="T120" s="38"/>
      <c r="U120" s="179"/>
      <c r="V120" s="66" t="s">
        <v>10</v>
      </c>
      <c r="W120" s="35"/>
      <c r="X120" s="72" t="s">
        <v>10</v>
      </c>
    </row>
    <row r="121" spans="1:24" ht="12" customHeight="1" x14ac:dyDescent="0.2">
      <c r="A121" s="262" t="s">
        <v>124</v>
      </c>
      <c r="B121" s="265" t="s">
        <v>125</v>
      </c>
      <c r="C121" s="266"/>
      <c r="D121" s="266"/>
      <c r="E121" s="26" t="s">
        <v>29</v>
      </c>
      <c r="F121" s="107" t="s">
        <v>10</v>
      </c>
      <c r="G121" s="85" t="s">
        <v>144</v>
      </c>
      <c r="H121" s="85" t="s">
        <v>10</v>
      </c>
      <c r="I121" s="107" t="s">
        <v>10</v>
      </c>
      <c r="J121" s="107" t="s">
        <v>10</v>
      </c>
      <c r="K121" s="107" t="s">
        <v>10</v>
      </c>
      <c r="L121" s="107" t="s">
        <v>10</v>
      </c>
      <c r="M121" s="85" t="s">
        <v>144</v>
      </c>
      <c r="N121" s="107" t="s">
        <v>10</v>
      </c>
      <c r="O121" s="107" t="s">
        <v>10</v>
      </c>
      <c r="P121" s="107" t="s">
        <v>10</v>
      </c>
      <c r="Q121" s="107" t="s">
        <v>10</v>
      </c>
      <c r="R121" s="155"/>
      <c r="S121" s="178" t="s">
        <v>144</v>
      </c>
      <c r="T121" s="26"/>
      <c r="U121" s="59"/>
      <c r="V121" s="60" t="s">
        <v>10</v>
      </c>
      <c r="W121" s="61"/>
      <c r="X121" s="17" t="s">
        <v>10</v>
      </c>
    </row>
    <row r="122" spans="1:24" ht="12" x14ac:dyDescent="0.2">
      <c r="A122" s="263"/>
      <c r="B122" s="258" t="s">
        <v>126</v>
      </c>
      <c r="C122" s="259"/>
      <c r="D122" s="259"/>
      <c r="E122" s="26" t="s">
        <v>29</v>
      </c>
      <c r="F122" s="17" t="s">
        <v>10</v>
      </c>
      <c r="G122" s="85" t="s">
        <v>144</v>
      </c>
      <c r="H122" s="85" t="s">
        <v>10</v>
      </c>
      <c r="I122" s="17" t="s">
        <v>10</v>
      </c>
      <c r="J122" s="17" t="s">
        <v>10</v>
      </c>
      <c r="K122" s="17" t="s">
        <v>10</v>
      </c>
      <c r="L122" s="17" t="s">
        <v>10</v>
      </c>
      <c r="M122" s="85" t="s">
        <v>10</v>
      </c>
      <c r="N122" s="17" t="s">
        <v>10</v>
      </c>
      <c r="O122" s="17" t="s">
        <v>10</v>
      </c>
      <c r="P122" s="17" t="s">
        <v>10</v>
      </c>
      <c r="Q122" s="17" t="s">
        <v>10</v>
      </c>
      <c r="R122" s="155"/>
      <c r="S122" s="178" t="s">
        <v>144</v>
      </c>
      <c r="T122" s="26"/>
      <c r="U122" s="59"/>
      <c r="V122" s="60" t="s">
        <v>10</v>
      </c>
      <c r="W122" s="61"/>
      <c r="X122" s="17" t="s">
        <v>10</v>
      </c>
    </row>
    <row r="123" spans="1:24" ht="12" x14ac:dyDescent="0.2">
      <c r="A123" s="263"/>
      <c r="B123" s="267" t="s">
        <v>127</v>
      </c>
      <c r="C123" s="268"/>
      <c r="D123" s="268"/>
      <c r="E123" s="73" t="s">
        <v>29</v>
      </c>
      <c r="F123" s="127" t="s">
        <v>10</v>
      </c>
      <c r="G123" s="85" t="s">
        <v>10</v>
      </c>
      <c r="H123" s="85" t="s">
        <v>10</v>
      </c>
      <c r="I123" s="17" t="s">
        <v>10</v>
      </c>
      <c r="J123" s="127" t="s">
        <v>10</v>
      </c>
      <c r="K123" s="127" t="s">
        <v>10</v>
      </c>
      <c r="L123" s="127" t="s">
        <v>10</v>
      </c>
      <c r="M123" s="94" t="s">
        <v>10</v>
      </c>
      <c r="N123" s="127" t="s">
        <v>10</v>
      </c>
      <c r="O123" s="127" t="s">
        <v>10</v>
      </c>
      <c r="P123" s="127" t="s">
        <v>10</v>
      </c>
      <c r="Q123" s="127" t="s">
        <v>10</v>
      </c>
      <c r="R123" s="91"/>
      <c r="S123" s="184" t="s">
        <v>144</v>
      </c>
      <c r="T123" s="73"/>
      <c r="U123" s="225"/>
      <c r="V123" s="215" t="s">
        <v>10</v>
      </c>
      <c r="W123" s="226"/>
      <c r="X123" s="127" t="s">
        <v>10</v>
      </c>
    </row>
    <row r="124" spans="1:24" ht="12" x14ac:dyDescent="0.2">
      <c r="A124" s="263"/>
      <c r="B124" s="258" t="s">
        <v>128</v>
      </c>
      <c r="C124" s="259"/>
      <c r="D124" s="259"/>
      <c r="E124" s="26"/>
      <c r="F124" s="85" t="s">
        <v>10</v>
      </c>
      <c r="G124" s="253" t="s">
        <v>10</v>
      </c>
      <c r="H124" s="253" t="s">
        <v>10</v>
      </c>
      <c r="I124" s="253" t="s">
        <v>10</v>
      </c>
      <c r="J124" s="85" t="s">
        <v>10</v>
      </c>
      <c r="K124" s="85" t="s">
        <v>10</v>
      </c>
      <c r="L124" s="85" t="s">
        <v>10</v>
      </c>
      <c r="M124" s="253" t="s">
        <v>10</v>
      </c>
      <c r="N124" s="85" t="s">
        <v>10</v>
      </c>
      <c r="O124" s="85" t="s">
        <v>10</v>
      </c>
      <c r="P124" s="85" t="s">
        <v>10</v>
      </c>
      <c r="Q124" s="85" t="s">
        <v>10</v>
      </c>
      <c r="R124" s="155"/>
      <c r="S124" s="178" t="s">
        <v>144</v>
      </c>
      <c r="T124" s="26"/>
      <c r="U124" s="59"/>
      <c r="V124" s="60" t="s">
        <v>10</v>
      </c>
      <c r="W124" s="61"/>
      <c r="X124" s="17" t="s">
        <v>10</v>
      </c>
    </row>
    <row r="125" spans="1:24" ht="14.25" customHeight="1" x14ac:dyDescent="0.2">
      <c r="A125" s="263"/>
      <c r="B125" s="258"/>
      <c r="C125" s="259"/>
      <c r="D125" s="259"/>
      <c r="E125" s="26" t="s">
        <v>129</v>
      </c>
      <c r="F125" s="85" t="s">
        <v>10</v>
      </c>
      <c r="G125" s="85" t="s">
        <v>10</v>
      </c>
      <c r="H125" s="85" t="s">
        <v>10</v>
      </c>
      <c r="I125" s="85" t="s">
        <v>10</v>
      </c>
      <c r="J125" s="85" t="s">
        <v>10</v>
      </c>
      <c r="K125" s="85" t="s">
        <v>10</v>
      </c>
      <c r="L125" s="85" t="s">
        <v>10</v>
      </c>
      <c r="M125" s="85" t="s">
        <v>10</v>
      </c>
      <c r="N125" s="85" t="s">
        <v>10</v>
      </c>
      <c r="O125" s="85" t="s">
        <v>10</v>
      </c>
      <c r="P125" s="85" t="s">
        <v>10</v>
      </c>
      <c r="Q125" s="85" t="s">
        <v>10</v>
      </c>
      <c r="R125" s="52"/>
      <c r="S125" s="53" t="s">
        <v>144</v>
      </c>
      <c r="T125" s="54"/>
      <c r="U125" s="52"/>
      <c r="V125" s="53" t="s">
        <v>10</v>
      </c>
      <c r="W125" s="54"/>
      <c r="X125" s="81" t="s">
        <v>10</v>
      </c>
    </row>
    <row r="126" spans="1:24" ht="12" x14ac:dyDescent="0.2">
      <c r="A126" s="263"/>
      <c r="B126" s="258"/>
      <c r="C126" s="259"/>
      <c r="D126" s="259"/>
      <c r="E126" s="26"/>
      <c r="F126" s="85" t="s">
        <v>10</v>
      </c>
      <c r="G126" s="85" t="s">
        <v>10</v>
      </c>
      <c r="H126" s="85" t="s">
        <v>10</v>
      </c>
      <c r="I126" s="85" t="s">
        <v>10</v>
      </c>
      <c r="J126" s="85" t="s">
        <v>10</v>
      </c>
      <c r="K126" s="85" t="s">
        <v>10</v>
      </c>
      <c r="L126" s="85" t="s">
        <v>10</v>
      </c>
      <c r="M126" s="85" t="s">
        <v>10</v>
      </c>
      <c r="N126" s="85" t="s">
        <v>10</v>
      </c>
      <c r="O126" s="85" t="s">
        <v>10</v>
      </c>
      <c r="P126" s="85" t="s">
        <v>10</v>
      </c>
      <c r="Q126" s="85" t="s">
        <v>10</v>
      </c>
      <c r="R126" s="155"/>
      <c r="S126" s="178" t="s">
        <v>144</v>
      </c>
      <c r="T126" s="26"/>
      <c r="U126" s="59"/>
      <c r="V126" s="60" t="s">
        <v>10</v>
      </c>
      <c r="W126" s="61"/>
      <c r="X126" s="17" t="s">
        <v>10</v>
      </c>
    </row>
    <row r="127" spans="1:24" ht="12" x14ac:dyDescent="0.2">
      <c r="A127" s="264"/>
      <c r="B127" s="260"/>
      <c r="C127" s="261"/>
      <c r="D127" s="261"/>
      <c r="E127" s="35"/>
      <c r="F127" s="112" t="s">
        <v>10</v>
      </c>
      <c r="G127" s="112" t="s">
        <v>10</v>
      </c>
      <c r="H127" s="112" t="s">
        <v>10</v>
      </c>
      <c r="I127" s="112" t="s">
        <v>10</v>
      </c>
      <c r="J127" s="112" t="s">
        <v>10</v>
      </c>
      <c r="K127" s="112" t="s">
        <v>10</v>
      </c>
      <c r="L127" s="112" t="s">
        <v>10</v>
      </c>
      <c r="M127" s="112" t="s">
        <v>10</v>
      </c>
      <c r="N127" s="112" t="s">
        <v>10</v>
      </c>
      <c r="O127" s="112" t="s">
        <v>10</v>
      </c>
      <c r="P127" s="112" t="s">
        <v>10</v>
      </c>
      <c r="Q127" s="112" t="s">
        <v>10</v>
      </c>
      <c r="R127" s="179"/>
      <c r="S127" s="180" t="s">
        <v>144</v>
      </c>
      <c r="T127" s="35"/>
      <c r="U127" s="65"/>
      <c r="V127" s="66" t="s">
        <v>10</v>
      </c>
      <c r="W127" s="67"/>
      <c r="X127" s="156" t="s">
        <v>10</v>
      </c>
    </row>
    <row r="128" spans="1:24" ht="12" x14ac:dyDescent="0.2">
      <c r="B128" s="228" t="s">
        <v>130</v>
      </c>
      <c r="C128" s="229" t="s">
        <v>131</v>
      </c>
      <c r="E128" s="230"/>
      <c r="F128" s="231"/>
    </row>
  </sheetData>
  <dataConsolidate/>
  <mergeCells count="130">
    <mergeCell ref="R9:T12"/>
    <mergeCell ref="U9:W12"/>
    <mergeCell ref="X9:X12"/>
    <mergeCell ref="A4:E4"/>
    <mergeCell ref="A5:E8"/>
    <mergeCell ref="A9:E12"/>
    <mergeCell ref="A13:D16"/>
    <mergeCell ref="A17:D20"/>
    <mergeCell ref="A21:D24"/>
    <mergeCell ref="R5:T8"/>
    <mergeCell ref="U5:W8"/>
    <mergeCell ref="X5:X8"/>
    <mergeCell ref="Q1:V1"/>
    <mergeCell ref="W1:X2"/>
    <mergeCell ref="A2:B2"/>
    <mergeCell ref="C2:D2"/>
    <mergeCell ref="E2:H2"/>
    <mergeCell ref="I2:L2"/>
    <mergeCell ref="M2:N2"/>
    <mergeCell ref="O2:P2"/>
    <mergeCell ref="Q2:V2"/>
    <mergeCell ref="A1:B1"/>
    <mergeCell ref="C1:D1"/>
    <mergeCell ref="E1:H1"/>
    <mergeCell ref="I1:L1"/>
    <mergeCell ref="M1:N1"/>
    <mergeCell ref="O1:P1"/>
    <mergeCell ref="A25:D25"/>
    <mergeCell ref="A26:D26"/>
    <mergeCell ref="A27:D27"/>
    <mergeCell ref="A28:A41"/>
    <mergeCell ref="B28:D31"/>
    <mergeCell ref="B32:D32"/>
    <mergeCell ref="B33:D33"/>
    <mergeCell ref="B34:D34"/>
    <mergeCell ref="B35:D35"/>
    <mergeCell ref="B36:C36"/>
    <mergeCell ref="B51:D51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A69:A79"/>
    <mergeCell ref="B69:D69"/>
    <mergeCell ref="B70:D70"/>
    <mergeCell ref="B71:D71"/>
    <mergeCell ref="B72:D72"/>
    <mergeCell ref="A42:A68"/>
    <mergeCell ref="B79:D79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B46:D46"/>
    <mergeCell ref="B47:D47"/>
    <mergeCell ref="B48:D48"/>
    <mergeCell ref="B49:D49"/>
    <mergeCell ref="B50:D50"/>
    <mergeCell ref="B73:D73"/>
    <mergeCell ref="B74:D74"/>
    <mergeCell ref="B75:D75"/>
    <mergeCell ref="B76:D76"/>
    <mergeCell ref="B77:D77"/>
    <mergeCell ref="B78:D78"/>
    <mergeCell ref="B64:D64"/>
    <mergeCell ref="B65:D65"/>
    <mergeCell ref="B66:D66"/>
    <mergeCell ref="B67:D67"/>
    <mergeCell ref="B68:D68"/>
    <mergeCell ref="B94:D94"/>
    <mergeCell ref="B95:D95"/>
    <mergeCell ref="B96:D96"/>
    <mergeCell ref="B97:D97"/>
    <mergeCell ref="B98:D98"/>
    <mergeCell ref="B99:D99"/>
    <mergeCell ref="A80:A84"/>
    <mergeCell ref="B80:D80"/>
    <mergeCell ref="B81:D81"/>
    <mergeCell ref="B82:D82"/>
    <mergeCell ref="B83:D83"/>
    <mergeCell ref="B84:D84"/>
    <mergeCell ref="B106:D106"/>
    <mergeCell ref="B107:D107"/>
    <mergeCell ref="B108:D108"/>
    <mergeCell ref="B109:D109"/>
    <mergeCell ref="B110:D110"/>
    <mergeCell ref="B111:D111"/>
    <mergeCell ref="B100:D100"/>
    <mergeCell ref="B101:D101"/>
    <mergeCell ref="B102:D102"/>
    <mergeCell ref="B103:D103"/>
    <mergeCell ref="B104:D104"/>
    <mergeCell ref="B105:D105"/>
    <mergeCell ref="B118:D118"/>
    <mergeCell ref="B119:D119"/>
    <mergeCell ref="B120:D120"/>
    <mergeCell ref="A121:A127"/>
    <mergeCell ref="B121:D121"/>
    <mergeCell ref="B122:D122"/>
    <mergeCell ref="B123:D123"/>
    <mergeCell ref="B124:D127"/>
    <mergeCell ref="A85:A120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112:D112"/>
    <mergeCell ref="B113:D113"/>
    <mergeCell ref="B114:D114"/>
    <mergeCell ref="B115:D115"/>
    <mergeCell ref="B116:D116"/>
    <mergeCell ref="B117:D117"/>
  </mergeCells>
  <phoneticPr fontId="3"/>
  <pageMargins left="0.59055118110236227" right="0.59055118110236227" top="0.59055118110236227" bottom="0.59055118110236227" header="0.27559055118110237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高橋</vt:lpstr>
      <vt:lpstr>春木橋</vt:lpstr>
      <vt:lpstr>高橋!Print_Area</vt:lpstr>
      <vt:lpstr>春木橋!Print_Area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2025-02-12T02:50:24Z</dcterms:created>
  <dcterms:modified xsi:type="dcterms:W3CDTF">2025-04-22T08:10:38Z</dcterms:modified>
</cp:coreProperties>
</file>