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484w$\作業用\財務調査G\財政ノート\令和4年度\09_公表　　　（0926）\"/>
    </mc:Choice>
  </mc:AlternateContent>
  <workbookProtection workbookAlgorithmName="SHA-512" workbookHashValue="OD5EaQBvohQ5VIueTG1CSh8ypCAaYP4FdLkY000OimTJR1b/VfEzDT6l2V0SGr3ewnWrb/eL0s/8/HPpPtl/ag==" workbookSaltValue="p+UYovBjBPgWlU/JtATnxw==" workbookSpinCount="100000" lockStructure="1"/>
  <bookViews>
    <workbookView xWindow="-105" yWindow="-105" windowWidth="19425" windowHeight="12420"/>
  </bookViews>
  <sheets>
    <sheet name="グラフ" sheetId="8" r:id="rId1"/>
    <sheet name="グラフ用" sheetId="5" state="hidden" r:id="rId2"/>
    <sheet name="表" sheetId="9" r:id="rId3"/>
    <sheet name="表用" sheetId="10" state="hidden" r:id="rId4"/>
  </sheets>
  <definedNames>
    <definedName name="_xlnm.Print_Area" localSheetId="0">グラフ!$A$1:$P$40</definedName>
    <definedName name="_xlnm.Print_Area" localSheetId="1">グラフ用!$A$1:$U$11</definedName>
    <definedName name="_xlnm.Print_Area" localSheetId="2">表!$A$1:$AA$34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 i="9" l="1"/>
  <c r="E18" i="10" l="1"/>
  <c r="E17" i="10" l="1"/>
  <c r="E16" i="10"/>
  <c r="O23" i="10"/>
  <c r="T28" i="9" l="1"/>
  <c r="O11" i="9" l="1"/>
  <c r="N18" i="10" l="1"/>
  <c r="N17" i="10"/>
  <c r="N16" i="10"/>
  <c r="N22" i="10"/>
  <c r="C7" i="10" l="1"/>
  <c r="T31" i="9" l="1"/>
  <c r="T29" i="9"/>
  <c r="R31" i="9"/>
  <c r="R29" i="9"/>
  <c r="R28" i="9"/>
  <c r="Q31" i="9"/>
  <c r="Q29" i="9"/>
  <c r="Q28" i="9"/>
  <c r="O31" i="9"/>
  <c r="O29" i="9"/>
  <c r="O28" i="9"/>
  <c r="M31" i="9"/>
  <c r="M29" i="9"/>
  <c r="M28" i="9"/>
  <c r="L31" i="9"/>
  <c r="L29" i="9"/>
  <c r="L28" i="9"/>
  <c r="J31" i="9"/>
  <c r="J29" i="9"/>
  <c r="J28" i="9"/>
  <c r="H31" i="9"/>
  <c r="H29" i="9"/>
  <c r="H28" i="9"/>
  <c r="G31" i="9"/>
  <c r="G29" i="9"/>
  <c r="G28" i="9"/>
  <c r="T22" i="9" l="1"/>
  <c r="T20" i="9"/>
  <c r="R22" i="9"/>
  <c r="R20" i="9"/>
  <c r="R19" i="9"/>
  <c r="Q22" i="9"/>
  <c r="Q20" i="9"/>
  <c r="Q19" i="9"/>
  <c r="O22" i="9"/>
  <c r="O20" i="9"/>
  <c r="O19" i="9"/>
  <c r="M22" i="9"/>
  <c r="M20" i="9"/>
  <c r="M19" i="9"/>
  <c r="L22" i="9"/>
  <c r="L20" i="9"/>
  <c r="L19" i="9"/>
  <c r="E22" i="9"/>
  <c r="E20" i="9"/>
  <c r="E19" i="9"/>
  <c r="D22" i="9"/>
  <c r="D20" i="9"/>
  <c r="D19" i="9"/>
  <c r="Y11" i="9"/>
  <c r="Y9" i="9"/>
  <c r="Y8" i="9"/>
  <c r="W11" i="9"/>
  <c r="W8" i="9"/>
  <c r="V11" i="9"/>
  <c r="V9" i="9"/>
  <c r="V8" i="9"/>
  <c r="T11" i="9"/>
  <c r="T9" i="9"/>
  <c r="T8" i="9"/>
  <c r="R11" i="9"/>
  <c r="R8" i="9"/>
  <c r="K7" i="10"/>
  <c r="Q8" i="9"/>
  <c r="O9" i="9"/>
  <c r="O8" i="9"/>
  <c r="M11" i="9"/>
  <c r="M8" i="9"/>
  <c r="L11" i="9"/>
  <c r="L9" i="9"/>
  <c r="L8" i="9"/>
  <c r="J11" i="9"/>
  <c r="J9" i="9"/>
  <c r="J8" i="9"/>
  <c r="H11" i="9"/>
  <c r="H8" i="9"/>
  <c r="G11" i="9"/>
  <c r="G9" i="9"/>
  <c r="G8" i="9"/>
  <c r="E8" i="9"/>
  <c r="D11" i="9"/>
  <c r="D8" i="9"/>
  <c r="C8" i="10" l="1"/>
  <c r="C21" i="10" l="1"/>
  <c r="X23" i="10" l="1"/>
  <c r="Y25" i="10"/>
  <c r="Y24" i="10"/>
  <c r="Y23" i="10"/>
  <c r="U23" i="10"/>
  <c r="V24" i="10"/>
  <c r="V23" i="10"/>
  <c r="R23" i="10"/>
  <c r="S24" i="10"/>
  <c r="S23" i="10"/>
  <c r="M25" i="10"/>
  <c r="M24" i="10"/>
  <c r="M23" i="10"/>
  <c r="L23" i="10"/>
  <c r="J25" i="10"/>
  <c r="J24" i="10"/>
  <c r="J23" i="10"/>
  <c r="I23" i="10"/>
  <c r="D23" i="10"/>
  <c r="E25" i="10"/>
  <c r="G22" i="9" s="1"/>
  <c r="E24" i="10"/>
  <c r="G20" i="9" s="1"/>
  <c r="E23" i="10"/>
  <c r="G19" i="9" s="1"/>
  <c r="W25" i="10"/>
  <c r="W24" i="10"/>
  <c r="W23" i="10"/>
  <c r="T25" i="10"/>
  <c r="T24" i="10"/>
  <c r="T23" i="10"/>
  <c r="Q25" i="10"/>
  <c r="Q24" i="10"/>
  <c r="S25" i="10" s="1"/>
  <c r="Q23" i="10"/>
  <c r="N25" i="10"/>
  <c r="V22" i="9" s="1"/>
  <c r="N24" i="10"/>
  <c r="V20" i="9" s="1"/>
  <c r="N23" i="10"/>
  <c r="V19" i="9" s="1"/>
  <c r="K25" i="10"/>
  <c r="K24" i="10"/>
  <c r="K23" i="10"/>
  <c r="H25" i="10"/>
  <c r="H24" i="10"/>
  <c r="H23" i="10"/>
  <c r="C24" i="10"/>
  <c r="X24" i="10" s="1"/>
  <c r="C25" i="10"/>
  <c r="C23" i="10"/>
  <c r="F24" i="10" l="1"/>
  <c r="H20" i="9" s="1"/>
  <c r="G25" i="10"/>
  <c r="J22" i="9" s="1"/>
  <c r="G23" i="10"/>
  <c r="J19" i="9" s="1"/>
  <c r="F23" i="10"/>
  <c r="H19" i="9" s="1"/>
  <c r="G24" i="10"/>
  <c r="J20" i="9" s="1"/>
  <c r="O25" i="10"/>
  <c r="W22" i="9" s="1"/>
  <c r="O24" i="10"/>
  <c r="W20" i="9" s="1"/>
  <c r="P25" i="10"/>
  <c r="Y22" i="9" s="1"/>
  <c r="P24" i="10"/>
  <c r="Y20" i="9" s="1"/>
  <c r="W19" i="9"/>
  <c r="P23" i="10"/>
  <c r="Y19" i="9" s="1"/>
  <c r="D24" i="10"/>
  <c r="I24" i="10"/>
  <c r="R24" i="10"/>
  <c r="U24" i="10"/>
  <c r="L24" i="10"/>
  <c r="D25" i="10"/>
  <c r="F25" i="10"/>
  <c r="H22" i="9" s="1"/>
  <c r="L25" i="10"/>
  <c r="R25" i="10"/>
  <c r="X25" i="10"/>
  <c r="U25" i="10"/>
  <c r="I25" i="10"/>
  <c r="V25" i="10"/>
  <c r="O10" i="10"/>
  <c r="L10" i="10"/>
  <c r="I10" i="10"/>
  <c r="F10" i="10"/>
  <c r="P12" i="10"/>
  <c r="P11" i="10"/>
  <c r="P10" i="10"/>
  <c r="M10" i="10"/>
  <c r="J12" i="10"/>
  <c r="J11" i="10"/>
  <c r="J10" i="10"/>
  <c r="G11" i="10"/>
  <c r="G12" i="10"/>
  <c r="D10" i="10"/>
  <c r="G10" i="10"/>
  <c r="N12" i="10"/>
  <c r="N11" i="10"/>
  <c r="N10" i="10"/>
  <c r="K12" i="10"/>
  <c r="Q11" i="9" s="1"/>
  <c r="K11" i="10"/>
  <c r="Q9" i="9" s="1"/>
  <c r="K10" i="10"/>
  <c r="H12" i="10"/>
  <c r="H11" i="10"/>
  <c r="H10" i="10"/>
  <c r="E12" i="10"/>
  <c r="E11" i="10"/>
  <c r="E10" i="10"/>
  <c r="C11" i="10"/>
  <c r="C12" i="10"/>
  <c r="C10" i="10"/>
  <c r="O11" i="10" l="1"/>
  <c r="W9" i="9" s="1"/>
  <c r="D9" i="9"/>
  <c r="L12" i="10"/>
  <c r="M11" i="10"/>
  <c r="D11" i="10"/>
  <c r="E9" i="9" s="1"/>
  <c r="M12" i="10"/>
  <c r="F11" i="10"/>
  <c r="H9" i="9" s="1"/>
  <c r="L11" i="10"/>
  <c r="R9" i="9" s="1"/>
  <c r="I11" i="10"/>
  <c r="M9" i="9" s="1"/>
  <c r="D12" i="10"/>
  <c r="E11" i="9" s="1"/>
  <c r="I12" i="10"/>
  <c r="F12" i="10"/>
  <c r="O12" i="10"/>
</calcChain>
</file>

<file path=xl/sharedStrings.xml><?xml version="1.0" encoding="utf-8"?>
<sst xmlns="http://schemas.openxmlformats.org/spreadsheetml/2006/main" count="197" uniqueCount="59">
  <si>
    <t>区分</t>
    <rPh sb="0" eb="2">
      <t>クブン</t>
    </rPh>
    <phoneticPr fontId="2"/>
  </si>
  <si>
    <t>（単位：億円）</t>
    <rPh sb="1" eb="3">
      <t>タンイ</t>
    </rPh>
    <rPh sb="4" eb="5">
      <t>オク</t>
    </rPh>
    <rPh sb="5" eb="6">
      <t>エン</t>
    </rPh>
    <phoneticPr fontId="2"/>
  </si>
  <si>
    <t>対前年
度伸率</t>
    <rPh sb="0" eb="1">
      <t>タイ</t>
    </rPh>
    <rPh sb="1" eb="3">
      <t>ゼンネン</t>
    </rPh>
    <rPh sb="4" eb="5">
      <t>タビ</t>
    </rPh>
    <rPh sb="5" eb="6">
      <t>ノ</t>
    </rPh>
    <rPh sb="6" eb="7">
      <t>リツ</t>
    </rPh>
    <phoneticPr fontId="2"/>
  </si>
  <si>
    <t>%</t>
    <phoneticPr fontId="2"/>
  </si>
  <si>
    <t>(見込)</t>
    <phoneticPr fontId="2"/>
  </si>
  <si>
    <t>歳入決算額</t>
    <rPh sb="0" eb="2">
      <t>サイニュウ</t>
    </rPh>
    <rPh sb="2" eb="4">
      <t>ケッサン</t>
    </rPh>
    <rPh sb="4" eb="5">
      <t>ガク</t>
    </rPh>
    <phoneticPr fontId="2"/>
  </si>
  <si>
    <t>R1</t>
    <phoneticPr fontId="2"/>
  </si>
  <si>
    <t>R2</t>
    <phoneticPr fontId="2"/>
  </si>
  <si>
    <t>R3</t>
    <phoneticPr fontId="2"/>
  </si>
  <si>
    <t>歳出決算額</t>
    <rPh sb="0" eb="2">
      <t>サイシュツ</t>
    </rPh>
    <rPh sb="2" eb="4">
      <t>ケッサン</t>
    </rPh>
    <rPh sb="4" eb="5">
      <t>ガク</t>
    </rPh>
    <phoneticPr fontId="2"/>
  </si>
  <si>
    <t>実質収支</t>
    <rPh sb="0" eb="4">
      <t>ジッシツシュウシ</t>
    </rPh>
    <phoneticPr fontId="2"/>
  </si>
  <si>
    <t>除外前
決算額</t>
    <rPh sb="0" eb="3">
      <t>ジョガイマエ</t>
    </rPh>
    <rPh sb="4" eb="6">
      <t>ケッサン</t>
    </rPh>
    <rPh sb="6" eb="7">
      <t>ガク</t>
    </rPh>
    <phoneticPr fontId="2"/>
  </si>
  <si>
    <t>除外後
決算額</t>
    <rPh sb="0" eb="3">
      <t>ジョガイゴ</t>
    </rPh>
    <rPh sb="4" eb="6">
      <t>ケッサン</t>
    </rPh>
    <rPh sb="6" eb="7">
      <t>ガク</t>
    </rPh>
    <phoneticPr fontId="2"/>
  </si>
  <si>
    <t xml:space="preserve">
年度</t>
    <rPh sb="1" eb="3">
      <t>ネンド</t>
    </rPh>
    <phoneticPr fontId="2"/>
  </si>
  <si>
    <t>構成比</t>
    <rPh sb="0" eb="3">
      <t>コウセイヒ</t>
    </rPh>
    <phoneticPr fontId="2"/>
  </si>
  <si>
    <t>歳入決算額</t>
    <rPh sb="0" eb="5">
      <t>サイニュウケッサンガク</t>
    </rPh>
    <phoneticPr fontId="2"/>
  </si>
  <si>
    <t>うち府税</t>
    <rPh sb="2" eb="4">
      <t>フゼイ</t>
    </rPh>
    <phoneticPr fontId="2"/>
  </si>
  <si>
    <t>うち地方交付税</t>
    <rPh sb="2" eb="7">
      <t>チホウコウフゼイ</t>
    </rPh>
    <phoneticPr fontId="2"/>
  </si>
  <si>
    <t>うち国庫支出金</t>
    <rPh sb="2" eb="7">
      <t>コッコシシュツキン</t>
    </rPh>
    <phoneticPr fontId="2"/>
  </si>
  <si>
    <t>うち府債</t>
    <rPh sb="2" eb="4">
      <t>フサイ</t>
    </rPh>
    <phoneticPr fontId="2"/>
  </si>
  <si>
    <t>R2</t>
  </si>
  <si>
    <t>R3</t>
  </si>
  <si>
    <t>対前年度伸率</t>
    <rPh sb="0" eb="3">
      <t>タイゼンネン</t>
    </rPh>
    <rPh sb="3" eb="4">
      <t>ド</t>
    </rPh>
    <rPh sb="4" eb="5">
      <t>ノ</t>
    </rPh>
    <rPh sb="5" eb="6">
      <t>リツ</t>
    </rPh>
    <phoneticPr fontId="2"/>
  </si>
  <si>
    <t>（単位：百万円）</t>
    <rPh sb="1" eb="3">
      <t>タンイ</t>
    </rPh>
    <rPh sb="4" eb="7">
      <t>ヒャクマンエン</t>
    </rPh>
    <phoneticPr fontId="2"/>
  </si>
  <si>
    <t>合計</t>
    <rPh sb="0" eb="2">
      <t>ゴウケイ</t>
    </rPh>
    <phoneticPr fontId="2"/>
  </si>
  <si>
    <t>コロナ</t>
    <phoneticPr fontId="2"/>
  </si>
  <si>
    <t>コロナ
除外</t>
    <rPh sb="4" eb="6">
      <t>ジョガイ</t>
    </rPh>
    <phoneticPr fontId="2"/>
  </si>
  <si>
    <t>うち義務的経費</t>
    <rPh sb="2" eb="7">
      <t>ギムテキケイヒ</t>
    </rPh>
    <phoneticPr fontId="2"/>
  </si>
  <si>
    <t>うち人件費</t>
    <rPh sb="2" eb="5">
      <t>ジンケンヒ</t>
    </rPh>
    <phoneticPr fontId="2"/>
  </si>
  <si>
    <t>うち扶助費</t>
    <rPh sb="2" eb="5">
      <t>フジョヒ</t>
    </rPh>
    <phoneticPr fontId="2"/>
  </si>
  <si>
    <t>うち公債費</t>
    <rPh sb="2" eb="5">
      <t>コウサイヒ</t>
    </rPh>
    <phoneticPr fontId="2"/>
  </si>
  <si>
    <t>うち公共</t>
    <rPh sb="2" eb="4">
      <t>コウキョウ</t>
    </rPh>
    <phoneticPr fontId="2"/>
  </si>
  <si>
    <t>うち単独</t>
    <rPh sb="2" eb="4">
      <t>タンドク</t>
    </rPh>
    <phoneticPr fontId="2"/>
  </si>
  <si>
    <t>H30</t>
    <phoneticPr fontId="2"/>
  </si>
  <si>
    <t>うち普建</t>
    <rPh sb="2" eb="3">
      <t>フ</t>
    </rPh>
    <rPh sb="3" eb="4">
      <t>タツル</t>
    </rPh>
    <phoneticPr fontId="2"/>
  </si>
  <si>
    <t>う　ち　府　税</t>
    <rPh sb="4" eb="5">
      <t>フ</t>
    </rPh>
    <rPh sb="6" eb="7">
      <t>ゼイ</t>
    </rPh>
    <phoneticPr fontId="2"/>
  </si>
  <si>
    <t>うち地方交付税</t>
    <rPh sb="2" eb="4">
      <t>チホウ</t>
    </rPh>
    <rPh sb="4" eb="7">
      <t>コウフゼイ</t>
    </rPh>
    <phoneticPr fontId="2"/>
  </si>
  <si>
    <t>うち国庫支出金</t>
    <phoneticPr fontId="2"/>
  </si>
  <si>
    <t>う　ち　府　債</t>
    <phoneticPr fontId="2"/>
  </si>
  <si>
    <t>年度</t>
    <rPh sb="0" eb="2">
      <t>ネンド</t>
    </rPh>
    <phoneticPr fontId="2"/>
  </si>
  <si>
    <t>決算額</t>
    <rPh sb="0" eb="2">
      <t>ケッサン</t>
    </rPh>
    <rPh sb="2" eb="3">
      <t>ガク</t>
    </rPh>
    <phoneticPr fontId="2"/>
  </si>
  <si>
    <t>歳出決算額</t>
    <rPh sb="0" eb="1">
      <t>トシ</t>
    </rPh>
    <rPh sb="1" eb="2">
      <t>デ</t>
    </rPh>
    <rPh sb="2" eb="4">
      <t>ケッサン</t>
    </rPh>
    <rPh sb="4" eb="5">
      <t>ガク</t>
    </rPh>
    <phoneticPr fontId="2"/>
  </si>
  <si>
    <t>うち義務的経費</t>
    <rPh sb="2" eb="5">
      <t>ギムテキ</t>
    </rPh>
    <rPh sb="5" eb="7">
      <t>ケイヒ</t>
    </rPh>
    <phoneticPr fontId="2"/>
  </si>
  <si>
    <t>う　ち　人　件　費</t>
    <rPh sb="4" eb="5">
      <t>ジン</t>
    </rPh>
    <rPh sb="6" eb="7">
      <t>ケン</t>
    </rPh>
    <rPh sb="8" eb="9">
      <t>ヒ</t>
    </rPh>
    <phoneticPr fontId="2"/>
  </si>
  <si>
    <t>う　ち　扶　助　費</t>
    <rPh sb="4" eb="5">
      <t>タモツ</t>
    </rPh>
    <rPh sb="6" eb="7">
      <t>スケ</t>
    </rPh>
    <rPh sb="8" eb="9">
      <t>ヒ</t>
    </rPh>
    <phoneticPr fontId="2"/>
  </si>
  <si>
    <t>う　ち　公　債　費</t>
    <rPh sb="4" eb="5">
      <t>コウ</t>
    </rPh>
    <rPh sb="6" eb="7">
      <t>サイ</t>
    </rPh>
    <rPh sb="8" eb="9">
      <t>ヒ</t>
    </rPh>
    <phoneticPr fontId="2"/>
  </si>
  <si>
    <t>うち普通建設事業費</t>
    <rPh sb="2" eb="4">
      <t>フツウ</t>
    </rPh>
    <rPh sb="4" eb="6">
      <t>ケンセツ</t>
    </rPh>
    <rPh sb="6" eb="8">
      <t>ジギョウ</t>
    </rPh>
    <rPh sb="8" eb="9">
      <t>ヒ</t>
    </rPh>
    <phoneticPr fontId="2"/>
  </si>
  <si>
    <t>R3</t>
    <phoneticPr fontId="2"/>
  </si>
  <si>
    <t>グラフ用</t>
    <rPh sb="3" eb="4">
      <t>ヨウ</t>
    </rPh>
    <phoneticPr fontId="2"/>
  </si>
  <si>
    <t>（注2）本表の公債費には、減債基金復元にかかる積立金は含んでいない。</t>
    <phoneticPr fontId="2"/>
  </si>
  <si>
    <t>（注1）本表の決算額は、各年度の一般会計決算額から、新型コロナウイルス感染症関連事業費に係る歳入歳出決算額並びに</t>
    <rPh sb="4" eb="6">
      <t>ホンヒョウ</t>
    </rPh>
    <rPh sb="53" eb="54">
      <t>ナラ</t>
    </rPh>
    <phoneticPr fontId="2"/>
  </si>
  <si>
    <t>対前年
度伸率</t>
    <rPh sb="0" eb="1">
      <t>タイ</t>
    </rPh>
    <rPh sb="1" eb="3">
      <t>ゼンネン</t>
    </rPh>
    <rPh sb="4" eb="5">
      <t>ド</t>
    </rPh>
    <rPh sb="5" eb="6">
      <t>ノ</t>
    </rPh>
    <rPh sb="6" eb="7">
      <t>リツ</t>
    </rPh>
    <phoneticPr fontId="2"/>
  </si>
  <si>
    <t>　　   新型コロナウイルス感染症緊急包括支援交付金等の当年度受入超過額及び過年度受入超過額の返還金を除外したもの。</t>
    <phoneticPr fontId="2"/>
  </si>
  <si>
    <t>新型コロナウイルス感染症関連事業費を除外した場合の一般会計決算額の推移</t>
    <rPh sb="25" eb="29">
      <t>イッパンカイケイ</t>
    </rPh>
    <rPh sb="33" eb="35">
      <t>スイイ</t>
    </rPh>
    <phoneticPr fontId="2"/>
  </si>
  <si>
    <t>　</t>
    <phoneticPr fontId="2"/>
  </si>
  <si>
    <t>（参考）新型コロナウイルス感染症関連事業費を除外した場合の一般会計決算額の推移</t>
    <rPh sb="1" eb="3">
      <t>サンコウ</t>
    </rPh>
    <rPh sb="4" eb="6">
      <t>シンガタ</t>
    </rPh>
    <rPh sb="13" eb="16">
      <t>カンセンショウ</t>
    </rPh>
    <rPh sb="16" eb="18">
      <t>カンレン</t>
    </rPh>
    <rPh sb="18" eb="21">
      <t>ジギョウヒ</t>
    </rPh>
    <rPh sb="22" eb="24">
      <t>ジョガイ</t>
    </rPh>
    <rPh sb="26" eb="28">
      <t>バアイ</t>
    </rPh>
    <rPh sb="29" eb="31">
      <t>イッパン</t>
    </rPh>
    <rPh sb="31" eb="33">
      <t>カイケイ</t>
    </rPh>
    <rPh sb="33" eb="35">
      <t>ケッサン</t>
    </rPh>
    <rPh sb="35" eb="36">
      <t>ガク</t>
    </rPh>
    <rPh sb="37" eb="39">
      <t>スイイ</t>
    </rPh>
    <phoneticPr fontId="2"/>
  </si>
  <si>
    <t>（参考）新型コロナウイルス感染症関連事業費を除外した場合の一般会計決算額の推移</t>
    <rPh sb="1" eb="3">
      <t>サンコウ</t>
    </rPh>
    <phoneticPr fontId="2"/>
  </si>
  <si>
    <t xml:space="preserve"> 除外した場合の一般会計歳入決算額</t>
    <rPh sb="1" eb="3">
      <t>ジョガイ</t>
    </rPh>
    <rPh sb="5" eb="7">
      <t>バアイ</t>
    </rPh>
    <rPh sb="8" eb="12">
      <t>イッパンカイケイ</t>
    </rPh>
    <rPh sb="12" eb="14">
      <t>サイニュウ</t>
    </rPh>
    <rPh sb="14" eb="16">
      <t>ケッサン</t>
    </rPh>
    <rPh sb="16" eb="17">
      <t>ガク</t>
    </rPh>
    <phoneticPr fontId="2"/>
  </si>
  <si>
    <t xml:space="preserve"> 除外した場合の一般会計歳出決算額（性質別）</t>
    <rPh sb="1" eb="3">
      <t>ジョガイ</t>
    </rPh>
    <rPh sb="5" eb="7">
      <t>バアイ</t>
    </rPh>
    <rPh sb="8" eb="12">
      <t>イッパンカイケイ</t>
    </rPh>
    <rPh sb="12" eb="14">
      <t>サイシュツ</t>
    </rPh>
    <rPh sb="14" eb="16">
      <t>ケッサン</t>
    </rPh>
    <rPh sb="16" eb="17">
      <t>ガク</t>
    </rPh>
    <rPh sb="18" eb="20">
      <t>セイシツ</t>
    </rPh>
    <rPh sb="20" eb="21">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</si>
</sst>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0;&quot;△&quot;0.0"/>
    <numFmt numFmtId="179" formatCode="0.0%"/>
    <numFmt numFmtId="180" formatCode="0.000%"/>
    <numFmt numFmtId="181" formatCode="0.0;&quot;△ &quot;0.0"/>
  </numFmts>
  <fonts count="20">
    <font>
      <sz val="11"/>
      <name val="ＭＳ Ｐゴシック"/>
      <family val="3"/>
      <charset val="128"/>
    </font>
    <font>
      <sz val="11"/>
      <color theme="1"/>
      <name val="ＭＳ Ｐゴシック"/>
      <family val="2"/>
      <charset val="128"/>
    </font>
    <font>
      <sz val="6"/>
      <name val="ＭＳ Ｐゴシック"/>
      <family val="3"/>
      <charset val="128"/>
    </font>
    <font>
      <sz val="11"/>
      <name val="ＭＳ 明朝"/>
      <family val="1"/>
      <charset val="128"/>
    </font>
    <font>
      <sz val="14"/>
      <name val="ＭＳ 明朝"/>
      <family val="1"/>
      <charset val="128"/>
    </font>
    <font>
      <sz val="26"/>
      <name val="ＭＳ ゴシック"/>
      <family val="3"/>
      <charset val="128"/>
    </font>
    <font>
      <sz val="12"/>
      <name val="ＭＳ 明朝"/>
      <family val="1"/>
      <charset val="128"/>
    </font>
    <font>
      <b/>
      <sz val="18"/>
      <name val="ＭＳ ゴシック"/>
      <family val="3"/>
      <charset val="128"/>
    </font>
    <font>
      <sz val="10"/>
      <name val="ＭＳ 明朝"/>
      <family val="1"/>
      <charset val="128"/>
    </font>
    <font>
      <sz val="11"/>
      <color theme="1"/>
      <name val="ＭＳ Ｐゴシック"/>
      <family val="2"/>
      <charset val="128"/>
      <scheme val="minor"/>
    </font>
    <font>
      <b/>
      <sz val="20"/>
      <name val="ＭＳ ゴシック"/>
      <family val="3"/>
      <charset val="128"/>
    </font>
    <font>
      <b/>
      <sz val="18"/>
      <color theme="1"/>
      <name val="ＭＳ Ｐゴシック"/>
      <family val="3"/>
      <charset val="128"/>
      <scheme val="minor"/>
    </font>
    <font>
      <b/>
      <sz val="18"/>
      <name val="ＭＳ Ｐゴシック"/>
      <family val="3"/>
      <charset val="128"/>
    </font>
    <font>
      <sz val="11"/>
      <name val="ＭＳ Ｐゴシック"/>
      <family val="3"/>
      <charset val="128"/>
    </font>
    <font>
      <sz val="22"/>
      <name val="ＭＳ Ｐゴシック"/>
      <family val="3"/>
      <charset val="128"/>
    </font>
    <font>
      <sz val="11"/>
      <color theme="1"/>
      <name val="ＭＳ Ｐゴシック"/>
      <family val="2"/>
      <scheme val="minor"/>
    </font>
    <font>
      <sz val="11"/>
      <color theme="0"/>
      <name val="ＭＳ 明朝"/>
      <family val="1"/>
      <charset val="128"/>
    </font>
    <font>
      <b/>
      <sz val="16"/>
      <name val="ＭＳ Ｐゴシック"/>
      <family val="3"/>
      <charset val="128"/>
    </font>
    <font>
      <sz val="14"/>
      <name val="ＭＳ Ｐゴシック"/>
      <family val="3"/>
      <charset val="128"/>
    </font>
    <font>
      <sz val="11"/>
      <color rgb="FF0000CC"/>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60">
    <border>
      <left/>
      <right/>
      <top/>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double">
        <color indexed="64"/>
      </right>
      <top/>
      <bottom/>
      <diagonal/>
    </border>
    <border>
      <left style="double">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bottom style="double">
        <color indexed="64"/>
      </bottom>
      <diagonal/>
    </border>
    <border>
      <left style="medium">
        <color indexed="64"/>
      </left>
      <right style="double">
        <color indexed="64"/>
      </right>
      <top/>
      <bottom style="medium">
        <color indexed="64"/>
      </bottom>
      <diagonal/>
    </border>
    <border>
      <left/>
      <right/>
      <top style="medium">
        <color indexed="64"/>
      </top>
      <bottom style="thin">
        <color indexed="64"/>
      </bottom>
      <diagonal/>
    </border>
    <border>
      <left/>
      <right style="thin">
        <color indexed="64"/>
      </right>
      <top/>
      <bottom style="double">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double">
        <color indexed="64"/>
      </left>
      <right/>
      <top style="medium">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9"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 fillId="0" borderId="0">
      <alignment vertical="center"/>
    </xf>
    <xf numFmtId="0" fontId="15" fillId="0" borderId="0"/>
  </cellStyleXfs>
  <cellXfs count="181">
    <xf numFmtId="0" fontId="0" fillId="0" borderId="0" xfId="0">
      <alignment vertical="center"/>
    </xf>
    <xf numFmtId="0" fontId="3" fillId="0" borderId="0" xfId="0" applyFont="1">
      <alignment vertical="center"/>
    </xf>
    <xf numFmtId="0" fontId="4" fillId="0" borderId="1" xfId="0" applyFont="1" applyBorder="1" applyAlignment="1">
      <alignment horizontal="right" vertical="center"/>
    </xf>
    <xf numFmtId="0" fontId="3" fillId="0" borderId="0" xfId="0" applyFont="1" applyBorder="1">
      <alignment vertical="center"/>
    </xf>
    <xf numFmtId="176" fontId="3" fillId="0" borderId="0" xfId="0" applyNumberFormat="1" applyFont="1">
      <alignment vertical="center"/>
    </xf>
    <xf numFmtId="49" fontId="4" fillId="0" borderId="2" xfId="0" applyNumberFormat="1" applyFont="1" applyFill="1" applyBorder="1" applyAlignment="1">
      <alignment horizontal="right" vertical="center"/>
    </xf>
    <xf numFmtId="176" fontId="4" fillId="0" borderId="3" xfId="0" applyNumberFormat="1" applyFont="1" applyFill="1" applyBorder="1" applyAlignment="1"/>
    <xf numFmtId="176" fontId="4" fillId="0" borderId="4" xfId="0" applyNumberFormat="1" applyFont="1" applyFill="1" applyBorder="1">
      <alignment vertical="center"/>
    </xf>
    <xf numFmtId="176" fontId="4" fillId="0" borderId="5" xfId="0" applyNumberFormat="1" applyFont="1" applyFill="1" applyBorder="1">
      <alignment vertical="center"/>
    </xf>
    <xf numFmtId="178" fontId="4" fillId="0" borderId="6" xfId="0" applyNumberFormat="1" applyFont="1" applyFill="1" applyBorder="1" applyAlignment="1">
      <alignment horizontal="right" vertical="center"/>
    </xf>
    <xf numFmtId="49" fontId="4" fillId="0" borderId="7" xfId="0" applyNumberFormat="1" applyFont="1" applyFill="1" applyBorder="1" applyAlignment="1">
      <alignment horizontal="right" vertical="center"/>
    </xf>
    <xf numFmtId="176" fontId="4" fillId="0" borderId="8" xfId="0" applyNumberFormat="1" applyFont="1" applyFill="1" applyBorder="1" applyAlignment="1"/>
    <xf numFmtId="176" fontId="4" fillId="0" borderId="9" xfId="0" applyNumberFormat="1" applyFont="1" applyFill="1" applyBorder="1">
      <alignment vertical="center"/>
    </xf>
    <xf numFmtId="176" fontId="4" fillId="0" borderId="10" xfId="0" applyNumberFormat="1" applyFont="1" applyFill="1" applyBorder="1">
      <alignment vertical="center"/>
    </xf>
    <xf numFmtId="178" fontId="4" fillId="0" borderId="11" xfId="0" applyNumberFormat="1" applyFont="1" applyFill="1" applyBorder="1" applyAlignment="1">
      <alignment horizontal="right" vertical="center"/>
    </xf>
    <xf numFmtId="177" fontId="4" fillId="0" borderId="9" xfId="0" applyNumberFormat="1" applyFont="1" applyFill="1" applyBorder="1">
      <alignment vertical="center"/>
    </xf>
    <xf numFmtId="176" fontId="4" fillId="0" borderId="12" xfId="0" applyNumberFormat="1" applyFont="1" applyFill="1" applyBorder="1" applyAlignment="1"/>
    <xf numFmtId="176" fontId="4" fillId="0" borderId="13" xfId="0" applyNumberFormat="1" applyFont="1" applyFill="1" applyBorder="1">
      <alignment vertical="center"/>
    </xf>
    <xf numFmtId="177" fontId="4" fillId="0" borderId="15" xfId="0" applyNumberFormat="1" applyFont="1" applyFill="1" applyBorder="1">
      <alignment vertical="center"/>
    </xf>
    <xf numFmtId="178" fontId="4" fillId="0" borderId="14" xfId="0" applyNumberFormat="1" applyFont="1" applyFill="1" applyBorder="1" applyAlignment="1">
      <alignment horizontal="right" vertical="center"/>
    </xf>
    <xf numFmtId="0" fontId="7" fillId="0" borderId="0" xfId="0" applyFont="1" applyBorder="1" applyAlignment="1">
      <alignment vertical="center"/>
    </xf>
    <xf numFmtId="0" fontId="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6" fillId="0" borderId="0" xfId="0" applyFont="1" applyBorder="1" applyAlignment="1">
      <alignment horizontal="right" vertical="center"/>
    </xf>
    <xf numFmtId="0" fontId="6" fillId="2" borderId="17" xfId="0" applyFont="1" applyFill="1" applyBorder="1" applyAlignment="1">
      <alignment horizontal="right"/>
    </xf>
    <xf numFmtId="0" fontId="6" fillId="2" borderId="18" xfId="0" applyFont="1" applyFill="1" applyBorder="1" applyAlignment="1"/>
    <xf numFmtId="0" fontId="6" fillId="2" borderId="16"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178" fontId="6" fillId="2" borderId="20" xfId="0" applyNumberFormat="1" applyFont="1" applyFill="1" applyBorder="1" applyAlignment="1">
      <alignment horizontal="right"/>
    </xf>
    <xf numFmtId="0" fontId="6" fillId="0" borderId="0" xfId="0" applyFont="1" applyBorder="1" applyAlignment="1">
      <alignment horizontal="right"/>
    </xf>
    <xf numFmtId="0" fontId="8" fillId="0" borderId="0" xfId="0" applyFont="1">
      <alignment vertical="center"/>
    </xf>
    <xf numFmtId="176" fontId="8" fillId="0" borderId="18" xfId="0" applyNumberFormat="1" applyFont="1" applyFill="1" applyBorder="1" applyAlignment="1">
      <alignment horizontal="left" vertical="center"/>
    </xf>
    <xf numFmtId="177" fontId="4" fillId="0" borderId="4" xfId="0" applyNumberFormat="1" applyFont="1" applyFill="1" applyBorder="1">
      <alignment vertical="center"/>
    </xf>
    <xf numFmtId="0" fontId="4" fillId="0" borderId="29" xfId="0" applyFont="1" applyBorder="1" applyAlignment="1">
      <alignment horizontal="center" vertical="center" wrapText="1"/>
    </xf>
    <xf numFmtId="0" fontId="9" fillId="0" borderId="0" xfId="1">
      <alignment vertical="center"/>
    </xf>
    <xf numFmtId="0" fontId="4" fillId="0" borderId="21" xfId="0" applyFont="1" applyBorder="1" applyAlignment="1">
      <alignment horizontal="left" vertical="center" wrapText="1"/>
    </xf>
    <xf numFmtId="0" fontId="11" fillId="0" borderId="0" xfId="1" applyFont="1">
      <alignment vertical="center"/>
    </xf>
    <xf numFmtId="0" fontId="10" fillId="0" borderId="0" xfId="0" applyFont="1" applyBorder="1" applyAlignment="1">
      <alignment vertical="center"/>
    </xf>
    <xf numFmtId="0" fontId="4" fillId="0" borderId="32" xfId="0" applyFont="1" applyBorder="1" applyAlignment="1">
      <alignment horizontal="center" vertical="center" wrapText="1"/>
    </xf>
    <xf numFmtId="0" fontId="6" fillId="2" borderId="33" xfId="0" applyFont="1" applyFill="1" applyBorder="1" applyAlignment="1">
      <alignment horizontal="right"/>
    </xf>
    <xf numFmtId="176" fontId="4" fillId="0" borderId="34" xfId="0" applyNumberFormat="1" applyFont="1" applyFill="1" applyBorder="1">
      <alignment vertical="center"/>
    </xf>
    <xf numFmtId="176" fontId="4" fillId="0" borderId="35" xfId="0" applyNumberFormat="1" applyFont="1" applyFill="1" applyBorder="1">
      <alignment vertical="center"/>
    </xf>
    <xf numFmtId="176" fontId="4" fillId="0" borderId="36" xfId="0" applyNumberFormat="1" applyFont="1" applyFill="1" applyBorder="1">
      <alignment vertical="center"/>
    </xf>
    <xf numFmtId="0" fontId="12" fillId="0" borderId="0" xfId="0" applyFont="1" applyBorder="1" applyAlignment="1">
      <alignment vertical="center"/>
    </xf>
    <xf numFmtId="176" fontId="4" fillId="0" borderId="15" xfId="0" applyNumberFormat="1" applyFont="1" applyFill="1" applyBorder="1">
      <alignment vertical="center"/>
    </xf>
    <xf numFmtId="0" fontId="0" fillId="0" borderId="0" xfId="0" applyAlignment="1">
      <alignment horizontal="right" vertical="center"/>
    </xf>
    <xf numFmtId="0" fontId="0" fillId="0" borderId="0" xfId="0" applyAlignment="1">
      <alignment horizontal="center" vertical="center"/>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38" fontId="0" fillId="0" borderId="10" xfId="2" applyFont="1" applyBorder="1">
      <alignment vertical="center"/>
    </xf>
    <xf numFmtId="38" fontId="0" fillId="0" borderId="0" xfId="2" applyFont="1">
      <alignment vertical="center"/>
    </xf>
    <xf numFmtId="38" fontId="0" fillId="0" borderId="10" xfId="2" applyFont="1" applyBorder="1" applyAlignment="1">
      <alignment horizontal="center" vertical="center" wrapText="1"/>
    </xf>
    <xf numFmtId="179" fontId="0" fillId="0" borderId="10" xfId="3" applyNumberFormat="1" applyFont="1" applyBorder="1">
      <alignment vertical="center"/>
    </xf>
    <xf numFmtId="179" fontId="0" fillId="0" borderId="0" xfId="3" applyNumberFormat="1" applyFont="1">
      <alignment vertical="center"/>
    </xf>
    <xf numFmtId="179" fontId="0" fillId="0" borderId="10" xfId="3" applyNumberFormat="1" applyFont="1" applyBorder="1" applyAlignment="1">
      <alignment horizontal="center" vertical="center" wrapText="1"/>
    </xf>
    <xf numFmtId="179" fontId="0" fillId="0" borderId="0" xfId="0" applyNumberFormat="1">
      <alignment vertical="center"/>
    </xf>
    <xf numFmtId="179" fontId="0" fillId="0" borderId="0" xfId="0" applyNumberFormat="1" applyAlignment="1">
      <alignment horizontal="right" vertical="center"/>
    </xf>
    <xf numFmtId="179" fontId="0" fillId="0" borderId="10" xfId="0" applyNumberFormat="1" applyBorder="1" applyAlignment="1">
      <alignment horizontal="center" vertical="center" wrapText="1"/>
    </xf>
    <xf numFmtId="0" fontId="14" fillId="0" borderId="0" xfId="0" applyFont="1" applyBorder="1" applyAlignment="1">
      <alignment vertical="center"/>
    </xf>
    <xf numFmtId="0" fontId="4" fillId="0" borderId="0" xfId="0" applyFont="1" applyBorder="1" applyAlignment="1">
      <alignment vertical="center"/>
    </xf>
    <xf numFmtId="0" fontId="12" fillId="0" borderId="0" xfId="0" applyFont="1">
      <alignment vertical="center"/>
    </xf>
    <xf numFmtId="49" fontId="4" fillId="0" borderId="22" xfId="0" applyNumberFormat="1" applyFont="1" applyFill="1" applyBorder="1" applyAlignment="1">
      <alignment horizontal="right" vertical="center"/>
    </xf>
    <xf numFmtId="0" fontId="16" fillId="3" borderId="59" xfId="0" applyFont="1" applyFill="1" applyBorder="1" applyAlignment="1">
      <alignment horizontal="center" vertical="center"/>
    </xf>
    <xf numFmtId="0" fontId="17" fillId="0" borderId="0" xfId="0" applyFont="1" applyBorder="1" applyAlignment="1">
      <alignment vertical="center"/>
    </xf>
    <xf numFmtId="0" fontId="4" fillId="0" borderId="0" xfId="0" applyFont="1">
      <alignment vertical="center"/>
    </xf>
    <xf numFmtId="0" fontId="18" fillId="0" borderId="0" xfId="0" applyFont="1" applyBorder="1" applyAlignment="1">
      <alignment vertical="center"/>
    </xf>
    <xf numFmtId="0" fontId="6" fillId="0" borderId="1" xfId="0" applyFont="1" applyBorder="1" applyAlignment="1">
      <alignment horizontal="right" vertical="center"/>
    </xf>
    <xf numFmtId="0" fontId="6" fillId="0" borderId="21" xfId="0" applyFont="1" applyBorder="1">
      <alignment vertical="center"/>
    </xf>
    <xf numFmtId="0" fontId="6" fillId="0" borderId="40" xfId="0" applyFont="1" applyBorder="1" applyAlignment="1">
      <alignment vertical="center" wrapText="1"/>
    </xf>
    <xf numFmtId="0" fontId="6" fillId="0" borderId="26" xfId="0" applyFont="1" applyBorder="1" applyAlignment="1">
      <alignment vertical="center" wrapText="1"/>
    </xf>
    <xf numFmtId="0" fontId="6" fillId="0" borderId="42" xfId="0" applyFont="1" applyBorder="1" applyAlignment="1">
      <alignment horizontal="center" vertical="center"/>
    </xf>
    <xf numFmtId="0" fontId="6" fillId="0" borderId="42" xfId="0" applyFont="1" applyBorder="1" applyAlignment="1">
      <alignment horizontal="center" vertical="center" wrapText="1"/>
    </xf>
    <xf numFmtId="49" fontId="6" fillId="0" borderId="2" xfId="0" applyNumberFormat="1" applyFont="1" applyFill="1" applyBorder="1" applyAlignment="1">
      <alignment horizontal="right" vertical="center"/>
    </xf>
    <xf numFmtId="176" fontId="6" fillId="0" borderId="3" xfId="0" applyNumberFormat="1" applyFont="1" applyFill="1" applyBorder="1" applyAlignment="1"/>
    <xf numFmtId="176" fontId="6" fillId="0" borderId="4" xfId="0" applyNumberFormat="1" applyFont="1" applyFill="1" applyBorder="1">
      <alignment vertical="center"/>
    </xf>
    <xf numFmtId="181" fontId="6" fillId="0" borderId="6" xfId="0" applyNumberFormat="1" applyFont="1" applyFill="1" applyBorder="1">
      <alignment vertical="center"/>
    </xf>
    <xf numFmtId="176" fontId="6" fillId="0" borderId="5" xfId="0" applyNumberFormat="1" applyFont="1" applyFill="1" applyBorder="1">
      <alignment vertical="center"/>
    </xf>
    <xf numFmtId="177" fontId="6" fillId="0" borderId="4" xfId="0" applyNumberFormat="1" applyFont="1" applyFill="1" applyBorder="1">
      <alignment vertical="center"/>
    </xf>
    <xf numFmtId="178" fontId="6" fillId="0" borderId="6" xfId="0" applyNumberFormat="1" applyFont="1" applyFill="1" applyBorder="1" applyAlignment="1">
      <alignment horizontal="right" vertical="center"/>
    </xf>
    <xf numFmtId="181" fontId="6" fillId="0" borderId="6" xfId="0" applyNumberFormat="1" applyFont="1" applyFill="1" applyBorder="1" applyAlignment="1">
      <alignment vertical="center"/>
    </xf>
    <xf numFmtId="177" fontId="6" fillId="0" borderId="49" xfId="0" applyNumberFormat="1" applyFont="1" applyFill="1" applyBorder="1">
      <alignment vertical="center"/>
    </xf>
    <xf numFmtId="49" fontId="6" fillId="0" borderId="7" xfId="0" applyNumberFormat="1" applyFont="1" applyFill="1" applyBorder="1" applyAlignment="1">
      <alignment horizontal="right" vertical="center"/>
    </xf>
    <xf numFmtId="176" fontId="6" fillId="0" borderId="8" xfId="0" applyNumberFormat="1" applyFont="1" applyFill="1" applyBorder="1" applyAlignment="1"/>
    <xf numFmtId="176" fontId="6" fillId="0" borderId="9" xfId="0" applyNumberFormat="1" applyFont="1" applyFill="1" applyBorder="1">
      <alignment vertical="center"/>
    </xf>
    <xf numFmtId="178" fontId="6" fillId="0" borderId="11" xfId="0" applyNumberFormat="1" applyFont="1" applyFill="1" applyBorder="1" applyAlignment="1">
      <alignment horizontal="right" vertical="center"/>
    </xf>
    <xf numFmtId="176" fontId="6" fillId="0" borderId="10" xfId="0" applyNumberFormat="1" applyFont="1" applyFill="1" applyBorder="1">
      <alignment vertical="center"/>
    </xf>
    <xf numFmtId="181" fontId="6" fillId="0" borderId="11" xfId="0" applyNumberFormat="1" applyFont="1" applyFill="1" applyBorder="1">
      <alignment vertical="center"/>
    </xf>
    <xf numFmtId="177" fontId="6" fillId="0" borderId="9" xfId="0" applyNumberFormat="1" applyFont="1" applyFill="1" applyBorder="1">
      <alignment vertical="center"/>
    </xf>
    <xf numFmtId="181" fontId="6" fillId="0" borderId="11" xfId="0" applyNumberFormat="1" applyFont="1" applyFill="1" applyBorder="1" applyAlignment="1">
      <alignment vertical="center"/>
    </xf>
    <xf numFmtId="177" fontId="6" fillId="0" borderId="57" xfId="0" applyNumberFormat="1" applyFont="1" applyFill="1" applyBorder="1">
      <alignment vertical="center"/>
    </xf>
    <xf numFmtId="176" fontId="6" fillId="0" borderId="12" xfId="0" applyNumberFormat="1" applyFont="1" applyFill="1" applyBorder="1" applyAlignment="1"/>
    <xf numFmtId="176" fontId="6" fillId="0" borderId="15" xfId="0" applyNumberFormat="1" applyFont="1" applyFill="1" applyBorder="1">
      <alignment vertical="center"/>
    </xf>
    <xf numFmtId="181" fontId="6" fillId="0" borderId="14" xfId="0" applyNumberFormat="1" applyFont="1" applyFill="1" applyBorder="1">
      <alignment vertical="center"/>
    </xf>
    <xf numFmtId="176" fontId="6" fillId="0" borderId="13" xfId="0" applyNumberFormat="1" applyFont="1" applyFill="1" applyBorder="1">
      <alignment vertical="center"/>
    </xf>
    <xf numFmtId="177" fontId="6" fillId="0" borderId="15" xfId="0" applyNumberFormat="1" applyFont="1" applyFill="1" applyBorder="1">
      <alignment vertical="center"/>
    </xf>
    <xf numFmtId="178" fontId="6" fillId="0" borderId="14" xfId="0" applyNumberFormat="1" applyFont="1" applyFill="1" applyBorder="1" applyAlignment="1">
      <alignment horizontal="right" vertical="center"/>
    </xf>
    <xf numFmtId="181" fontId="6" fillId="0" borderId="14" xfId="0" applyNumberFormat="1" applyFont="1" applyFill="1" applyBorder="1" applyAlignment="1">
      <alignment vertical="center"/>
    </xf>
    <xf numFmtId="177" fontId="6" fillId="0" borderId="58" xfId="0" applyNumberFormat="1" applyFont="1" applyFill="1" applyBorder="1">
      <alignment vertical="center"/>
    </xf>
    <xf numFmtId="0" fontId="6" fillId="0" borderId="42" xfId="0" applyFont="1" applyBorder="1" applyAlignment="1">
      <alignment horizontal="center" vertical="center" shrinkToFit="1"/>
    </xf>
    <xf numFmtId="0" fontId="8" fillId="0" borderId="0" xfId="0" applyFont="1" applyBorder="1">
      <alignment vertical="center"/>
    </xf>
    <xf numFmtId="0" fontId="8" fillId="2" borderId="17" xfId="0" applyFont="1" applyFill="1" applyBorder="1" applyAlignment="1">
      <alignment horizontal="right"/>
    </xf>
    <xf numFmtId="0" fontId="8" fillId="2" borderId="18" xfId="0" applyFont="1" applyFill="1" applyBorder="1" applyAlignment="1"/>
    <xf numFmtId="0" fontId="8" fillId="2" borderId="16" xfId="0" applyFont="1" applyFill="1" applyBorder="1" applyAlignment="1">
      <alignment horizontal="right"/>
    </xf>
    <xf numFmtId="0" fontId="8" fillId="2" borderId="20" xfId="0" applyFont="1" applyFill="1" applyBorder="1" applyAlignment="1">
      <alignment horizontal="right"/>
    </xf>
    <xf numFmtId="0" fontId="8" fillId="2" borderId="19" xfId="0" applyFont="1" applyFill="1" applyBorder="1" applyAlignment="1">
      <alignment horizontal="right"/>
    </xf>
    <xf numFmtId="178" fontId="8" fillId="2" borderId="20" xfId="0" applyNumberFormat="1" applyFont="1" applyFill="1" applyBorder="1" applyAlignment="1">
      <alignment horizontal="right"/>
    </xf>
    <xf numFmtId="0" fontId="8" fillId="0" borderId="56" xfId="0" applyFont="1" applyFill="1" applyBorder="1" applyAlignment="1">
      <alignment horizontal="right"/>
    </xf>
    <xf numFmtId="0" fontId="8" fillId="0" borderId="0" xfId="0" applyFont="1" applyBorder="1" applyAlignment="1">
      <alignment horizontal="right"/>
    </xf>
    <xf numFmtId="0" fontId="8" fillId="2" borderId="50" xfId="0" applyFont="1" applyFill="1" applyBorder="1" applyAlignment="1">
      <alignment horizontal="right"/>
    </xf>
    <xf numFmtId="0" fontId="8" fillId="2" borderId="51" xfId="0" applyFont="1" applyFill="1" applyBorder="1" applyAlignment="1"/>
    <xf numFmtId="0" fontId="8" fillId="2" borderId="52" xfId="0" applyFont="1" applyFill="1" applyBorder="1" applyAlignment="1">
      <alignment horizontal="right"/>
    </xf>
    <xf numFmtId="178" fontId="8" fillId="2" borderId="53" xfId="0" applyNumberFormat="1" applyFont="1" applyFill="1" applyBorder="1" applyAlignment="1">
      <alignment horizontal="right"/>
    </xf>
    <xf numFmtId="0" fontId="8" fillId="2" borderId="54" xfId="0" applyFont="1" applyFill="1" applyBorder="1" applyAlignment="1">
      <alignment horizontal="right"/>
    </xf>
    <xf numFmtId="0" fontId="8" fillId="2" borderId="53" xfId="0" applyFont="1" applyFill="1" applyBorder="1" applyAlignment="1">
      <alignment horizontal="right"/>
    </xf>
    <xf numFmtId="0" fontId="8" fillId="2" borderId="55" xfId="0" applyFont="1" applyFill="1" applyBorder="1" applyAlignment="1">
      <alignment horizontal="right"/>
    </xf>
    <xf numFmtId="0" fontId="3" fillId="0" borderId="0" xfId="0" applyFont="1" applyBorder="1" applyAlignment="1">
      <alignment horizontal="right"/>
    </xf>
    <xf numFmtId="0" fontId="8" fillId="0" borderId="0" xfId="0" applyFont="1" applyAlignment="1">
      <alignment horizontal="right"/>
    </xf>
    <xf numFmtId="176" fontId="8" fillId="0" borderId="18" xfId="0" applyNumberFormat="1" applyFont="1" applyFill="1" applyBorder="1" applyAlignment="1">
      <alignment vertical="center"/>
    </xf>
    <xf numFmtId="176" fontId="8" fillId="0" borderId="16" xfId="0" applyNumberFormat="1" applyFont="1" applyFill="1" applyBorder="1">
      <alignment vertical="center"/>
    </xf>
    <xf numFmtId="178" fontId="8" fillId="0" borderId="20" xfId="0" applyNumberFormat="1" applyFont="1" applyFill="1" applyBorder="1" applyAlignment="1">
      <alignment horizontal="right" vertical="center"/>
    </xf>
    <xf numFmtId="177" fontId="8" fillId="0" borderId="16" xfId="0" applyNumberFormat="1" applyFont="1" applyFill="1" applyBorder="1">
      <alignment vertical="center"/>
    </xf>
    <xf numFmtId="176" fontId="8" fillId="0" borderId="19" xfId="0" applyNumberFormat="1" applyFont="1" applyFill="1" applyBorder="1">
      <alignment vertical="center"/>
    </xf>
    <xf numFmtId="181" fontId="8" fillId="0" borderId="20" xfId="0" applyNumberFormat="1" applyFont="1" applyFill="1" applyBorder="1" applyAlignment="1">
      <alignment vertical="center"/>
    </xf>
    <xf numFmtId="181" fontId="8" fillId="0" borderId="20" xfId="0" applyNumberFormat="1" applyFont="1" applyFill="1" applyBorder="1">
      <alignment vertical="center"/>
    </xf>
    <xf numFmtId="177" fontId="8" fillId="0" borderId="56" xfId="0" applyNumberFormat="1" applyFont="1" applyFill="1" applyBorder="1">
      <alignment vertical="center"/>
    </xf>
    <xf numFmtId="176" fontId="8" fillId="0" borderId="20" xfId="0" applyNumberFormat="1" applyFont="1" applyFill="1" applyBorder="1">
      <alignment vertical="center"/>
    </xf>
    <xf numFmtId="0" fontId="3" fillId="0" borderId="0" xfId="0" applyFont="1" applyAlignment="1">
      <alignment horizontal="left" vertical="center" indent="1"/>
    </xf>
    <xf numFmtId="38" fontId="19" fillId="0" borderId="10" xfId="2" applyFont="1" applyBorder="1">
      <alignment vertical="center"/>
    </xf>
    <xf numFmtId="180" fontId="19" fillId="0" borderId="10" xfId="3" applyNumberFormat="1" applyFont="1" applyBorder="1">
      <alignment vertical="center"/>
    </xf>
    <xf numFmtId="10" fontId="19" fillId="0" borderId="10" xfId="3" applyNumberFormat="1" applyFont="1" applyBorder="1">
      <alignment vertical="center"/>
    </xf>
    <xf numFmtId="179" fontId="19" fillId="0" borderId="10" xfId="3" applyNumberFormat="1" applyFont="1" applyBorder="1">
      <alignment vertical="center"/>
    </xf>
    <xf numFmtId="0" fontId="4"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8"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49" fontId="6" fillId="0" borderId="17" xfId="0" applyNumberFormat="1" applyFont="1" applyFill="1" applyBorder="1" applyAlignment="1">
      <alignment horizontal="right" vertical="center" wrapText="1"/>
    </xf>
    <xf numFmtId="49" fontId="6" fillId="0" borderId="22" xfId="0" applyNumberFormat="1" applyFont="1" applyFill="1" applyBorder="1" applyAlignment="1">
      <alignment horizontal="right" vertical="center"/>
    </xf>
    <xf numFmtId="0" fontId="6" fillId="0" borderId="6"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31" xfId="0" applyFont="1" applyBorder="1" applyAlignment="1">
      <alignment horizontal="center" vertical="center"/>
    </xf>
    <xf numFmtId="0" fontId="6" fillId="0" borderId="26" xfId="0" applyFont="1" applyBorder="1" applyAlignment="1">
      <alignment horizontal="center" vertical="center"/>
    </xf>
    <xf numFmtId="0" fontId="6" fillId="0" borderId="41"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41"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43" xfId="0" applyFont="1" applyBorder="1" applyAlignment="1">
      <alignment horizontal="center" vertical="center" wrapText="1" shrinkToFit="1"/>
    </xf>
    <xf numFmtId="0" fontId="6" fillId="0" borderId="1" xfId="0" applyFont="1" applyBorder="1" applyAlignment="1">
      <alignment horizontal="right" vertical="center"/>
    </xf>
    <xf numFmtId="0" fontId="6" fillId="0" borderId="17" xfId="0" applyFont="1" applyBorder="1" applyAlignment="1">
      <alignment horizontal="right" vertical="center"/>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7" xfId="0" applyFont="1" applyBorder="1" applyAlignment="1">
      <alignment horizontal="center" vertical="center"/>
    </xf>
    <xf numFmtId="0" fontId="6" fillId="0" borderId="45"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0" fillId="0" borderId="37"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xf>
  </cellXfs>
  <cellStyles count="6">
    <cellStyle name="パーセント" xfId="3" builtinId="5"/>
    <cellStyle name="桁区切り" xfId="2" builtinId="6"/>
    <cellStyle name="標準" xfId="0" builtinId="0"/>
    <cellStyle name="標準 2" xfId="1"/>
    <cellStyle name="標準 2 2" xfId="5"/>
    <cellStyle name="標準 3" xfId="4"/>
  </cellStyles>
  <dxfs count="0"/>
  <tableStyles count="0" defaultTableStyle="TableStyleMedium2" defaultPivotStyle="PivotStyleLight16"/>
  <colors>
    <mruColors>
      <color rgb="FF0000CC"/>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600" b="1"/>
              <a:t>一 般 会 計</a:t>
            </a:r>
            <a:r>
              <a:rPr lang="ja-JP" altLang="en-US" sz="1600" b="1" baseline="0"/>
              <a:t> </a:t>
            </a:r>
            <a:r>
              <a:rPr lang="ja-JP" altLang="en-US" sz="1600" b="1"/>
              <a:t>決</a:t>
            </a:r>
            <a:r>
              <a:rPr lang="ja-JP" altLang="en-US" sz="1600" b="1" baseline="0"/>
              <a:t> </a:t>
            </a:r>
            <a:r>
              <a:rPr lang="ja-JP" altLang="en-US" sz="1600" b="1"/>
              <a:t>算</a:t>
            </a:r>
            <a:r>
              <a:rPr lang="ja-JP" altLang="en-US" sz="1600" b="1" baseline="0"/>
              <a:t> </a:t>
            </a:r>
            <a:r>
              <a:rPr lang="ja-JP" altLang="en-US" sz="1600" b="1"/>
              <a:t>額</a:t>
            </a:r>
          </a:p>
        </c:rich>
      </c:tx>
      <c:layout>
        <c:manualLayout>
          <c:xMode val="edge"/>
          <c:yMode val="edge"/>
          <c:x val="0.15925039961921708"/>
          <c:y val="2.64727920233532E-2"/>
        </c:manualLayout>
      </c:layout>
      <c:overlay val="0"/>
    </c:title>
    <c:autoTitleDeleted val="0"/>
    <c:plotArea>
      <c:layout>
        <c:manualLayout>
          <c:layoutTarget val="inner"/>
          <c:xMode val="edge"/>
          <c:yMode val="edge"/>
          <c:x val="7.3532299098909626E-2"/>
          <c:y val="0.10892578606025778"/>
          <c:w val="0.41683766233958863"/>
          <c:h val="0.62828380264346118"/>
        </c:manualLayout>
      </c:layout>
      <c:barChart>
        <c:barDir val="col"/>
        <c:grouping val="clustered"/>
        <c:varyColors val="0"/>
        <c:ser>
          <c:idx val="0"/>
          <c:order val="0"/>
          <c:tx>
            <c:v>歳入（左目盛）</c:v>
          </c:tx>
          <c:spPr>
            <a:solidFill>
              <a:schemeClr val="bg1"/>
            </a:solidFill>
            <a:ln w="19050">
              <a:solidFill>
                <a:srgbClr val="333399"/>
              </a:solidFill>
              <a:prstDash val="solid"/>
            </a:ln>
          </c:spPr>
          <c:invertIfNegative val="0"/>
          <c:dLbls>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グラフ用!$B$7:$B$9</c:f>
              <c:strCache>
                <c:ptCount val="3"/>
                <c:pt idx="0">
                  <c:v>R1</c:v>
                </c:pt>
                <c:pt idx="1">
                  <c:v>R2</c:v>
                </c:pt>
                <c:pt idx="2">
                  <c:v>R3</c:v>
                </c:pt>
              </c:strCache>
            </c:strRef>
          </c:cat>
          <c:val>
            <c:numRef>
              <c:f>(グラフ用!$D$7:$D$8,グラフ用!$D$9)</c:f>
              <c:numCache>
                <c:formatCode>#,##0_ </c:formatCode>
                <c:ptCount val="3"/>
                <c:pt idx="0">
                  <c:v>24811</c:v>
                </c:pt>
                <c:pt idx="1">
                  <c:v>36835</c:v>
                </c:pt>
                <c:pt idx="2">
                  <c:v>45701</c:v>
                </c:pt>
              </c:numCache>
            </c:numRef>
          </c:val>
          <c:extLst>
            <c:ext xmlns:c16="http://schemas.microsoft.com/office/drawing/2014/chart" uri="{C3380CC4-5D6E-409C-BE32-E72D297353CC}">
              <c16:uniqueId val="{00000005-1257-4FED-82AD-424BB740BCD0}"/>
            </c:ext>
          </c:extLst>
        </c:ser>
        <c:ser>
          <c:idx val="1"/>
          <c:order val="1"/>
          <c:tx>
            <c:v>歳出（左目盛）</c:v>
          </c:tx>
          <c:spPr>
            <a:solidFill>
              <a:schemeClr val="accent1"/>
            </a:solidFill>
            <a:ln w="19050">
              <a:solidFill>
                <a:srgbClr val="333399"/>
              </a:solidFill>
              <a:prstDash val="solid"/>
            </a:ln>
          </c:spPr>
          <c:invertIfNegative val="0"/>
          <c:dLbls>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グラフ用!$B$7:$B$9</c:f>
              <c:strCache>
                <c:ptCount val="3"/>
                <c:pt idx="0">
                  <c:v>R1</c:v>
                </c:pt>
                <c:pt idx="1">
                  <c:v>R2</c:v>
                </c:pt>
                <c:pt idx="2">
                  <c:v>R3</c:v>
                </c:pt>
              </c:strCache>
            </c:strRef>
          </c:cat>
          <c:val>
            <c:numRef>
              <c:f>(グラフ用!$K$7:$K$8,グラフ用!$K$9)</c:f>
              <c:numCache>
                <c:formatCode>#,##0_ </c:formatCode>
                <c:ptCount val="3"/>
                <c:pt idx="0">
                  <c:v>24396</c:v>
                </c:pt>
                <c:pt idx="1">
                  <c:v>36378</c:v>
                </c:pt>
                <c:pt idx="2">
                  <c:v>45303</c:v>
                </c:pt>
              </c:numCache>
            </c:numRef>
          </c:val>
          <c:extLst>
            <c:ext xmlns:c16="http://schemas.microsoft.com/office/drawing/2014/chart" uri="{C3380CC4-5D6E-409C-BE32-E72D297353CC}">
              <c16:uniqueId val="{0000000B-1257-4FED-82AD-424BB740BCD0}"/>
            </c:ext>
          </c:extLst>
        </c:ser>
        <c:dLbls>
          <c:showLegendKey val="0"/>
          <c:showVal val="1"/>
          <c:showCatName val="0"/>
          <c:showSerName val="0"/>
          <c:showPercent val="0"/>
          <c:showBubbleSize val="0"/>
        </c:dLbls>
        <c:gapWidth val="150"/>
        <c:axId val="94656000"/>
        <c:axId val="94657920"/>
      </c:barChart>
      <c:lineChart>
        <c:grouping val="standard"/>
        <c:varyColors val="0"/>
        <c:ser>
          <c:idx val="2"/>
          <c:order val="2"/>
          <c:tx>
            <c:v>実質収支（右目盛）</c:v>
          </c:tx>
          <c:spPr>
            <a:ln w="25400">
              <a:solidFill>
                <a:schemeClr val="tx1"/>
              </a:solidFill>
            </a:ln>
          </c:spPr>
          <c:marker>
            <c:symbol val="diamond"/>
            <c:size val="12"/>
            <c:spPr>
              <a:solidFill>
                <a:schemeClr val="tx1"/>
              </a:solidFill>
              <a:ln w="19050">
                <a:solidFill>
                  <a:schemeClr val="tx1"/>
                </a:solidFill>
              </a:ln>
            </c:spPr>
          </c:marker>
          <c:dLbls>
            <c:spPr>
              <a:noFill/>
              <a:ln>
                <a:noFill/>
              </a:ln>
              <a:effectLst/>
            </c:spPr>
            <c:txPr>
              <a:bodyPr wrap="square" lIns="38100" tIns="19050" rIns="38100" bIns="19050" anchor="ctr">
                <a:spAutoFit/>
              </a:bodyPr>
              <a:lstStyle/>
              <a:p>
                <a:pPr>
                  <a:defRPr sz="11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グラフ用!$B$7:$B$9</c:f>
              <c:strCache>
                <c:ptCount val="3"/>
                <c:pt idx="0">
                  <c:v>R1</c:v>
                </c:pt>
                <c:pt idx="1">
                  <c:v>R2</c:v>
                </c:pt>
                <c:pt idx="2">
                  <c:v>R3</c:v>
                </c:pt>
              </c:strCache>
            </c:strRef>
          </c:cat>
          <c:val>
            <c:numRef>
              <c:f>(グラフ用!$R$7:$R$8,グラフ用!$R$9)</c:f>
              <c:numCache>
                <c:formatCode>#,##0_ </c:formatCode>
                <c:ptCount val="3"/>
                <c:pt idx="0">
                  <c:v>288</c:v>
                </c:pt>
                <c:pt idx="1">
                  <c:v>331</c:v>
                </c:pt>
                <c:pt idx="2">
                  <c:v>268</c:v>
                </c:pt>
              </c:numCache>
            </c:numRef>
          </c:val>
          <c:smooth val="0"/>
          <c:extLst>
            <c:ext xmlns:c16="http://schemas.microsoft.com/office/drawing/2014/chart" uri="{C3380CC4-5D6E-409C-BE32-E72D297353CC}">
              <c16:uniqueId val="{00000013-1257-4FED-82AD-424BB740BCD0}"/>
            </c:ext>
          </c:extLst>
        </c:ser>
        <c:dLbls>
          <c:showLegendKey val="0"/>
          <c:showVal val="1"/>
          <c:showCatName val="0"/>
          <c:showSerName val="0"/>
          <c:showPercent val="0"/>
          <c:showBubbleSize val="0"/>
        </c:dLbls>
        <c:marker val="1"/>
        <c:smooth val="0"/>
        <c:axId val="94981120"/>
        <c:axId val="94979584"/>
      </c:lineChart>
      <c:catAx>
        <c:axId val="94656000"/>
        <c:scaling>
          <c:orientation val="minMax"/>
        </c:scaling>
        <c:delete val="0"/>
        <c:axPos val="b"/>
        <c:title>
          <c:tx>
            <c:rich>
              <a:bodyPr/>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ゴシック"/>
                  </a:defRPr>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年度</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t>
                </a:r>
              </a:p>
            </c:rich>
          </c:tx>
          <c:layout>
            <c:manualLayout>
              <c:xMode val="edge"/>
              <c:yMode val="edge"/>
              <c:x val="0.46638373803333188"/>
              <c:y val="0.74536668077017798"/>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ゴシック"/>
              </a:defRPr>
            </a:pPr>
            <a:endParaRPr lang="ja-JP"/>
          </a:p>
        </c:txPr>
        <c:crossAx val="94657920"/>
        <c:crosses val="autoZero"/>
        <c:auto val="1"/>
        <c:lblAlgn val="ctr"/>
        <c:lblOffset val="100"/>
        <c:tickLblSkip val="1"/>
        <c:tickMarkSkip val="1"/>
        <c:noMultiLvlLbl val="0"/>
      </c:catAx>
      <c:valAx>
        <c:axId val="94657920"/>
        <c:scaling>
          <c:orientation val="minMax"/>
          <c:max val="50000"/>
          <c:min val="0"/>
        </c:scaling>
        <c:delete val="0"/>
        <c:axPos val="l"/>
        <c:majorGridlines>
          <c:spPr>
            <a:ln>
              <a:solidFill>
                <a:schemeClr val="tx1"/>
              </a:solidFill>
            </a:ln>
          </c:spPr>
        </c:majorGridlines>
        <c:title>
          <c:tx>
            <c:rich>
              <a:bodyPr rot="0" vert="horz"/>
              <a:lstStyle/>
              <a:p>
                <a:pPr algn="ct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ゴシック"/>
                  </a:defRPr>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億円</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t>
                </a:r>
              </a:p>
            </c:rich>
          </c:tx>
          <c:layout>
            <c:manualLayout>
              <c:xMode val="edge"/>
              <c:yMode val="edge"/>
              <c:x val="3.5795461389796682E-2"/>
              <c:y val="5.077563066336442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ゴシック"/>
              </a:defRPr>
            </a:pPr>
            <a:endParaRPr lang="ja-JP"/>
          </a:p>
        </c:txPr>
        <c:crossAx val="94656000"/>
        <c:crosses val="autoZero"/>
        <c:crossBetween val="between"/>
        <c:majorUnit val="10000"/>
      </c:valAx>
      <c:valAx>
        <c:axId val="94979584"/>
        <c:scaling>
          <c:orientation val="minMax"/>
          <c:max val="2000"/>
        </c:scaling>
        <c:delete val="0"/>
        <c:axPos val="r"/>
        <c:majorGridlines>
          <c:spPr>
            <a:ln>
              <a:noFill/>
            </a:ln>
          </c:spPr>
        </c:majorGridlines>
        <c:numFmt formatCode="#,##0;&quot;▲ &quot;#,##0" sourceLinked="0"/>
        <c:majorTickMark val="none"/>
        <c:minorTickMark val="none"/>
        <c:tickLblPos val="none"/>
        <c:spPr>
          <a:ln>
            <a:solidFill>
              <a:schemeClr val="tx1"/>
            </a:solidFill>
          </a:ln>
        </c:spPr>
        <c:txPr>
          <a:bodyPr/>
          <a:lstStyle/>
          <a:p>
            <a:pPr>
              <a:defRPr sz="1100">
                <a:latin typeface="ＭＳ Ｐゴシック" panose="020B0600070205080204" pitchFamily="50" charset="-128"/>
                <a:ea typeface="ＭＳ Ｐゴシック" panose="020B0600070205080204" pitchFamily="50" charset="-128"/>
              </a:defRPr>
            </a:pPr>
            <a:endParaRPr lang="ja-JP"/>
          </a:p>
        </c:txPr>
        <c:crossAx val="94981120"/>
        <c:crosses val="max"/>
        <c:crossBetween val="between"/>
        <c:majorUnit val="400"/>
      </c:valAx>
      <c:catAx>
        <c:axId val="94981120"/>
        <c:scaling>
          <c:orientation val="minMax"/>
        </c:scaling>
        <c:delete val="1"/>
        <c:axPos val="b"/>
        <c:numFmt formatCode="General" sourceLinked="1"/>
        <c:majorTickMark val="out"/>
        <c:minorTickMark val="none"/>
        <c:tickLblPos val="nextTo"/>
        <c:crossAx val="94979584"/>
        <c:crosses val="autoZero"/>
        <c:auto val="1"/>
        <c:lblAlgn val="ctr"/>
        <c:lblOffset val="100"/>
        <c:noMultiLvlLbl val="0"/>
      </c:catAx>
      <c:spPr>
        <a:noFill/>
        <a:ln w="25400">
          <a:noFill/>
        </a:ln>
      </c:spPr>
    </c:plotArea>
    <c:legend>
      <c:legendPos val="b"/>
      <c:legendEntry>
        <c:idx val="0"/>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legendEntry>
      <c:legendEntry>
        <c:idx val="1"/>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legendEntry>
      <c:legendEntry>
        <c:idx val="2"/>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legendEntry>
      <c:layout>
        <c:manualLayout>
          <c:xMode val="edge"/>
          <c:yMode val="edge"/>
          <c:x val="0.31626377841963671"/>
          <c:y val="0.81228942527014947"/>
          <c:w val="0.4426700794103185"/>
          <c:h val="4.244360734995329E-2"/>
        </c:manualLayout>
      </c:layout>
      <c:overlay val="0"/>
      <c:spPr>
        <a:solidFill>
          <a:srgbClr val="FFFFFF"/>
        </a:solidFill>
        <a:ln w="9525">
          <a:solidFill>
            <a:sysClr val="windowText" lastClr="000000"/>
          </a:solidFill>
        </a:ln>
      </c:spPr>
      <c:txPr>
        <a:bodyPr/>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legend>
    <c:plotVisOnly val="1"/>
    <c:dispBlanksAs val="gap"/>
    <c:showDLblsOverMax val="0"/>
  </c:chart>
  <c:spPr>
    <a:noFill/>
    <a:ln w="9525">
      <a:noFill/>
    </a:ln>
  </c:spPr>
  <c:txPr>
    <a:bodyPr/>
    <a:lstStyle/>
    <a:p>
      <a:pPr>
        <a:defRPr sz="1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600" b="1"/>
              <a:t>除外</a:t>
            </a:r>
            <a:r>
              <a:rPr lang="ja-JP" altLang="en-US" sz="1600" b="1" baseline="0"/>
              <a:t>した場合</a:t>
            </a:r>
            <a:r>
              <a:rPr lang="ja-JP" altLang="en-US" sz="1600" b="1"/>
              <a:t>の一般会計決算額　</a:t>
            </a:r>
          </a:p>
        </c:rich>
      </c:tx>
      <c:layout>
        <c:manualLayout>
          <c:xMode val="edge"/>
          <c:yMode val="edge"/>
          <c:x val="0.14531154239860256"/>
          <c:y val="3.1264642918037551E-2"/>
        </c:manualLayout>
      </c:layout>
      <c:overlay val="0"/>
    </c:title>
    <c:autoTitleDeleted val="0"/>
    <c:plotArea>
      <c:layout>
        <c:manualLayout>
          <c:layoutTarget val="inner"/>
          <c:xMode val="edge"/>
          <c:yMode val="edge"/>
          <c:x val="3.6647334498181444E-2"/>
          <c:y val="0.10796071812183518"/>
          <c:w val="0.87285775171439151"/>
          <c:h val="0.63028238898606714"/>
        </c:manualLayout>
      </c:layout>
      <c:barChart>
        <c:barDir val="col"/>
        <c:grouping val="clustered"/>
        <c:varyColors val="0"/>
        <c:ser>
          <c:idx val="0"/>
          <c:order val="0"/>
          <c:tx>
            <c:v>歳入（左目盛）</c:v>
          </c:tx>
          <c:spPr>
            <a:solidFill>
              <a:schemeClr val="bg1"/>
            </a:solidFill>
            <a:ln w="19050">
              <a:solidFill>
                <a:srgbClr val="333399"/>
              </a:solidFill>
              <a:prstDash val="solid"/>
            </a:ln>
          </c:spPr>
          <c:invertIfNegative val="0"/>
          <c:dLbls>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グラフ用!$B$7:$B$9</c:f>
              <c:strCache>
                <c:ptCount val="3"/>
                <c:pt idx="0">
                  <c:v>R1</c:v>
                </c:pt>
                <c:pt idx="1">
                  <c:v>R2</c:v>
                </c:pt>
                <c:pt idx="2">
                  <c:v>R3</c:v>
                </c:pt>
              </c:strCache>
            </c:strRef>
          </c:cat>
          <c:val>
            <c:numRef>
              <c:f>(グラフ用!$G$7:$G$8,グラフ用!$G$9)</c:f>
              <c:numCache>
                <c:formatCode>#,##0_ </c:formatCode>
                <c:ptCount val="3"/>
                <c:pt idx="0">
                  <c:v>24790</c:v>
                </c:pt>
                <c:pt idx="1">
                  <c:v>24745</c:v>
                </c:pt>
                <c:pt idx="2">
                  <c:v>27698</c:v>
                </c:pt>
              </c:numCache>
            </c:numRef>
          </c:val>
          <c:extLst>
            <c:ext xmlns:c16="http://schemas.microsoft.com/office/drawing/2014/chart" uri="{C3380CC4-5D6E-409C-BE32-E72D297353CC}">
              <c16:uniqueId val="{00000005-1257-4FED-82AD-424BB740BCD0}"/>
            </c:ext>
          </c:extLst>
        </c:ser>
        <c:ser>
          <c:idx val="1"/>
          <c:order val="1"/>
          <c:tx>
            <c:v>歳出（左目盛）</c:v>
          </c:tx>
          <c:spPr>
            <a:solidFill>
              <a:schemeClr val="accent1"/>
            </a:solidFill>
            <a:ln w="19050">
              <a:solidFill>
                <a:srgbClr val="333399"/>
              </a:solidFill>
              <a:prstDash val="solid"/>
            </a:ln>
          </c:spPr>
          <c:invertIfNegative val="0"/>
          <c:dLbls>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グラフ用!$B$7:$B$9</c:f>
              <c:strCache>
                <c:ptCount val="3"/>
                <c:pt idx="0">
                  <c:v>R1</c:v>
                </c:pt>
                <c:pt idx="1">
                  <c:v>R2</c:v>
                </c:pt>
                <c:pt idx="2">
                  <c:v>R3</c:v>
                </c:pt>
              </c:strCache>
            </c:strRef>
          </c:cat>
          <c:val>
            <c:numRef>
              <c:f>(グラフ用!$N$7:$N$8,グラフ用!$N$9)</c:f>
              <c:numCache>
                <c:formatCode>#,##0_ </c:formatCode>
                <c:ptCount val="3"/>
                <c:pt idx="0">
                  <c:v>24375</c:v>
                </c:pt>
                <c:pt idx="1">
                  <c:v>24487</c:v>
                </c:pt>
                <c:pt idx="2">
                  <c:v>26765</c:v>
                </c:pt>
              </c:numCache>
            </c:numRef>
          </c:val>
          <c:extLst>
            <c:ext xmlns:c16="http://schemas.microsoft.com/office/drawing/2014/chart" uri="{C3380CC4-5D6E-409C-BE32-E72D297353CC}">
              <c16:uniqueId val="{0000000B-1257-4FED-82AD-424BB740BCD0}"/>
            </c:ext>
          </c:extLst>
        </c:ser>
        <c:dLbls>
          <c:showLegendKey val="0"/>
          <c:showVal val="1"/>
          <c:showCatName val="0"/>
          <c:showSerName val="0"/>
          <c:showPercent val="0"/>
          <c:showBubbleSize val="0"/>
        </c:dLbls>
        <c:gapWidth val="150"/>
        <c:axId val="94656000"/>
        <c:axId val="94657920"/>
      </c:barChart>
      <c:lineChart>
        <c:grouping val="standard"/>
        <c:varyColors val="0"/>
        <c:ser>
          <c:idx val="2"/>
          <c:order val="2"/>
          <c:tx>
            <c:v>実質収支（右目盛）</c:v>
          </c:tx>
          <c:spPr>
            <a:ln w="25400">
              <a:solidFill>
                <a:schemeClr val="tx1"/>
              </a:solidFill>
            </a:ln>
          </c:spPr>
          <c:marker>
            <c:symbol val="diamond"/>
            <c:size val="12"/>
            <c:spPr>
              <a:solidFill>
                <a:schemeClr val="tx1"/>
              </a:solidFill>
              <a:ln w="19050">
                <a:solidFill>
                  <a:schemeClr val="tx1"/>
                </a:solidFill>
              </a:ln>
            </c:spPr>
          </c:marker>
          <c:dLbls>
            <c:spPr>
              <a:noFill/>
              <a:ln>
                <a:noFill/>
              </a:ln>
              <a:effectLst/>
            </c:spPr>
            <c:txPr>
              <a:bodyPr wrap="square" lIns="38100" tIns="19050" rIns="38100" bIns="19050" anchor="ctr">
                <a:spAutoFit/>
              </a:bodyPr>
              <a:lstStyle/>
              <a:p>
                <a:pPr>
                  <a:defRPr sz="11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グラフ用!$B$7:$B$9</c:f>
              <c:strCache>
                <c:ptCount val="3"/>
                <c:pt idx="0">
                  <c:v>R1</c:v>
                </c:pt>
                <c:pt idx="1">
                  <c:v>R2</c:v>
                </c:pt>
                <c:pt idx="2">
                  <c:v>R3</c:v>
                </c:pt>
              </c:strCache>
            </c:strRef>
          </c:cat>
          <c:val>
            <c:numRef>
              <c:f>(グラフ用!$S$7:$S$8,グラフ用!$S$9)</c:f>
              <c:numCache>
                <c:formatCode>#,##0_ </c:formatCode>
                <c:ptCount val="3"/>
                <c:pt idx="0">
                  <c:v>288</c:v>
                </c:pt>
                <c:pt idx="1">
                  <c:v>131</c:v>
                </c:pt>
                <c:pt idx="2">
                  <c:v>825</c:v>
                </c:pt>
              </c:numCache>
            </c:numRef>
          </c:val>
          <c:smooth val="0"/>
          <c:extLst>
            <c:ext xmlns:c16="http://schemas.microsoft.com/office/drawing/2014/chart" uri="{C3380CC4-5D6E-409C-BE32-E72D297353CC}">
              <c16:uniqueId val="{00000013-1257-4FED-82AD-424BB740BCD0}"/>
            </c:ext>
          </c:extLst>
        </c:ser>
        <c:dLbls>
          <c:showLegendKey val="0"/>
          <c:showVal val="1"/>
          <c:showCatName val="0"/>
          <c:showSerName val="0"/>
          <c:showPercent val="0"/>
          <c:showBubbleSize val="0"/>
        </c:dLbls>
        <c:marker val="1"/>
        <c:smooth val="0"/>
        <c:axId val="94981120"/>
        <c:axId val="94979584"/>
      </c:lineChart>
      <c:catAx>
        <c:axId val="94656000"/>
        <c:scaling>
          <c:orientation val="minMax"/>
        </c:scaling>
        <c:delete val="0"/>
        <c:axPos val="b"/>
        <c:title>
          <c:tx>
            <c:rich>
              <a:bodyPr/>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ゴシック"/>
                  </a:defRPr>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年度</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t>
                </a:r>
              </a:p>
            </c:rich>
          </c:tx>
          <c:layout>
            <c:manualLayout>
              <c:xMode val="edge"/>
              <c:yMode val="edge"/>
              <c:x val="0.85607820798140244"/>
              <c:y val="0.74640644635718933"/>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ゴシック"/>
              </a:defRPr>
            </a:pPr>
            <a:endParaRPr lang="ja-JP"/>
          </a:p>
        </c:txPr>
        <c:crossAx val="94657920"/>
        <c:crosses val="autoZero"/>
        <c:auto val="1"/>
        <c:lblAlgn val="ctr"/>
        <c:lblOffset val="100"/>
        <c:tickLblSkip val="1"/>
        <c:tickMarkSkip val="1"/>
        <c:noMultiLvlLbl val="0"/>
      </c:catAx>
      <c:valAx>
        <c:axId val="94657920"/>
        <c:scaling>
          <c:orientation val="minMax"/>
          <c:max val="50000"/>
          <c:min val="0"/>
        </c:scaling>
        <c:delete val="0"/>
        <c:axPos val="l"/>
        <c:majorGridlines>
          <c:spPr>
            <a:ln>
              <a:solidFill>
                <a:schemeClr val="tx1"/>
              </a:solidFill>
            </a:ln>
          </c:spPr>
        </c:majorGridlines>
        <c:numFmt formatCode="#,##0_);[Red]\(#,##0\)" sourceLinked="0"/>
        <c:majorTickMark val="in"/>
        <c:minorTickMark val="none"/>
        <c:tickLblPos val="none"/>
        <c:spPr>
          <a:ln w="3175">
            <a:solidFill>
              <a:srgbClr val="000000"/>
            </a:solidFill>
            <a:prstDash val="solid"/>
          </a:ln>
        </c:spPr>
        <c:txPr>
          <a:bodyPr rot="0" vert="horz"/>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ゴシック"/>
              </a:defRPr>
            </a:pPr>
            <a:endParaRPr lang="ja-JP"/>
          </a:p>
        </c:txPr>
        <c:crossAx val="94656000"/>
        <c:crosses val="autoZero"/>
        <c:crossBetween val="between"/>
        <c:majorUnit val="10000"/>
      </c:valAx>
      <c:valAx>
        <c:axId val="94979584"/>
        <c:scaling>
          <c:orientation val="minMax"/>
          <c:max val="2000"/>
        </c:scaling>
        <c:delete val="0"/>
        <c:axPos val="r"/>
        <c:majorGridlines>
          <c:spPr>
            <a:ln>
              <a:noFill/>
            </a:ln>
          </c:spPr>
        </c:majorGridlines>
        <c:numFmt formatCode="#,##0;&quot;▲ &quot;#,##0" sourceLinked="0"/>
        <c:majorTickMark val="none"/>
        <c:minorTickMark val="none"/>
        <c:tickLblPos val="high"/>
        <c:spPr>
          <a:ln>
            <a:solidFill>
              <a:schemeClr val="tx1"/>
            </a:solidFill>
          </a:ln>
        </c:spPr>
        <c:txPr>
          <a:bodyPr/>
          <a:lstStyle/>
          <a:p>
            <a:pPr>
              <a:defRPr sz="1100">
                <a:latin typeface="ＭＳ Ｐゴシック" panose="020B0600070205080204" pitchFamily="50" charset="-128"/>
                <a:ea typeface="ＭＳ Ｐゴシック" panose="020B0600070205080204" pitchFamily="50" charset="-128"/>
              </a:defRPr>
            </a:pPr>
            <a:endParaRPr lang="ja-JP"/>
          </a:p>
        </c:txPr>
        <c:crossAx val="94981120"/>
        <c:crosses val="max"/>
        <c:crossBetween val="between"/>
        <c:majorUnit val="400"/>
      </c:valAx>
      <c:catAx>
        <c:axId val="94981120"/>
        <c:scaling>
          <c:orientation val="minMax"/>
        </c:scaling>
        <c:delete val="1"/>
        <c:axPos val="b"/>
        <c:numFmt formatCode="General" sourceLinked="1"/>
        <c:majorTickMark val="out"/>
        <c:minorTickMark val="none"/>
        <c:tickLblPos val="nextTo"/>
        <c:crossAx val="94979584"/>
        <c:crosses val="autoZero"/>
        <c:auto val="1"/>
        <c:lblAlgn val="ctr"/>
        <c:lblOffset val="100"/>
        <c:noMultiLvlLbl val="0"/>
      </c:catAx>
      <c:spPr>
        <a:noFill/>
        <a:ln w="25400">
          <a:noFill/>
        </a:ln>
      </c:spPr>
    </c:plotArea>
    <c:plotVisOnly val="1"/>
    <c:dispBlanksAs val="gap"/>
    <c:showDLblsOverMax val="0"/>
  </c:chart>
  <c:spPr>
    <a:noFill/>
    <a:ln w="9525">
      <a:noFill/>
    </a:ln>
  </c:spPr>
  <c:txPr>
    <a:bodyPr/>
    <a:lstStyle/>
    <a:p>
      <a:pPr>
        <a:defRPr sz="1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23817</xdr:rowOff>
    </xdr:from>
    <xdr:to>
      <xdr:col>14</xdr:col>
      <xdr:colOff>488043</xdr:colOff>
      <xdr:row>39</xdr:row>
      <xdr:rowOff>59529</xdr:rowOff>
    </xdr:to>
    <xdr:graphicFrame macro="">
      <xdr:nvGraphicFramePr>
        <xdr:cNvPr id="6" name="グラフ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187170</xdr:colOff>
      <xdr:row>34</xdr:row>
      <xdr:rowOff>59530</xdr:rowOff>
    </xdr:from>
    <xdr:ext cx="9382697" cy="725840"/>
    <xdr:sp macro="" textlink="">
      <xdr:nvSpPr>
        <xdr:cNvPr id="11" name="テキスト ボックス 10"/>
        <xdr:cNvSpPr txBox="1"/>
      </xdr:nvSpPr>
      <xdr:spPr>
        <a:xfrm>
          <a:off x="187170" y="6012655"/>
          <a:ext cx="9382697" cy="725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ja-JP" sz="950">
              <a:solidFill>
                <a:schemeClr val="dk1"/>
              </a:solidFill>
              <a:effectLst/>
              <a:latin typeface="ＭＳ 明朝" panose="02020609040205080304" pitchFamily="17" charset="-128"/>
              <a:ea typeface="ＭＳ 明朝" panose="02020609040205080304" pitchFamily="17" charset="-128"/>
              <a:cs typeface="+mn-cs"/>
            </a:rPr>
            <a:t>【新型コロナウイルス感染症関連事業費】</a:t>
          </a:r>
        </a:p>
        <a:p>
          <a:r>
            <a:rPr lang="ja-JP" altLang="ja-JP" sz="950">
              <a:solidFill>
                <a:schemeClr val="dk1"/>
              </a:solidFill>
              <a:effectLst/>
              <a:latin typeface="ＭＳ 明朝" panose="02020609040205080304" pitchFamily="17" charset="-128"/>
              <a:ea typeface="ＭＳ 明朝" panose="02020609040205080304" pitchFamily="17" charset="-128"/>
              <a:cs typeface="+mn-cs"/>
            </a:rPr>
            <a:t>（</a:t>
          </a:r>
          <a:r>
            <a:rPr lang="en-US" altLang="ja-JP" sz="950">
              <a:solidFill>
                <a:schemeClr val="dk1"/>
              </a:solidFill>
              <a:effectLst/>
              <a:latin typeface="ＭＳ 明朝" panose="02020609040205080304" pitchFamily="17" charset="-128"/>
              <a:ea typeface="ＭＳ 明朝" panose="02020609040205080304" pitchFamily="17" charset="-128"/>
              <a:cs typeface="+mn-cs"/>
            </a:rPr>
            <a:t>R1</a:t>
          </a:r>
          <a:r>
            <a:rPr lang="ja-JP" altLang="ja-JP" sz="950">
              <a:solidFill>
                <a:schemeClr val="dk1"/>
              </a:solidFill>
              <a:effectLst/>
              <a:latin typeface="ＭＳ 明朝" panose="02020609040205080304" pitchFamily="17" charset="-128"/>
              <a:ea typeface="ＭＳ 明朝" panose="02020609040205080304" pitchFamily="17" charset="-128"/>
              <a:cs typeface="+mn-cs"/>
            </a:rPr>
            <a:t>）歳出総額</a:t>
          </a:r>
          <a:r>
            <a:rPr lang="en-US" altLang="ja-JP" sz="950">
              <a:solidFill>
                <a:schemeClr val="dk1"/>
              </a:solidFill>
              <a:effectLst/>
              <a:latin typeface="ＭＳ 明朝" panose="02020609040205080304" pitchFamily="17" charset="-128"/>
              <a:ea typeface="ＭＳ 明朝" panose="02020609040205080304" pitchFamily="17" charset="-128"/>
              <a:cs typeface="+mn-cs"/>
            </a:rPr>
            <a:t>    </a:t>
          </a:r>
          <a:r>
            <a:rPr lang="ja-JP" altLang="ja-JP" sz="950">
              <a:solidFill>
                <a:schemeClr val="dk1"/>
              </a:solidFill>
              <a:effectLst/>
              <a:latin typeface="ＭＳ 明朝" panose="02020609040205080304" pitchFamily="17" charset="-128"/>
              <a:ea typeface="ＭＳ 明朝" panose="02020609040205080304" pitchFamily="17" charset="-128"/>
              <a:cs typeface="+mn-cs"/>
            </a:rPr>
            <a:t>　</a:t>
          </a:r>
          <a:r>
            <a:rPr lang="en-US" altLang="ja-JP" sz="950">
              <a:solidFill>
                <a:schemeClr val="dk1"/>
              </a:solidFill>
              <a:effectLst/>
              <a:latin typeface="ＭＳ 明朝" panose="02020609040205080304" pitchFamily="17" charset="-128"/>
              <a:ea typeface="ＭＳ 明朝" panose="02020609040205080304" pitchFamily="17" charset="-128"/>
              <a:cs typeface="+mn-cs"/>
            </a:rPr>
            <a:t>21</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　（主なもの） 生活福祉資金貸付事業費 </a:t>
          </a:r>
          <a:r>
            <a:rPr lang="en-US" altLang="ja-JP" sz="950">
              <a:solidFill>
                <a:schemeClr val="dk1"/>
              </a:solidFill>
              <a:effectLst/>
              <a:latin typeface="ＭＳ 明朝" panose="02020609040205080304" pitchFamily="17" charset="-128"/>
              <a:ea typeface="ＭＳ 明朝" panose="02020609040205080304" pitchFamily="17" charset="-128"/>
              <a:cs typeface="+mn-cs"/>
            </a:rPr>
            <a:t>21</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a:t>
          </a:r>
        </a:p>
        <a:p>
          <a:r>
            <a:rPr lang="ja-JP" altLang="ja-JP" sz="950">
              <a:solidFill>
                <a:schemeClr val="dk1"/>
              </a:solidFill>
              <a:effectLst/>
              <a:latin typeface="ＭＳ 明朝" panose="02020609040205080304" pitchFamily="17" charset="-128"/>
              <a:ea typeface="ＭＳ 明朝" panose="02020609040205080304" pitchFamily="17" charset="-128"/>
              <a:cs typeface="+mn-cs"/>
            </a:rPr>
            <a:t>（</a:t>
          </a:r>
          <a:r>
            <a:rPr lang="en-US" altLang="ja-JP" sz="950">
              <a:solidFill>
                <a:schemeClr val="dk1"/>
              </a:solidFill>
              <a:effectLst/>
              <a:latin typeface="ＭＳ 明朝" panose="02020609040205080304" pitchFamily="17" charset="-128"/>
              <a:ea typeface="ＭＳ 明朝" panose="02020609040205080304" pitchFamily="17" charset="-128"/>
              <a:cs typeface="+mn-cs"/>
            </a:rPr>
            <a:t>R2</a:t>
          </a:r>
          <a:r>
            <a:rPr lang="ja-JP" altLang="ja-JP" sz="950">
              <a:solidFill>
                <a:schemeClr val="dk1"/>
              </a:solidFill>
              <a:effectLst/>
              <a:latin typeface="ＭＳ 明朝" panose="02020609040205080304" pitchFamily="17" charset="-128"/>
              <a:ea typeface="ＭＳ 明朝" panose="02020609040205080304" pitchFamily="17" charset="-128"/>
              <a:cs typeface="+mn-cs"/>
            </a:rPr>
            <a:t>）歳出総額　</a:t>
          </a:r>
          <a:r>
            <a:rPr lang="en-US" altLang="ja-JP" sz="950">
              <a:solidFill>
                <a:schemeClr val="dk1"/>
              </a:solidFill>
              <a:effectLst/>
              <a:latin typeface="ＭＳ 明朝" panose="02020609040205080304" pitchFamily="17" charset="-128"/>
              <a:ea typeface="ＭＳ 明朝" panose="02020609040205080304" pitchFamily="17" charset="-128"/>
              <a:cs typeface="+mn-cs"/>
            </a:rPr>
            <a:t>11,891</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　（主なもの） 制度融資預託金 </a:t>
          </a:r>
          <a:r>
            <a:rPr lang="en-US" altLang="ja-JP" sz="950">
              <a:solidFill>
                <a:schemeClr val="dk1"/>
              </a:solidFill>
              <a:effectLst/>
              <a:latin typeface="ＭＳ 明朝" panose="02020609040205080304" pitchFamily="17" charset="-128"/>
              <a:ea typeface="ＭＳ 明朝" panose="02020609040205080304" pitchFamily="17" charset="-128"/>
              <a:cs typeface="+mn-cs"/>
            </a:rPr>
            <a:t>6,926</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　生活福祉資金貸付事業費 </a:t>
          </a:r>
          <a:r>
            <a:rPr lang="en-US" altLang="ja-JP" sz="950">
              <a:solidFill>
                <a:schemeClr val="dk1"/>
              </a:solidFill>
              <a:effectLst/>
              <a:latin typeface="ＭＳ 明朝" panose="02020609040205080304" pitchFamily="17" charset="-128"/>
              <a:ea typeface="ＭＳ 明朝" panose="02020609040205080304" pitchFamily="17" charset="-128"/>
              <a:cs typeface="+mn-cs"/>
            </a:rPr>
            <a:t>1,415</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　入院病床確保 </a:t>
          </a:r>
          <a:r>
            <a:rPr lang="en-US" altLang="ja-JP" sz="950">
              <a:solidFill>
                <a:schemeClr val="dk1"/>
              </a:solidFill>
              <a:effectLst/>
              <a:latin typeface="ＭＳ 明朝" panose="02020609040205080304" pitchFamily="17" charset="-128"/>
              <a:ea typeface="ＭＳ 明朝" panose="02020609040205080304" pitchFamily="17" charset="-128"/>
              <a:cs typeface="+mn-cs"/>
            </a:rPr>
            <a:t>834</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a:t>
          </a:r>
          <a:endParaRPr lang="en-US" altLang="ja-JP" sz="9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R3</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）歳出総額　</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18,344</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億円　（主なもの） 営業時間短縮協力金</a:t>
          </a:r>
          <a:r>
            <a:rPr kumimoji="1" lang="en-US" altLang="ja-JP" sz="950" baseline="0">
              <a:solidFill>
                <a:schemeClr val="dk1"/>
              </a:solidFill>
              <a:effectLst/>
              <a:latin typeface="ＭＳ 明朝" panose="02020609040205080304" pitchFamily="17" charset="-128"/>
              <a:ea typeface="ＭＳ 明朝" panose="02020609040205080304" pitchFamily="17" charset="-128"/>
              <a:cs typeface="+mn-cs"/>
            </a:rPr>
            <a:t> </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7,421</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億円　制度融資預託金 </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6,058</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億円　入院病床確保 </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1,969</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億円　</a:t>
          </a:r>
          <a:r>
            <a:rPr lang="ja-JP" altLang="ja-JP" sz="950">
              <a:solidFill>
                <a:schemeClr val="dk1"/>
              </a:solidFill>
              <a:effectLst/>
              <a:latin typeface="ＭＳ 明朝" panose="02020609040205080304" pitchFamily="17" charset="-128"/>
              <a:ea typeface="ＭＳ 明朝" panose="02020609040205080304" pitchFamily="17" charset="-128"/>
              <a:cs typeface="+mn-cs"/>
            </a:rPr>
            <a:t>生活福祉資金貸付事業費 </a:t>
          </a:r>
          <a:r>
            <a:rPr lang="en-US" altLang="ja-JP" sz="950">
              <a:solidFill>
                <a:schemeClr val="dk1"/>
              </a:solidFill>
              <a:effectLst/>
              <a:latin typeface="ＭＳ 明朝" panose="02020609040205080304" pitchFamily="17" charset="-128"/>
              <a:ea typeface="ＭＳ 明朝" panose="02020609040205080304" pitchFamily="17" charset="-128"/>
              <a:cs typeface="+mn-cs"/>
            </a:rPr>
            <a:t>969</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a:t>
          </a:r>
          <a:endParaRPr kumimoji="1" lang="ja-JP" altLang="en-US" sz="950">
            <a:latin typeface="ＭＳ 明朝" panose="02020609040205080304" pitchFamily="17" charset="-128"/>
            <a:ea typeface="ＭＳ 明朝" panose="02020609040205080304" pitchFamily="17" charset="-128"/>
          </a:endParaRPr>
        </a:p>
      </xdr:txBody>
    </xdr:sp>
    <xdr:clientData/>
  </xdr:oneCellAnchor>
  <xdr:twoCellAnchor>
    <xdr:from>
      <xdr:col>0</xdr:col>
      <xdr:colOff>190500</xdr:colOff>
      <xdr:row>34</xdr:row>
      <xdr:rowOff>61234</xdr:rowOff>
    </xdr:from>
    <xdr:to>
      <xdr:col>15</xdr:col>
      <xdr:colOff>35718</xdr:colOff>
      <xdr:row>38</xdr:row>
      <xdr:rowOff>150484</xdr:rowOff>
    </xdr:to>
    <xdr:sp macro="" textlink="">
      <xdr:nvSpPr>
        <xdr:cNvPr id="12" name="AutoShape 1"/>
        <xdr:cNvSpPr>
          <a:spLocks noChangeArrowheads="1"/>
        </xdr:cNvSpPr>
      </xdr:nvSpPr>
      <xdr:spPr bwMode="auto">
        <a:xfrm>
          <a:off x="190500" y="6014359"/>
          <a:ext cx="10203656" cy="756000"/>
        </a:xfrm>
        <a:prstGeom prst="bracketPair">
          <a:avLst>
            <a:gd name="adj" fmla="val 11241"/>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20412</xdr:colOff>
      <xdr:row>2</xdr:row>
      <xdr:rowOff>23817</xdr:rowOff>
    </xdr:from>
    <xdr:to>
      <xdr:col>15</xdr:col>
      <xdr:colOff>45620</xdr:colOff>
      <xdr:row>39</xdr:row>
      <xdr:rowOff>47624</xdr:rowOff>
    </xdr:to>
    <xdr:graphicFrame macro="">
      <xdr:nvGraphicFramePr>
        <xdr:cNvPr id="9" name="グラフ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484078</xdr:colOff>
      <xdr:row>30</xdr:row>
      <xdr:rowOff>91218</xdr:rowOff>
    </xdr:from>
    <xdr:to>
      <xdr:col>6</xdr:col>
      <xdr:colOff>436453</xdr:colOff>
      <xdr:row>31</xdr:row>
      <xdr:rowOff>138842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936891" y="5377593"/>
          <a:ext cx="642937"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見込</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14</xdr:col>
      <xdr:colOff>416904</xdr:colOff>
      <xdr:row>2</xdr:row>
      <xdr:rowOff>266130</xdr:rowOff>
    </xdr:from>
    <xdr:ext cx="552715" cy="275717"/>
    <xdr:sp macro="" textlink="">
      <xdr:nvSpPr>
        <xdr:cNvPr id="8" name="テキスト ボックス 7"/>
        <xdr:cNvSpPr txBox="1"/>
      </xdr:nvSpPr>
      <xdr:spPr>
        <a:xfrm>
          <a:off x="10018104" y="751905"/>
          <a:ext cx="5527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latin typeface="ＭＳ Ｐゴシック" panose="020B0600070205080204" pitchFamily="50" charset="-128"/>
              <a:ea typeface="+mn-ea"/>
            </a:rPr>
            <a:t>(</a:t>
          </a:r>
          <a:r>
            <a:rPr kumimoji="1" lang="ja-JP" altLang="en-US" sz="1100">
              <a:latin typeface="ＭＳ Ｐゴシック" panose="020B0600070205080204" pitchFamily="50" charset="-128"/>
              <a:ea typeface="+mn-ea"/>
            </a:rPr>
            <a:t>億円</a:t>
          </a:r>
          <a:r>
            <a:rPr kumimoji="1" lang="en-US" altLang="ja-JP" sz="1100">
              <a:latin typeface="ＭＳ Ｐゴシック" panose="020B0600070205080204" pitchFamily="50" charset="-128"/>
              <a:ea typeface="+mn-ea"/>
            </a:rPr>
            <a:t>)</a:t>
          </a:r>
        </a:p>
      </xdr:txBody>
    </xdr:sp>
    <xdr:clientData/>
  </xdr:oneCellAnchor>
  <xdr:twoCellAnchor>
    <xdr:from>
      <xdr:col>12</xdr:col>
      <xdr:colOff>622160</xdr:colOff>
      <xdr:row>30</xdr:row>
      <xdr:rowOff>91218</xdr:rowOff>
    </xdr:from>
    <xdr:to>
      <xdr:col>13</xdr:col>
      <xdr:colOff>547265</xdr:colOff>
      <xdr:row>31</xdr:row>
      <xdr:rowOff>132084</xdr:rowOff>
    </xdr:to>
    <xdr:sp macro="" textlink="">
      <xdr:nvSpPr>
        <xdr:cNvPr id="10" name="正方形/長方形 9">
          <a:extLst>
            <a:ext uri="{FF2B5EF4-FFF2-40B4-BE49-F238E27FC236}">
              <a16:creationId xmlns:a16="http://schemas.microsoft.com/office/drawing/2014/main" id="{00000000-0008-0000-0000-000011000000}"/>
            </a:ext>
          </a:extLst>
        </xdr:cNvPr>
        <xdr:cNvSpPr/>
      </xdr:nvSpPr>
      <xdr:spPr>
        <a:xfrm>
          <a:off x="8908910" y="5377593"/>
          <a:ext cx="615668" cy="2075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見込</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9525</xdr:colOff>
      <xdr:row>5</xdr:row>
      <xdr:rowOff>9525</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333375" y="609600"/>
          <a:ext cx="72390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9525</xdr:rowOff>
    </xdr:from>
    <xdr:to>
      <xdr:col>2</xdr:col>
      <xdr:colOff>9525</xdr:colOff>
      <xdr:row>6</xdr:row>
      <xdr:rowOff>9525</xdr:rowOff>
    </xdr:to>
    <xdr:sp macro="" textlink="">
      <xdr:nvSpPr>
        <xdr:cNvPr id="2" name="Line 1"/>
        <xdr:cNvSpPr>
          <a:spLocks noChangeShapeType="1"/>
        </xdr:cNvSpPr>
      </xdr:nvSpPr>
      <xdr:spPr bwMode="auto">
        <a:xfrm>
          <a:off x="333375" y="609600"/>
          <a:ext cx="72390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9525</xdr:rowOff>
    </xdr:from>
    <xdr:to>
      <xdr:col>2</xdr:col>
      <xdr:colOff>9525</xdr:colOff>
      <xdr:row>17</xdr:row>
      <xdr:rowOff>9525</xdr:rowOff>
    </xdr:to>
    <xdr:sp macro="" textlink="">
      <xdr:nvSpPr>
        <xdr:cNvPr id="3" name="Line 1"/>
        <xdr:cNvSpPr>
          <a:spLocks noChangeShapeType="1"/>
        </xdr:cNvSpPr>
      </xdr:nvSpPr>
      <xdr:spPr bwMode="auto">
        <a:xfrm>
          <a:off x="285750" y="733425"/>
          <a:ext cx="723900"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9525</xdr:rowOff>
    </xdr:from>
    <xdr:to>
      <xdr:col>2</xdr:col>
      <xdr:colOff>9525</xdr:colOff>
      <xdr:row>17</xdr:row>
      <xdr:rowOff>9525</xdr:rowOff>
    </xdr:to>
    <xdr:sp macro="" textlink="">
      <xdr:nvSpPr>
        <xdr:cNvPr id="4" name="Line 1"/>
        <xdr:cNvSpPr>
          <a:spLocks noChangeShapeType="1"/>
        </xdr:cNvSpPr>
      </xdr:nvSpPr>
      <xdr:spPr bwMode="auto">
        <a:xfrm>
          <a:off x="285750" y="733425"/>
          <a:ext cx="723900"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9525</xdr:rowOff>
    </xdr:from>
    <xdr:to>
      <xdr:col>2</xdr:col>
      <xdr:colOff>9525</xdr:colOff>
      <xdr:row>26</xdr:row>
      <xdr:rowOff>9525</xdr:rowOff>
    </xdr:to>
    <xdr:sp macro="" textlink="">
      <xdr:nvSpPr>
        <xdr:cNvPr id="5" name="Line 1"/>
        <xdr:cNvSpPr>
          <a:spLocks noChangeShapeType="1"/>
        </xdr:cNvSpPr>
      </xdr:nvSpPr>
      <xdr:spPr bwMode="auto">
        <a:xfrm>
          <a:off x="285750" y="733425"/>
          <a:ext cx="723900"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9525</xdr:rowOff>
    </xdr:from>
    <xdr:to>
      <xdr:col>2</xdr:col>
      <xdr:colOff>9525</xdr:colOff>
      <xdr:row>26</xdr:row>
      <xdr:rowOff>9525</xdr:rowOff>
    </xdr:to>
    <xdr:sp macro="" textlink="">
      <xdr:nvSpPr>
        <xdr:cNvPr id="6" name="Line 1"/>
        <xdr:cNvSpPr>
          <a:spLocks noChangeShapeType="1"/>
        </xdr:cNvSpPr>
      </xdr:nvSpPr>
      <xdr:spPr bwMode="auto">
        <a:xfrm>
          <a:off x="285750" y="733425"/>
          <a:ext cx="723900"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showGridLines="0" tabSelected="1" view="pageBreakPreview" zoomScaleNormal="100" zoomScaleSheetLayoutView="100" workbookViewId="0"/>
  </sheetViews>
  <sheetFormatPr defaultColWidth="9" defaultRowHeight="13.5"/>
  <cols>
    <col min="1" max="15" width="9" style="35"/>
    <col min="16" max="16" width="3.625" style="35" customWidth="1"/>
    <col min="17" max="16384" width="9" style="35"/>
  </cols>
  <sheetData>
    <row r="1" spans="1:1" ht="24.95" customHeight="1">
      <c r="A1" s="37" t="s">
        <v>55</v>
      </c>
    </row>
    <row r="3" spans="1:1" ht="24.95" customHeight="1">
      <c r="A3" s="37" t="s">
        <v>54</v>
      </c>
    </row>
    <row r="40" ht="12" customHeight="1"/>
  </sheetData>
  <sheetProtection algorithmName="SHA-512" hashValue="j5BTNK6kuFn4xfuvzA0F+Aqc512FjCZfm5Tx94camyYrSrByCwml79edjEBzaz+9CFNazo++RW+d21BJEy+cOA==" saltValue="m4bBEqa7RsRMpekcvz6crw==" spinCount="100000" sheet="1" objects="1" scenarios="1"/>
  <phoneticPr fontId="2"/>
  <printOptions horizontalCentered="1"/>
  <pageMargins left="0.51181102362204722" right="0.51181102362204722" top="0.78740157480314965" bottom="0.39370078740157483" header="0.31496062992125984" footer="0.31496062992125984"/>
  <pageSetup paperSize="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showGridLines="0" view="pageBreakPreview" topLeftCell="E1" zoomScaleNormal="100" zoomScaleSheetLayoutView="100" workbookViewId="0"/>
  </sheetViews>
  <sheetFormatPr defaultColWidth="9" defaultRowHeight="13.5"/>
  <cols>
    <col min="1" max="1" width="3.125" style="1" customWidth="1"/>
    <col min="2" max="2" width="9.375" style="1" bestFit="1" customWidth="1"/>
    <col min="3" max="3" width="1.625" style="1" customWidth="1"/>
    <col min="4" max="5" width="11.625" style="1" customWidth="1"/>
    <col min="6" max="6" width="1.625" style="1" customWidth="1"/>
    <col min="7" max="8" width="12.625" style="1" customWidth="1"/>
    <col min="9" max="10" width="1.625" style="1" customWidth="1"/>
    <col min="11" max="12" width="11.625" style="1" customWidth="1"/>
    <col min="13" max="13" width="1.625" style="1" customWidth="1"/>
    <col min="14" max="15" width="12.625" style="1" customWidth="1"/>
    <col min="16" max="17" width="1.625" style="1" customWidth="1"/>
    <col min="18" max="18" width="11.625" style="1" customWidth="1"/>
    <col min="19" max="19" width="12.625" style="1" customWidth="1"/>
    <col min="20" max="20" width="0.125" style="1" customWidth="1"/>
    <col min="21" max="21" width="1.625" style="1" customWidth="1"/>
    <col min="22" max="16384" width="9" style="1"/>
  </cols>
  <sheetData>
    <row r="1" spans="1:22" ht="20.100000000000001" customHeight="1" thickBot="1">
      <c r="S1" s="65" t="s">
        <v>48</v>
      </c>
    </row>
    <row r="2" spans="1:22" ht="24" customHeight="1">
      <c r="B2" s="44" t="s">
        <v>53</v>
      </c>
      <c r="C2" s="38"/>
      <c r="D2" s="38"/>
      <c r="E2" s="38"/>
      <c r="F2" s="38"/>
      <c r="G2" s="38"/>
      <c r="H2" s="38"/>
      <c r="I2" s="38"/>
      <c r="J2" s="38"/>
      <c r="K2" s="38"/>
      <c r="L2" s="38"/>
      <c r="M2" s="38"/>
      <c r="N2" s="38"/>
      <c r="O2" s="38"/>
      <c r="P2" s="38"/>
      <c r="Q2" s="38"/>
      <c r="R2" s="38"/>
      <c r="S2" s="38"/>
      <c r="U2" s="20"/>
    </row>
    <row r="3" spans="1:22" s="3" customFormat="1" ht="20.100000000000001" customHeight="1" thickBot="1">
      <c r="B3" s="21"/>
      <c r="C3" s="22"/>
      <c r="D3" s="22"/>
      <c r="E3" s="22"/>
      <c r="F3" s="22"/>
      <c r="G3" s="22"/>
      <c r="H3" s="22"/>
      <c r="I3" s="22"/>
      <c r="J3" s="22"/>
      <c r="K3" s="22"/>
      <c r="L3" s="22"/>
      <c r="M3" s="22"/>
      <c r="N3" s="22"/>
      <c r="O3" s="22"/>
      <c r="P3" s="23"/>
      <c r="Q3" s="22"/>
      <c r="R3" s="22"/>
      <c r="S3" s="23" t="s">
        <v>1</v>
      </c>
    </row>
    <row r="4" spans="1:22" ht="20.100000000000001" customHeight="1">
      <c r="B4" s="2" t="s">
        <v>0</v>
      </c>
      <c r="C4" s="134" t="s">
        <v>5</v>
      </c>
      <c r="D4" s="135"/>
      <c r="E4" s="135"/>
      <c r="F4" s="135"/>
      <c r="G4" s="135"/>
      <c r="H4" s="135"/>
      <c r="I4" s="136"/>
      <c r="J4" s="134" t="s">
        <v>9</v>
      </c>
      <c r="K4" s="135"/>
      <c r="L4" s="135"/>
      <c r="M4" s="135"/>
      <c r="N4" s="135"/>
      <c r="O4" s="135"/>
      <c r="P4" s="136"/>
      <c r="Q4" s="134" t="s">
        <v>10</v>
      </c>
      <c r="R4" s="135"/>
      <c r="S4" s="137"/>
    </row>
    <row r="5" spans="1:22" ht="39.950000000000003" customHeight="1" thickBot="1">
      <c r="B5" s="36" t="s">
        <v>13</v>
      </c>
      <c r="C5" s="140" t="s">
        <v>11</v>
      </c>
      <c r="D5" s="141"/>
      <c r="E5" s="138" t="s">
        <v>2</v>
      </c>
      <c r="F5" s="139"/>
      <c r="G5" s="34" t="s">
        <v>12</v>
      </c>
      <c r="H5" s="138" t="s">
        <v>2</v>
      </c>
      <c r="I5" s="139"/>
      <c r="J5" s="140" t="s">
        <v>11</v>
      </c>
      <c r="K5" s="141"/>
      <c r="L5" s="138" t="s">
        <v>2</v>
      </c>
      <c r="M5" s="139"/>
      <c r="N5" s="34" t="s">
        <v>12</v>
      </c>
      <c r="O5" s="138" t="s">
        <v>2</v>
      </c>
      <c r="P5" s="139"/>
      <c r="Q5" s="140" t="s">
        <v>11</v>
      </c>
      <c r="R5" s="141"/>
      <c r="S5" s="39" t="s">
        <v>12</v>
      </c>
    </row>
    <row r="6" spans="1:22" s="30" customFormat="1" ht="20.100000000000001" customHeight="1" thickTop="1">
      <c r="A6" s="1"/>
      <c r="B6" s="24"/>
      <c r="C6" s="25"/>
      <c r="D6" s="26"/>
      <c r="E6" s="28"/>
      <c r="F6" s="26" t="s">
        <v>3</v>
      </c>
      <c r="G6" s="27"/>
      <c r="H6" s="28"/>
      <c r="I6" s="26" t="s">
        <v>3</v>
      </c>
      <c r="J6" s="25"/>
      <c r="K6" s="26"/>
      <c r="L6" s="28"/>
      <c r="M6" s="26" t="s">
        <v>3</v>
      </c>
      <c r="N6" s="27"/>
      <c r="O6" s="29"/>
      <c r="P6" s="26" t="s">
        <v>3</v>
      </c>
      <c r="Q6" s="25"/>
      <c r="R6" s="26"/>
      <c r="S6" s="40"/>
      <c r="U6" s="1"/>
    </row>
    <row r="7" spans="1:22" ht="24.95" customHeight="1">
      <c r="B7" s="5" t="s">
        <v>6</v>
      </c>
      <c r="C7" s="6"/>
      <c r="D7" s="7">
        <v>24811</v>
      </c>
      <c r="E7" s="9">
        <v>0.7</v>
      </c>
      <c r="F7" s="33"/>
      <c r="G7" s="8">
        <v>24790</v>
      </c>
      <c r="H7" s="9">
        <v>0.6</v>
      </c>
      <c r="I7" s="33"/>
      <c r="J7" s="6"/>
      <c r="K7" s="7">
        <v>24396</v>
      </c>
      <c r="L7" s="9">
        <v>-0.3</v>
      </c>
      <c r="M7" s="33"/>
      <c r="N7" s="8">
        <v>24375</v>
      </c>
      <c r="O7" s="9">
        <v>-0.4</v>
      </c>
      <c r="P7" s="33"/>
      <c r="Q7" s="6"/>
      <c r="R7" s="7">
        <v>288</v>
      </c>
      <c r="S7" s="41">
        <v>288</v>
      </c>
      <c r="T7" s="4"/>
      <c r="V7" s="4"/>
    </row>
    <row r="8" spans="1:22" ht="24.95" customHeight="1">
      <c r="B8" s="10" t="s">
        <v>7</v>
      </c>
      <c r="C8" s="11"/>
      <c r="D8" s="12">
        <v>36835</v>
      </c>
      <c r="E8" s="14">
        <v>48.5</v>
      </c>
      <c r="F8" s="15"/>
      <c r="G8" s="13">
        <v>24745</v>
      </c>
      <c r="H8" s="14">
        <v>-1.8</v>
      </c>
      <c r="I8" s="15"/>
      <c r="J8" s="11"/>
      <c r="K8" s="12">
        <v>36378</v>
      </c>
      <c r="L8" s="14">
        <v>49.1</v>
      </c>
      <c r="M8" s="15"/>
      <c r="N8" s="13">
        <v>24487</v>
      </c>
      <c r="O8" s="14">
        <v>0.5</v>
      </c>
      <c r="P8" s="15"/>
      <c r="Q8" s="11"/>
      <c r="R8" s="12">
        <v>331</v>
      </c>
      <c r="S8" s="42">
        <v>131</v>
      </c>
      <c r="T8" s="4"/>
      <c r="V8" s="4"/>
    </row>
    <row r="9" spans="1:22" ht="24.95" customHeight="1" thickBot="1">
      <c r="B9" s="64" t="s">
        <v>47</v>
      </c>
      <c r="C9" s="16"/>
      <c r="D9" s="45">
        <v>45701</v>
      </c>
      <c r="E9" s="19">
        <v>24.1</v>
      </c>
      <c r="F9" s="18"/>
      <c r="G9" s="17">
        <v>27698</v>
      </c>
      <c r="H9" s="19">
        <v>11.9</v>
      </c>
      <c r="I9" s="18"/>
      <c r="J9" s="16"/>
      <c r="K9" s="45">
        <v>45303</v>
      </c>
      <c r="L9" s="19">
        <v>24.5</v>
      </c>
      <c r="M9" s="18"/>
      <c r="N9" s="17">
        <v>26765</v>
      </c>
      <c r="O9" s="19">
        <v>9.3000000000000007</v>
      </c>
      <c r="P9" s="18"/>
      <c r="Q9" s="16"/>
      <c r="R9" s="45">
        <v>268</v>
      </c>
      <c r="S9" s="43">
        <v>825</v>
      </c>
      <c r="T9" s="4"/>
      <c r="V9" s="4"/>
    </row>
    <row r="10" spans="1:22" s="31" customFormat="1" ht="15" customHeight="1">
      <c r="A10" s="1"/>
      <c r="U10" s="1"/>
    </row>
    <row r="11" spans="1:22" s="31" customFormat="1" ht="15" customHeight="1">
      <c r="A11" s="1"/>
      <c r="U11" s="1"/>
    </row>
    <row r="12" spans="1:22" s="31" customFormat="1">
      <c r="A12" s="1"/>
      <c r="U12" s="1"/>
    </row>
    <row r="13" spans="1:22" s="31" customFormat="1">
      <c r="A13" s="1"/>
      <c r="U13" s="1"/>
    </row>
    <row r="14" spans="1:22" s="31" customFormat="1">
      <c r="A14" s="1"/>
      <c r="U14" s="1"/>
    </row>
    <row r="15" spans="1:22" s="31" customFormat="1">
      <c r="A15" s="1"/>
      <c r="U15" s="1"/>
    </row>
    <row r="16" spans="1:22" s="31" customFormat="1">
      <c r="A16" s="1"/>
      <c r="U16" s="1"/>
    </row>
    <row r="17" spans="1:21" s="31" customFormat="1">
      <c r="A17" s="1"/>
      <c r="U17" s="1"/>
    </row>
  </sheetData>
  <mergeCells count="10">
    <mergeCell ref="C4:I4"/>
    <mergeCell ref="J4:P4"/>
    <mergeCell ref="Q4:S4"/>
    <mergeCell ref="L5:M5"/>
    <mergeCell ref="O5:P5"/>
    <mergeCell ref="H5:I5"/>
    <mergeCell ref="E5:F5"/>
    <mergeCell ref="J5:K5"/>
    <mergeCell ref="C5:D5"/>
    <mergeCell ref="Q5:R5"/>
  </mergeCells>
  <phoneticPr fontId="2"/>
  <printOptions horizontalCentered="1"/>
  <pageMargins left="0.39370078740157483" right="0.39370078740157483" top="0.78740157480314965" bottom="0.39370078740157483" header="0.19685039370078741" footer="0.19685039370078741"/>
  <pageSetup paperSize="9" scale="93" fitToHeight="0" orientation="landscape" horizontalDpi="200"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showGridLines="0" view="pageBreakPreview" zoomScaleNormal="75" zoomScaleSheetLayoutView="100" workbookViewId="0"/>
  </sheetViews>
  <sheetFormatPr defaultRowHeight="13.5"/>
  <cols>
    <col min="1" max="1" width="3" customWidth="1"/>
    <col min="3" max="3" width="2.5" customWidth="1"/>
    <col min="4" max="4" width="10.5" bestFit="1" customWidth="1"/>
    <col min="5" max="5" width="8.625" customWidth="1"/>
    <col min="6" max="6" width="1.625" customWidth="1"/>
    <col min="7" max="7" width="10.5" bestFit="1" customWidth="1"/>
    <col min="8" max="8" width="7.625" customWidth="1"/>
    <col min="9" max="9" width="1.625" customWidth="1"/>
    <col min="10" max="10" width="8" bestFit="1" customWidth="1"/>
    <col min="11" max="11" width="1.625" customWidth="1"/>
    <col min="12" max="12" width="9.25" customWidth="1"/>
    <col min="13" max="13" width="6.75" bestFit="1" customWidth="1"/>
    <col min="14" max="14" width="1.625" customWidth="1"/>
    <col min="15" max="15" width="8" bestFit="1" customWidth="1"/>
    <col min="16" max="16" width="1.625" customWidth="1"/>
    <col min="17" max="17" width="9.25" bestFit="1" customWidth="1"/>
    <col min="18" max="18" width="5.5" bestFit="1" customWidth="1"/>
    <col min="19" max="19" width="1.625" customWidth="1"/>
    <col min="20" max="20" width="9.25" customWidth="1"/>
    <col min="21" max="21" width="1.625" customWidth="1"/>
    <col min="22" max="22" width="9.25" customWidth="1"/>
    <col min="23" max="23" width="6.75" bestFit="1" customWidth="1"/>
    <col min="24" max="24" width="1.625" customWidth="1"/>
    <col min="25" max="25" width="8" bestFit="1" customWidth="1"/>
    <col min="26" max="26" width="1.625" customWidth="1"/>
    <col min="27" max="27" width="10.875" customWidth="1"/>
  </cols>
  <sheetData>
    <row r="1" spans="1:26" s="1" customFormat="1" ht="30" customHeight="1">
      <c r="A1" s="63" t="s">
        <v>56</v>
      </c>
    </row>
    <row r="2" spans="1:26" s="1" customFormat="1" ht="20.100000000000001" customHeight="1">
      <c r="A2" s="63"/>
    </row>
    <row r="3" spans="1:26" s="67" customFormat="1" ht="20.100000000000001" customHeight="1">
      <c r="A3" s="66" t="s">
        <v>57</v>
      </c>
      <c r="C3" s="68"/>
      <c r="D3" s="68"/>
      <c r="E3" s="68"/>
      <c r="F3" s="68"/>
      <c r="W3" s="62"/>
      <c r="X3" s="62"/>
      <c r="Y3" s="62"/>
      <c r="Z3" s="62"/>
    </row>
    <row r="4" spans="1:26" s="3" customFormat="1" ht="15" customHeight="1" thickBot="1">
      <c r="B4" s="21"/>
      <c r="C4" s="22"/>
      <c r="D4" s="22"/>
      <c r="E4" s="22"/>
      <c r="F4" s="22"/>
      <c r="G4" s="22"/>
      <c r="H4" s="22"/>
      <c r="I4" s="22"/>
      <c r="J4" s="22"/>
      <c r="K4" s="22"/>
      <c r="L4" s="22"/>
      <c r="M4" s="22"/>
      <c r="N4" s="22"/>
      <c r="O4" s="22"/>
      <c r="P4" s="22"/>
      <c r="Q4" s="22"/>
      <c r="R4" s="22"/>
      <c r="S4" s="22"/>
      <c r="T4" s="22"/>
      <c r="U4" s="22"/>
      <c r="V4" s="22"/>
      <c r="W4" s="22"/>
      <c r="X4" s="22"/>
      <c r="Y4" s="22"/>
      <c r="Z4" s="118" t="s">
        <v>1</v>
      </c>
    </row>
    <row r="5" spans="1:26" s="1" customFormat="1" ht="15" customHeight="1">
      <c r="B5" s="69" t="s">
        <v>0</v>
      </c>
      <c r="C5" s="172" t="s">
        <v>5</v>
      </c>
      <c r="D5" s="173"/>
      <c r="E5" s="173"/>
      <c r="F5" s="174"/>
      <c r="G5" s="175" t="s">
        <v>35</v>
      </c>
      <c r="H5" s="164"/>
      <c r="I5" s="164"/>
      <c r="J5" s="164"/>
      <c r="K5" s="176"/>
      <c r="L5" s="175" t="s">
        <v>36</v>
      </c>
      <c r="M5" s="164"/>
      <c r="N5" s="164"/>
      <c r="O5" s="164"/>
      <c r="P5" s="176"/>
      <c r="Q5" s="175" t="s">
        <v>37</v>
      </c>
      <c r="R5" s="164"/>
      <c r="S5" s="164"/>
      <c r="T5" s="164"/>
      <c r="U5" s="176"/>
      <c r="V5" s="175" t="s">
        <v>38</v>
      </c>
      <c r="W5" s="164"/>
      <c r="X5" s="164"/>
      <c r="Y5" s="164"/>
      <c r="Z5" s="165"/>
    </row>
    <row r="6" spans="1:26" s="1" customFormat="1" ht="29.25" customHeight="1" thickBot="1">
      <c r="B6" s="70" t="s">
        <v>39</v>
      </c>
      <c r="C6" s="71"/>
      <c r="D6" s="72" t="s">
        <v>40</v>
      </c>
      <c r="E6" s="170" t="s">
        <v>51</v>
      </c>
      <c r="F6" s="171"/>
      <c r="G6" s="73" t="s">
        <v>40</v>
      </c>
      <c r="H6" s="151" t="s">
        <v>14</v>
      </c>
      <c r="I6" s="152"/>
      <c r="J6" s="149" t="s">
        <v>2</v>
      </c>
      <c r="K6" s="150"/>
      <c r="L6" s="74" t="s">
        <v>40</v>
      </c>
      <c r="M6" s="151" t="s">
        <v>14</v>
      </c>
      <c r="N6" s="152"/>
      <c r="O6" s="149" t="s">
        <v>2</v>
      </c>
      <c r="P6" s="150"/>
      <c r="Q6" s="73" t="s">
        <v>40</v>
      </c>
      <c r="R6" s="151" t="s">
        <v>14</v>
      </c>
      <c r="S6" s="152"/>
      <c r="T6" s="149" t="s">
        <v>2</v>
      </c>
      <c r="U6" s="150"/>
      <c r="V6" s="73" t="s">
        <v>40</v>
      </c>
      <c r="W6" s="151" t="s">
        <v>14</v>
      </c>
      <c r="X6" s="152"/>
      <c r="Y6" s="149" t="s">
        <v>2</v>
      </c>
      <c r="Z6" s="153"/>
    </row>
    <row r="7" spans="1:26" s="110" customFormat="1" ht="15" customHeight="1" thickTop="1">
      <c r="A7" s="102"/>
      <c r="B7" s="103"/>
      <c r="C7" s="104"/>
      <c r="D7" s="105"/>
      <c r="E7" s="106"/>
      <c r="F7" s="105" t="s">
        <v>3</v>
      </c>
      <c r="G7" s="107"/>
      <c r="H7" s="106"/>
      <c r="I7" s="105" t="s">
        <v>3</v>
      </c>
      <c r="J7" s="106"/>
      <c r="K7" s="105" t="s">
        <v>3</v>
      </c>
      <c r="L7" s="107"/>
      <c r="M7" s="106"/>
      <c r="N7" s="105" t="s">
        <v>3</v>
      </c>
      <c r="O7" s="108"/>
      <c r="P7" s="105" t="s">
        <v>3</v>
      </c>
      <c r="Q7" s="107"/>
      <c r="R7" s="106"/>
      <c r="S7" s="105" t="s">
        <v>3</v>
      </c>
      <c r="T7" s="108"/>
      <c r="U7" s="105" t="s">
        <v>3</v>
      </c>
      <c r="V7" s="107"/>
      <c r="W7" s="106"/>
      <c r="X7" s="105" t="s">
        <v>3</v>
      </c>
      <c r="Y7" s="108"/>
      <c r="Z7" s="109" t="s">
        <v>3</v>
      </c>
    </row>
    <row r="8" spans="1:26" s="1" customFormat="1" ht="15" customHeight="1">
      <c r="B8" s="75" t="s">
        <v>6</v>
      </c>
      <c r="C8" s="76"/>
      <c r="D8" s="77">
        <f>表用!C10/ 100</f>
        <v>24790.09</v>
      </c>
      <c r="E8" s="78">
        <f>表用!D10*100</f>
        <v>0.64593424787229292</v>
      </c>
      <c r="F8" s="77"/>
      <c r="G8" s="79">
        <f>表用!E10/100</f>
        <v>13038.92</v>
      </c>
      <c r="H8" s="78">
        <f>表用!F10*100</f>
        <v>52.597308037203575</v>
      </c>
      <c r="I8" s="80"/>
      <c r="J8" s="81">
        <f>表用!G10*100</f>
        <v>2.0395514270286297</v>
      </c>
      <c r="K8" s="80"/>
      <c r="L8" s="79">
        <f>表用!H10/100</f>
        <v>2477.73</v>
      </c>
      <c r="M8" s="82">
        <f>表用!I10*100</f>
        <v>9.9948406802879699</v>
      </c>
      <c r="N8" s="80"/>
      <c r="O8" s="81">
        <f>表用!J10*100</f>
        <v>5.0001271326502117</v>
      </c>
      <c r="P8" s="80"/>
      <c r="Q8" s="79">
        <f>表用!K10/100</f>
        <v>1902.01</v>
      </c>
      <c r="R8" s="78">
        <f>表用!L10*100</f>
        <v>7.6724610519768186</v>
      </c>
      <c r="S8" s="80"/>
      <c r="T8" s="81">
        <f>表用!M10*100</f>
        <v>2.7869047361708477</v>
      </c>
      <c r="U8" s="80"/>
      <c r="V8" s="79">
        <f>表用!N10/100</f>
        <v>2314.3200000000002</v>
      </c>
      <c r="W8" s="78">
        <f>表用!O10*100</f>
        <v>9.3356659858838764</v>
      </c>
      <c r="X8" s="80"/>
      <c r="Y8" s="81">
        <f>表用!P10*100</f>
        <v>-4.089515126398668</v>
      </c>
      <c r="Z8" s="83"/>
    </row>
    <row r="9" spans="1:26" s="1" customFormat="1" ht="15" customHeight="1">
      <c r="B9" s="84" t="s">
        <v>7</v>
      </c>
      <c r="C9" s="85"/>
      <c r="D9" s="86">
        <f>表用!C11/100</f>
        <v>24744.86</v>
      </c>
      <c r="E9" s="87">
        <f>表用!D11*100</f>
        <v>-0.18245193946452298</v>
      </c>
      <c r="F9" s="86"/>
      <c r="G9" s="88">
        <f>表用!E11/100</f>
        <v>12812.86</v>
      </c>
      <c r="H9" s="89">
        <f>表用!F11*100</f>
        <v>51.779884792235642</v>
      </c>
      <c r="I9" s="90"/>
      <c r="J9" s="87">
        <f>表用!G11*100</f>
        <v>-1.7337325484012456</v>
      </c>
      <c r="K9" s="90"/>
      <c r="L9" s="88">
        <f>表用!H11/100</f>
        <v>2593.8200000000002</v>
      </c>
      <c r="M9" s="91">
        <f>表用!I11*100</f>
        <v>10.482257729484022</v>
      </c>
      <c r="N9" s="90"/>
      <c r="O9" s="87">
        <f>表用!J11*100</f>
        <v>4.6853369818341761</v>
      </c>
      <c r="P9" s="90"/>
      <c r="Q9" s="88">
        <f>表用!K11/100</f>
        <v>2100.04</v>
      </c>
      <c r="R9" s="89">
        <f>表用!L11*100</f>
        <v>8.4867726065130302</v>
      </c>
      <c r="S9" s="90"/>
      <c r="T9" s="87">
        <f>表用!M11*100</f>
        <v>10.41161718392647</v>
      </c>
      <c r="U9" s="90"/>
      <c r="V9" s="88">
        <f>表用!N11/100</f>
        <v>3087.34</v>
      </c>
      <c r="W9" s="89">
        <f>表用!O11*100</f>
        <v>12.476692129193699</v>
      </c>
      <c r="X9" s="90"/>
      <c r="Y9" s="87">
        <f>表用!P11*100</f>
        <v>33.401603926855408</v>
      </c>
      <c r="Z9" s="92"/>
    </row>
    <row r="10" spans="1:26" s="31" customFormat="1" ht="15" customHeight="1">
      <c r="B10" s="142" t="s">
        <v>8</v>
      </c>
      <c r="C10" s="32" t="s">
        <v>4</v>
      </c>
      <c r="D10" s="121"/>
      <c r="E10" s="128"/>
      <c r="F10" s="121"/>
      <c r="G10" s="124"/>
      <c r="H10" s="126"/>
      <c r="I10" s="123"/>
      <c r="J10" s="122"/>
      <c r="K10" s="123"/>
      <c r="L10" s="124"/>
      <c r="M10" s="125"/>
      <c r="N10" s="123"/>
      <c r="O10" s="122"/>
      <c r="P10" s="123"/>
      <c r="Q10" s="124"/>
      <c r="R10" s="126"/>
      <c r="S10" s="123"/>
      <c r="T10" s="122"/>
      <c r="U10" s="123"/>
      <c r="V10" s="124"/>
      <c r="W10" s="126"/>
      <c r="X10" s="123"/>
      <c r="Y10" s="122"/>
      <c r="Z10" s="127"/>
    </row>
    <row r="11" spans="1:26" s="1" customFormat="1" ht="15" customHeight="1" thickBot="1">
      <c r="B11" s="143"/>
      <c r="C11" s="93"/>
      <c r="D11" s="94">
        <f>表用!C12/100</f>
        <v>27698.01</v>
      </c>
      <c r="E11" s="95">
        <f>表用!D12*100</f>
        <v>11.93439768905542</v>
      </c>
      <c r="F11" s="94"/>
      <c r="G11" s="96">
        <f>表用!E12/100</f>
        <v>13959.97</v>
      </c>
      <c r="H11" s="95">
        <f>表用!F12*100</f>
        <v>50.400624449193273</v>
      </c>
      <c r="I11" s="97"/>
      <c r="J11" s="98">
        <f>表用!G12*100</f>
        <v>8.9528021066334951</v>
      </c>
      <c r="K11" s="97"/>
      <c r="L11" s="96">
        <f>表用!H12/100</f>
        <v>3804.17</v>
      </c>
      <c r="M11" s="99">
        <f>表用!I12*100</f>
        <v>13.73445240289826</v>
      </c>
      <c r="N11" s="97"/>
      <c r="O11" s="98">
        <f>表用!J12*100-0.1</f>
        <v>46.562837051144648</v>
      </c>
      <c r="P11" s="97"/>
      <c r="Q11" s="96">
        <f>表用!K12/100</f>
        <v>2084.16</v>
      </c>
      <c r="R11" s="95">
        <f>表用!L12*100</f>
        <v>7.5245838960993945</v>
      </c>
      <c r="S11" s="97"/>
      <c r="T11" s="98">
        <f>表用!M12*100</f>
        <v>-0.75617607283671173</v>
      </c>
      <c r="U11" s="97"/>
      <c r="V11" s="96">
        <f>表用!N12/100</f>
        <v>3682.4</v>
      </c>
      <c r="W11" s="95">
        <f>表用!O12*100</f>
        <v>13.294817930963271</v>
      </c>
      <c r="X11" s="97"/>
      <c r="Y11" s="98">
        <f>表用!P12*100</f>
        <v>19.274197205361254</v>
      </c>
      <c r="Z11" s="100"/>
    </row>
    <row r="12" spans="1:26" ht="20.100000000000001" customHeight="1"/>
    <row r="13" spans="1:26" s="1" customFormat="1" ht="20.100000000000001" customHeight="1">
      <c r="A13" s="66" t="s">
        <v>58</v>
      </c>
      <c r="C13" s="61"/>
      <c r="D13" s="61"/>
      <c r="V13" s="62"/>
      <c r="W13" s="62"/>
      <c r="X13" s="62"/>
      <c r="Y13" s="62"/>
      <c r="Z13" s="62"/>
    </row>
    <row r="14" spans="1:26" s="3" customFormat="1" ht="15" customHeight="1" thickBot="1">
      <c r="B14" s="21"/>
      <c r="C14" s="22"/>
      <c r="D14" s="22"/>
      <c r="E14" s="22"/>
      <c r="F14" s="22"/>
      <c r="G14" s="22"/>
      <c r="H14" s="22"/>
      <c r="I14" s="22"/>
      <c r="J14" s="22"/>
      <c r="K14" s="22"/>
      <c r="L14" s="22"/>
      <c r="M14" s="22"/>
      <c r="N14" s="22"/>
      <c r="O14" s="22"/>
      <c r="P14" s="22"/>
      <c r="Q14" s="22"/>
      <c r="R14" s="22"/>
      <c r="S14" s="22"/>
      <c r="T14" s="22"/>
      <c r="U14" s="22"/>
      <c r="V14" s="22"/>
      <c r="W14" s="22"/>
      <c r="X14" s="22"/>
      <c r="Y14" s="22"/>
      <c r="Z14" s="118" t="s">
        <v>1</v>
      </c>
    </row>
    <row r="15" spans="1:26" s="1" customFormat="1" ht="15" customHeight="1">
      <c r="A15" s="3"/>
      <c r="B15" s="154" t="s">
        <v>0</v>
      </c>
      <c r="C15" s="156" t="s">
        <v>41</v>
      </c>
      <c r="D15" s="157"/>
      <c r="E15" s="157"/>
      <c r="F15" s="158"/>
      <c r="G15" s="162" t="s">
        <v>42</v>
      </c>
      <c r="H15" s="163"/>
      <c r="I15" s="163"/>
      <c r="J15" s="163"/>
      <c r="K15" s="163"/>
      <c r="L15" s="164"/>
      <c r="M15" s="164"/>
      <c r="N15" s="164"/>
      <c r="O15" s="164"/>
      <c r="P15" s="164"/>
      <c r="Q15" s="164"/>
      <c r="R15" s="164"/>
      <c r="S15" s="164"/>
      <c r="T15" s="164"/>
      <c r="U15" s="164"/>
      <c r="V15" s="164"/>
      <c r="W15" s="164"/>
      <c r="X15" s="164"/>
      <c r="Y15" s="164"/>
      <c r="Z15" s="165"/>
    </row>
    <row r="16" spans="1:26" s="1" customFormat="1" ht="15" customHeight="1">
      <c r="A16" s="3"/>
      <c r="B16" s="155"/>
      <c r="C16" s="167"/>
      <c r="D16" s="168"/>
      <c r="E16" s="168"/>
      <c r="F16" s="169"/>
      <c r="G16" s="144"/>
      <c r="H16" s="145"/>
      <c r="I16" s="145"/>
      <c r="J16" s="145"/>
      <c r="K16" s="145"/>
      <c r="L16" s="144" t="s">
        <v>43</v>
      </c>
      <c r="M16" s="145"/>
      <c r="N16" s="145"/>
      <c r="O16" s="145"/>
      <c r="P16" s="166"/>
      <c r="Q16" s="144" t="s">
        <v>44</v>
      </c>
      <c r="R16" s="145"/>
      <c r="S16" s="145"/>
      <c r="T16" s="145"/>
      <c r="U16" s="166"/>
      <c r="V16" s="144" t="s">
        <v>45</v>
      </c>
      <c r="W16" s="145"/>
      <c r="X16" s="145"/>
      <c r="Y16" s="145"/>
      <c r="Z16" s="146"/>
    </row>
    <row r="17" spans="1:26" s="1" customFormat="1" ht="30" customHeight="1" thickBot="1">
      <c r="A17" s="3"/>
      <c r="B17" s="70" t="s">
        <v>39</v>
      </c>
      <c r="C17" s="147" t="s">
        <v>40</v>
      </c>
      <c r="D17" s="148"/>
      <c r="E17" s="149" t="s">
        <v>2</v>
      </c>
      <c r="F17" s="150"/>
      <c r="G17" s="73" t="s">
        <v>40</v>
      </c>
      <c r="H17" s="151" t="s">
        <v>14</v>
      </c>
      <c r="I17" s="152"/>
      <c r="J17" s="149" t="s">
        <v>2</v>
      </c>
      <c r="K17" s="150"/>
      <c r="L17" s="74" t="s">
        <v>40</v>
      </c>
      <c r="M17" s="151" t="s">
        <v>14</v>
      </c>
      <c r="N17" s="152"/>
      <c r="O17" s="149" t="s">
        <v>2</v>
      </c>
      <c r="P17" s="150"/>
      <c r="Q17" s="101" t="s">
        <v>40</v>
      </c>
      <c r="R17" s="151" t="s">
        <v>14</v>
      </c>
      <c r="S17" s="152"/>
      <c r="T17" s="149" t="s">
        <v>2</v>
      </c>
      <c r="U17" s="150"/>
      <c r="V17" s="73" t="s">
        <v>40</v>
      </c>
      <c r="W17" s="151" t="s">
        <v>14</v>
      </c>
      <c r="X17" s="152"/>
      <c r="Y17" s="149" t="s">
        <v>2</v>
      </c>
      <c r="Z17" s="153"/>
    </row>
    <row r="18" spans="1:26" s="110" customFormat="1" ht="15" customHeight="1" thickTop="1">
      <c r="B18" s="111"/>
      <c r="C18" s="112"/>
      <c r="D18" s="113"/>
      <c r="E18" s="114"/>
      <c r="F18" s="113" t="s">
        <v>3</v>
      </c>
      <c r="G18" s="115"/>
      <c r="H18" s="116"/>
      <c r="I18" s="113" t="s">
        <v>3</v>
      </c>
      <c r="J18" s="116"/>
      <c r="K18" s="113" t="s">
        <v>3</v>
      </c>
      <c r="L18" s="115"/>
      <c r="M18" s="116"/>
      <c r="N18" s="113" t="s">
        <v>3</v>
      </c>
      <c r="O18" s="114"/>
      <c r="P18" s="113" t="s">
        <v>3</v>
      </c>
      <c r="Q18" s="115"/>
      <c r="R18" s="116"/>
      <c r="S18" s="113" t="s">
        <v>3</v>
      </c>
      <c r="T18" s="114"/>
      <c r="U18" s="113" t="s">
        <v>3</v>
      </c>
      <c r="V18" s="115"/>
      <c r="W18" s="116"/>
      <c r="X18" s="113" t="s">
        <v>3</v>
      </c>
      <c r="Y18" s="114"/>
      <c r="Z18" s="117" t="s">
        <v>3</v>
      </c>
    </row>
    <row r="19" spans="1:26" s="1" customFormat="1" ht="15" customHeight="1">
      <c r="B19" s="75" t="s">
        <v>6</v>
      </c>
      <c r="C19" s="76"/>
      <c r="D19" s="77">
        <f>表用!C23/100</f>
        <v>24374.74</v>
      </c>
      <c r="E19" s="81">
        <f>表用!D23*100</f>
        <v>-0.41936660730576003</v>
      </c>
      <c r="F19" s="80"/>
      <c r="G19" s="79">
        <f>表用!E23/100</f>
        <v>10511.62</v>
      </c>
      <c r="H19" s="78">
        <f>表用!F23*100</f>
        <v>43.125054872380176</v>
      </c>
      <c r="I19" s="80"/>
      <c r="J19" s="81">
        <f>表用!G23*100</f>
        <v>1.1684064437519126</v>
      </c>
      <c r="K19" s="80"/>
      <c r="L19" s="79">
        <f>表用!H23/100</f>
        <v>6736.21</v>
      </c>
      <c r="M19" s="82">
        <f>表用!I23*100</f>
        <v>27.636028117633256</v>
      </c>
      <c r="N19" s="80"/>
      <c r="O19" s="81">
        <f>表用!J23*100</f>
        <v>0.14926771104506464</v>
      </c>
      <c r="P19" s="80"/>
      <c r="Q19" s="79">
        <f>表用!K23/100</f>
        <v>515.59</v>
      </c>
      <c r="R19" s="78">
        <f>表用!L23*100</f>
        <v>2.1152635884526356</v>
      </c>
      <c r="S19" s="80"/>
      <c r="T19" s="81">
        <f>表用!M23*100+0.1</f>
        <v>2.2071393207248158</v>
      </c>
      <c r="U19" s="80"/>
      <c r="V19" s="79">
        <f>表用!N23/100</f>
        <v>3259.82</v>
      </c>
      <c r="W19" s="78">
        <f>表用!O23*100</f>
        <v>13.373763166294287</v>
      </c>
      <c r="X19" s="80"/>
      <c r="Y19" s="81">
        <f>表用!P23*100</f>
        <v>3.1882498179861329</v>
      </c>
      <c r="Z19" s="83"/>
    </row>
    <row r="20" spans="1:26" s="1" customFormat="1" ht="15" customHeight="1">
      <c r="B20" s="84" t="s">
        <v>7</v>
      </c>
      <c r="C20" s="85"/>
      <c r="D20" s="77">
        <f>表用!C24/100</f>
        <v>24487.08</v>
      </c>
      <c r="E20" s="81">
        <f>表用!D24*100</f>
        <v>0.46088696740971269</v>
      </c>
      <c r="F20" s="90"/>
      <c r="G20" s="88">
        <f>表用!E24/100</f>
        <v>10426.64</v>
      </c>
      <c r="H20" s="78">
        <f>表用!F24*100</f>
        <v>42.580168807387409</v>
      </c>
      <c r="I20" s="90"/>
      <c r="J20" s="81">
        <f>表用!G24*100</f>
        <v>-0.80843866121492747</v>
      </c>
      <c r="K20" s="90"/>
      <c r="L20" s="79">
        <f>表用!H24/100</f>
        <v>6663.24</v>
      </c>
      <c r="M20" s="82">
        <f>表用!I24*100</f>
        <v>27.211247727372967</v>
      </c>
      <c r="N20" s="90"/>
      <c r="O20" s="81">
        <f>表用!J24*100</f>
        <v>-1.0832500768236164</v>
      </c>
      <c r="P20" s="90"/>
      <c r="Q20" s="79">
        <f>表用!K24/100</f>
        <v>526.86</v>
      </c>
      <c r="R20" s="78">
        <f>表用!L24*100</f>
        <v>2.151583610622418</v>
      </c>
      <c r="S20" s="90"/>
      <c r="T20" s="87">
        <f>表用!M24*100</f>
        <v>2.1858453422292978</v>
      </c>
      <c r="U20" s="90"/>
      <c r="V20" s="79">
        <f>表用!N24/100</f>
        <v>3236.54</v>
      </c>
      <c r="W20" s="78">
        <f>表用!O24*100</f>
        <v>13.217337469392021</v>
      </c>
      <c r="X20" s="90"/>
      <c r="Y20" s="87">
        <f>表用!P24*100</f>
        <v>-0.71414986103527367</v>
      </c>
      <c r="Z20" s="92"/>
    </row>
    <row r="21" spans="1:26" s="31" customFormat="1" ht="15" customHeight="1">
      <c r="B21" s="142" t="s">
        <v>8</v>
      </c>
      <c r="C21" s="120" t="s">
        <v>4</v>
      </c>
      <c r="D21" s="121"/>
      <c r="E21" s="122"/>
      <c r="F21" s="123"/>
      <c r="G21" s="124"/>
      <c r="H21" s="126"/>
      <c r="I21" s="123"/>
      <c r="J21" s="122"/>
      <c r="K21" s="123"/>
      <c r="L21" s="124"/>
      <c r="M21" s="125"/>
      <c r="N21" s="123"/>
      <c r="O21" s="122"/>
      <c r="P21" s="123"/>
      <c r="Q21" s="124"/>
      <c r="R21" s="126"/>
      <c r="S21" s="123"/>
      <c r="T21" s="122"/>
      <c r="U21" s="123"/>
      <c r="V21" s="124"/>
      <c r="W21" s="126"/>
      <c r="X21" s="123"/>
      <c r="Y21" s="122"/>
      <c r="Z21" s="127"/>
    </row>
    <row r="22" spans="1:26" s="1" customFormat="1" ht="15" customHeight="1" thickBot="1">
      <c r="B22" s="143"/>
      <c r="C22" s="93"/>
      <c r="D22" s="94">
        <f>表用!C25/100</f>
        <v>26764.6</v>
      </c>
      <c r="E22" s="98">
        <f>表用!D25*100</f>
        <v>9.3009048036760689</v>
      </c>
      <c r="F22" s="97"/>
      <c r="G22" s="96">
        <f>表用!E25/100</f>
        <v>10454.700000000001</v>
      </c>
      <c r="H22" s="95">
        <f>表用!F25*100</f>
        <v>39.061671013204005</v>
      </c>
      <c r="I22" s="97"/>
      <c r="J22" s="98">
        <f>表用!G25*100</f>
        <v>0.26911833534100094</v>
      </c>
      <c r="K22" s="97"/>
      <c r="L22" s="96">
        <f>表用!H25/100</f>
        <v>6585.23</v>
      </c>
      <c r="M22" s="99">
        <f>表用!I25*100</f>
        <v>24.60425337946392</v>
      </c>
      <c r="N22" s="97"/>
      <c r="O22" s="98">
        <f>表用!J25*100</f>
        <v>-1.1707517664079292</v>
      </c>
      <c r="P22" s="97"/>
      <c r="Q22" s="96">
        <f>表用!K25/100</f>
        <v>549.07000000000005</v>
      </c>
      <c r="R22" s="95">
        <f>表用!L25*100</f>
        <v>2.0514784454092343</v>
      </c>
      <c r="S22" s="97"/>
      <c r="T22" s="98">
        <f>表用!M25*100</f>
        <v>4.2155411304710899</v>
      </c>
      <c r="U22" s="97"/>
      <c r="V22" s="96">
        <f>表用!N25/100</f>
        <v>3320.4</v>
      </c>
      <c r="W22" s="95">
        <f>表用!O25*100</f>
        <v>12.405939188330855</v>
      </c>
      <c r="X22" s="97"/>
      <c r="Y22" s="98">
        <f>表用!P25*100</f>
        <v>2.5910385782347722</v>
      </c>
      <c r="Z22" s="100"/>
    </row>
    <row r="23" spans="1:26" s="3" customFormat="1" ht="15" customHeight="1" thickBot="1">
      <c r="B23" s="21"/>
      <c r="C23" s="22"/>
      <c r="D23" s="22"/>
      <c r="E23" s="22"/>
      <c r="F23" s="22"/>
      <c r="G23" s="22"/>
      <c r="H23" s="22"/>
      <c r="I23" s="22"/>
      <c r="J23" s="22"/>
      <c r="K23" s="22"/>
      <c r="L23" s="22"/>
      <c r="M23" s="22"/>
      <c r="N23" s="22"/>
      <c r="O23" s="22"/>
      <c r="P23" s="22"/>
      <c r="Q23" s="22"/>
      <c r="R23" s="22"/>
      <c r="S23" s="22"/>
      <c r="T23" s="22"/>
      <c r="U23" s="118" t="s">
        <v>1</v>
      </c>
      <c r="V23" s="22"/>
      <c r="W23" s="22"/>
      <c r="X23" s="22"/>
      <c r="Y23" s="22"/>
      <c r="Z23" s="23"/>
    </row>
    <row r="24" spans="1:26" s="1" customFormat="1" ht="15" customHeight="1">
      <c r="A24" s="3"/>
      <c r="B24" s="154" t="s">
        <v>0</v>
      </c>
      <c r="C24" s="156" t="s">
        <v>41</v>
      </c>
      <c r="D24" s="157"/>
      <c r="E24" s="157"/>
      <c r="F24" s="158"/>
      <c r="G24" s="162" t="s">
        <v>46</v>
      </c>
      <c r="H24" s="163"/>
      <c r="I24" s="163"/>
      <c r="J24" s="163"/>
      <c r="K24" s="163"/>
      <c r="L24" s="164"/>
      <c r="M24" s="164"/>
      <c r="N24" s="164"/>
      <c r="O24" s="164"/>
      <c r="P24" s="164"/>
      <c r="Q24" s="164"/>
      <c r="R24" s="164"/>
      <c r="S24" s="164"/>
      <c r="T24" s="164"/>
      <c r="U24" s="165"/>
    </row>
    <row r="25" spans="1:26" s="1" customFormat="1" ht="15" customHeight="1">
      <c r="A25" s="3"/>
      <c r="B25" s="155"/>
      <c r="C25" s="159"/>
      <c r="D25" s="160"/>
      <c r="E25" s="160"/>
      <c r="F25" s="161"/>
      <c r="G25" s="144"/>
      <c r="H25" s="145"/>
      <c r="I25" s="145"/>
      <c r="J25" s="145"/>
      <c r="K25" s="145"/>
      <c r="L25" s="144" t="s">
        <v>31</v>
      </c>
      <c r="M25" s="145"/>
      <c r="N25" s="145"/>
      <c r="O25" s="145"/>
      <c r="P25" s="166"/>
      <c r="Q25" s="144" t="s">
        <v>32</v>
      </c>
      <c r="R25" s="145"/>
      <c r="S25" s="145"/>
      <c r="T25" s="145"/>
      <c r="U25" s="146"/>
    </row>
    <row r="26" spans="1:26" s="1" customFormat="1" ht="30" customHeight="1" thickBot="1">
      <c r="A26" s="3"/>
      <c r="B26" s="70" t="s">
        <v>39</v>
      </c>
      <c r="C26" s="147" t="s">
        <v>40</v>
      </c>
      <c r="D26" s="148"/>
      <c r="E26" s="149" t="s">
        <v>2</v>
      </c>
      <c r="F26" s="150"/>
      <c r="G26" s="73" t="s">
        <v>40</v>
      </c>
      <c r="H26" s="151" t="s">
        <v>14</v>
      </c>
      <c r="I26" s="152"/>
      <c r="J26" s="149" t="s">
        <v>2</v>
      </c>
      <c r="K26" s="150"/>
      <c r="L26" s="74" t="s">
        <v>40</v>
      </c>
      <c r="M26" s="151" t="s">
        <v>14</v>
      </c>
      <c r="N26" s="152"/>
      <c r="O26" s="149" t="s">
        <v>2</v>
      </c>
      <c r="P26" s="150"/>
      <c r="Q26" s="73" t="s">
        <v>40</v>
      </c>
      <c r="R26" s="151" t="s">
        <v>14</v>
      </c>
      <c r="S26" s="152"/>
      <c r="T26" s="149" t="s">
        <v>2</v>
      </c>
      <c r="U26" s="153"/>
    </row>
    <row r="27" spans="1:26" s="119" customFormat="1" ht="15" customHeight="1" thickTop="1">
      <c r="A27" s="110"/>
      <c r="B27" s="111"/>
      <c r="C27" s="104"/>
      <c r="D27" s="105"/>
      <c r="E27" s="108"/>
      <c r="F27" s="105" t="s">
        <v>3</v>
      </c>
      <c r="G27" s="115"/>
      <c r="H27" s="116"/>
      <c r="I27" s="113" t="s">
        <v>3</v>
      </c>
      <c r="J27" s="116"/>
      <c r="K27" s="113" t="s">
        <v>3</v>
      </c>
      <c r="L27" s="115"/>
      <c r="M27" s="116"/>
      <c r="N27" s="113" t="s">
        <v>3</v>
      </c>
      <c r="O27" s="114"/>
      <c r="P27" s="113" t="s">
        <v>3</v>
      </c>
      <c r="Q27" s="115"/>
      <c r="R27" s="116"/>
      <c r="S27" s="113" t="s">
        <v>3</v>
      </c>
      <c r="T27" s="114"/>
      <c r="U27" s="117" t="s">
        <v>3</v>
      </c>
    </row>
    <row r="28" spans="1:26" s="1" customFormat="1" ht="15" customHeight="1">
      <c r="A28" s="3"/>
      <c r="B28" s="75" t="s">
        <v>6</v>
      </c>
      <c r="C28" s="76"/>
      <c r="D28" s="77">
        <v>24374.74</v>
      </c>
      <c r="E28" s="81">
        <v>-0.41936660730576003</v>
      </c>
      <c r="F28" s="80"/>
      <c r="G28" s="79">
        <f>表用!Q23/100</f>
        <v>1519.47</v>
      </c>
      <c r="H28" s="81">
        <f>表用!R23*100</f>
        <v>6.2337895706784971</v>
      </c>
      <c r="I28" s="80"/>
      <c r="J28" s="81">
        <f>表用!S23*100</f>
        <v>-4.5852721210180247</v>
      </c>
      <c r="K28" s="80"/>
      <c r="L28" s="79">
        <f>表用!T23/100</f>
        <v>885.69</v>
      </c>
      <c r="M28" s="82">
        <f>表用!U23*100</f>
        <v>3.6336387588134276</v>
      </c>
      <c r="N28" s="80"/>
      <c r="O28" s="81">
        <f>表用!V23*100</f>
        <v>-1.8223537627614639</v>
      </c>
      <c r="P28" s="80"/>
      <c r="Q28" s="79">
        <f>表用!W23/100</f>
        <v>633.77</v>
      </c>
      <c r="R28" s="78">
        <f>表用!X23*100</f>
        <v>2.600109785786433</v>
      </c>
      <c r="S28" s="80"/>
      <c r="T28" s="81">
        <f>表用!Y23*100+0.1</f>
        <v>-8.0971724897155095</v>
      </c>
      <c r="U28" s="83"/>
    </row>
    <row r="29" spans="1:26" s="1" customFormat="1" ht="15" customHeight="1">
      <c r="A29" s="3"/>
      <c r="B29" s="84" t="s">
        <v>7</v>
      </c>
      <c r="C29" s="85"/>
      <c r="D29" s="86">
        <v>24487.08</v>
      </c>
      <c r="E29" s="87">
        <v>0.46088696740971269</v>
      </c>
      <c r="F29" s="90"/>
      <c r="G29" s="79">
        <f>表用!Q24/100</f>
        <v>1465.09</v>
      </c>
      <c r="H29" s="81">
        <f>表用!R24*100</f>
        <v>5.9831143607159367</v>
      </c>
      <c r="I29" s="90"/>
      <c r="J29" s="81">
        <f>表用!S24*100</f>
        <v>-3.5788794777126265</v>
      </c>
      <c r="K29" s="90"/>
      <c r="L29" s="79">
        <f>表用!T24/100</f>
        <v>968.16</v>
      </c>
      <c r="M29" s="82">
        <f>表用!U24*100</f>
        <v>3.9537584718145244</v>
      </c>
      <c r="N29" s="90"/>
      <c r="O29" s="81">
        <f>表用!V24*100</f>
        <v>9.3113843444094346</v>
      </c>
      <c r="P29" s="90"/>
      <c r="Q29" s="79">
        <f>表用!W24/100</f>
        <v>496.94</v>
      </c>
      <c r="R29" s="78">
        <f>表用!X24*100</f>
        <v>2.029396726763665</v>
      </c>
      <c r="S29" s="90"/>
      <c r="T29" s="81">
        <f>表用!Y24*100</f>
        <v>-21.589851207851428</v>
      </c>
      <c r="U29" s="92"/>
    </row>
    <row r="30" spans="1:26" s="31" customFormat="1" ht="15" customHeight="1">
      <c r="A30" s="102"/>
      <c r="B30" s="142" t="s">
        <v>8</v>
      </c>
      <c r="C30" s="120" t="s">
        <v>4</v>
      </c>
      <c r="D30" s="121"/>
      <c r="E30" s="122"/>
      <c r="F30" s="123"/>
      <c r="G30" s="124"/>
      <c r="H30" s="122"/>
      <c r="I30" s="123"/>
      <c r="J30" s="122"/>
      <c r="K30" s="123"/>
      <c r="L30" s="124"/>
      <c r="M30" s="125"/>
      <c r="N30" s="123"/>
      <c r="O30" s="122"/>
      <c r="P30" s="123"/>
      <c r="Q30" s="124"/>
      <c r="R30" s="126"/>
      <c r="S30" s="123"/>
      <c r="T30" s="122"/>
      <c r="U30" s="127"/>
    </row>
    <row r="31" spans="1:26" s="1" customFormat="1" ht="15" customHeight="1" thickBot="1">
      <c r="A31" s="3"/>
      <c r="B31" s="143"/>
      <c r="C31" s="93"/>
      <c r="D31" s="94">
        <v>26764.6</v>
      </c>
      <c r="E31" s="98">
        <v>9.3009048036760689</v>
      </c>
      <c r="F31" s="97"/>
      <c r="G31" s="96">
        <f>表用!Q25/100</f>
        <v>1556.08</v>
      </c>
      <c r="H31" s="98">
        <f>表用!R25*100</f>
        <v>5.8139482749602092</v>
      </c>
      <c r="I31" s="97"/>
      <c r="J31" s="98">
        <f>表用!S25*100</f>
        <v>6.2105399668279659</v>
      </c>
      <c r="K31" s="97"/>
      <c r="L31" s="96">
        <f>表用!T25/100</f>
        <v>984.59</v>
      </c>
      <c r="M31" s="99">
        <f>表用!U25*100</f>
        <v>3.6787024651965656</v>
      </c>
      <c r="N31" s="97"/>
      <c r="O31" s="98">
        <f>表用!V25*100</f>
        <v>1.6970335481738541</v>
      </c>
      <c r="P31" s="97"/>
      <c r="Q31" s="96">
        <f>表用!W25/100</f>
        <v>571.48</v>
      </c>
      <c r="R31" s="95">
        <f>表用!X25*100</f>
        <v>2.1352084469784716</v>
      </c>
      <c r="S31" s="97"/>
      <c r="T31" s="98">
        <f>表用!Y25*100</f>
        <v>14.999798768463002</v>
      </c>
      <c r="U31" s="100"/>
    </row>
    <row r="32" spans="1:26" s="1" customFormat="1" ht="15" customHeight="1">
      <c r="A32" s="129" t="s">
        <v>50</v>
      </c>
    </row>
    <row r="33" spans="1:1" ht="15" customHeight="1">
      <c r="A33" s="129" t="s">
        <v>52</v>
      </c>
    </row>
    <row r="34" spans="1:1" ht="15" customHeight="1">
      <c r="A34" s="129" t="s">
        <v>49</v>
      </c>
    </row>
    <row r="35" spans="1:1" ht="15" customHeight="1"/>
  </sheetData>
  <sheetProtection algorithmName="SHA-512" hashValue="+++YlDO3sexW4Jv9szR6+0Bwe9Lp1hFgP0dWJnG28i/46g1IGi6XgF8R8z38nBQhMJChhZzwmY0GJuHMsVDeMw==" saltValue="IKiJ8dIQ4TuZzGRd214sEA==" spinCount="100000" sheet="1" objects="1" scenarios="1"/>
  <mergeCells count="51">
    <mergeCell ref="C5:F5"/>
    <mergeCell ref="G5:K5"/>
    <mergeCell ref="L5:P5"/>
    <mergeCell ref="Q5:U5"/>
    <mergeCell ref="V5:Z5"/>
    <mergeCell ref="W6:X6"/>
    <mergeCell ref="Y6:Z6"/>
    <mergeCell ref="B15:B16"/>
    <mergeCell ref="C15:F16"/>
    <mergeCell ref="G15:K16"/>
    <mergeCell ref="L15:P15"/>
    <mergeCell ref="Q15:U15"/>
    <mergeCell ref="V15:Z15"/>
    <mergeCell ref="L16:P16"/>
    <mergeCell ref="H6:I6"/>
    <mergeCell ref="J6:K6"/>
    <mergeCell ref="M6:N6"/>
    <mergeCell ref="O6:P6"/>
    <mergeCell ref="R6:S6"/>
    <mergeCell ref="E6:F6"/>
    <mergeCell ref="M17:N17"/>
    <mergeCell ref="O17:P17"/>
    <mergeCell ref="R17:S17"/>
    <mergeCell ref="T17:U17"/>
    <mergeCell ref="T6:U6"/>
    <mergeCell ref="W17:X17"/>
    <mergeCell ref="Y17:Z17"/>
    <mergeCell ref="B10:B11"/>
    <mergeCell ref="B21:B22"/>
    <mergeCell ref="B24:B25"/>
    <mergeCell ref="C24:F25"/>
    <mergeCell ref="G24:K25"/>
    <mergeCell ref="L24:P24"/>
    <mergeCell ref="Q24:U24"/>
    <mergeCell ref="L25:P25"/>
    <mergeCell ref="Q16:U16"/>
    <mergeCell ref="V16:Z16"/>
    <mergeCell ref="C17:D17"/>
    <mergeCell ref="E17:F17"/>
    <mergeCell ref="H17:I17"/>
    <mergeCell ref="J17:K17"/>
    <mergeCell ref="B30:B31"/>
    <mergeCell ref="Q25:U25"/>
    <mergeCell ref="C26:D26"/>
    <mergeCell ref="E26:F26"/>
    <mergeCell ref="H26:I26"/>
    <mergeCell ref="J26:K26"/>
    <mergeCell ref="M26:N26"/>
    <mergeCell ref="O26:P26"/>
    <mergeCell ref="R26:S26"/>
    <mergeCell ref="T26:U26"/>
  </mergeCells>
  <phoneticPr fontId="2"/>
  <printOptions horizontalCentered="1"/>
  <pageMargins left="0.39370078740157483" right="0.39370078740157483" top="0.78740157480314965" bottom="0.39370078740157483"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topLeftCell="B1" workbookViewId="0">
      <selection activeCell="B1" sqref="B1"/>
    </sheetView>
  </sheetViews>
  <sheetFormatPr defaultRowHeight="13.5"/>
  <cols>
    <col min="2" max="2" width="4.75" style="47" bestFit="1" customWidth="1"/>
    <col min="3" max="3" width="9.25" bestFit="1" customWidth="1"/>
    <col min="5" max="5" width="9.25" bestFit="1" customWidth="1"/>
    <col min="11" max="11" width="9.25" bestFit="1" customWidth="1"/>
  </cols>
  <sheetData>
    <row r="1" spans="1:25">
      <c r="P1" s="46" t="s">
        <v>23</v>
      </c>
    </row>
    <row r="2" spans="1:25" s="49" customFormat="1" ht="27">
      <c r="A2" s="48"/>
      <c r="B2" s="50"/>
      <c r="C2" s="50" t="s">
        <v>15</v>
      </c>
      <c r="D2" s="50" t="s">
        <v>22</v>
      </c>
      <c r="E2" s="50" t="s">
        <v>16</v>
      </c>
      <c r="F2" s="50" t="s">
        <v>14</v>
      </c>
      <c r="G2" s="50" t="s">
        <v>22</v>
      </c>
      <c r="H2" s="50" t="s">
        <v>17</v>
      </c>
      <c r="I2" s="50" t="s">
        <v>14</v>
      </c>
      <c r="J2" s="50" t="s">
        <v>22</v>
      </c>
      <c r="K2" s="50" t="s">
        <v>18</v>
      </c>
      <c r="L2" s="50" t="s">
        <v>14</v>
      </c>
      <c r="M2" s="50" t="s">
        <v>22</v>
      </c>
      <c r="N2" s="50" t="s">
        <v>19</v>
      </c>
      <c r="O2" s="50" t="s">
        <v>14</v>
      </c>
      <c r="P2" s="50" t="s">
        <v>22</v>
      </c>
    </row>
    <row r="3" spans="1:25">
      <c r="A3" s="180" t="s">
        <v>24</v>
      </c>
      <c r="B3" s="51" t="s">
        <v>6</v>
      </c>
      <c r="C3" s="52">
        <v>2481123</v>
      </c>
      <c r="D3" s="55">
        <v>7.0000000000000001E-3</v>
      </c>
      <c r="E3" s="52">
        <v>1303892</v>
      </c>
      <c r="F3" s="55">
        <v>0.52500000000000002</v>
      </c>
      <c r="G3" s="55">
        <v>0.02</v>
      </c>
      <c r="H3" s="52">
        <v>247773</v>
      </c>
      <c r="I3" s="55">
        <v>0.1</v>
      </c>
      <c r="J3" s="55">
        <v>0.05</v>
      </c>
      <c r="K3" s="52">
        <v>192315</v>
      </c>
      <c r="L3" s="55">
        <v>7.6999999999999999E-2</v>
      </c>
      <c r="M3" s="55">
        <v>3.9E-2</v>
      </c>
      <c r="N3" s="52">
        <v>231432</v>
      </c>
      <c r="O3" s="55">
        <v>9.2999999999999999E-2</v>
      </c>
      <c r="P3" s="55">
        <v>-4.1000000000000002E-2</v>
      </c>
    </row>
    <row r="4" spans="1:25">
      <c r="A4" s="180"/>
      <c r="B4" s="51" t="s">
        <v>20</v>
      </c>
      <c r="C4" s="52">
        <v>3683545</v>
      </c>
      <c r="D4" s="55">
        <v>0.48499999999999999</v>
      </c>
      <c r="E4" s="52">
        <v>1281286</v>
      </c>
      <c r="F4" s="55">
        <v>0.34799999999999998</v>
      </c>
      <c r="G4" s="55">
        <v>-1.7000000000000001E-2</v>
      </c>
      <c r="H4" s="52">
        <v>259382</v>
      </c>
      <c r="I4" s="55">
        <v>7.0000000000000007E-2</v>
      </c>
      <c r="J4" s="55">
        <v>4.7E-2</v>
      </c>
      <c r="K4" s="52">
        <v>698180</v>
      </c>
      <c r="L4" s="55">
        <v>0.19</v>
      </c>
      <c r="M4" s="55">
        <v>2.63</v>
      </c>
      <c r="N4" s="52">
        <v>308734</v>
      </c>
      <c r="O4" s="55">
        <v>8.4000000000000005E-2</v>
      </c>
      <c r="P4" s="55">
        <v>0.33400000000000002</v>
      </c>
    </row>
    <row r="5" spans="1:25">
      <c r="A5" s="180"/>
      <c r="B5" s="51" t="s">
        <v>21</v>
      </c>
      <c r="C5" s="52">
        <v>4570150</v>
      </c>
      <c r="D5" s="55">
        <v>0.24099999999999999</v>
      </c>
      <c r="E5" s="52">
        <v>1395997</v>
      </c>
      <c r="F5" s="55">
        <v>0.30599999999999999</v>
      </c>
      <c r="G5" s="55">
        <v>0.09</v>
      </c>
      <c r="H5" s="52">
        <v>380417</v>
      </c>
      <c r="I5" s="55">
        <v>8.3000000000000004E-2</v>
      </c>
      <c r="J5" s="55">
        <v>0.46700000000000003</v>
      </c>
      <c r="K5" s="52">
        <v>1360726</v>
      </c>
      <c r="L5" s="55">
        <v>0.29799999999999999</v>
      </c>
      <c r="M5" s="55">
        <v>0.94899999999999995</v>
      </c>
      <c r="N5" s="52">
        <v>368240</v>
      </c>
      <c r="O5" s="55">
        <v>8.1000000000000003E-2</v>
      </c>
      <c r="P5" s="55">
        <v>0.193</v>
      </c>
    </row>
    <row r="6" spans="1:25">
      <c r="A6" s="180" t="s">
        <v>25</v>
      </c>
      <c r="B6" s="51" t="s">
        <v>6</v>
      </c>
      <c r="C6" s="52">
        <v>2114</v>
      </c>
      <c r="D6" s="55"/>
      <c r="E6" s="52"/>
      <c r="F6" s="55"/>
      <c r="G6" s="55"/>
      <c r="H6" s="52"/>
      <c r="I6" s="55"/>
      <c r="J6" s="55"/>
      <c r="K6" s="52">
        <v>2114</v>
      </c>
      <c r="L6" s="55"/>
      <c r="M6" s="55"/>
      <c r="N6" s="52"/>
      <c r="O6" s="55"/>
      <c r="P6" s="55"/>
    </row>
    <row r="7" spans="1:25">
      <c r="A7" s="180"/>
      <c r="B7" s="51" t="s">
        <v>20</v>
      </c>
      <c r="C7" s="130">
        <f>1185628+23432-1</f>
        <v>1209059</v>
      </c>
      <c r="D7" s="55"/>
      <c r="E7" s="52"/>
      <c r="F7" s="55"/>
      <c r="G7" s="55"/>
      <c r="H7" s="52"/>
      <c r="I7" s="55"/>
      <c r="J7" s="55"/>
      <c r="K7" s="130">
        <f>464745+23432-1</f>
        <v>488176</v>
      </c>
      <c r="L7" s="55"/>
      <c r="M7" s="55"/>
      <c r="N7" s="52"/>
      <c r="O7" s="55"/>
      <c r="P7" s="55"/>
    </row>
    <row r="8" spans="1:25">
      <c r="A8" s="180"/>
      <c r="B8" s="51" t="s">
        <v>21</v>
      </c>
      <c r="C8" s="130">
        <f>1789051+2192+9106</f>
        <v>1800349</v>
      </c>
      <c r="D8" s="55"/>
      <c r="E8" s="52"/>
      <c r="F8" s="55"/>
      <c r="G8" s="55"/>
      <c r="H8" s="52"/>
      <c r="I8" s="55"/>
      <c r="J8" s="55"/>
      <c r="K8" s="52">
        <v>1152310</v>
      </c>
      <c r="L8" s="55"/>
      <c r="M8" s="55"/>
      <c r="N8" s="52"/>
      <c r="O8" s="55"/>
      <c r="P8" s="55"/>
    </row>
    <row r="9" spans="1:25">
      <c r="A9" s="177" t="s">
        <v>26</v>
      </c>
      <c r="B9" s="51" t="s">
        <v>33</v>
      </c>
      <c r="C9" s="52">
        <v>2463099</v>
      </c>
      <c r="D9" s="55"/>
      <c r="E9" s="52">
        <v>1277830</v>
      </c>
      <c r="F9" s="55"/>
      <c r="G9" s="55"/>
      <c r="H9" s="52">
        <v>235974</v>
      </c>
      <c r="I9" s="55"/>
      <c r="J9" s="55"/>
      <c r="K9" s="52">
        <v>185044</v>
      </c>
      <c r="L9" s="55"/>
      <c r="M9" s="55"/>
      <c r="N9" s="52">
        <v>241300</v>
      </c>
      <c r="O9" s="55"/>
      <c r="P9" s="55"/>
    </row>
    <row r="10" spans="1:25" ht="13.5" customHeight="1">
      <c r="A10" s="178"/>
      <c r="B10" s="51" t="s">
        <v>6</v>
      </c>
      <c r="C10" s="130">
        <f>+C3-C6</f>
        <v>2479009</v>
      </c>
      <c r="D10" s="131">
        <f>(C10/C9)-1</f>
        <v>6.4593424787229292E-3</v>
      </c>
      <c r="E10" s="130">
        <f>+E3-E6</f>
        <v>1303892</v>
      </c>
      <c r="F10" s="132">
        <f>E10/C10</f>
        <v>0.52597308037203572</v>
      </c>
      <c r="G10" s="131">
        <f>(E10/E9)-1</f>
        <v>2.0395514270286297E-2</v>
      </c>
      <c r="H10" s="130">
        <f>+H3-H6</f>
        <v>247773</v>
      </c>
      <c r="I10" s="133">
        <f>H10/C10</f>
        <v>9.9948406802879697E-2</v>
      </c>
      <c r="J10" s="131">
        <f>(H10/H9)-1</f>
        <v>5.0001271326502117E-2</v>
      </c>
      <c r="K10" s="130">
        <f>+K3-K6</f>
        <v>190201</v>
      </c>
      <c r="L10" s="132">
        <f>K10/C10</f>
        <v>7.6724610519768185E-2</v>
      </c>
      <c r="M10" s="131">
        <f>(K10/K9)-1</f>
        <v>2.7869047361708477E-2</v>
      </c>
      <c r="N10" s="130">
        <f>+N3-N6</f>
        <v>231432</v>
      </c>
      <c r="O10" s="132">
        <f>N10/C10</f>
        <v>9.3356659858838759E-2</v>
      </c>
      <c r="P10" s="131">
        <f>(N10/N9)-1</f>
        <v>-4.0895151263986684E-2</v>
      </c>
    </row>
    <row r="11" spans="1:25">
      <c r="A11" s="178"/>
      <c r="B11" s="51" t="s">
        <v>20</v>
      </c>
      <c r="C11" s="130">
        <f t="shared" ref="C11:E12" si="0">+C4-C7</f>
        <v>2474486</v>
      </c>
      <c r="D11" s="131">
        <f t="shared" ref="D11:D12" si="1">(C11/C10)-1</f>
        <v>-1.8245193946452298E-3</v>
      </c>
      <c r="E11" s="130">
        <f t="shared" si="0"/>
        <v>1281286</v>
      </c>
      <c r="F11" s="132">
        <f t="shared" ref="F11:F12" si="2">E11/C11</f>
        <v>0.51779884792235642</v>
      </c>
      <c r="G11" s="131">
        <f t="shared" ref="G11:G12" si="3">(E11/E10)-1</f>
        <v>-1.7337325484012456E-2</v>
      </c>
      <c r="H11" s="130">
        <f t="shared" ref="H11" si="4">+H4-H7</f>
        <v>259382</v>
      </c>
      <c r="I11" s="133">
        <f t="shared" ref="I11:I12" si="5">H11/C11</f>
        <v>0.10482257729484022</v>
      </c>
      <c r="J11" s="131">
        <f t="shared" ref="J11:J12" si="6">(H11/H10)-1</f>
        <v>4.6853369818341761E-2</v>
      </c>
      <c r="K11" s="130">
        <f t="shared" ref="K11" si="7">+K4-K7</f>
        <v>210004</v>
      </c>
      <c r="L11" s="132">
        <f t="shared" ref="L11:L12" si="8">K11/C11</f>
        <v>8.4867726065130294E-2</v>
      </c>
      <c r="M11" s="131">
        <f t="shared" ref="M11:M12" si="9">(K11/K10)-1</f>
        <v>0.10411617183926469</v>
      </c>
      <c r="N11" s="130">
        <f t="shared" ref="N11" si="10">+N4-N7</f>
        <v>308734</v>
      </c>
      <c r="O11" s="132">
        <f>N11/C11</f>
        <v>0.12476692129193699</v>
      </c>
      <c r="P11" s="131">
        <f t="shared" ref="P11:P12" si="11">(N11/N10)-1</f>
        <v>0.33401603926855405</v>
      </c>
    </row>
    <row r="12" spans="1:25">
      <c r="A12" s="179"/>
      <c r="B12" s="51" t="s">
        <v>21</v>
      </c>
      <c r="C12" s="130">
        <f t="shared" si="0"/>
        <v>2769801</v>
      </c>
      <c r="D12" s="131">
        <f t="shared" si="1"/>
        <v>0.1193439768905542</v>
      </c>
      <c r="E12" s="130">
        <f t="shared" si="0"/>
        <v>1395997</v>
      </c>
      <c r="F12" s="132">
        <f t="shared" si="2"/>
        <v>0.50400624449193276</v>
      </c>
      <c r="G12" s="131">
        <f t="shared" si="3"/>
        <v>8.9528021066334951E-2</v>
      </c>
      <c r="H12" s="130">
        <f t="shared" ref="H12" si="12">+H5-H8</f>
        <v>380417</v>
      </c>
      <c r="I12" s="133">
        <f t="shared" si="5"/>
        <v>0.13734452402898259</v>
      </c>
      <c r="J12" s="131">
        <f t="shared" si="6"/>
        <v>0.46662837051144646</v>
      </c>
      <c r="K12" s="130">
        <f t="shared" ref="K12" si="13">+K5-K8</f>
        <v>208416</v>
      </c>
      <c r="L12" s="132">
        <f t="shared" si="8"/>
        <v>7.5245838960993947E-2</v>
      </c>
      <c r="M12" s="131">
        <f t="shared" si="9"/>
        <v>-7.5617607283671173E-3</v>
      </c>
      <c r="N12" s="130">
        <f t="shared" ref="N12" si="14">+N5-N8</f>
        <v>368240</v>
      </c>
      <c r="O12" s="132">
        <f t="shared" ref="O12" si="15">N12/C12</f>
        <v>0.13294817930963271</v>
      </c>
      <c r="P12" s="131">
        <f t="shared" si="11"/>
        <v>0.19274197205361254</v>
      </c>
    </row>
    <row r="13" spans="1:25">
      <c r="C13" s="53"/>
      <c r="D13" s="56"/>
      <c r="E13" s="53"/>
      <c r="F13" s="56"/>
      <c r="G13" s="56"/>
      <c r="H13" s="53"/>
      <c r="I13" s="56"/>
      <c r="J13" s="56"/>
      <c r="K13" s="53"/>
      <c r="L13" s="56"/>
      <c r="M13" s="56"/>
      <c r="N13" s="53"/>
      <c r="O13" s="58"/>
      <c r="P13" s="58"/>
    </row>
    <row r="14" spans="1:25">
      <c r="C14" s="53"/>
      <c r="D14" s="56"/>
      <c r="E14" s="53"/>
      <c r="F14" s="56"/>
      <c r="G14" s="56"/>
      <c r="H14" s="53"/>
      <c r="I14" s="56"/>
      <c r="J14" s="56"/>
      <c r="K14" s="53"/>
      <c r="L14" s="56"/>
      <c r="M14" s="56"/>
      <c r="N14" s="53"/>
      <c r="O14" s="58"/>
      <c r="P14" s="59" t="s">
        <v>23</v>
      </c>
    </row>
    <row r="15" spans="1:25" s="49" customFormat="1" ht="27">
      <c r="A15" s="48"/>
      <c r="B15" s="50"/>
      <c r="C15" s="54" t="s">
        <v>9</v>
      </c>
      <c r="D15" s="57" t="s">
        <v>22</v>
      </c>
      <c r="E15" s="54" t="s">
        <v>27</v>
      </c>
      <c r="F15" s="57" t="s">
        <v>14</v>
      </c>
      <c r="G15" s="57" t="s">
        <v>22</v>
      </c>
      <c r="H15" s="54" t="s">
        <v>28</v>
      </c>
      <c r="I15" s="57" t="s">
        <v>14</v>
      </c>
      <c r="J15" s="57" t="s">
        <v>22</v>
      </c>
      <c r="K15" s="54" t="s">
        <v>29</v>
      </c>
      <c r="L15" s="57" t="s">
        <v>14</v>
      </c>
      <c r="M15" s="57" t="s">
        <v>22</v>
      </c>
      <c r="N15" s="54" t="s">
        <v>30</v>
      </c>
      <c r="O15" s="60" t="s">
        <v>14</v>
      </c>
      <c r="P15" s="60" t="s">
        <v>22</v>
      </c>
      <c r="Q15" s="54" t="s">
        <v>34</v>
      </c>
      <c r="R15" s="60" t="s">
        <v>14</v>
      </c>
      <c r="S15" s="60" t="s">
        <v>22</v>
      </c>
      <c r="T15" s="54" t="s">
        <v>31</v>
      </c>
      <c r="U15" s="60" t="s">
        <v>14</v>
      </c>
      <c r="V15" s="60" t="s">
        <v>22</v>
      </c>
      <c r="W15" s="54" t="s">
        <v>32</v>
      </c>
      <c r="X15" s="60" t="s">
        <v>14</v>
      </c>
      <c r="Y15" s="60" t="s">
        <v>22</v>
      </c>
    </row>
    <row r="16" spans="1:25">
      <c r="A16" s="180" t="s">
        <v>24</v>
      </c>
      <c r="B16" s="51" t="s">
        <v>6</v>
      </c>
      <c r="C16" s="52">
        <v>2439588</v>
      </c>
      <c r="D16" s="55">
        <v>-3.0000000000000001E-3</v>
      </c>
      <c r="E16" s="130">
        <f>1078062-26900</f>
        <v>1051162</v>
      </c>
      <c r="F16" s="55">
        <v>0.43099999999999999</v>
      </c>
      <c r="G16" s="55">
        <v>1.2E-2</v>
      </c>
      <c r="H16" s="52">
        <v>673621</v>
      </c>
      <c r="I16" s="55">
        <v>0.27600000000000002</v>
      </c>
      <c r="J16" s="55">
        <v>1E-3</v>
      </c>
      <c r="K16" s="52">
        <v>51559</v>
      </c>
      <c r="L16" s="55">
        <v>2.1000000000000001E-2</v>
      </c>
      <c r="M16" s="55">
        <v>2.1999999999999999E-2</v>
      </c>
      <c r="N16" s="130">
        <f>352882-26900</f>
        <v>325982</v>
      </c>
      <c r="O16" s="55">
        <v>0.13400000000000001</v>
      </c>
      <c r="P16" s="55">
        <v>3.2000000000000001E-2</v>
      </c>
      <c r="Q16" s="52">
        <v>151947</v>
      </c>
      <c r="R16" s="55">
        <v>6.2E-2</v>
      </c>
      <c r="S16" s="55">
        <v>-4.5999999999999999E-2</v>
      </c>
      <c r="T16" s="52">
        <v>88569</v>
      </c>
      <c r="U16" s="55">
        <v>3.5999999999999997E-2</v>
      </c>
      <c r="V16" s="55">
        <v>-1.7999999999999999E-2</v>
      </c>
      <c r="W16" s="52">
        <v>63377</v>
      </c>
      <c r="X16" s="55">
        <v>2.5999999999999999E-2</v>
      </c>
      <c r="Y16" s="55">
        <v>-8.1000000000000003E-2</v>
      </c>
    </row>
    <row r="17" spans="1:25">
      <c r="A17" s="180"/>
      <c r="B17" s="51" t="s">
        <v>20</v>
      </c>
      <c r="C17" s="52">
        <v>3637764</v>
      </c>
      <c r="D17" s="55">
        <v>0.49099999999999999</v>
      </c>
      <c r="E17" s="130">
        <f>1071666-26400</f>
        <v>1045266</v>
      </c>
      <c r="F17" s="55">
        <v>0.28699999999999998</v>
      </c>
      <c r="G17" s="55">
        <v>-6.0000000000000001E-3</v>
      </c>
      <c r="H17" s="52">
        <v>667062</v>
      </c>
      <c r="I17" s="55">
        <v>0.183</v>
      </c>
      <c r="J17" s="55">
        <v>-0.01</v>
      </c>
      <c r="K17" s="52">
        <v>54550</v>
      </c>
      <c r="L17" s="55">
        <v>1.4999999999999999E-2</v>
      </c>
      <c r="M17" s="55">
        <v>5.6000000000000001E-2</v>
      </c>
      <c r="N17" s="130">
        <f>350054-26400</f>
        <v>323654</v>
      </c>
      <c r="O17" s="55">
        <v>8.8999999999999996E-2</v>
      </c>
      <c r="P17" s="55">
        <v>-7.0000000000000001E-3</v>
      </c>
      <c r="Q17" s="52">
        <v>146858</v>
      </c>
      <c r="R17" s="55">
        <v>0.04</v>
      </c>
      <c r="S17" s="55">
        <v>-3.3000000000000002E-2</v>
      </c>
      <c r="T17" s="52">
        <v>97115</v>
      </c>
      <c r="U17" s="55">
        <v>2.7E-2</v>
      </c>
      <c r="V17" s="55">
        <v>9.6000000000000002E-2</v>
      </c>
      <c r="W17" s="52">
        <v>49744</v>
      </c>
      <c r="X17" s="55">
        <v>1.4E-2</v>
      </c>
      <c r="Y17" s="55">
        <v>-0.216</v>
      </c>
    </row>
    <row r="18" spans="1:25">
      <c r="A18" s="180"/>
      <c r="B18" s="51" t="s">
        <v>21</v>
      </c>
      <c r="C18" s="52">
        <v>4530316</v>
      </c>
      <c r="D18" s="55">
        <v>0.245</v>
      </c>
      <c r="E18" s="130">
        <f>1075855-22800</f>
        <v>1053055</v>
      </c>
      <c r="F18" s="55">
        <v>0.23200000000000001</v>
      </c>
      <c r="G18" s="55">
        <v>7.0000000000000001E-3</v>
      </c>
      <c r="H18" s="52">
        <v>660039</v>
      </c>
      <c r="I18" s="55">
        <v>0.14599999999999999</v>
      </c>
      <c r="J18" s="55">
        <v>-1.0999999999999999E-2</v>
      </c>
      <c r="K18" s="52">
        <v>60976</v>
      </c>
      <c r="L18" s="55">
        <v>1.2999999999999999E-2</v>
      </c>
      <c r="M18" s="55">
        <v>0.11899999999999999</v>
      </c>
      <c r="N18" s="130">
        <f>354840-22800</f>
        <v>332040</v>
      </c>
      <c r="O18" s="55">
        <v>7.2999999999999995E-2</v>
      </c>
      <c r="P18" s="55">
        <v>2.5999999999999999E-2</v>
      </c>
      <c r="Q18" s="52">
        <v>156711</v>
      </c>
      <c r="R18" s="55">
        <v>3.5000000000000003E-2</v>
      </c>
      <c r="S18" s="55">
        <v>6.7000000000000004E-2</v>
      </c>
      <c r="T18" s="52">
        <v>99562</v>
      </c>
      <c r="U18" s="55">
        <v>2.1999999999999999E-2</v>
      </c>
      <c r="V18" s="55">
        <v>2.5999999999999999E-2</v>
      </c>
      <c r="W18" s="52">
        <v>57148</v>
      </c>
      <c r="X18" s="55">
        <v>1.2999999999999999E-2</v>
      </c>
      <c r="Y18" s="55">
        <v>0.14899999999999999</v>
      </c>
    </row>
    <row r="19" spans="1:25">
      <c r="A19" s="180" t="s">
        <v>25</v>
      </c>
      <c r="B19" s="51" t="s">
        <v>6</v>
      </c>
      <c r="C19" s="52">
        <v>2114</v>
      </c>
      <c r="D19" s="55"/>
      <c r="E19" s="52"/>
      <c r="F19" s="55"/>
      <c r="G19" s="55"/>
      <c r="H19" s="52"/>
      <c r="I19" s="55"/>
      <c r="J19" s="55"/>
      <c r="K19" s="52"/>
      <c r="L19" s="55"/>
      <c r="M19" s="55"/>
      <c r="N19" s="52"/>
      <c r="O19" s="55"/>
      <c r="P19" s="55"/>
      <c r="Q19" s="52"/>
      <c r="R19" s="55"/>
      <c r="S19" s="55"/>
      <c r="T19" s="52"/>
      <c r="U19" s="55"/>
      <c r="V19" s="55"/>
      <c r="W19" s="52"/>
      <c r="X19" s="55"/>
      <c r="Y19" s="55"/>
    </row>
    <row r="20" spans="1:25">
      <c r="A20" s="180"/>
      <c r="B20" s="51" t="s">
        <v>20</v>
      </c>
      <c r="C20" s="52">
        <v>1189056</v>
      </c>
      <c r="D20" s="55"/>
      <c r="E20" s="52">
        <v>2602</v>
      </c>
      <c r="F20" s="55"/>
      <c r="G20" s="55"/>
      <c r="H20" s="52">
        <v>738</v>
      </c>
      <c r="I20" s="55"/>
      <c r="J20" s="55"/>
      <c r="K20" s="52">
        <v>1864</v>
      </c>
      <c r="L20" s="55"/>
      <c r="M20" s="55"/>
      <c r="N20" s="52"/>
      <c r="O20" s="55"/>
      <c r="P20" s="55"/>
      <c r="Q20" s="52">
        <v>349</v>
      </c>
      <c r="R20" s="55"/>
      <c r="S20" s="55"/>
      <c r="T20" s="52">
        <v>299</v>
      </c>
      <c r="U20" s="55"/>
      <c r="V20" s="55"/>
      <c r="W20" s="52">
        <v>50</v>
      </c>
      <c r="X20" s="55"/>
      <c r="Y20" s="55"/>
    </row>
    <row r="21" spans="1:25">
      <c r="A21" s="180"/>
      <c r="B21" s="51" t="s">
        <v>21</v>
      </c>
      <c r="C21" s="130">
        <f>1834379+19477</f>
        <v>1853856</v>
      </c>
      <c r="D21" s="55"/>
      <c r="E21" s="52">
        <v>7585</v>
      </c>
      <c r="F21" s="55"/>
      <c r="G21" s="55"/>
      <c r="H21" s="52">
        <v>1516</v>
      </c>
      <c r="I21" s="55"/>
      <c r="J21" s="55"/>
      <c r="K21" s="52">
        <v>6069</v>
      </c>
      <c r="L21" s="55"/>
      <c r="M21" s="55"/>
      <c r="N21" s="52"/>
      <c r="O21" s="55"/>
      <c r="P21" s="55"/>
      <c r="Q21" s="52">
        <v>1103</v>
      </c>
      <c r="R21" s="55"/>
      <c r="S21" s="55"/>
      <c r="T21" s="52">
        <v>1103</v>
      </c>
      <c r="U21" s="55"/>
      <c r="V21" s="55"/>
      <c r="W21" s="52"/>
      <c r="X21" s="55"/>
      <c r="Y21" s="55"/>
    </row>
    <row r="22" spans="1:25">
      <c r="A22" s="177" t="s">
        <v>26</v>
      </c>
      <c r="B22" s="51" t="s">
        <v>33</v>
      </c>
      <c r="C22" s="52">
        <v>2447739</v>
      </c>
      <c r="D22" s="55"/>
      <c r="E22" s="52">
        <v>1039022</v>
      </c>
      <c r="F22" s="55"/>
      <c r="G22" s="55"/>
      <c r="H22" s="52">
        <v>672617</v>
      </c>
      <c r="I22" s="55"/>
      <c r="J22" s="55"/>
      <c r="K22" s="52">
        <v>50495</v>
      </c>
      <c r="L22" s="55"/>
      <c r="M22" s="55"/>
      <c r="N22" s="130">
        <f>343010-27100</f>
        <v>315910</v>
      </c>
      <c r="O22" s="55"/>
      <c r="P22" s="55"/>
      <c r="Q22" s="52">
        <v>159249</v>
      </c>
      <c r="R22" s="55"/>
      <c r="S22" s="55"/>
      <c r="T22" s="52">
        <v>90213</v>
      </c>
      <c r="U22" s="55"/>
      <c r="V22" s="55"/>
      <c r="W22" s="52">
        <v>69036</v>
      </c>
      <c r="X22" s="55"/>
      <c r="Y22" s="55"/>
    </row>
    <row r="23" spans="1:25" ht="13.5" customHeight="1">
      <c r="A23" s="178"/>
      <c r="B23" s="51" t="s">
        <v>6</v>
      </c>
      <c r="C23" s="130">
        <f>C16-C19</f>
        <v>2437474</v>
      </c>
      <c r="D23" s="131">
        <f>(C23/C22)-1</f>
        <v>-4.1936660730576003E-3</v>
      </c>
      <c r="E23" s="130">
        <f>E16-E19</f>
        <v>1051162</v>
      </c>
      <c r="F23" s="132">
        <f>E23/C23</f>
        <v>0.43125054872380175</v>
      </c>
      <c r="G23" s="131">
        <f>(E23/E22)-1</f>
        <v>1.1684064437519126E-2</v>
      </c>
      <c r="H23" s="130">
        <f>H16-H19</f>
        <v>673621</v>
      </c>
      <c r="I23" s="133">
        <f>H23/C23</f>
        <v>0.27636028117633255</v>
      </c>
      <c r="J23" s="131">
        <f>(H23/H22)-1</f>
        <v>1.4926771104506464E-3</v>
      </c>
      <c r="K23" s="130">
        <f>K16-K19</f>
        <v>51559</v>
      </c>
      <c r="L23" s="132">
        <f>K23/C23</f>
        <v>2.1152635884526358E-2</v>
      </c>
      <c r="M23" s="131">
        <f>(K23/K22)-1</f>
        <v>2.1071393207248157E-2</v>
      </c>
      <c r="N23" s="130">
        <f>N16-N19</f>
        <v>325982</v>
      </c>
      <c r="O23" s="132">
        <f>N23/C23</f>
        <v>0.13373763166294286</v>
      </c>
      <c r="P23" s="131">
        <f>(N23/N22)-1</f>
        <v>3.1882498179861329E-2</v>
      </c>
      <c r="Q23" s="130">
        <f>Q16-Q19</f>
        <v>151947</v>
      </c>
      <c r="R23" s="132">
        <f>Q23/C23</f>
        <v>6.2337895706784975E-2</v>
      </c>
      <c r="S23" s="131">
        <f>(Q23/Q22)-1</f>
        <v>-4.5852721210180247E-2</v>
      </c>
      <c r="T23" s="130">
        <f>T16-T19</f>
        <v>88569</v>
      </c>
      <c r="U23" s="132">
        <f>T23/C23</f>
        <v>3.6336387588134275E-2</v>
      </c>
      <c r="V23" s="131">
        <f>(T23/T22)-1</f>
        <v>-1.8223537627614639E-2</v>
      </c>
      <c r="W23" s="130">
        <f>W16-W19</f>
        <v>63377</v>
      </c>
      <c r="X23" s="132">
        <f>W23/C23</f>
        <v>2.6001097857864329E-2</v>
      </c>
      <c r="Y23" s="131">
        <f>(W23/W22)-1</f>
        <v>-8.1971724897155096E-2</v>
      </c>
    </row>
    <row r="24" spans="1:25">
      <c r="A24" s="178"/>
      <c r="B24" s="51" t="s">
        <v>20</v>
      </c>
      <c r="C24" s="130">
        <f t="shared" ref="C24:C25" si="16">C17-C20</f>
        <v>2448708</v>
      </c>
      <c r="D24" s="131">
        <f t="shared" ref="D24:D25" si="17">(C24/C23)-1</f>
        <v>4.6088696740971269E-3</v>
      </c>
      <c r="E24" s="130">
        <f t="shared" ref="E24:E25" si="18">E17-E20</f>
        <v>1042664</v>
      </c>
      <c r="F24" s="132">
        <f t="shared" ref="F24:F25" si="19">E24/C24</f>
        <v>0.42580168807387409</v>
      </c>
      <c r="G24" s="131">
        <f t="shared" ref="G24:G25" si="20">(E24/E23)-1</f>
        <v>-8.0843866121492747E-3</v>
      </c>
      <c r="H24" s="130">
        <f t="shared" ref="H24:H25" si="21">H17-H20</f>
        <v>666324</v>
      </c>
      <c r="I24" s="133">
        <f t="shared" ref="I24:I25" si="22">H24/C24</f>
        <v>0.27211247727372967</v>
      </c>
      <c r="J24" s="131">
        <f t="shared" ref="J24:J25" si="23">(H24/H23)-1</f>
        <v>-1.0832500768236164E-2</v>
      </c>
      <c r="K24" s="130">
        <f t="shared" ref="K24:K25" si="24">K17-K20</f>
        <v>52686</v>
      </c>
      <c r="L24" s="132">
        <f t="shared" ref="L24:L25" si="25">K24/C24</f>
        <v>2.1515836106224179E-2</v>
      </c>
      <c r="M24" s="131">
        <f t="shared" ref="M24:M25" si="26">(K24/K23)-1</f>
        <v>2.1858453422292978E-2</v>
      </c>
      <c r="N24" s="130">
        <f t="shared" ref="N24:N25" si="27">N17-N20</f>
        <v>323654</v>
      </c>
      <c r="O24" s="132">
        <f>N24/C24</f>
        <v>0.13217337469392021</v>
      </c>
      <c r="P24" s="131">
        <f t="shared" ref="P24:P25" si="28">(N24/N23)-1</f>
        <v>-7.1414986103527367E-3</v>
      </c>
      <c r="Q24" s="130">
        <f t="shared" ref="Q24:Q25" si="29">Q17-Q20</f>
        <v>146509</v>
      </c>
      <c r="R24" s="132">
        <f t="shared" ref="R24:R25" si="30">Q24/C24</f>
        <v>5.9831143607159368E-2</v>
      </c>
      <c r="S24" s="131">
        <f t="shared" ref="S24:S25" si="31">(Q24/Q23)-1</f>
        <v>-3.5788794777126265E-2</v>
      </c>
      <c r="T24" s="130">
        <f t="shared" ref="T24:T25" si="32">T17-T20</f>
        <v>96816</v>
      </c>
      <c r="U24" s="132">
        <f t="shared" ref="U24:U25" si="33">T24/C24</f>
        <v>3.9537584718145245E-2</v>
      </c>
      <c r="V24" s="131">
        <f t="shared" ref="V24:V25" si="34">(T24/T23)-1</f>
        <v>9.3113843444094346E-2</v>
      </c>
      <c r="W24" s="130">
        <f t="shared" ref="W24:W25" si="35">W17-W20</f>
        <v>49694</v>
      </c>
      <c r="X24" s="132">
        <f t="shared" ref="X24:X25" si="36">W24/C24</f>
        <v>2.0293967267636649E-2</v>
      </c>
      <c r="Y24" s="131">
        <f t="shared" ref="Y24:Y25" si="37">(W24/W23)-1</f>
        <v>-0.21589851207851429</v>
      </c>
    </row>
    <row r="25" spans="1:25">
      <c r="A25" s="179"/>
      <c r="B25" s="51" t="s">
        <v>21</v>
      </c>
      <c r="C25" s="130">
        <f t="shared" si="16"/>
        <v>2676460</v>
      </c>
      <c r="D25" s="131">
        <f t="shared" si="17"/>
        <v>9.3009048036760689E-2</v>
      </c>
      <c r="E25" s="130">
        <f t="shared" si="18"/>
        <v>1045470</v>
      </c>
      <c r="F25" s="132">
        <f t="shared" si="19"/>
        <v>0.39061671013204008</v>
      </c>
      <c r="G25" s="131">
        <f t="shared" si="20"/>
        <v>2.6911833534100094E-3</v>
      </c>
      <c r="H25" s="130">
        <f t="shared" si="21"/>
        <v>658523</v>
      </c>
      <c r="I25" s="133">
        <f t="shared" si="22"/>
        <v>0.2460425337946392</v>
      </c>
      <c r="J25" s="131">
        <f t="shared" si="23"/>
        <v>-1.1707517664079292E-2</v>
      </c>
      <c r="K25" s="130">
        <f t="shared" si="24"/>
        <v>54907</v>
      </c>
      <c r="L25" s="132">
        <f t="shared" si="25"/>
        <v>2.0514784454092345E-2</v>
      </c>
      <c r="M25" s="131">
        <f t="shared" si="26"/>
        <v>4.2155411304710899E-2</v>
      </c>
      <c r="N25" s="130">
        <f t="shared" si="27"/>
        <v>332040</v>
      </c>
      <c r="O25" s="132">
        <f t="shared" ref="O25" si="38">N25/C25</f>
        <v>0.12405939188330856</v>
      </c>
      <c r="P25" s="131">
        <f t="shared" si="28"/>
        <v>2.5910385782347722E-2</v>
      </c>
      <c r="Q25" s="130">
        <f t="shared" si="29"/>
        <v>155608</v>
      </c>
      <c r="R25" s="132">
        <f t="shared" si="30"/>
        <v>5.8139482749602088E-2</v>
      </c>
      <c r="S25" s="131">
        <f t="shared" si="31"/>
        <v>6.2105399668279659E-2</v>
      </c>
      <c r="T25" s="130">
        <f t="shared" si="32"/>
        <v>98459</v>
      </c>
      <c r="U25" s="132">
        <f t="shared" si="33"/>
        <v>3.6787024651965657E-2</v>
      </c>
      <c r="V25" s="131">
        <f t="shared" si="34"/>
        <v>1.6970335481738541E-2</v>
      </c>
      <c r="W25" s="130">
        <f t="shared" si="35"/>
        <v>57148</v>
      </c>
      <c r="X25" s="132">
        <f t="shared" si="36"/>
        <v>2.1352084469784715E-2</v>
      </c>
      <c r="Y25" s="131">
        <f t="shared" si="37"/>
        <v>0.14999798768463002</v>
      </c>
    </row>
  </sheetData>
  <mergeCells count="6">
    <mergeCell ref="A9:A12"/>
    <mergeCell ref="A22:A25"/>
    <mergeCell ref="A3:A5"/>
    <mergeCell ref="A6:A8"/>
    <mergeCell ref="A16:A18"/>
    <mergeCell ref="A19:A21"/>
  </mergeCells>
  <phoneticPr fontId="2"/>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グラフ</vt:lpstr>
      <vt:lpstr>グラフ用</vt:lpstr>
      <vt:lpstr>表</vt:lpstr>
      <vt:lpstr>表用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2022-09-08T00:41:46Z</cp:lastPrinted>
  <dcterms:created xsi:type="dcterms:W3CDTF">2004-09-02T05:53:57Z</dcterms:created>
  <dcterms:modified xsi:type="dcterms:W3CDTF">2022-09-16T01:56:45Z</dcterms:modified>
</cp:coreProperties>
</file>