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000sv0007b\10009\財務調査G\財政ノート\令和3年度\06_公表　※以下未更新\"/>
    </mc:Choice>
  </mc:AlternateContent>
  <workbookProtection workbookAlgorithmName="SHA-512" workbookHashValue="ElYUuntYe4Pb0cV0Oz1Xz8EN1gVGT0HpGLnGtFeR/YdlXORah9LdgdzP9yhqIG/kkJTs8389acjJTWhzIgizBQ==" workbookSaltValue="Rp4xrIeXPDnk8HFMuhfyWA==" workbookSpinCount="100000" lockStructure="1"/>
  <bookViews>
    <workbookView xWindow="-105" yWindow="-105" windowWidth="19425" windowHeight="12420" firstSheet="3" activeTab="3"/>
  </bookViews>
  <sheets>
    <sheet name="(1)" sheetId="6" state="hidden" r:id="rId1"/>
    <sheet name="(2)億単位①" sheetId="2" state="hidden" r:id="rId2"/>
    <sheet name="(2)億単位②" sheetId="7" state="hidden" r:id="rId3"/>
    <sheet name="(3)億単位" sheetId="3" r:id="rId4"/>
    <sheet name="p34-p35根拠" sheetId="4" state="hidden" r:id="rId5"/>
  </sheets>
  <externalReferences>
    <externalReference r:id="rId6"/>
  </externalReferences>
  <definedNames>
    <definedName name="_xlnm.Print_Area" localSheetId="0">'(1)'!$A$1:$AB$55</definedName>
    <definedName name="_xlnm.Print_Area" localSheetId="1">'(2)億単位①'!$A$1:$Q$36</definedName>
    <definedName name="_xlnm.Print_Area" localSheetId="2">'(2)億単位②'!$A$1:$R$38</definedName>
    <definedName name="_xlnm.Print_Area" localSheetId="3">'(3)億単位'!$A$1:$Q$32</definedName>
    <definedName name="_xlnm.Print_Area" localSheetId="4">'p34-p35根拠'!$A$1:$AO$56</definedName>
    <definedName name="_xlnm.Print_Titles" localSheetId="4">'p34-p35根拠'!$A:$A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56" i="4" l="1"/>
  <c r="T56" i="4" l="1"/>
  <c r="S56" i="4"/>
  <c r="R56" i="4"/>
  <c r="Q56" i="4"/>
  <c r="P56" i="4"/>
  <c r="O56" i="4"/>
  <c r="N56" i="4"/>
  <c r="M56" i="4"/>
  <c r="L56" i="4"/>
  <c r="U55" i="4" l="1"/>
  <c r="P55" i="4"/>
  <c r="T55" i="4" l="1"/>
  <c r="S55" i="4"/>
  <c r="R55" i="4"/>
  <c r="Q55" i="4"/>
  <c r="O55" i="4"/>
  <c r="N55" i="4"/>
  <c r="M55" i="4"/>
  <c r="L55" i="4"/>
  <c r="U54" i="4" l="1"/>
  <c r="T54" i="4"/>
  <c r="S54" i="4"/>
  <c r="R54" i="4"/>
  <c r="Q54" i="4"/>
  <c r="P54" i="4"/>
  <c r="O54" i="4"/>
  <c r="N54" i="4"/>
  <c r="M54" i="4"/>
  <c r="L54" i="4"/>
  <c r="U52" i="4"/>
  <c r="T52" i="4"/>
  <c r="S52" i="4"/>
  <c r="R52" i="4"/>
  <c r="Q52" i="4"/>
  <c r="P52" i="4"/>
  <c r="O52" i="4"/>
  <c r="N52" i="4"/>
  <c r="M52" i="4"/>
  <c r="L52" i="4"/>
  <c r="U50" i="4"/>
  <c r="T50" i="4"/>
  <c r="S50" i="4"/>
  <c r="R50" i="4"/>
  <c r="Q50" i="4"/>
  <c r="P50" i="4"/>
  <c r="O50" i="4"/>
  <c r="N50" i="4"/>
  <c r="M50" i="4"/>
  <c r="L50" i="4"/>
  <c r="U53" i="4"/>
  <c r="T53" i="4"/>
  <c r="S53" i="4"/>
  <c r="R53" i="4"/>
  <c r="Q53" i="4"/>
  <c r="P53" i="4"/>
  <c r="O53" i="4"/>
  <c r="N53" i="4"/>
  <c r="M53" i="4"/>
  <c r="L53" i="4"/>
  <c r="U49" i="4"/>
  <c r="T49" i="4"/>
  <c r="S49" i="4"/>
  <c r="R49" i="4"/>
  <c r="Q49" i="4"/>
  <c r="P49" i="4"/>
  <c r="O49" i="4"/>
  <c r="N49" i="4"/>
  <c r="M49" i="4"/>
  <c r="L49" i="4"/>
  <c r="U48" i="4"/>
  <c r="T48" i="4"/>
  <c r="S48" i="4"/>
  <c r="R48" i="4"/>
  <c r="Q48" i="4"/>
  <c r="P48" i="4"/>
  <c r="O48" i="4"/>
  <c r="N48" i="4"/>
  <c r="M48" i="4"/>
  <c r="L48" i="4"/>
  <c r="U51" i="4"/>
  <c r="T51" i="4"/>
  <c r="S51" i="4"/>
  <c r="R51" i="4"/>
  <c r="Q51" i="4"/>
  <c r="P51" i="4"/>
  <c r="O51" i="4"/>
  <c r="N51" i="4"/>
  <c r="M51" i="4"/>
  <c r="L51" i="4"/>
  <c r="U47" i="4"/>
  <c r="T47" i="4"/>
  <c r="S47" i="4"/>
  <c r="R47" i="4"/>
  <c r="Q47" i="4"/>
  <c r="P47" i="4"/>
  <c r="O47" i="4"/>
  <c r="N47" i="4"/>
  <c r="M47" i="4"/>
  <c r="L47" i="4"/>
  <c r="U46" i="4"/>
  <c r="T46" i="4"/>
  <c r="S46" i="4"/>
  <c r="R46" i="4"/>
  <c r="Q46" i="4"/>
  <c r="P46" i="4"/>
  <c r="O46" i="4"/>
  <c r="N46" i="4"/>
  <c r="M46" i="4"/>
  <c r="L46" i="4"/>
  <c r="U45" i="4"/>
  <c r="T45" i="4"/>
  <c r="S45" i="4"/>
  <c r="R45" i="4"/>
  <c r="Q45" i="4"/>
  <c r="P45" i="4"/>
  <c r="O45" i="4"/>
  <c r="N45" i="4"/>
  <c r="M45" i="4"/>
  <c r="L45" i="4"/>
  <c r="U44" i="4"/>
  <c r="T44" i="4"/>
  <c r="S44" i="4"/>
  <c r="R44" i="4"/>
  <c r="Q44" i="4"/>
  <c r="P44" i="4"/>
  <c r="O44" i="4"/>
  <c r="N44" i="4"/>
  <c r="M44" i="4"/>
  <c r="L44" i="4"/>
  <c r="U43" i="4"/>
  <c r="T43" i="4"/>
  <c r="S43" i="4"/>
  <c r="R43" i="4"/>
  <c r="Q43" i="4"/>
  <c r="P43" i="4"/>
  <c r="O43" i="4"/>
  <c r="N43" i="4"/>
  <c r="M43" i="4"/>
  <c r="L43" i="4"/>
  <c r="U42" i="4"/>
  <c r="T42" i="4"/>
  <c r="S42" i="4"/>
  <c r="R42" i="4"/>
  <c r="Q42" i="4"/>
  <c r="P42" i="4"/>
  <c r="O42" i="4"/>
  <c r="N42" i="4"/>
  <c r="M42" i="4"/>
  <c r="L42" i="4"/>
  <c r="Q41" i="4"/>
  <c r="P41" i="4"/>
  <c r="O41" i="4"/>
  <c r="N41" i="4"/>
  <c r="M41" i="4"/>
  <c r="L41" i="4"/>
  <c r="K41" i="4"/>
  <c r="U41" i="4" s="1"/>
  <c r="J41" i="4"/>
  <c r="T41" i="4" s="1"/>
  <c r="I41" i="4"/>
  <c r="S41" i="4" s="1"/>
  <c r="H41" i="4"/>
  <c r="R41" i="4" s="1"/>
  <c r="Q40" i="4"/>
  <c r="P40" i="4"/>
  <c r="O40" i="4"/>
  <c r="N40" i="4"/>
  <c r="M40" i="4"/>
  <c r="L40" i="4"/>
  <c r="K40" i="4"/>
  <c r="U40" i="4" s="1"/>
  <c r="J40" i="4"/>
  <c r="T40" i="4" s="1"/>
  <c r="I40" i="4"/>
  <c r="S40" i="4" s="1"/>
  <c r="H40" i="4"/>
  <c r="R40" i="4" s="1"/>
  <c r="Q39" i="4"/>
  <c r="P39" i="4"/>
  <c r="O39" i="4"/>
  <c r="N39" i="4"/>
  <c r="M39" i="4"/>
  <c r="L39" i="4"/>
  <c r="K39" i="4"/>
  <c r="U39" i="4" s="1"/>
  <c r="J39" i="4"/>
  <c r="T39" i="4" s="1"/>
  <c r="I39" i="4"/>
  <c r="S39" i="4" s="1"/>
  <c r="H39" i="4"/>
  <c r="R39" i="4" s="1"/>
  <c r="Q38" i="4"/>
  <c r="P38" i="4"/>
  <c r="O38" i="4"/>
  <c r="N38" i="4"/>
  <c r="M38" i="4"/>
  <c r="L38" i="4"/>
  <c r="K38" i="4"/>
  <c r="U38" i="4" s="1"/>
  <c r="J38" i="4"/>
  <c r="T38" i="4" s="1"/>
  <c r="I38" i="4"/>
  <c r="S38" i="4" s="1"/>
  <c r="H38" i="4"/>
  <c r="R38" i="4" s="1"/>
  <c r="U37" i="4"/>
  <c r="T37" i="4"/>
  <c r="S37" i="4"/>
  <c r="R37" i="4"/>
  <c r="Q37" i="4"/>
  <c r="P37" i="4"/>
  <c r="O37" i="4"/>
  <c r="N37" i="4"/>
  <c r="M37" i="4"/>
  <c r="L37" i="4"/>
  <c r="U36" i="4"/>
  <c r="T36" i="4"/>
  <c r="S36" i="4"/>
  <c r="R36" i="4"/>
  <c r="Q36" i="4"/>
  <c r="P36" i="4"/>
  <c r="O36" i="4"/>
  <c r="N36" i="4"/>
  <c r="M36" i="4"/>
  <c r="L36" i="4"/>
  <c r="U35" i="4"/>
  <c r="T35" i="4"/>
  <c r="S35" i="4"/>
  <c r="R35" i="4"/>
  <c r="Q35" i="4"/>
  <c r="P35" i="4"/>
  <c r="O35" i="4"/>
  <c r="N35" i="4"/>
  <c r="M35" i="4"/>
  <c r="L35" i="4"/>
  <c r="U34" i="4"/>
  <c r="T34" i="4"/>
  <c r="S34" i="4"/>
  <c r="R34" i="4"/>
  <c r="Q34" i="4"/>
  <c r="P34" i="4"/>
  <c r="O34" i="4"/>
  <c r="N34" i="4"/>
  <c r="M34" i="4"/>
  <c r="L34" i="4"/>
  <c r="U33" i="4"/>
  <c r="T33" i="4"/>
  <c r="S33" i="4"/>
  <c r="R33" i="4"/>
  <c r="Q33" i="4"/>
  <c r="P33" i="4"/>
  <c r="O33" i="4"/>
  <c r="N33" i="4"/>
  <c r="M33" i="4"/>
  <c r="L33" i="4"/>
  <c r="U32" i="4"/>
  <c r="T32" i="4"/>
  <c r="S32" i="4"/>
  <c r="R32" i="4"/>
  <c r="Q32" i="4"/>
  <c r="P32" i="4"/>
  <c r="O32" i="4"/>
  <c r="N32" i="4"/>
  <c r="M32" i="4"/>
  <c r="L32" i="4"/>
  <c r="U31" i="4"/>
  <c r="T31" i="4"/>
  <c r="S31" i="4"/>
  <c r="R31" i="4"/>
  <c r="Q31" i="4"/>
  <c r="P31" i="4"/>
  <c r="O31" i="4"/>
  <c r="N31" i="4"/>
  <c r="M31" i="4"/>
  <c r="L31" i="4"/>
  <c r="U30" i="4"/>
  <c r="T30" i="4"/>
  <c r="S30" i="4"/>
  <c r="R30" i="4"/>
  <c r="Q30" i="4"/>
  <c r="P30" i="4"/>
  <c r="O30" i="4"/>
  <c r="N30" i="4"/>
  <c r="M30" i="4"/>
  <c r="L30" i="4"/>
  <c r="U29" i="4"/>
  <c r="T29" i="4"/>
  <c r="S29" i="4"/>
  <c r="R29" i="4"/>
  <c r="Q29" i="4"/>
  <c r="P29" i="4"/>
  <c r="O29" i="4"/>
  <c r="N29" i="4"/>
  <c r="M29" i="4"/>
  <c r="L29" i="4"/>
  <c r="U28" i="4"/>
  <c r="T28" i="4"/>
  <c r="S28" i="4"/>
  <c r="R28" i="4"/>
  <c r="Q28" i="4"/>
  <c r="P28" i="4"/>
  <c r="O28" i="4"/>
  <c r="N28" i="4"/>
  <c r="M28" i="4"/>
  <c r="L28" i="4"/>
  <c r="U27" i="4"/>
  <c r="T27" i="4"/>
  <c r="S27" i="4"/>
  <c r="R27" i="4"/>
  <c r="Q27" i="4"/>
  <c r="P27" i="4"/>
  <c r="O27" i="4"/>
  <c r="N27" i="4"/>
  <c r="M27" i="4"/>
  <c r="L27" i="4"/>
  <c r="U26" i="4"/>
  <c r="T26" i="4"/>
  <c r="S26" i="4"/>
  <c r="R26" i="4"/>
  <c r="Q26" i="4"/>
  <c r="P26" i="4"/>
  <c r="O26" i="4"/>
  <c r="N26" i="4"/>
  <c r="M26" i="4"/>
  <c r="L26" i="4"/>
  <c r="U25" i="4"/>
  <c r="T25" i="4"/>
  <c r="S25" i="4"/>
  <c r="R25" i="4"/>
  <c r="Q25" i="4"/>
  <c r="P25" i="4"/>
  <c r="O25" i="4"/>
  <c r="N25" i="4"/>
  <c r="M25" i="4"/>
  <c r="L25" i="4"/>
  <c r="U24" i="4"/>
  <c r="T24" i="4"/>
  <c r="S24" i="4"/>
  <c r="AC24" i="4" s="1"/>
  <c r="R24" i="4"/>
  <c r="Q24" i="4"/>
  <c r="AA24" i="4" s="1"/>
  <c r="P24" i="4"/>
  <c r="O24" i="4"/>
  <c r="Y24" i="4" s="1"/>
  <c r="N24" i="4"/>
  <c r="M24" i="4"/>
  <c r="L24" i="4"/>
  <c r="U23" i="4"/>
  <c r="T23" i="4"/>
  <c r="AD23" i="4" s="1"/>
  <c r="S23" i="4"/>
  <c r="AM23" i="4" s="1"/>
  <c r="R23" i="4"/>
  <c r="Q23" i="4"/>
  <c r="AK23" i="4" s="1"/>
  <c r="P23" i="4"/>
  <c r="AJ23" i="4" s="1"/>
  <c r="O23" i="4"/>
  <c r="N23" i="4"/>
  <c r="M23" i="4"/>
  <c r="L23" i="4"/>
  <c r="U22" i="4"/>
  <c r="T22" i="4"/>
  <c r="S22" i="4"/>
  <c r="AM22" i="4" s="1"/>
  <c r="R22" i="4"/>
  <c r="Q22" i="4"/>
  <c r="AA22" i="4" s="1"/>
  <c r="P22" i="4"/>
  <c r="O22" i="4"/>
  <c r="Y22" i="4" s="1"/>
  <c r="N22" i="4"/>
  <c r="X22" i="4" s="1"/>
  <c r="M22" i="4"/>
  <c r="L22" i="4"/>
  <c r="U21" i="4"/>
  <c r="T21" i="4"/>
  <c r="S21" i="4"/>
  <c r="AM21" i="4" s="1"/>
  <c r="R21" i="4"/>
  <c r="AB21" i="4" s="1"/>
  <c r="Q21" i="4"/>
  <c r="AA21" i="4" s="1"/>
  <c r="P21" i="4"/>
  <c r="O21" i="4"/>
  <c r="N21" i="4"/>
  <c r="X21" i="4" s="1"/>
  <c r="M21" i="4"/>
  <c r="L21" i="4"/>
  <c r="U20" i="4"/>
  <c r="T20" i="4"/>
  <c r="AN20" i="4" s="1"/>
  <c r="S20" i="4"/>
  <c r="R20" i="4"/>
  <c r="Q20" i="4"/>
  <c r="AA20" i="4" s="1"/>
  <c r="P20" i="4"/>
  <c r="O20" i="4"/>
  <c r="Y20" i="4" s="1"/>
  <c r="N20" i="4"/>
  <c r="M20" i="4"/>
  <c r="L20" i="4"/>
  <c r="AF20" i="4" s="1"/>
  <c r="U19" i="4"/>
  <c r="T19" i="4"/>
  <c r="S19" i="4"/>
  <c r="R19" i="4"/>
  <c r="Q19" i="4"/>
  <c r="AA19" i="4" s="1"/>
  <c r="P19" i="4"/>
  <c r="AJ19" i="4" s="1"/>
  <c r="O19" i="4"/>
  <c r="AI19" i="4" s="1"/>
  <c r="N19" i="4"/>
  <c r="X19" i="4" s="1"/>
  <c r="M19" i="4"/>
  <c r="W19" i="4" s="1"/>
  <c r="L19" i="4"/>
  <c r="U18" i="4"/>
  <c r="T18" i="4"/>
  <c r="S18" i="4"/>
  <c r="R18" i="4"/>
  <c r="AB18" i="4" s="1"/>
  <c r="Q18" i="4"/>
  <c r="AA18" i="4" s="1"/>
  <c r="P18" i="4"/>
  <c r="O18" i="4"/>
  <c r="Y18" i="4" s="1"/>
  <c r="N18" i="4"/>
  <c r="AH18" i="4" s="1"/>
  <c r="M18" i="4"/>
  <c r="L18" i="4"/>
  <c r="U17" i="4"/>
  <c r="AE17" i="4" s="1"/>
  <c r="T17" i="4"/>
  <c r="S17" i="4"/>
  <c r="R17" i="4"/>
  <c r="Q17" i="4"/>
  <c r="AA17" i="4" s="1"/>
  <c r="P17" i="4"/>
  <c r="AJ17" i="4" s="1"/>
  <c r="O17" i="4"/>
  <c r="Y17" i="4" s="1"/>
  <c r="N17" i="4"/>
  <c r="X17" i="4"/>
  <c r="M17" i="4"/>
  <c r="L17" i="4"/>
  <c r="U16" i="4"/>
  <c r="T16" i="4"/>
  <c r="S16" i="4"/>
  <c r="R16" i="4"/>
  <c r="Q16" i="4"/>
  <c r="P16" i="4"/>
  <c r="AJ16" i="4" s="1"/>
  <c r="O16" i="4"/>
  <c r="Y16" i="4" s="1"/>
  <c r="N16" i="4"/>
  <c r="AH16" i="4" s="1"/>
  <c r="M16" i="4"/>
  <c r="L16" i="4"/>
  <c r="U15" i="4"/>
  <c r="T15" i="4"/>
  <c r="AD15" i="4" s="1"/>
  <c r="S15" i="4"/>
  <c r="AC15" i="4" s="1"/>
  <c r="R15" i="4"/>
  <c r="Q15" i="4"/>
  <c r="AK15" i="4" s="1"/>
  <c r="P15" i="4"/>
  <c r="Z15" i="4" s="1"/>
  <c r="O15" i="4"/>
  <c r="N15" i="4"/>
  <c r="X15" i="4" s="1"/>
  <c r="M15" i="4"/>
  <c r="L15" i="4"/>
  <c r="U14" i="4"/>
  <c r="AE14" i="4" s="1"/>
  <c r="T14" i="4"/>
  <c r="S14" i="4"/>
  <c r="R14" i="4"/>
  <c r="Q14" i="4"/>
  <c r="P14" i="4"/>
  <c r="O14" i="4"/>
  <c r="Y14" i="4" s="1"/>
  <c r="N14" i="4"/>
  <c r="AH14" i="4" s="1"/>
  <c r="M14" i="4"/>
  <c r="L14" i="4"/>
  <c r="AF14" i="4" s="1"/>
  <c r="U13" i="4"/>
  <c r="T13" i="4"/>
  <c r="S13" i="4"/>
  <c r="AC13" i="4" s="1"/>
  <c r="R13" i="4"/>
  <c r="AB13" i="4" s="1"/>
  <c r="Q13" i="4"/>
  <c r="P13" i="4"/>
  <c r="Z13" i="4" s="1"/>
  <c r="O13" i="4"/>
  <c r="Y13" i="4" s="1"/>
  <c r="N13" i="4"/>
  <c r="X13" i="4" s="1"/>
  <c r="M13" i="4"/>
  <c r="L13" i="4"/>
  <c r="U12" i="4"/>
  <c r="T12" i="4"/>
  <c r="AN12" i="4" s="1"/>
  <c r="S12" i="4"/>
  <c r="AM12" i="4" s="1"/>
  <c r="R12" i="4"/>
  <c r="AB12" i="4" s="1"/>
  <c r="Q12" i="4"/>
  <c r="P12" i="4"/>
  <c r="Z12" i="4" s="1"/>
  <c r="O12" i="4"/>
  <c r="Y12" i="4"/>
  <c r="N12" i="4"/>
  <c r="AH12" i="4" s="1"/>
  <c r="M12" i="4"/>
  <c r="L12" i="4"/>
  <c r="AF12" i="4" s="1"/>
  <c r="U11" i="4"/>
  <c r="T11" i="4"/>
  <c r="AD11" i="4"/>
  <c r="S11" i="4"/>
  <c r="R11" i="4"/>
  <c r="Q11" i="4"/>
  <c r="AK11" i="4"/>
  <c r="P11" i="4"/>
  <c r="Z11" i="4" s="1"/>
  <c r="O11" i="4"/>
  <c r="N11" i="4"/>
  <c r="X11" i="4" s="1"/>
  <c r="M11" i="4"/>
  <c r="L11" i="4"/>
  <c r="AF11" i="4" s="1"/>
  <c r="U10" i="4"/>
  <c r="AE10" i="4" s="1"/>
  <c r="T10" i="4"/>
  <c r="AN10" i="4" s="1"/>
  <c r="S10" i="4"/>
  <c r="R10" i="4"/>
  <c r="Q10" i="4"/>
  <c r="AA10" i="4" s="1"/>
  <c r="P10" i="4"/>
  <c r="Z10" i="4" s="1"/>
  <c r="O10" i="4"/>
  <c r="N10" i="4"/>
  <c r="AH10" i="4" s="1"/>
  <c r="M10" i="4"/>
  <c r="W10" i="4" s="1"/>
  <c r="L10" i="4"/>
  <c r="AF10" i="4" s="1"/>
  <c r="U9" i="4"/>
  <c r="AO9" i="4" s="1"/>
  <c r="T9" i="4"/>
  <c r="AD9" i="4" s="1"/>
  <c r="S9" i="4"/>
  <c r="AM9" i="4" s="1"/>
  <c r="R9" i="4"/>
  <c r="Q9" i="4"/>
  <c r="AA9" i="4" s="1"/>
  <c r="P9" i="4"/>
  <c r="Z9" i="4" s="1"/>
  <c r="O9" i="4"/>
  <c r="Y9" i="4" s="1"/>
  <c r="N9" i="4"/>
  <c r="X9" i="4" s="1"/>
  <c r="M9" i="4"/>
  <c r="L9" i="4"/>
  <c r="U8" i="4"/>
  <c r="T8" i="4"/>
  <c r="S8" i="4"/>
  <c r="AC8" i="4" s="1"/>
  <c r="R8" i="4"/>
  <c r="AB8" i="4" s="1"/>
  <c r="Q8" i="4"/>
  <c r="AK8" i="4" s="1"/>
  <c r="P8" i="4"/>
  <c r="O8" i="4"/>
  <c r="Y8" i="4" s="1"/>
  <c r="N8" i="4"/>
  <c r="X8" i="4" s="1"/>
  <c r="M8" i="4"/>
  <c r="L8" i="4"/>
  <c r="AF8" i="4" s="1"/>
  <c r="U7" i="4"/>
  <c r="AO7" i="4" s="1"/>
  <c r="T7" i="4"/>
  <c r="AN7" i="4" s="1"/>
  <c r="S7" i="4"/>
  <c r="R7" i="4"/>
  <c r="Q7" i="4"/>
  <c r="P7" i="4"/>
  <c r="Z7" i="4" s="1"/>
  <c r="O7" i="4"/>
  <c r="N7" i="4"/>
  <c r="M7" i="4"/>
  <c r="L7" i="4"/>
  <c r="U6" i="4"/>
  <c r="AE6" i="4" s="1"/>
  <c r="T6" i="4"/>
  <c r="AD6" i="4" s="1"/>
  <c r="S6" i="4"/>
  <c r="AC6" i="4" s="1"/>
  <c r="R6" i="4"/>
  <c r="AL6" i="4" s="1"/>
  <c r="Q6" i="4"/>
  <c r="P6" i="4"/>
  <c r="Z6" i="4" s="1"/>
  <c r="O6" i="4"/>
  <c r="N6" i="4"/>
  <c r="X6" i="4" s="1"/>
  <c r="M6" i="4"/>
  <c r="W6" i="4" s="1"/>
  <c r="L6" i="4"/>
  <c r="AF6" i="4" s="1"/>
  <c r="Y48" i="4"/>
  <c r="AH48" i="4"/>
  <c r="AD27" i="4"/>
  <c r="AD29" i="4"/>
  <c r="Z30" i="4"/>
  <c r="AF37" i="4"/>
  <c r="AF43" i="4"/>
  <c r="AK24" i="4"/>
  <c r="AK26" i="4"/>
  <c r="AD10" i="4"/>
  <c r="AD12" i="4"/>
  <c r="AD18" i="4"/>
  <c r="AD20" i="4"/>
  <c r="AD24" i="4"/>
  <c r="AD26" i="4"/>
  <c r="AD28" i="4"/>
  <c r="AD30" i="4"/>
  <c r="AD32" i="4"/>
  <c r="AF33" i="4"/>
  <c r="AD33" i="4"/>
  <c r="AN33" i="4"/>
  <c r="AD46" i="4"/>
  <c r="AD42" i="4"/>
  <c r="AD36" i="4"/>
  <c r="AD25" i="4"/>
  <c r="V45" i="4"/>
  <c r="Z47" i="4"/>
  <c r="AN11" i="4"/>
  <c r="AN15" i="4"/>
  <c r="AF19" i="4"/>
  <c r="Y45" i="4"/>
  <c r="Y41" i="4"/>
  <c r="Y39" i="4"/>
  <c r="Y25" i="4"/>
  <c r="AN25" i="4"/>
  <c r="Y27" i="4"/>
  <c r="AN27" i="4"/>
  <c r="AN29" i="4"/>
  <c r="Y30" i="4"/>
  <c r="Y34" i="4"/>
  <c r="AA35" i="4"/>
  <c r="AK45" i="4"/>
  <c r="AK47" i="4"/>
  <c r="W46" i="4"/>
  <c r="AK25" i="4"/>
  <c r="AA33" i="4"/>
  <c r="AH36" i="4"/>
  <c r="AH42" i="4"/>
  <c r="AF44" i="4"/>
  <c r="AH44" i="4"/>
  <c r="AF46" i="4"/>
  <c r="AN46" i="4"/>
  <c r="AH46" i="4"/>
  <c r="AH25" i="4"/>
  <c r="Y36" i="4"/>
  <c r="AI44" i="4"/>
  <c r="AK51" i="4"/>
  <c r="X38" i="4"/>
  <c r="AH38" i="4"/>
  <c r="X42" i="4"/>
  <c r="AH43" i="4"/>
  <c r="X44" i="4"/>
  <c r="AL45" i="4"/>
  <c r="Y40" i="4"/>
  <c r="AA41" i="4"/>
  <c r="Y42" i="4"/>
  <c r="Y44" i="4"/>
  <c r="AI45" i="4"/>
  <c r="Y46" i="4"/>
  <c r="Y51" i="4"/>
  <c r="AH8" i="4"/>
  <c r="AI12" i="4"/>
  <c r="AA11" i="4"/>
  <c r="Z29" i="4"/>
  <c r="Z8" i="4"/>
  <c r="AH6" i="4"/>
  <c r="Y11" i="4"/>
  <c r="AM49" i="4"/>
  <c r="AB7" i="4"/>
  <c r="AM37" i="4"/>
  <c r="AA49" i="4"/>
  <c r="AF50" i="4"/>
  <c r="AN50" i="4"/>
  <c r="Y15" i="4"/>
  <c r="AA15" i="4"/>
  <c r="X16" i="4"/>
  <c r="AH17" i="4"/>
  <c r="AA42" i="4"/>
  <c r="X29" i="4"/>
  <c r="AF32" i="4"/>
  <c r="X48" i="4"/>
  <c r="X50" i="4"/>
  <c r="AH19" i="4"/>
  <c r="AH26" i="4"/>
  <c r="AH13" i="4"/>
  <c r="AH21" i="4"/>
  <c r="AK27" i="4"/>
  <c r="AL49" i="4"/>
  <c r="AK41" i="4"/>
  <c r="Y53" i="4"/>
  <c r="AH50" i="4"/>
  <c r="AO36" i="4"/>
  <c r="AB30" i="4"/>
  <c r="AF29" i="4"/>
  <c r="AO26" i="4"/>
  <c r="V22" i="4"/>
  <c r="V10" i="4"/>
  <c r="X25" i="4"/>
  <c r="X26" i="4"/>
  <c r="AE29" i="4"/>
  <c r="V50" i="4"/>
  <c r="AI18" i="4"/>
  <c r="AF41" i="4"/>
  <c r="AE33" i="4"/>
  <c r="AH15" i="4"/>
  <c r="AE21" i="4"/>
  <c r="AB49" i="4"/>
  <c r="AA25" i="4"/>
  <c r="V40" i="4"/>
  <c r="V39" i="4"/>
  <c r="AE35" i="4"/>
  <c r="AO28" i="4"/>
  <c r="AO22" i="4"/>
  <c r="AO14" i="4"/>
  <c r="AO10" i="4"/>
  <c r="V26" i="4"/>
  <c r="V43" i="4"/>
  <c r="X49" i="4"/>
  <c r="AE25" i="4"/>
  <c r="AO51" i="4"/>
  <c r="AE46" i="4"/>
  <c r="V25" i="4"/>
  <c r="V20" i="4"/>
  <c r="V8" i="4"/>
  <c r="AO43" i="4"/>
  <c r="Y6" i="4"/>
  <c r="AO11" i="4"/>
  <c r="AE20" i="4"/>
  <c r="AO29" i="4"/>
  <c r="AJ30" i="4"/>
  <c r="Y35" i="4"/>
  <c r="AF49" i="4"/>
  <c r="X52" i="4"/>
  <c r="AE36" i="4"/>
  <c r="AB27" i="4"/>
  <c r="AC47" i="4"/>
  <c r="AE51" i="4"/>
  <c r="AO30" i="4"/>
  <c r="AF25" i="4"/>
  <c r="V30" i="4"/>
  <c r="V14" i="4"/>
  <c r="AE43" i="4"/>
  <c r="V48" i="4"/>
  <c r="V52" i="4"/>
  <c r="AE34" i="4"/>
  <c r="V33" i="4"/>
  <c r="V24" i="4"/>
  <c r="AE12" i="4"/>
  <c r="V17" i="4"/>
  <c r="V19" i="4"/>
  <c r="AF30" i="4"/>
  <c r="AA30" i="4"/>
  <c r="AK33" i="4"/>
  <c r="AN36" i="4"/>
  <c r="AA45" i="4"/>
  <c r="AE50" i="4"/>
  <c r="AE26" i="4"/>
  <c r="AO34" i="4"/>
  <c r="AO25" i="4"/>
  <c r="AE38" i="4"/>
  <c r="AO24" i="4"/>
  <c r="AO20" i="4"/>
  <c r="AO12" i="4"/>
  <c r="V44" i="4"/>
  <c r="AE39" i="4"/>
  <c r="AM38" i="4"/>
  <c r="AN38" i="4"/>
  <c r="AB41" i="4"/>
  <c r="AM39" i="4"/>
  <c r="AK52" i="4"/>
  <c r="AD7" i="4"/>
  <c r="AO6" i="4"/>
  <c r="AE45" i="4"/>
  <c r="V6" i="4"/>
  <c r="AC22" i="4"/>
  <c r="AJ12" i="4"/>
  <c r="AM46" i="4"/>
  <c r="AJ9" i="4"/>
  <c r="AH37" i="4"/>
  <c r="AK34" i="4"/>
  <c r="AM35" i="4"/>
  <c r="Z31" i="4"/>
  <c r="AJ27" i="4"/>
  <c r="AJ11" i="4"/>
  <c r="AD37" i="4"/>
  <c r="AK48" i="4"/>
  <c r="X18" i="4"/>
  <c r="W30" i="4"/>
  <c r="AA44" i="4"/>
  <c r="AC32" i="4"/>
  <c r="AM51" i="4"/>
  <c r="AC46" i="4"/>
  <c r="AM26" i="4"/>
  <c r="AJ21" i="4"/>
  <c r="AJ40" i="4"/>
  <c r="AH9" i="4"/>
  <c r="AN26" i="4"/>
  <c r="AH27" i="4"/>
  <c r="AH29" i="4"/>
  <c r="V16" i="4"/>
  <c r="AE31" i="4"/>
  <c r="AJ47" i="4"/>
  <c r="AM14" i="4"/>
  <c r="AM27" i="4"/>
  <c r="AC18" i="4"/>
  <c r="AM17" i="4"/>
  <c r="AJ39" i="4"/>
  <c r="AJ35" i="4"/>
  <c r="W43" i="4"/>
  <c r="AJ25" i="4"/>
  <c r="X27" i="4"/>
  <c r="AJ10" i="4"/>
  <c r="AA52" i="4"/>
  <c r="AC30" i="4"/>
  <c r="AJ8" i="4"/>
  <c r="AJ50" i="4"/>
  <c r="AC21" i="4"/>
  <c r="AM31" i="4"/>
  <c r="AM30" i="4"/>
  <c r="Y47" i="4"/>
  <c r="AK17" i="4"/>
  <c r="AH22" i="4"/>
  <c r="V35" i="4"/>
  <c r="AA28" i="4"/>
  <c r="AJ52" i="4"/>
  <c r="AM24" i="4"/>
  <c r="AC35" i="4"/>
  <c r="AM33" i="4"/>
  <c r="AI24" i="4"/>
  <c r="AC27" i="4"/>
  <c r="AM32" i="4"/>
  <c r="AC43" i="4"/>
  <c r="AJ51" i="4"/>
  <c r="AJ44" i="4"/>
  <c r="AN43" i="4"/>
  <c r="AJ18" i="4"/>
  <c r="AM50" i="4"/>
  <c r="AM34" i="4"/>
  <c r="AM48" i="4"/>
  <c r="AC37" i="4"/>
  <c r="AC49" i="4"/>
  <c r="AC29" i="4"/>
  <c r="AM20" i="4"/>
  <c r="AC11" i="4"/>
  <c r="AM43" i="4"/>
  <c r="AJ53" i="4"/>
  <c r="Z53" i="4"/>
  <c r="AJ48" i="4"/>
  <c r="AJ13" i="4"/>
  <c r="AJ49" i="4"/>
  <c r="AM18" i="4"/>
  <c r="AJ14" i="4"/>
  <c r="AM44" i="4"/>
  <c r="AC17" i="4"/>
  <c r="AM7" i="4"/>
  <c r="AC7" i="4"/>
  <c r="AC34" i="4"/>
  <c r="AE54" i="4"/>
  <c r="AD54" i="4"/>
  <c r="AM54" i="4"/>
  <c r="V47" i="4"/>
  <c r="AD16" i="4"/>
  <c r="AN16" i="4"/>
  <c r="W37" i="4"/>
  <c r="AJ43" i="4"/>
  <c r="Z43" i="4"/>
  <c r="W9" i="4"/>
  <c r="AC9" i="4"/>
  <c r="AF15" i="4"/>
  <c r="V15" i="4"/>
  <c r="Y29" i="4"/>
  <c r="AE47" i="4"/>
  <c r="AO47" i="4"/>
  <c r="AC52" i="4"/>
  <c r="AJ37" i="4"/>
  <c r="AM52" i="4"/>
  <c r="AO16" i="4"/>
  <c r="AA29" i="4"/>
  <c r="W11" i="4"/>
  <c r="AN13" i="4"/>
  <c r="AD13" i="4"/>
  <c r="AK21" i="4"/>
  <c r="Y23" i="4"/>
  <c r="AM11" i="4"/>
  <c r="AC39" i="4"/>
  <c r="AM25" i="4"/>
  <c r="AC33" i="4"/>
  <c r="AM47" i="4"/>
  <c r="AC48" i="4"/>
  <c r="AC10" i="4"/>
  <c r="AC20" i="4"/>
  <c r="AC44" i="4"/>
  <c r="AC25" i="4"/>
  <c r="AC14" i="4"/>
  <c r="AM8" i="4"/>
  <c r="AM10" i="4"/>
  <c r="AF28" i="4"/>
  <c r="V28" i="4"/>
  <c r="AC31" i="4"/>
  <c r="X33" i="4"/>
  <c r="AH33" i="4"/>
  <c r="X53" i="4"/>
  <c r="AH53" i="4"/>
  <c r="AD53" i="4"/>
  <c r="X12" i="4"/>
  <c r="AN9" i="4"/>
  <c r="AK10" i="4"/>
  <c r="AK40" i="4"/>
  <c r="AM42" i="4"/>
  <c r="AC23" i="4"/>
  <c r="V42" i="4"/>
  <c r="AN48" i="4"/>
  <c r="AK16" i="4"/>
  <c r="AA16" i="4"/>
  <c r="AC19" i="4"/>
  <c r="AM19" i="4"/>
  <c r="AN22" i="4"/>
  <c r="AD22" i="4"/>
  <c r="Z48" i="4"/>
  <c r="Z32" i="4"/>
  <c r="Z49" i="4"/>
  <c r="Z28" i="4"/>
  <c r="Z42" i="4"/>
  <c r="Z20" i="4"/>
  <c r="Z14" i="4"/>
  <c r="Z38" i="4"/>
  <c r="Z44" i="4"/>
  <c r="Z34" i="4"/>
  <c r="Z35" i="4"/>
  <c r="Z36" i="4"/>
  <c r="AJ24" i="4"/>
  <c r="AJ32" i="4"/>
  <c r="Z27" i="4"/>
  <c r="AJ29" i="4"/>
  <c r="AJ28" i="4"/>
  <c r="AJ20" i="4"/>
  <c r="X28" i="4"/>
  <c r="AH28" i="4"/>
  <c r="AM36" i="4"/>
  <c r="AJ42" i="4"/>
  <c r="AH45" i="4"/>
  <c r="X45" i="4"/>
  <c r="AC51" i="4"/>
  <c r="AC50" i="4"/>
  <c r="Z54" i="4"/>
  <c r="Y32" i="4"/>
  <c r="AE13" i="4"/>
  <c r="AO13" i="4"/>
  <c r="AD39" i="4"/>
  <c r="AF53" i="4"/>
  <c r="AE37" i="4"/>
  <c r="AF38" i="4"/>
  <c r="AA31" i="4"/>
  <c r="AN6" i="4"/>
  <c r="AO15" i="4"/>
  <c r="AE15" i="4"/>
  <c r="AN19" i="4"/>
  <c r="AD19" i="4"/>
  <c r="AA38" i="4"/>
  <c r="AK38" i="4"/>
  <c r="AD41" i="4"/>
  <c r="W50" i="4"/>
  <c r="AD47" i="4"/>
  <c r="AN47" i="4"/>
  <c r="Z16" i="4"/>
  <c r="V21" i="4"/>
  <c r="AF21" i="4"/>
  <c r="AH11" i="4"/>
  <c r="W20" i="4"/>
  <c r="AI49" i="4"/>
  <c r="AO8" i="4"/>
  <c r="AE8" i="4"/>
  <c r="AD17" i="4"/>
  <c r="AN17" i="4"/>
  <c r="AO19" i="4"/>
  <c r="AE19" i="4"/>
  <c r="AL20" i="4"/>
  <c r="V27" i="4"/>
  <c r="AF27" i="4"/>
  <c r="AM40" i="4"/>
  <c r="AC40" i="4"/>
  <c r="AB47" i="4"/>
  <c r="AA53" i="4"/>
  <c r="AK53" i="4"/>
  <c r="Z52" i="4"/>
  <c r="AC54" i="4"/>
  <c r="AN44" i="4"/>
  <c r="AD44" i="4"/>
  <c r="AA14" i="4"/>
  <c r="AK14" i="4"/>
  <c r="W22" i="4"/>
  <c r="Y38" i="4"/>
  <c r="AL51" i="4"/>
  <c r="AO53" i="4"/>
  <c r="AE53" i="4"/>
  <c r="V18" i="4"/>
  <c r="AJ46" i="4"/>
  <c r="V11" i="4"/>
  <c r="V53" i="4"/>
  <c r="AF7" i="4"/>
  <c r="V7" i="4"/>
  <c r="AF9" i="4"/>
  <c r="V9" i="4"/>
  <c r="X10" i="4"/>
  <c r="X14" i="4"/>
  <c r="W16" i="4"/>
  <c r="Z18" i="4"/>
  <c r="AE18" i="4"/>
  <c r="AO18" i="4"/>
  <c r="AJ22" i="4"/>
  <c r="Z22" i="4"/>
  <c r="W35" i="4"/>
  <c r="W36" i="4"/>
  <c r="W17" i="4"/>
  <c r="W21" i="4"/>
  <c r="W34" i="4"/>
  <c r="W39" i="4"/>
  <c r="W47" i="4"/>
  <c r="W51" i="4"/>
  <c r="W49" i="4"/>
  <c r="W42" i="4"/>
  <c r="W41" i="4"/>
  <c r="W25" i="4"/>
  <c r="W18" i="4"/>
  <c r="W31" i="4"/>
  <c r="AJ31" i="4"/>
  <c r="AH32" i="4"/>
  <c r="X32" i="4"/>
  <c r="Z40" i="4"/>
  <c r="AJ54" i="4"/>
  <c r="AO31" i="4"/>
  <c r="AL35" i="4"/>
  <c r="W54" i="4"/>
  <c r="W56" i="4" l="1"/>
  <c r="W55" i="4"/>
  <c r="X37" i="4"/>
  <c r="X56" i="4"/>
  <c r="X55" i="4"/>
  <c r="Z56" i="4"/>
  <c r="Z55" i="4"/>
  <c r="AB26" i="4"/>
  <c r="AL56" i="4"/>
  <c r="AB56" i="4"/>
  <c r="AB55" i="4"/>
  <c r="AL55" i="4"/>
  <c r="AD48" i="4"/>
  <c r="AD56" i="4"/>
  <c r="AD55" i="4"/>
  <c r="AF56" i="4"/>
  <c r="AF55" i="4"/>
  <c r="AN37" i="4"/>
  <c r="AN56" i="4"/>
  <c r="AN55" i="4"/>
  <c r="AH56" i="4"/>
  <c r="AH55" i="4"/>
  <c r="AJ56" i="4"/>
  <c r="AJ55" i="4"/>
  <c r="AJ36" i="4"/>
  <c r="AE9" i="4"/>
  <c r="AN24" i="4"/>
  <c r="V46" i="4"/>
  <c r="V56" i="4"/>
  <c r="V55" i="4"/>
  <c r="X36" i="4"/>
  <c r="Y50" i="4"/>
  <c r="Y56" i="4"/>
  <c r="Y55" i="4"/>
  <c r="AK42" i="4"/>
  <c r="AA56" i="4"/>
  <c r="AK56" i="4"/>
  <c r="AK55" i="4"/>
  <c r="AA55" i="4"/>
  <c r="AC42" i="4"/>
  <c r="AM56" i="4"/>
  <c r="AC56" i="4"/>
  <c r="AM55" i="4"/>
  <c r="AC55" i="4"/>
  <c r="AO37" i="4"/>
  <c r="AO56" i="4"/>
  <c r="AE56" i="4"/>
  <c r="AO55" i="4"/>
  <c r="AE55" i="4"/>
  <c r="AI48" i="4"/>
  <c r="AI56" i="4"/>
  <c r="AI55" i="4"/>
  <c r="AG56" i="4"/>
  <c r="AG55" i="4"/>
  <c r="AC26" i="4"/>
  <c r="W27" i="4"/>
  <c r="AE27" i="4"/>
  <c r="AC28" i="4"/>
  <c r="AK29" i="4"/>
  <c r="AH30" i="4"/>
  <c r="V31" i="4"/>
  <c r="AL32" i="4"/>
  <c r="AJ33" i="4"/>
  <c r="AF34" i="4"/>
  <c r="X34" i="4"/>
  <c r="AD34" i="4"/>
  <c r="AF35" i="4"/>
  <c r="AD35" i="4"/>
  <c r="AK36" i="4"/>
  <c r="AI37" i="4"/>
  <c r="AC41" i="4"/>
  <c r="AE41" i="4"/>
  <c r="X47" i="4"/>
  <c r="AF51" i="4"/>
  <c r="AN51" i="4"/>
  <c r="AL48" i="4"/>
  <c r="AH49" i="4"/>
  <c r="AB38" i="4"/>
  <c r="AJ38" i="4"/>
  <c r="AH39" i="4"/>
  <c r="AJ41" i="4"/>
  <c r="AB42" i="4"/>
  <c r="X43" i="4"/>
  <c r="Y43" i="4"/>
  <c r="AG44" i="4"/>
  <c r="AE44" i="4"/>
  <c r="AC45" i="4"/>
  <c r="AK46" i="4"/>
  <c r="AK49" i="4"/>
  <c r="AE49" i="4"/>
  <c r="AK50" i="4"/>
  <c r="AE40" i="4"/>
  <c r="AO40" i="4"/>
  <c r="AB51" i="4"/>
  <c r="AL44" i="4"/>
  <c r="AB20" i="4"/>
  <c r="AI9" i="4"/>
  <c r="AI32" i="4"/>
  <c r="AI23" i="4"/>
  <c r="AG37" i="4"/>
  <c r="AB15" i="4"/>
  <c r="AL41" i="4"/>
  <c r="AG14" i="4"/>
  <c r="AA8" i="4"/>
  <c r="AL23" i="4"/>
  <c r="AB48" i="4"/>
  <c r="AL25" i="4"/>
  <c r="AI50" i="4"/>
  <c r="AI13" i="4"/>
  <c r="AL37" i="4"/>
  <c r="AI42" i="4"/>
  <c r="AI35" i="4"/>
  <c r="Y37" i="4"/>
  <c r="AL24" i="4"/>
  <c r="AJ6" i="4"/>
  <c r="AI6" i="4"/>
  <c r="AF18" i="4"/>
  <c r="AB22" i="4"/>
  <c r="AE23" i="4"/>
  <c r="AH34" i="4"/>
  <c r="AC38" i="4"/>
  <c r="AF45" i="4"/>
  <c r="AB46" i="4"/>
  <c r="AI54" i="4"/>
  <c r="AG16" i="4"/>
  <c r="AB44" i="4"/>
  <c r="AI14" i="4"/>
  <c r="AK22" i="4"/>
  <c r="AC53" i="4"/>
  <c r="AK20" i="4"/>
  <c r="V51" i="4"/>
  <c r="AL21" i="4"/>
  <c r="AI27" i="4"/>
  <c r="AI25" i="4"/>
  <c r="AI51" i="4"/>
  <c r="AI43" i="4"/>
  <c r="AL43" i="4"/>
  <c r="AL36" i="4"/>
  <c r="AI39" i="4"/>
  <c r="Z33" i="4"/>
  <c r="AL7" i="4"/>
  <c r="AE11" i="4"/>
  <c r="AB16" i="4"/>
  <c r="AG18" i="4"/>
  <c r="AN18" i="4"/>
  <c r="AB24" i="4"/>
  <c r="Y54" i="4"/>
  <c r="AD50" i="4"/>
  <c r="AJ34" i="4"/>
  <c r="X35" i="4"/>
  <c r="AF36" i="4"/>
  <c r="AC36" i="4"/>
  <c r="AD38" i="4"/>
  <c r="AN42" i="4"/>
  <c r="AI38" i="4"/>
  <c r="Z41" i="4"/>
  <c r="AG6" i="4"/>
  <c r="AL28" i="4"/>
  <c r="X30" i="4"/>
  <c r="AM28" i="4"/>
  <c r="AM53" i="4"/>
  <c r="AL12" i="4"/>
  <c r="AD51" i="4"/>
  <c r="AL46" i="4"/>
  <c r="AI22" i="4"/>
  <c r="AL50" i="4"/>
  <c r="AI15" i="4"/>
  <c r="AI34" i="4"/>
  <c r="AB36" i="4"/>
  <c r="AG38" i="4"/>
  <c r="AI26" i="4"/>
  <c r="AL22" i="4"/>
  <c r="AK19" i="4"/>
  <c r="AA23" i="4"/>
  <c r="AM29" i="4"/>
  <c r="AK30" i="4"/>
  <c r="AA39" i="4"/>
  <c r="AA54" i="4"/>
  <c r="AB28" i="4"/>
  <c r="AI53" i="4"/>
  <c r="AG29" i="4"/>
  <c r="AL8" i="4"/>
  <c r="AA46" i="4"/>
  <c r="AB53" i="4"/>
  <c r="Y19" i="4"/>
  <c r="AL29" i="4"/>
  <c r="AI20" i="4"/>
  <c r="AI17" i="4"/>
  <c r="AL42" i="4"/>
  <c r="AB34" i="4"/>
  <c r="AI36" i="4"/>
  <c r="AI8" i="4"/>
  <c r="AL40" i="4"/>
  <c r="AO50" i="4"/>
  <c r="AL54" i="4"/>
  <c r="AB32" i="4"/>
  <c r="AG22" i="4"/>
  <c r="AH54" i="4"/>
  <c r="AF31" i="4"/>
  <c r="AG11" i="4"/>
  <c r="AJ7" i="4"/>
  <c r="AB11" i="4"/>
  <c r="AL31" i="4"/>
  <c r="AG51" i="4"/>
  <c r="AL52" i="4"/>
  <c r="AB40" i="4"/>
  <c r="AG33" i="4"/>
  <c r="AL13" i="4"/>
  <c r="AB50" i="4"/>
  <c r="AI40" i="4"/>
  <c r="AB43" i="4"/>
  <c r="AL18" i="4"/>
  <c r="AE7" i="4"/>
  <c r="AG9" i="4"/>
  <c r="AB17" i="4"/>
  <c r="AE22" i="4"/>
  <c r="AB23" i="4"/>
  <c r="AO39" i="4"/>
  <c r="X46" i="4"/>
  <c r="AO46" i="4"/>
  <c r="AB14" i="4"/>
  <c r="AM41" i="4"/>
  <c r="AI29" i="4"/>
  <c r="AG47" i="4"/>
  <c r="AG19" i="4"/>
  <c r="AG41" i="4"/>
  <c r="AB31" i="4"/>
  <c r="AE52" i="4"/>
  <c r="AG42" i="4"/>
  <c r="AL53" i="4"/>
  <c r="AL17" i="4"/>
  <c r="AI11" i="4"/>
  <c r="AI41" i="4"/>
  <c r="AI46" i="4"/>
  <c r="Y26" i="4"/>
  <c r="AN23" i="4"/>
  <c r="AB6" i="4"/>
  <c r="AL11" i="4"/>
  <c r="AB35" i="4"/>
  <c r="AN40" i="4"/>
  <c r="AN54" i="4"/>
  <c r="AL47" i="4"/>
  <c r="AL14" i="4"/>
  <c r="AM6" i="4"/>
  <c r="AG26" i="4"/>
  <c r="AB37" i="4"/>
  <c r="AL27" i="4"/>
  <c r="AM15" i="4"/>
  <c r="AG49" i="4"/>
  <c r="AB25" i="4"/>
  <c r="AB29" i="4"/>
  <c r="AI30" i="4"/>
  <c r="AH47" i="4"/>
  <c r="X39" i="4"/>
  <c r="AL26" i="4"/>
  <c r="AL16" i="4"/>
  <c r="AI7" i="4"/>
  <c r="AL15" i="4"/>
  <c r="AG17" i="4"/>
  <c r="AG21" i="4"/>
  <c r="Z24" i="4"/>
  <c r="AB54" i="4"/>
  <c r="AE30" i="4"/>
  <c r="AN49" i="4"/>
  <c r="AN52" i="4"/>
  <c r="AK54" i="4"/>
  <c r="AM16" i="4"/>
  <c r="AC16" i="4"/>
  <c r="AH20" i="4"/>
  <c r="X20" i="4"/>
  <c r="W28" i="4"/>
  <c r="W38" i="4"/>
  <c r="W15" i="4"/>
  <c r="W53" i="4"/>
  <c r="W7" i="4"/>
  <c r="AG25" i="4"/>
  <c r="W13" i="4"/>
  <c r="W12" i="4"/>
  <c r="W33" i="4"/>
  <c r="W14" i="4"/>
  <c r="W40" i="4"/>
  <c r="AI31" i="4"/>
  <c r="Y31" i="4"/>
  <c r="W32" i="4"/>
  <c r="AG32" i="4"/>
  <c r="AK32" i="4"/>
  <c r="AA32" i="4"/>
  <c r="AE32" i="4"/>
  <c r="AO32" i="4"/>
  <c r="Y33" i="4"/>
  <c r="AI33" i="4"/>
  <c r="AH41" i="4"/>
  <c r="X41" i="4"/>
  <c r="AK43" i="4"/>
  <c r="AA43" i="4"/>
  <c r="X51" i="4"/>
  <c r="AH51" i="4"/>
  <c r="AA6" i="4"/>
  <c r="AK6" i="4"/>
  <c r="W8" i="4"/>
  <c r="AG8" i="4"/>
  <c r="AB9" i="4"/>
  <c r="AL9" i="4"/>
  <c r="V13" i="4"/>
  <c r="AF13" i="4"/>
  <c r="AL19" i="4"/>
  <c r="AB19" i="4"/>
  <c r="AN21" i="4"/>
  <c r="AD21" i="4"/>
  <c r="X23" i="4"/>
  <c r="AH23" i="4"/>
  <c r="AH24" i="4"/>
  <c r="X24" i="4"/>
  <c r="AG36" i="4"/>
  <c r="AG28" i="4"/>
  <c r="AG35" i="4"/>
  <c r="AG40" i="4"/>
  <c r="AG23" i="4"/>
  <c r="AG31" i="4"/>
  <c r="AG10" i="4"/>
  <c r="AG12" i="4"/>
  <c r="AG7" i="4"/>
  <c r="AG27" i="4"/>
  <c r="AG53" i="4"/>
  <c r="AG34" i="4"/>
  <c r="AG46" i="4"/>
  <c r="AI28" i="4"/>
  <c r="Y28" i="4"/>
  <c r="W29" i="4"/>
  <c r="AG39" i="4"/>
  <c r="X40" i="4"/>
  <c r="AH40" i="4"/>
  <c r="W48" i="4"/>
  <c r="AO48" i="4"/>
  <c r="AE48" i="4"/>
  <c r="AA7" i="4"/>
  <c r="AK7" i="4"/>
  <c r="AL10" i="4"/>
  <c r="AB10" i="4"/>
  <c r="AA12" i="4"/>
  <c r="AK12" i="4"/>
  <c r="AN14" i="4"/>
  <c r="AD14" i="4"/>
  <c r="Z51" i="4"/>
  <c r="X7" i="4"/>
  <c r="AH7" i="4"/>
  <c r="Y10" i="4"/>
  <c r="AI10" i="4"/>
  <c r="Y21" i="4"/>
  <c r="AI21" i="4"/>
  <c r="V23" i="4"/>
  <c r="AF23" i="4"/>
  <c r="AL33" i="4"/>
  <c r="AB33" i="4"/>
  <c r="AK37" i="4"/>
  <c r="AA37" i="4"/>
  <c r="AB39" i="4"/>
  <c r="AL39" i="4"/>
  <c r="Z45" i="4"/>
  <c r="AJ45" i="4"/>
  <c r="AD45" i="4"/>
  <c r="AN45" i="4"/>
  <c r="AA26" i="4"/>
  <c r="AN28" i="4"/>
  <c r="AL30" i="4"/>
  <c r="AN31" i="4"/>
  <c r="AO42" i="4"/>
  <c r="AG45" i="4"/>
  <c r="AA51" i="4"/>
  <c r="AN53" i="4"/>
  <c r="AI52" i="4"/>
  <c r="AK28" i="4"/>
  <c r="AK31" i="4"/>
  <c r="AL34" i="4"/>
  <c r="AN35" i="4"/>
  <c r="AL38" i="4"/>
  <c r="W44" i="4"/>
  <c r="AK44" i="4"/>
  <c r="Y52" i="4"/>
  <c r="AJ26" i="4"/>
  <c r="AN32" i="4"/>
  <c r="AK35" i="4"/>
  <c r="AN41" i="4"/>
  <c r="AD43" i="4"/>
  <c r="AM45" i="4"/>
  <c r="AD8" i="4"/>
  <c r="AN8" i="4"/>
  <c r="Y7" i="4"/>
  <c r="Z23" i="4"/>
  <c r="AG48" i="4"/>
  <c r="AI16" i="4"/>
  <c r="AH35" i="4"/>
  <c r="V36" i="4"/>
  <c r="AD49" i="4"/>
  <c r="AK18" i="4"/>
  <c r="AK9" i="4"/>
  <c r="AK13" i="4"/>
  <c r="AA13" i="4"/>
  <c r="Z25" i="4"/>
  <c r="Z26" i="4"/>
  <c r="Z21" i="4"/>
  <c r="Z19" i="4"/>
  <c r="Z46" i="4"/>
  <c r="Z37" i="4"/>
  <c r="Z17" i="4"/>
  <c r="AO44" i="4"/>
  <c r="AO45" i="4"/>
  <c r="AO52" i="4"/>
  <c r="AO23" i="4"/>
  <c r="AO49" i="4"/>
  <c r="AO41" i="4"/>
  <c r="AO35" i="4"/>
  <c r="AE28" i="4"/>
  <c r="AE24" i="4"/>
  <c r="AO17" i="4"/>
  <c r="AF52" i="4"/>
  <c r="AB52" i="4"/>
  <c r="AJ15" i="4"/>
  <c r="AE42" i="4"/>
  <c r="V49" i="4"/>
  <c r="V32" i="4"/>
  <c r="V34" i="4"/>
  <c r="V12" i="4"/>
  <c r="V54" i="4"/>
  <c r="V38" i="4"/>
  <c r="AF54" i="4"/>
  <c r="AF17" i="4"/>
  <c r="AF26" i="4"/>
  <c r="AF16" i="4"/>
  <c r="AF47" i="4"/>
  <c r="AF48" i="4"/>
  <c r="AF22" i="4"/>
  <c r="V29" i="4"/>
  <c r="X31" i="4"/>
  <c r="AH31" i="4"/>
  <c r="AO33" i="4"/>
  <c r="AF42" i="4"/>
  <c r="AG54" i="4"/>
  <c r="AM13" i="4"/>
  <c r="W45" i="4"/>
  <c r="AC12" i="4"/>
  <c r="AD52" i="4"/>
  <c r="AD31" i="4"/>
  <c r="AE16" i="4"/>
  <c r="AO21" i="4"/>
  <c r="AF24" i="4"/>
  <c r="AG52" i="4"/>
  <c r="AG24" i="4"/>
  <c r="AG43" i="4"/>
  <c r="AG50" i="4"/>
  <c r="AG20" i="4"/>
  <c r="AG15" i="4"/>
  <c r="AG13" i="4"/>
  <c r="AG30" i="4"/>
  <c r="AO27" i="4"/>
  <c r="V37" i="4"/>
  <c r="AO38" i="4"/>
  <c r="AF39" i="4"/>
  <c r="Z39" i="4"/>
  <c r="AF40" i="4"/>
  <c r="V41" i="4"/>
  <c r="Z50" i="4"/>
  <c r="AH52" i="4"/>
  <c r="AO54" i="4"/>
  <c r="W26" i="4"/>
  <c r="AA34" i="4"/>
  <c r="AN39" i="4"/>
  <c r="AD40" i="4"/>
  <c r="AA40" i="4"/>
  <c r="AB45" i="4"/>
  <c r="AA47" i="4"/>
  <c r="AA48" i="4"/>
  <c r="Y49" i="4"/>
  <c r="AA50" i="4"/>
  <c r="W52" i="4"/>
  <c r="X54" i="4"/>
  <c r="W23" i="4"/>
  <c r="W24" i="4"/>
  <c r="AA27" i="4"/>
  <c r="AN30" i="4"/>
  <c r="AN34" i="4"/>
  <c r="AA36" i="4"/>
  <c r="AK39" i="4"/>
  <c r="AI47" i="4"/>
</calcChain>
</file>

<file path=xl/comments1.xml><?xml version="1.0" encoding="utf-8"?>
<comments xmlns="http://schemas.openxmlformats.org/spreadsheetml/2006/main">
  <authors>
    <author>総務部税務室税政課</author>
  </authors>
  <commentList>
    <comment ref="V3" authorId="0" shapeId="0">
      <text>
        <r>
          <rPr>
            <b/>
            <sz val="9"/>
            <color indexed="81"/>
            <rFont val="ＭＳ Ｐゴシック"/>
            <family val="3"/>
            <charset val="128"/>
          </rPr>
          <t xml:space="preserve">P34で使用する数字
</t>
        </r>
      </text>
    </comment>
  </commentList>
</comments>
</file>

<file path=xl/sharedStrings.xml><?xml version="1.0" encoding="utf-8"?>
<sst xmlns="http://schemas.openxmlformats.org/spreadsheetml/2006/main" count="385" uniqueCount="184">
  <si>
    <t>８.　府 税 収 入 の 状 況</t>
    <rPh sb="3" eb="4">
      <t>フ</t>
    </rPh>
    <rPh sb="5" eb="6">
      <t>ゼイ</t>
    </rPh>
    <rPh sb="7" eb="8">
      <t>オサム</t>
    </rPh>
    <rPh sb="9" eb="10">
      <t>イリ</t>
    </rPh>
    <rPh sb="13" eb="14">
      <t>ジョウ</t>
    </rPh>
    <rPh sb="15" eb="16">
      <t>イワン</t>
    </rPh>
    <phoneticPr fontId="1"/>
  </si>
  <si>
    <t>個人府民税</t>
    <rPh sb="0" eb="2">
      <t>コジン</t>
    </rPh>
    <rPh sb="2" eb="4">
      <t>フミン</t>
    </rPh>
    <rPh sb="4" eb="5">
      <t>ゼイ</t>
    </rPh>
    <phoneticPr fontId="1"/>
  </si>
  <si>
    <t>法人府民税</t>
    <rPh sb="0" eb="2">
      <t>ホウジン</t>
    </rPh>
    <rPh sb="2" eb="4">
      <t>フミン</t>
    </rPh>
    <rPh sb="4" eb="5">
      <t>ゼイ</t>
    </rPh>
    <phoneticPr fontId="1"/>
  </si>
  <si>
    <t>府民税</t>
    <rPh sb="0" eb="1">
      <t>フ</t>
    </rPh>
    <rPh sb="1" eb="2">
      <t>タミ</t>
    </rPh>
    <rPh sb="2" eb="3">
      <t>ゼイ</t>
    </rPh>
    <phoneticPr fontId="1"/>
  </si>
  <si>
    <t>利子等に係る府民税</t>
    <rPh sb="0" eb="2">
      <t>リシ</t>
    </rPh>
    <rPh sb="2" eb="3">
      <t>トウ</t>
    </rPh>
    <rPh sb="4" eb="5">
      <t>カカ</t>
    </rPh>
    <rPh sb="6" eb="8">
      <t>フミン</t>
    </rPh>
    <rPh sb="8" eb="9">
      <t>ゼイ</t>
    </rPh>
    <phoneticPr fontId="1"/>
  </si>
  <si>
    <t>特定配当等に係る府民税</t>
    <rPh sb="0" eb="2">
      <t>トクテイ</t>
    </rPh>
    <rPh sb="2" eb="4">
      <t>ハイトウ</t>
    </rPh>
    <rPh sb="4" eb="5">
      <t>トウ</t>
    </rPh>
    <rPh sb="6" eb="7">
      <t>カカ</t>
    </rPh>
    <rPh sb="8" eb="10">
      <t>フミン</t>
    </rPh>
    <rPh sb="10" eb="11">
      <t>ゼイ</t>
    </rPh>
    <phoneticPr fontId="1"/>
  </si>
  <si>
    <t>特定株式等譲渡所得　　　　金額に係る府民税</t>
    <rPh sb="0" eb="2">
      <t>トクテイ</t>
    </rPh>
    <rPh sb="2" eb="4">
      <t>カブシキ</t>
    </rPh>
    <rPh sb="4" eb="5">
      <t>トウ</t>
    </rPh>
    <rPh sb="5" eb="7">
      <t>ジョウト</t>
    </rPh>
    <rPh sb="7" eb="9">
      <t>ショトク</t>
    </rPh>
    <rPh sb="13" eb="15">
      <t>キンガク</t>
    </rPh>
    <rPh sb="16" eb="17">
      <t>カカ</t>
    </rPh>
    <rPh sb="18" eb="19">
      <t>フ</t>
    </rPh>
    <rPh sb="19" eb="20">
      <t>タミ</t>
    </rPh>
    <rPh sb="20" eb="21">
      <t>ゼイ</t>
    </rPh>
    <phoneticPr fontId="1"/>
  </si>
  <si>
    <t>普
通
税</t>
    <rPh sb="0" eb="1">
      <t>ススム</t>
    </rPh>
    <rPh sb="2" eb="3">
      <t>ツウ</t>
    </rPh>
    <rPh sb="4" eb="5">
      <t>ゼイ</t>
    </rPh>
    <phoneticPr fontId="1"/>
  </si>
  <si>
    <t>個人事業税</t>
    <rPh sb="0" eb="2">
      <t>コジン</t>
    </rPh>
    <rPh sb="2" eb="5">
      <t>ジギョウゼイ</t>
    </rPh>
    <phoneticPr fontId="1"/>
  </si>
  <si>
    <t>事業税</t>
    <rPh sb="0" eb="1">
      <t>コト</t>
    </rPh>
    <rPh sb="1" eb="2">
      <t>ギョウ</t>
    </rPh>
    <rPh sb="2" eb="3">
      <t>ゼイ</t>
    </rPh>
    <phoneticPr fontId="1"/>
  </si>
  <si>
    <t>法人事業税</t>
    <rPh sb="0" eb="2">
      <t>ホウジン</t>
    </rPh>
    <rPh sb="2" eb="5">
      <t>ジギョウゼイ</t>
    </rPh>
    <phoneticPr fontId="1"/>
  </si>
  <si>
    <t>地方消費税</t>
    <rPh sb="0" eb="2">
      <t>チホウ</t>
    </rPh>
    <rPh sb="2" eb="5">
      <t>ショウヒゼイ</t>
    </rPh>
    <phoneticPr fontId="1"/>
  </si>
  <si>
    <t>不動産取得税</t>
    <rPh sb="0" eb="3">
      <t>フドウサン</t>
    </rPh>
    <rPh sb="3" eb="5">
      <t>シュトク</t>
    </rPh>
    <rPh sb="5" eb="6">
      <t>ゼイ</t>
    </rPh>
    <phoneticPr fontId="1"/>
  </si>
  <si>
    <t>府たばこ税</t>
    <rPh sb="0" eb="1">
      <t>フ</t>
    </rPh>
    <rPh sb="4" eb="5">
      <t>ゼイ</t>
    </rPh>
    <phoneticPr fontId="1"/>
  </si>
  <si>
    <t>ゴルフ場利用税</t>
    <rPh sb="3" eb="4">
      <t>ジョウ</t>
    </rPh>
    <rPh sb="4" eb="6">
      <t>リヨウ</t>
    </rPh>
    <rPh sb="6" eb="7">
      <t>ゼイ</t>
    </rPh>
    <phoneticPr fontId="1"/>
  </si>
  <si>
    <t>府
税</t>
    <rPh sb="0" eb="1">
      <t>フ</t>
    </rPh>
    <rPh sb="2" eb="3">
      <t>ゼイ</t>
    </rPh>
    <phoneticPr fontId="1"/>
  </si>
  <si>
    <t>軽油引取税</t>
    <rPh sb="0" eb="5">
      <t>ケイユヒキトリゼイ</t>
    </rPh>
    <phoneticPr fontId="1"/>
  </si>
  <si>
    <t>自動車税</t>
    <rPh sb="0" eb="3">
      <t>ジドウシャ</t>
    </rPh>
    <rPh sb="3" eb="4">
      <t>ゼイ</t>
    </rPh>
    <phoneticPr fontId="1"/>
  </si>
  <si>
    <t>鉱区税</t>
    <rPh sb="0" eb="2">
      <t>コウク</t>
    </rPh>
    <rPh sb="2" eb="3">
      <t>ゼイ</t>
    </rPh>
    <phoneticPr fontId="1"/>
  </si>
  <si>
    <t>目
的
税</t>
    <rPh sb="0" eb="1">
      <t>メ</t>
    </rPh>
    <rPh sb="2" eb="3">
      <t>マト</t>
    </rPh>
    <rPh sb="4" eb="5">
      <t>ゼイ</t>
    </rPh>
    <phoneticPr fontId="1"/>
  </si>
  <si>
    <t>狩猟税</t>
    <rPh sb="0" eb="2">
      <t>シュリョウ</t>
    </rPh>
    <rPh sb="2" eb="3">
      <t>ゼイ</t>
    </rPh>
    <phoneticPr fontId="1"/>
  </si>
  <si>
    <t>-</t>
  </si>
  <si>
    <t xml:space="preserve">％ </t>
  </si>
  <si>
    <t>増減率</t>
    <rPh sb="1" eb="2">
      <t>ゲン</t>
    </rPh>
    <phoneticPr fontId="1"/>
  </si>
  <si>
    <t>構成比</t>
  </si>
  <si>
    <t>増減率</t>
  </si>
  <si>
    <t xml:space="preserve"> 年度</t>
    <rPh sb="1" eb="3">
      <t>ネンド</t>
    </rPh>
    <phoneticPr fontId="1"/>
  </si>
  <si>
    <t xml:space="preserve">区分 </t>
    <rPh sb="0" eb="2">
      <t>クブン</t>
    </rPh>
    <phoneticPr fontId="1"/>
  </si>
  <si>
    <t>（単位：億円）</t>
    <rPh sb="1" eb="3">
      <t>タンイ</t>
    </rPh>
    <rPh sb="4" eb="5">
      <t>オク</t>
    </rPh>
    <rPh sb="5" eb="6">
      <t>エン</t>
    </rPh>
    <phoneticPr fontId="1"/>
  </si>
  <si>
    <t>法人二税</t>
    <rPh sb="0" eb="2">
      <t>ホウジン</t>
    </rPh>
    <rPh sb="2" eb="3">
      <t>２</t>
    </rPh>
    <rPh sb="3" eb="4">
      <t>ゼイ</t>
    </rPh>
    <phoneticPr fontId="1"/>
  </si>
  <si>
    <t>全都道府県</t>
    <rPh sb="0" eb="1">
      <t>ゼン</t>
    </rPh>
    <rPh sb="1" eb="5">
      <t>トドウフケン</t>
    </rPh>
    <phoneticPr fontId="1"/>
  </si>
  <si>
    <t>愛知県</t>
    <rPh sb="0" eb="3">
      <t>アイチケン</t>
    </rPh>
    <phoneticPr fontId="1"/>
  </si>
  <si>
    <t>神奈川県</t>
    <rPh sb="0" eb="4">
      <t>カナガワケン</t>
    </rPh>
    <phoneticPr fontId="1"/>
  </si>
  <si>
    <t>東京都</t>
    <rPh sb="0" eb="2">
      <t>トウキョウ</t>
    </rPh>
    <rPh sb="2" eb="3">
      <t>ト</t>
    </rPh>
    <phoneticPr fontId="1"/>
  </si>
  <si>
    <t>大阪府</t>
    <rPh sb="0" eb="3">
      <t>オオサカフ</t>
    </rPh>
    <phoneticPr fontId="1"/>
  </si>
  <si>
    <t>（当初予算）</t>
    <rPh sb="1" eb="3">
      <t>トウショ</t>
    </rPh>
    <rPh sb="3" eb="5">
      <t>ヨサン</t>
    </rPh>
    <phoneticPr fontId="1"/>
  </si>
  <si>
    <t>主　要　府　県　　決　算　額　累　年　表</t>
    <rPh sb="9" eb="10">
      <t>ケツ</t>
    </rPh>
    <rPh sb="11" eb="12">
      <t>サン</t>
    </rPh>
    <rPh sb="13" eb="14">
      <t>ガク</t>
    </rPh>
    <rPh sb="15" eb="16">
      <t>ルイ</t>
    </rPh>
    <rPh sb="17" eb="18">
      <t>トシ</t>
    </rPh>
    <rPh sb="19" eb="20">
      <t>ヒョウ</t>
    </rPh>
    <phoneticPr fontId="1"/>
  </si>
  <si>
    <t>（単位：千円）</t>
  </si>
  <si>
    <t>（単位：億円）</t>
    <rPh sb="4" eb="5">
      <t>オク</t>
    </rPh>
    <rPh sb="5" eb="6">
      <t>エン</t>
    </rPh>
    <phoneticPr fontId="1"/>
  </si>
  <si>
    <t>　　　　（平成元年の税収＝１００）</t>
    <rPh sb="5" eb="7">
      <t>ヘイセイ</t>
    </rPh>
    <rPh sb="7" eb="9">
      <t>ガンネン</t>
    </rPh>
    <rPh sb="10" eb="12">
      <t>ゼイシュウ</t>
    </rPh>
    <phoneticPr fontId="1"/>
  </si>
  <si>
    <t>　　　　（平成元年あたりのピーク時の税収＝１００）</t>
    <rPh sb="5" eb="7">
      <t>ヘイセイ</t>
    </rPh>
    <rPh sb="7" eb="9">
      <t>ガンネン</t>
    </rPh>
    <rPh sb="16" eb="17">
      <t>ジ</t>
    </rPh>
    <rPh sb="18" eb="20">
      <t>ゼイシュウ</t>
    </rPh>
    <phoneticPr fontId="1"/>
  </si>
  <si>
    <t>年度</t>
    <rPh sb="0" eb="2">
      <t>ネンド</t>
    </rPh>
    <phoneticPr fontId="1"/>
  </si>
  <si>
    <t>合計</t>
    <rPh sb="0" eb="2">
      <t>ゴウケイ</t>
    </rPh>
    <phoneticPr fontId="1"/>
  </si>
  <si>
    <t>大阪</t>
    <rPh sb="0" eb="2">
      <t>オオサカ</t>
    </rPh>
    <phoneticPr fontId="1"/>
  </si>
  <si>
    <t>東京</t>
    <rPh sb="0" eb="2">
      <t>トウキョウ</t>
    </rPh>
    <phoneticPr fontId="1"/>
  </si>
  <si>
    <t>神奈川</t>
    <rPh sb="0" eb="3">
      <t>カナガワ</t>
    </rPh>
    <phoneticPr fontId="1"/>
  </si>
  <si>
    <t>愛知</t>
    <rPh sb="0" eb="2">
      <t>アイチ</t>
    </rPh>
    <phoneticPr fontId="1"/>
  </si>
  <si>
    <t>全国</t>
    <rPh sb="0" eb="2">
      <t>ゼンコク</t>
    </rPh>
    <phoneticPr fontId="1"/>
  </si>
  <si>
    <t>大阪</t>
  </si>
  <si>
    <t>東京</t>
  </si>
  <si>
    <t>神奈川</t>
  </si>
  <si>
    <t>愛知</t>
  </si>
  <si>
    <t>全国</t>
  </si>
  <si>
    <t>昭和45年度</t>
    <rPh sb="0" eb="2">
      <t>ショウワ</t>
    </rPh>
    <rPh sb="2" eb="6">
      <t>４５ネンド</t>
    </rPh>
    <phoneticPr fontId="1"/>
  </si>
  <si>
    <t>46年度</t>
    <rPh sb="0" eb="4">
      <t>４６ネンド</t>
    </rPh>
    <phoneticPr fontId="1"/>
  </si>
  <si>
    <t>47年度</t>
  </si>
  <si>
    <t>48年度</t>
  </si>
  <si>
    <t>49年度</t>
  </si>
  <si>
    <t>50年度</t>
  </si>
  <si>
    <t>51年度</t>
  </si>
  <si>
    <t>52年度</t>
  </si>
  <si>
    <t>53年度</t>
  </si>
  <si>
    <t>54年度</t>
  </si>
  <si>
    <t>55年度</t>
  </si>
  <si>
    <t>56年度</t>
  </si>
  <si>
    <t>57年度</t>
  </si>
  <si>
    <t>58年度</t>
  </si>
  <si>
    <t>59年度</t>
  </si>
  <si>
    <t>60年度</t>
  </si>
  <si>
    <t>61年度</t>
  </si>
  <si>
    <t>62年度</t>
  </si>
  <si>
    <t>63年度</t>
  </si>
  <si>
    <t>平成元年度</t>
    <rPh sb="0" eb="2">
      <t>ヘイセイ</t>
    </rPh>
    <rPh sb="2" eb="5">
      <t>ガンネンド</t>
    </rPh>
    <phoneticPr fontId="1"/>
  </si>
  <si>
    <t>２年度</t>
    <rPh sb="1" eb="3">
      <t>ネンド</t>
    </rPh>
    <phoneticPr fontId="1"/>
  </si>
  <si>
    <t>３年度</t>
    <rPh sb="1" eb="3">
      <t>ネンド</t>
    </rPh>
    <phoneticPr fontId="1"/>
  </si>
  <si>
    <t>４年度</t>
    <rPh sb="1" eb="3">
      <t>ネンド</t>
    </rPh>
    <phoneticPr fontId="1"/>
  </si>
  <si>
    <t>５年度</t>
    <rPh sb="1" eb="3">
      <t>ネンド</t>
    </rPh>
    <phoneticPr fontId="1"/>
  </si>
  <si>
    <t>６年度</t>
    <rPh sb="1" eb="3">
      <t>ネンド</t>
    </rPh>
    <phoneticPr fontId="1"/>
  </si>
  <si>
    <t>７年度</t>
    <rPh sb="1" eb="3">
      <t>ネンド</t>
    </rPh>
    <phoneticPr fontId="1"/>
  </si>
  <si>
    <t>８年度</t>
    <rPh sb="1" eb="3">
      <t>ネンド</t>
    </rPh>
    <phoneticPr fontId="1"/>
  </si>
  <si>
    <t>９年度</t>
    <rPh sb="1" eb="3">
      <t>ネンド</t>
    </rPh>
    <phoneticPr fontId="1"/>
  </si>
  <si>
    <t>10年度</t>
    <rPh sb="0" eb="4">
      <t>２ネンド</t>
    </rPh>
    <phoneticPr fontId="1"/>
  </si>
  <si>
    <t>11年度</t>
  </si>
  <si>
    <t>12年度</t>
  </si>
  <si>
    <t>13年度</t>
  </si>
  <si>
    <t>14年度</t>
  </si>
  <si>
    <t>15年度</t>
    <phoneticPr fontId="1"/>
  </si>
  <si>
    <t>16年度</t>
  </si>
  <si>
    <t>17年度</t>
    <phoneticPr fontId="1"/>
  </si>
  <si>
    <t>18年度</t>
    <phoneticPr fontId="1"/>
  </si>
  <si>
    <t>19年度</t>
    <rPh sb="2" eb="4">
      <t>ネンド</t>
    </rPh>
    <phoneticPr fontId="1"/>
  </si>
  <si>
    <t>20年度</t>
    <phoneticPr fontId="1"/>
  </si>
  <si>
    <t>21年度</t>
    <phoneticPr fontId="1"/>
  </si>
  <si>
    <t>22年度</t>
    <phoneticPr fontId="1"/>
  </si>
  <si>
    <t>23年度</t>
    <phoneticPr fontId="1"/>
  </si>
  <si>
    <t>は地方行財政調査会が調査した結果である（速報値）</t>
    <rPh sb="1" eb="3">
      <t>チホウ</t>
    </rPh>
    <rPh sb="3" eb="6">
      <t>ギョウザイセイ</t>
    </rPh>
    <rPh sb="6" eb="9">
      <t>チョウサカイ</t>
    </rPh>
    <rPh sb="10" eb="12">
      <t>チョウサ</t>
    </rPh>
    <rPh sb="14" eb="16">
      <t>ケッカ</t>
    </rPh>
    <rPh sb="20" eb="23">
      <t>ソクホウチ</t>
    </rPh>
    <phoneticPr fontId="1"/>
  </si>
  <si>
    <t>24年度</t>
    <phoneticPr fontId="1"/>
  </si>
  <si>
    <t xml:space="preserve">％ </t>
    <phoneticPr fontId="1"/>
  </si>
  <si>
    <t>（決算見込）</t>
    <rPh sb="1" eb="3">
      <t>ケッサン</t>
    </rPh>
    <rPh sb="3" eb="5">
      <t>ミコミ</t>
    </rPh>
    <phoneticPr fontId="1"/>
  </si>
  <si>
    <t>25年度</t>
    <phoneticPr fontId="1"/>
  </si>
  <si>
    <t>26年度</t>
  </si>
  <si>
    <t>宿泊税</t>
    <rPh sb="0" eb="2">
      <t>シュクハク</t>
    </rPh>
    <rPh sb="2" eb="3">
      <t>ゼイ</t>
    </rPh>
    <phoneticPr fontId="1"/>
  </si>
  <si>
    <t>27年度</t>
    <phoneticPr fontId="1"/>
  </si>
  <si>
    <t>28年度</t>
    <phoneticPr fontId="1"/>
  </si>
  <si>
    <t>（注1） 実質収入とは、（府税＋譲与税＋精算金収入）－（税関連の交付金＋精算金支出＋還付金等）である。</t>
    <rPh sb="20" eb="23">
      <t>セイサンキン</t>
    </rPh>
    <rPh sb="36" eb="38">
      <t>セイサン</t>
    </rPh>
    <rPh sb="38" eb="39">
      <t>キン</t>
    </rPh>
    <rPh sb="39" eb="41">
      <t>シシュツ</t>
    </rPh>
    <rPh sb="45" eb="46">
      <t>トウ</t>
    </rPh>
    <phoneticPr fontId="1"/>
  </si>
  <si>
    <t>（注3） 地方消費税関連実質収入とは、地方消費税　－（地方消費税交付金＋徴収取扱費）である。</t>
    <rPh sb="5" eb="7">
      <t>チホウ</t>
    </rPh>
    <rPh sb="7" eb="10">
      <t>ショウヒゼイ</t>
    </rPh>
    <rPh sb="10" eb="12">
      <t>カンレン</t>
    </rPh>
    <rPh sb="19" eb="21">
      <t>チホウ</t>
    </rPh>
    <rPh sb="21" eb="24">
      <t>ショウヒゼイ</t>
    </rPh>
    <rPh sb="27" eb="29">
      <t>チホウ</t>
    </rPh>
    <rPh sb="29" eb="32">
      <t>ショウヒゼイ</t>
    </rPh>
    <rPh sb="36" eb="38">
      <t>チョウシュウ</t>
    </rPh>
    <rPh sb="38" eb="40">
      <t>トリアツカイ</t>
    </rPh>
    <rPh sb="40" eb="41">
      <t>ヒ</t>
    </rPh>
    <phoneticPr fontId="1"/>
  </si>
  <si>
    <t>（３） 主要都府県の税収の推移（決算）①</t>
    <rPh sb="4" eb="6">
      <t>シュヨウ</t>
    </rPh>
    <rPh sb="6" eb="7">
      <t>ミヤコ</t>
    </rPh>
    <rPh sb="7" eb="8">
      <t>フ</t>
    </rPh>
    <rPh sb="8" eb="9">
      <t>ケン</t>
    </rPh>
    <rPh sb="10" eb="11">
      <t>ゼイ</t>
    </rPh>
    <rPh sb="11" eb="12">
      <t>オサム</t>
    </rPh>
    <rPh sb="13" eb="15">
      <t>スイイ</t>
    </rPh>
    <rPh sb="16" eb="18">
      <t>ケッサン</t>
    </rPh>
    <phoneticPr fontId="1"/>
  </si>
  <si>
    <t>(注3) 地方消費税は清算前の国から払い込まれた額としている。</t>
    <rPh sb="5" eb="7">
      <t>チホウ</t>
    </rPh>
    <rPh sb="7" eb="10">
      <t>ショウヒゼイ</t>
    </rPh>
    <rPh sb="11" eb="13">
      <t>セイサン</t>
    </rPh>
    <rPh sb="13" eb="14">
      <t>マエ</t>
    </rPh>
    <rPh sb="15" eb="16">
      <t>クニ</t>
    </rPh>
    <rPh sb="18" eb="19">
      <t>ハラ</t>
    </rPh>
    <rPh sb="20" eb="21">
      <t>コ</t>
    </rPh>
    <rPh sb="24" eb="25">
      <t>ガク</t>
    </rPh>
    <phoneticPr fontId="1"/>
  </si>
  <si>
    <t>府が課する固定資産税</t>
    <phoneticPr fontId="1"/>
  </si>
  <si>
    <t xml:space="preserve">     H1</t>
    <phoneticPr fontId="1"/>
  </si>
  <si>
    <t xml:space="preserve">    H15</t>
    <phoneticPr fontId="1"/>
  </si>
  <si>
    <t xml:space="preserve">    H16</t>
  </si>
  <si>
    <t xml:space="preserve">    H17</t>
  </si>
  <si>
    <t xml:space="preserve">    H18</t>
  </si>
  <si>
    <t xml:space="preserve">    H19</t>
  </si>
  <si>
    <t xml:space="preserve">    H20</t>
  </si>
  <si>
    <t xml:space="preserve">    H21</t>
  </si>
  <si>
    <t xml:space="preserve">    H22</t>
  </si>
  <si>
    <t xml:space="preserve">    H23</t>
  </si>
  <si>
    <t xml:space="preserve">    H24</t>
  </si>
  <si>
    <t xml:space="preserve">    H25</t>
  </si>
  <si>
    <t xml:space="preserve">    H26</t>
  </si>
  <si>
    <t xml:space="preserve">    H27</t>
  </si>
  <si>
    <t xml:space="preserve">    H28</t>
  </si>
  <si>
    <t xml:space="preserve">     H5</t>
    <phoneticPr fontId="1"/>
  </si>
  <si>
    <t xml:space="preserve">    H10</t>
    <phoneticPr fontId="1"/>
  </si>
  <si>
    <t xml:space="preserve">    H29</t>
    <phoneticPr fontId="1"/>
  </si>
  <si>
    <t>29年度</t>
    <phoneticPr fontId="1"/>
  </si>
  <si>
    <t>うち個人府民税</t>
    <rPh sb="2" eb="4">
      <t>コジン</t>
    </rPh>
    <rPh sb="4" eb="6">
      <t>フミン</t>
    </rPh>
    <rPh sb="6" eb="7">
      <t>ゼイ</t>
    </rPh>
    <phoneticPr fontId="1"/>
  </si>
  <si>
    <t>うち地方消費税</t>
    <rPh sb="2" eb="4">
      <t>チホウ</t>
    </rPh>
    <rPh sb="4" eb="7">
      <t>ショウヒゼイ</t>
    </rPh>
    <phoneticPr fontId="1"/>
  </si>
  <si>
    <t>うち法人二税</t>
    <rPh sb="4" eb="5">
      <t>２</t>
    </rPh>
    <phoneticPr fontId="1"/>
  </si>
  <si>
    <t>うち自動車税</t>
    <rPh sb="2" eb="5">
      <t>ジドウシャ</t>
    </rPh>
    <rPh sb="5" eb="6">
      <t>ゼイ</t>
    </rPh>
    <phoneticPr fontId="1"/>
  </si>
  <si>
    <t>うちその他の税</t>
    <rPh sb="4" eb="5">
      <t>タ</t>
    </rPh>
    <phoneticPr fontId="1"/>
  </si>
  <si>
    <t>H1</t>
  </si>
  <si>
    <t>H5</t>
  </si>
  <si>
    <t>H10</t>
  </si>
  <si>
    <t>H15</t>
  </si>
  <si>
    <t>H16</t>
  </si>
  <si>
    <t>H17</t>
  </si>
  <si>
    <t>H18</t>
  </si>
  <si>
    <t>H19</t>
  </si>
  <si>
    <t>H20</t>
  </si>
  <si>
    <t>H21</t>
  </si>
  <si>
    <t>H22</t>
  </si>
  <si>
    <t>H23</t>
  </si>
  <si>
    <t>H24</t>
  </si>
  <si>
    <t>H25</t>
  </si>
  <si>
    <t>H26</t>
  </si>
  <si>
    <t>H27</t>
  </si>
  <si>
    <t>H28</t>
  </si>
  <si>
    <t>H29</t>
  </si>
  <si>
    <t>H30</t>
  </si>
  <si>
    <t>R1</t>
  </si>
  <si>
    <t>計</t>
    <phoneticPr fontId="1"/>
  </si>
  <si>
    <t>府税実質収入</t>
    <rPh sb="0" eb="1">
      <t>フ</t>
    </rPh>
    <rPh sb="1" eb="2">
      <t>ゼイ</t>
    </rPh>
    <phoneticPr fontId="1"/>
  </si>
  <si>
    <t>地方消費税関連実質収入</t>
    <rPh sb="0" eb="2">
      <t>チホウ</t>
    </rPh>
    <rPh sb="2" eb="5">
      <t>ショウヒゼイ</t>
    </rPh>
    <phoneticPr fontId="1"/>
  </si>
  <si>
    <t>（２） 府税収入の推移①</t>
    <rPh sb="4" eb="5">
      <t>フ</t>
    </rPh>
    <rPh sb="5" eb="6">
      <t>ゼイ</t>
    </rPh>
    <rPh sb="6" eb="8">
      <t>シュウニュウ</t>
    </rPh>
    <rPh sb="9" eb="11">
      <t>スイイ</t>
    </rPh>
    <phoneticPr fontId="1"/>
  </si>
  <si>
    <t>（２） 府税収入の推移②</t>
    <rPh sb="4" eb="5">
      <t>フ</t>
    </rPh>
    <rPh sb="5" eb="6">
      <t>ゼイ</t>
    </rPh>
    <rPh sb="6" eb="8">
      <t>シュウニュウ</t>
    </rPh>
    <rPh sb="9" eb="11">
      <t>スイイ</t>
    </rPh>
    <phoneticPr fontId="1"/>
  </si>
  <si>
    <t>（注1） H29以前の計及び地方消費税の額は、地方消費税清算特別会計の設置（H30.4）に伴い、清算後の数値に調整して記載。</t>
    <rPh sb="8" eb="10">
      <t>イゼン</t>
    </rPh>
    <rPh sb="11" eb="12">
      <t>ケイ</t>
    </rPh>
    <rPh sb="12" eb="13">
      <t>オヨ</t>
    </rPh>
    <rPh sb="14" eb="16">
      <t>チホウ</t>
    </rPh>
    <rPh sb="16" eb="19">
      <t>ショウヒゼイ</t>
    </rPh>
    <rPh sb="20" eb="21">
      <t>ガク</t>
    </rPh>
    <rPh sb="23" eb="25">
      <t>チホウ</t>
    </rPh>
    <rPh sb="25" eb="28">
      <t>ショウヒゼイ</t>
    </rPh>
    <rPh sb="28" eb="30">
      <t>セイサン</t>
    </rPh>
    <rPh sb="30" eb="32">
      <t>トクベツ</t>
    </rPh>
    <rPh sb="32" eb="34">
      <t>カイケイ</t>
    </rPh>
    <rPh sb="35" eb="37">
      <t>セッチ</t>
    </rPh>
    <rPh sb="45" eb="46">
      <t>トモナ</t>
    </rPh>
    <rPh sb="48" eb="50">
      <t>セイサン</t>
    </rPh>
    <rPh sb="50" eb="51">
      <t>ゴ</t>
    </rPh>
    <rPh sb="52" eb="54">
      <t>スウチ</t>
    </rPh>
    <rPh sb="55" eb="57">
      <t>チョウセイ</t>
    </rPh>
    <rPh sb="59" eb="61">
      <t>キサイ</t>
    </rPh>
    <phoneticPr fontId="1"/>
  </si>
  <si>
    <t>（注2） 計のピークはH2で、14,731億円。</t>
    <rPh sb="5" eb="6">
      <t>ケイ</t>
    </rPh>
    <rPh sb="21" eb="22">
      <t>オク</t>
    </rPh>
    <rPh sb="22" eb="23">
      <t>エン</t>
    </rPh>
    <phoneticPr fontId="1"/>
  </si>
  <si>
    <t>（注5） 計、その他の税、府税実質収入のピークはH2で、それぞれ14,731億円、4,042億円、13,510億円。</t>
    <rPh sb="5" eb="6">
      <t>ケイ</t>
    </rPh>
    <rPh sb="9" eb="10">
      <t>タ</t>
    </rPh>
    <rPh sb="11" eb="12">
      <t>ゼイ</t>
    </rPh>
    <rPh sb="13" eb="15">
      <t>フゼイ</t>
    </rPh>
    <rPh sb="15" eb="17">
      <t>ジッシツ</t>
    </rPh>
    <rPh sb="17" eb="19">
      <t>シュウニュウ</t>
    </rPh>
    <rPh sb="46" eb="47">
      <t>オク</t>
    </rPh>
    <rPh sb="47" eb="48">
      <t>エン</t>
    </rPh>
    <rPh sb="55" eb="56">
      <t>オク</t>
    </rPh>
    <rPh sb="56" eb="57">
      <t>エン</t>
    </rPh>
    <phoneticPr fontId="1"/>
  </si>
  <si>
    <t>≪参考≫計（清算前）</t>
    <rPh sb="1" eb="3">
      <t>サンコウ</t>
    </rPh>
    <rPh sb="6" eb="8">
      <t>セイサン</t>
    </rPh>
    <phoneticPr fontId="1"/>
  </si>
  <si>
    <t>≪参考≫うち地方消費税（清算前）</t>
    <rPh sb="1" eb="3">
      <t>サンコウ</t>
    </rPh>
    <rPh sb="6" eb="8">
      <t>チホウ</t>
    </rPh>
    <rPh sb="8" eb="11">
      <t>ショウヒゼイ</t>
    </rPh>
    <rPh sb="12" eb="14">
      <t>セイサン</t>
    </rPh>
    <phoneticPr fontId="1"/>
  </si>
  <si>
    <t>　　　　なお、《参考》計（清算前）及び《参考》うち地方消費税（清算前）の数値は、清算前の数値を記載。</t>
    <rPh sb="11" eb="12">
      <t>ケイ</t>
    </rPh>
    <rPh sb="13" eb="15">
      <t>セイサン</t>
    </rPh>
    <rPh sb="15" eb="16">
      <t>マエ</t>
    </rPh>
    <rPh sb="25" eb="27">
      <t>チホウ</t>
    </rPh>
    <rPh sb="27" eb="30">
      <t>ショウヒゼイ</t>
    </rPh>
    <rPh sb="31" eb="33">
      <t>セイサン</t>
    </rPh>
    <rPh sb="33" eb="34">
      <t>マエ</t>
    </rPh>
    <rPh sb="40" eb="42">
      <t>セイサン</t>
    </rPh>
    <phoneticPr fontId="1"/>
  </si>
  <si>
    <t>（注2） H29以前の計の額は、地方消費税清算特別会計の設置（H30.4）に伴い、清算後の数値に調整して記載。　なお、《参考》計（清算前）の数値は、清算前の数値を記載。</t>
    <rPh sb="8" eb="10">
      <t>イゼン</t>
    </rPh>
    <rPh sb="11" eb="12">
      <t>ケイ</t>
    </rPh>
    <rPh sb="13" eb="14">
      <t>ガク</t>
    </rPh>
    <rPh sb="16" eb="18">
      <t>チホウ</t>
    </rPh>
    <rPh sb="18" eb="21">
      <t>ショウヒゼイ</t>
    </rPh>
    <rPh sb="21" eb="23">
      <t>セイサン</t>
    </rPh>
    <rPh sb="23" eb="25">
      <t>トクベツ</t>
    </rPh>
    <rPh sb="25" eb="27">
      <t>カイケイ</t>
    </rPh>
    <rPh sb="28" eb="30">
      <t>セッチ</t>
    </rPh>
    <rPh sb="38" eb="39">
      <t>トモナ</t>
    </rPh>
    <rPh sb="41" eb="43">
      <t>セイサン</t>
    </rPh>
    <rPh sb="43" eb="44">
      <t>ゴ</t>
    </rPh>
    <rPh sb="45" eb="47">
      <t>スウチ</t>
    </rPh>
    <rPh sb="48" eb="50">
      <t>チョウセイ</t>
    </rPh>
    <rPh sb="52" eb="54">
      <t>キサイ</t>
    </rPh>
    <rPh sb="65" eb="67">
      <t>セイサン</t>
    </rPh>
    <rPh sb="74" eb="76">
      <t>セイサン</t>
    </rPh>
    <phoneticPr fontId="1"/>
  </si>
  <si>
    <t>(注4) 愛知県の法人二税のピークはH2の6,368億円。</t>
    <rPh sb="5" eb="8">
      <t>アイチケン</t>
    </rPh>
    <rPh sb="9" eb="11">
      <t>ホウジン</t>
    </rPh>
    <rPh sb="11" eb="12">
      <t>２</t>
    </rPh>
    <rPh sb="12" eb="13">
      <t>ゼイ</t>
    </rPh>
    <rPh sb="26" eb="27">
      <t>オク</t>
    </rPh>
    <rPh sb="27" eb="28">
      <t>エン</t>
    </rPh>
    <phoneticPr fontId="1"/>
  </si>
  <si>
    <t>R2</t>
    <phoneticPr fontId="1"/>
  </si>
  <si>
    <t>30年度</t>
    <phoneticPr fontId="1"/>
  </si>
  <si>
    <t>1年度</t>
    <phoneticPr fontId="1"/>
  </si>
  <si>
    <t xml:space="preserve">    H30</t>
    <phoneticPr fontId="1"/>
  </si>
  <si>
    <t xml:space="preserve">    R1</t>
    <phoneticPr fontId="1"/>
  </si>
  <si>
    <t>（注3） 計及び地方消費税には一般会計における数値を記載。</t>
    <rPh sb="5" eb="6">
      <t>ケイ</t>
    </rPh>
    <rPh sb="6" eb="7">
      <t>オヨ</t>
    </rPh>
    <rPh sb="8" eb="10">
      <t>チホウ</t>
    </rPh>
    <rPh sb="10" eb="13">
      <t>ショウヒゼイ</t>
    </rPh>
    <rPh sb="15" eb="17">
      <t>イッパン</t>
    </rPh>
    <rPh sb="17" eb="19">
      <t>カイケイ</t>
    </rPh>
    <rPh sb="23" eb="25">
      <t>スウチ</t>
    </rPh>
    <rPh sb="26" eb="28">
      <t>キサイ</t>
    </rPh>
    <phoneticPr fontId="1"/>
  </si>
  <si>
    <t>（決算見込）</t>
    <phoneticPr fontId="1"/>
  </si>
  <si>
    <t>R3</t>
    <phoneticPr fontId="1"/>
  </si>
  <si>
    <t xml:space="preserve">    R2</t>
    <phoneticPr fontId="1"/>
  </si>
  <si>
    <t>2年度</t>
    <phoneticPr fontId="1"/>
  </si>
  <si>
    <t>府税収入
1兆2,119億円</t>
    <rPh sb="0" eb="2">
      <t>フゼイ</t>
    </rPh>
    <rPh sb="2" eb="4">
      <t>シュウニュウ</t>
    </rPh>
    <rPh sb="6" eb="7">
      <t>チョウ</t>
    </rPh>
    <rPh sb="12" eb="14">
      <t>オクエン</t>
    </rPh>
    <phoneticPr fontId="1"/>
  </si>
  <si>
    <t>（１） 府税の種類と税目別の収入金額（令和３年度当初予算）</t>
    <rPh sb="4" eb="5">
      <t>フ</t>
    </rPh>
    <rPh sb="5" eb="6">
      <t>ゼイ</t>
    </rPh>
    <rPh sb="7" eb="9">
      <t>シュルイ</t>
    </rPh>
    <rPh sb="10" eb="11">
      <t>ゼイ</t>
    </rPh>
    <rPh sb="11" eb="12">
      <t>モク</t>
    </rPh>
    <rPh sb="12" eb="13">
      <t>ベツ</t>
    </rPh>
    <rPh sb="14" eb="16">
      <t>シュウニュウ</t>
    </rPh>
    <rPh sb="16" eb="18">
      <t>キンガク</t>
    </rPh>
    <rPh sb="19" eb="21">
      <t>レイワ</t>
    </rPh>
    <rPh sb="22" eb="24">
      <t>ネンド</t>
    </rPh>
    <rPh sb="24" eb="26">
      <t>トウショ</t>
    </rPh>
    <rPh sb="26" eb="28">
      <t>ヨサン</t>
    </rPh>
    <phoneticPr fontId="1"/>
  </si>
  <si>
    <t>（注4） 特別法人事業譲与税とは、R1税制改正により、従来の法人事業税（地方税）の一部を特別法人事業税（国税）として徴収し、各都道府県に人口を基準として再配分するもの。</t>
    <rPh sb="5" eb="7">
      <t>トクベツ</t>
    </rPh>
    <rPh sb="7" eb="9">
      <t>ホウジン</t>
    </rPh>
    <rPh sb="9" eb="11">
      <t>ジギョウ</t>
    </rPh>
    <rPh sb="44" eb="46">
      <t>トクベツ</t>
    </rPh>
    <rPh sb="46" eb="48">
      <t>ホウジン</t>
    </rPh>
    <rPh sb="48" eb="50">
      <t>ジギョウ</t>
    </rPh>
    <rPh sb="68" eb="70">
      <t>ジンコウ</t>
    </rPh>
    <phoneticPr fontId="1"/>
  </si>
  <si>
    <t>　  　　過去との比較のため、参考として掲載（R1以前については地方法人特別譲与税の数値を記載）。</t>
    <rPh sb="25" eb="27">
      <t>イゼン</t>
    </rPh>
    <rPh sb="32" eb="34">
      <t>チホウ</t>
    </rPh>
    <rPh sb="34" eb="36">
      <t>ホウジン</t>
    </rPh>
    <rPh sb="36" eb="38">
      <t>トクベツ</t>
    </rPh>
    <phoneticPr fontId="1"/>
  </si>
  <si>
    <t>≪参考≫特別法人事業譲与税</t>
    <rPh sb="1" eb="3">
      <t>サンコウ</t>
    </rPh>
    <rPh sb="4" eb="6">
      <t>トクベツ</t>
    </rPh>
    <rPh sb="6" eb="8">
      <t>ホウジン</t>
    </rPh>
    <rPh sb="8" eb="10">
      <t>ジギョウ</t>
    </rPh>
    <phoneticPr fontId="1"/>
  </si>
  <si>
    <t>＜参考＞
特別法人
事業譲与税</t>
    <rPh sb="5" eb="7">
      <t>トクベツ</t>
    </rPh>
    <rPh sb="7" eb="9">
      <t>ホウジン</t>
    </rPh>
    <rPh sb="10" eb="12">
      <t>ジギョウ</t>
    </rPh>
    <rPh sb="12" eb="14">
      <t>ジョウヨ</t>
    </rPh>
    <rPh sb="14" eb="15">
      <t>ゼイ</t>
    </rPh>
    <phoneticPr fontId="1"/>
  </si>
  <si>
    <t>(注1) R2の他都府県及び全都道府県の税収は、地方行財政調査会資料による。</t>
    <rPh sb="1" eb="2">
      <t>チュウ</t>
    </rPh>
    <rPh sb="8" eb="9">
      <t>タ</t>
    </rPh>
    <rPh sb="9" eb="12">
      <t>トフケン</t>
    </rPh>
    <rPh sb="12" eb="13">
      <t>オヨ</t>
    </rPh>
    <rPh sb="14" eb="15">
      <t>ゼン</t>
    </rPh>
    <rPh sb="15" eb="19">
      <t>トドウフケン</t>
    </rPh>
    <rPh sb="20" eb="22">
      <t>ゼイシュウ</t>
    </rPh>
    <rPh sb="24" eb="26">
      <t>チホウ</t>
    </rPh>
    <rPh sb="26" eb="29">
      <t>ギョウザイセイ</t>
    </rPh>
    <rPh sb="29" eb="32">
      <t>チョウサカイ</t>
    </rPh>
    <rPh sb="32" eb="34">
      <t>シリョウ</t>
    </rPh>
    <phoneticPr fontId="1"/>
  </si>
  <si>
    <t>(注2) R2の特別法人事業譲与税の金額は特別法人事業譲与税譲与額一覧による（R1以前については地方法人特別譲与税の数値を記載）。</t>
    <rPh sb="1" eb="2">
      <t>チュウ</t>
    </rPh>
    <rPh sb="8" eb="10">
      <t>トクベツ</t>
    </rPh>
    <rPh sb="10" eb="12">
      <t>ホウジン</t>
    </rPh>
    <rPh sb="12" eb="14">
      <t>ジギョウ</t>
    </rPh>
    <rPh sb="14" eb="16">
      <t>ジョウヨ</t>
    </rPh>
    <rPh sb="16" eb="17">
      <t>ゼイ</t>
    </rPh>
    <rPh sb="18" eb="20">
      <t>キンガク</t>
    </rPh>
    <rPh sb="21" eb="23">
      <t>トクベツ</t>
    </rPh>
    <rPh sb="23" eb="25">
      <t>ホウジン</t>
    </rPh>
    <rPh sb="25" eb="27">
      <t>ジギョウ</t>
    </rPh>
    <rPh sb="27" eb="29">
      <t>ジョウヨ</t>
    </rPh>
    <rPh sb="29" eb="30">
      <t>ゼイ</t>
    </rPh>
    <rPh sb="30" eb="32">
      <t>ジョウヨ</t>
    </rPh>
    <rPh sb="32" eb="33">
      <t>ガク</t>
    </rPh>
    <rPh sb="33" eb="35">
      <t>イチラン</t>
    </rPh>
    <rPh sb="41" eb="43">
      <t>イゼン</t>
    </rPh>
    <rPh sb="48" eb="50">
      <t>チホウ</t>
    </rPh>
    <rPh sb="50" eb="52">
      <t>ホウジン</t>
    </rPh>
    <rPh sb="52" eb="54">
      <t>トクベツ</t>
    </rPh>
    <rPh sb="54" eb="56">
      <t>ジョウヨ</t>
    </rPh>
    <rPh sb="56" eb="57">
      <t>ゼイ</t>
    </rPh>
    <rPh sb="58" eb="60">
      <t>スウチ</t>
    </rPh>
    <rPh sb="61" eb="63">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</si>
</sst>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 ;&quot;△ &quot;#,##0\ "/>
    <numFmt numFmtId="177" formatCode="#,##0.0\ ;&quot;△&quot;#,##0.0\ "/>
    <numFmt numFmtId="178" formatCode="#,##0_ "/>
    <numFmt numFmtId="179" formatCode="0.0_);[Red]\(0.0\)"/>
    <numFmt numFmtId="180" formatCode="#,##0.0\ ;&quot;△ &quot;#,##0.0\ "/>
    <numFmt numFmtId="181" formatCode="#,##0;&quot;▲ &quot;#,##0"/>
    <numFmt numFmtId="182" formatCode="0.0_ "/>
    <numFmt numFmtId="183" formatCode="#,##0.0;&quot;▲ &quot;#,##0.0"/>
    <numFmt numFmtId="184" formatCode="#,##0.00;&quot;▲ &quot;#,##0.00"/>
    <numFmt numFmtId="185" formatCode="#,##0.0;[Red]\-#,##0.0"/>
    <numFmt numFmtId="186" formatCode="#,##0.0;&quot;△ &quot;#,##0.0"/>
  </numFmts>
  <fonts count="35" x14ac:knownFonts="1">
    <font>
      <sz val="11"/>
      <name val="ＭＳ Ｐゴシック"/>
      <family val="3"/>
      <charset val="128"/>
    </font>
    <font>
      <sz val="6"/>
      <name val="ＭＳ Ｐゴシック"/>
      <family val="3"/>
      <charset val="128"/>
    </font>
    <font>
      <sz val="12"/>
      <name val="ＭＳ 明朝"/>
      <family val="1"/>
      <charset val="128"/>
    </font>
    <font>
      <sz val="12"/>
      <name val="ＭＳ ゴシック"/>
      <family val="3"/>
      <charset val="128"/>
    </font>
    <font>
      <sz val="9.5"/>
      <name val="ＭＳ 明朝"/>
      <family val="1"/>
      <charset val="128"/>
    </font>
    <font>
      <sz val="9"/>
      <name val="ＭＳ 明朝"/>
      <family val="1"/>
      <charset val="128"/>
    </font>
    <font>
      <sz val="12"/>
      <name val="ＭＳ Ｐゴシック"/>
      <family val="3"/>
      <charset val="128"/>
    </font>
    <font>
      <u/>
      <sz val="10"/>
      <color indexed="12"/>
      <name val="ＭＳ ゴシック"/>
      <family val="3"/>
      <charset val="128"/>
    </font>
    <font>
      <sz val="10"/>
      <name val="ＭＳ ゴシック"/>
      <family val="3"/>
      <charset val="128"/>
    </font>
    <font>
      <sz val="11"/>
      <name val="ＭＳ Ｐゴシック"/>
      <family val="3"/>
      <charset val="128"/>
    </font>
    <font>
      <b/>
      <sz val="22"/>
      <name val="ＭＳ ゴシック"/>
      <family val="3"/>
      <charset val="128"/>
    </font>
    <font>
      <b/>
      <sz val="18"/>
      <name val="ＭＳ ゴシック"/>
      <family val="3"/>
      <charset val="128"/>
    </font>
    <font>
      <sz val="14"/>
      <name val="ＭＳ Ｐゴシック"/>
      <family val="3"/>
      <charset val="128"/>
    </font>
    <font>
      <sz val="10"/>
      <name val="ＭＳ Ｐゴシック"/>
      <family val="3"/>
      <charset val="128"/>
    </font>
    <font>
      <sz val="10"/>
      <color indexed="12"/>
      <name val="ＭＳ Ｐゴシック"/>
      <family val="3"/>
      <charset val="128"/>
    </font>
    <font>
      <sz val="10"/>
      <color indexed="10"/>
      <name val="ＭＳ Ｐゴシック"/>
      <family val="3"/>
      <charset val="128"/>
    </font>
    <font>
      <sz val="10"/>
      <name val="ＭＳ 明朝"/>
      <family val="1"/>
      <charset val="128"/>
    </font>
    <font>
      <b/>
      <sz val="9"/>
      <color indexed="81"/>
      <name val="ＭＳ Ｐゴシック"/>
      <family val="3"/>
      <charset val="128"/>
    </font>
    <font>
      <sz val="11"/>
      <name val="ＭＳ 明朝"/>
      <family val="1"/>
      <charset val="128"/>
    </font>
    <font>
      <sz val="24"/>
      <name val="ＭＳ ゴシック"/>
      <family val="3"/>
      <charset val="128"/>
    </font>
    <font>
      <sz val="22"/>
      <name val="ＭＳ 明朝"/>
      <family val="1"/>
      <charset val="128"/>
    </font>
    <font>
      <sz val="14"/>
      <name val="ＭＳ 明朝"/>
      <family val="1"/>
      <charset val="128"/>
    </font>
    <font>
      <sz val="14"/>
      <name val="ＭＳ ゴシック"/>
      <family val="3"/>
      <charset val="128"/>
    </font>
    <font>
      <sz val="12"/>
      <color rgb="FFFF0000"/>
      <name val="ＭＳ 明朝"/>
      <family val="1"/>
      <charset val="128"/>
    </font>
    <font>
      <sz val="10"/>
      <color rgb="FF0000FF"/>
      <name val="ＭＳ Ｐゴシック"/>
      <family val="3"/>
      <charset val="128"/>
    </font>
    <font>
      <sz val="11"/>
      <color rgb="FFFF0000"/>
      <name val="ＭＳ Ｐゴシック"/>
      <family val="3"/>
      <charset val="128"/>
    </font>
    <font>
      <sz val="10"/>
      <color rgb="FFFF0000"/>
      <name val="ＭＳ Ｐゴシック"/>
      <family val="3"/>
      <charset val="128"/>
    </font>
    <font>
      <sz val="11"/>
      <color theme="1"/>
      <name val="ＭＳ 明朝"/>
      <family val="1"/>
      <charset val="128"/>
    </font>
    <font>
      <sz val="24"/>
      <color theme="1"/>
      <name val="ＭＳ ゴシック"/>
      <family val="3"/>
      <charset val="128"/>
    </font>
    <font>
      <b/>
      <sz val="18"/>
      <color theme="1"/>
      <name val="ＭＳ ゴシック"/>
      <family val="3"/>
      <charset val="128"/>
    </font>
    <font>
      <sz val="12"/>
      <color theme="1"/>
      <name val="ＭＳ 明朝"/>
      <family val="1"/>
      <charset val="128"/>
    </font>
    <font>
      <sz val="14"/>
      <color theme="1"/>
      <name val="ＭＳ 明朝"/>
      <family val="1"/>
      <charset val="128"/>
    </font>
    <font>
      <sz val="18"/>
      <color theme="1"/>
      <name val="ＭＳ 明朝"/>
      <family val="1"/>
      <charset val="128"/>
    </font>
    <font>
      <sz val="18"/>
      <color theme="1"/>
      <name val="ＭＳ ゴシック"/>
      <family val="3"/>
      <charset val="128"/>
    </font>
    <font>
      <sz val="14"/>
      <color theme="1"/>
      <name val="ＭＳ ゴシック"/>
      <family val="3"/>
      <charset val="128"/>
    </font>
  </fonts>
  <fills count="8">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
      <patternFill patternType="solid">
        <fgColor theme="1"/>
        <bgColor indexed="64"/>
      </patternFill>
    </fill>
  </fills>
  <borders count="67">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ouble">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double">
        <color indexed="64"/>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double">
        <color indexed="64"/>
      </right>
      <top/>
      <bottom style="double">
        <color indexed="64"/>
      </bottom>
      <diagonal/>
    </border>
    <border>
      <left style="medium">
        <color indexed="64"/>
      </left>
      <right style="double">
        <color indexed="64"/>
      </right>
      <top/>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double">
        <color indexed="64"/>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double">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double">
        <color indexed="64"/>
      </right>
      <top style="thin">
        <color indexed="64"/>
      </top>
      <bottom/>
      <diagonal/>
    </border>
    <border>
      <left/>
      <right style="thin">
        <color indexed="64"/>
      </right>
      <top style="medium">
        <color indexed="64"/>
      </top>
      <bottom style="thin">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medium">
        <color indexed="64"/>
      </bottom>
      <diagonal/>
    </border>
    <border>
      <left style="double">
        <color indexed="64"/>
      </left>
      <right/>
      <top style="medium">
        <color indexed="64"/>
      </top>
      <bottom/>
      <diagonal/>
    </border>
    <border>
      <left style="double">
        <color indexed="64"/>
      </left>
      <right/>
      <top/>
      <bottom style="double">
        <color indexed="64"/>
      </bottom>
      <diagonal/>
    </border>
    <border>
      <left style="thin">
        <color indexed="64"/>
      </left>
      <right/>
      <top style="medium">
        <color indexed="64"/>
      </top>
      <bottom/>
      <diagonal/>
    </border>
    <border>
      <left style="medium">
        <color indexed="64"/>
      </left>
      <right/>
      <top style="medium">
        <color indexed="64"/>
      </top>
      <bottom/>
      <diagonal/>
    </border>
    <border>
      <left style="medium">
        <color indexed="64"/>
      </left>
      <right/>
      <top/>
      <bottom style="double">
        <color indexed="64"/>
      </bottom>
      <diagonal/>
    </border>
    <border>
      <left style="double">
        <color indexed="64"/>
      </left>
      <right/>
      <top/>
      <bottom/>
      <diagonal/>
    </border>
    <border>
      <left/>
      <right style="double">
        <color indexed="64"/>
      </right>
      <top style="medium">
        <color indexed="64"/>
      </top>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medium">
        <color indexed="64"/>
      </bottom>
      <diagonal/>
    </border>
    <border>
      <left style="double">
        <color indexed="64"/>
      </left>
      <right/>
      <top style="thin">
        <color indexed="64"/>
      </top>
      <bottom/>
      <diagonal/>
    </border>
  </borders>
  <cellStyleXfs count="6">
    <xf numFmtId="0" fontId="0" fillId="0" borderId="0"/>
    <xf numFmtId="0" fontId="7" fillId="0" borderId="0" applyNumberFormat="0" applyFill="0" applyBorder="0" applyAlignment="0" applyProtection="0">
      <alignment vertical="top"/>
      <protection locked="0"/>
    </xf>
    <xf numFmtId="38" fontId="9" fillId="0" borderId="0" applyFont="0" applyFill="0" applyBorder="0" applyAlignment="0" applyProtection="0">
      <alignment vertical="center"/>
    </xf>
    <xf numFmtId="38" fontId="9" fillId="0" borderId="0" applyFont="0" applyFill="0" applyBorder="0" applyAlignment="0" applyProtection="0"/>
    <xf numFmtId="0" fontId="8" fillId="0" borderId="0">
      <alignment vertical="center"/>
    </xf>
    <xf numFmtId="0" fontId="3" fillId="0" borderId="0"/>
  </cellStyleXfs>
  <cellXfs count="289">
    <xf numFmtId="0" fontId="0" fillId="0" borderId="0" xfId="0"/>
    <xf numFmtId="0" fontId="2" fillId="2" borderId="1" xfId="0" applyFont="1" applyFill="1" applyBorder="1" applyAlignment="1">
      <alignment vertical="center"/>
    </xf>
    <xf numFmtId="0" fontId="2" fillId="2" borderId="2" xfId="0" applyFont="1" applyFill="1" applyBorder="1" applyAlignment="1">
      <alignment vertical="center"/>
    </xf>
    <xf numFmtId="0" fontId="2" fillId="2" borderId="0" xfId="0" applyFont="1" applyFill="1" applyBorder="1" applyAlignment="1">
      <alignment vertical="center"/>
    </xf>
    <xf numFmtId="0" fontId="2" fillId="2" borderId="3" xfId="0" applyFont="1" applyFill="1" applyBorder="1" applyAlignment="1">
      <alignment vertical="center"/>
    </xf>
    <xf numFmtId="0" fontId="2" fillId="2" borderId="4" xfId="0" applyFont="1" applyFill="1" applyBorder="1" applyAlignment="1">
      <alignment vertical="center"/>
    </xf>
    <xf numFmtId="0" fontId="2" fillId="2" borderId="5" xfId="0" applyFont="1" applyFill="1" applyBorder="1" applyAlignment="1">
      <alignment vertical="center"/>
    </xf>
    <xf numFmtId="0" fontId="2" fillId="2" borderId="6" xfId="0" applyFont="1" applyFill="1" applyBorder="1" applyAlignment="1">
      <alignment vertical="center"/>
    </xf>
    <xf numFmtId="0" fontId="2" fillId="2" borderId="1" xfId="0" applyFont="1" applyFill="1" applyBorder="1" applyAlignment="1">
      <alignment horizontal="center" vertical="distributed" wrapText="1"/>
    </xf>
    <xf numFmtId="0" fontId="2" fillId="2" borderId="0" xfId="0" applyFont="1" applyFill="1" applyAlignment="1">
      <alignment vertical="center" wrapText="1"/>
    </xf>
    <xf numFmtId="0" fontId="2" fillId="2" borderId="0" xfId="0" applyFont="1" applyFill="1" applyAlignment="1">
      <alignment horizontal="center" vertical="center" wrapText="1"/>
    </xf>
    <xf numFmtId="0" fontId="2" fillId="2" borderId="7" xfId="0" applyFont="1" applyFill="1" applyBorder="1" applyAlignment="1">
      <alignment vertical="center"/>
    </xf>
    <xf numFmtId="0" fontId="2" fillId="2" borderId="8" xfId="0" applyFont="1" applyFill="1" applyBorder="1" applyAlignment="1">
      <alignment vertical="center"/>
    </xf>
    <xf numFmtId="176" fontId="2" fillId="0" borderId="0" xfId="0" applyNumberFormat="1" applyFont="1" applyFill="1" applyBorder="1" applyAlignment="1">
      <alignment vertical="center"/>
    </xf>
    <xf numFmtId="176" fontId="2" fillId="0" borderId="0" xfId="0" applyNumberFormat="1" applyFont="1" applyFill="1" applyBorder="1" applyAlignment="1">
      <alignment horizontal="distributed" vertical="center"/>
    </xf>
    <xf numFmtId="177" fontId="2" fillId="0" borderId="0" xfId="0" applyNumberFormat="1" applyFont="1" applyFill="1" applyBorder="1" applyAlignment="1">
      <alignment vertical="center" shrinkToFit="1"/>
    </xf>
    <xf numFmtId="176" fontId="2" fillId="0" borderId="0" xfId="0" applyNumberFormat="1" applyFont="1" applyFill="1" applyBorder="1" applyAlignment="1">
      <alignment horizontal="right" vertical="center"/>
    </xf>
    <xf numFmtId="176" fontId="11" fillId="0" borderId="0" xfId="0" applyNumberFormat="1" applyFont="1" applyFill="1" applyBorder="1" applyAlignment="1">
      <alignment vertical="center"/>
    </xf>
    <xf numFmtId="0" fontId="9" fillId="0" borderId="0" xfId="0" applyFont="1" applyAlignment="1">
      <alignment vertical="center"/>
    </xf>
    <xf numFmtId="0" fontId="12" fillId="0" borderId="0" xfId="0" applyFont="1" applyAlignment="1">
      <alignment horizontal="left" vertical="center" indent="2"/>
    </xf>
    <xf numFmtId="0" fontId="12" fillId="0" borderId="0" xfId="0" applyFont="1" applyAlignment="1">
      <alignment horizontal="center" vertical="center"/>
    </xf>
    <xf numFmtId="0" fontId="13" fillId="0" borderId="0" xfId="0" applyFont="1" applyAlignment="1">
      <alignment horizontal="center" vertical="center"/>
    </xf>
    <xf numFmtId="0" fontId="0" fillId="0" borderId="11" xfId="0" applyBorder="1" applyAlignment="1">
      <alignment horizontal="distributed" vertical="center" justifyLastLine="1"/>
    </xf>
    <xf numFmtId="181" fontId="0" fillId="0" borderId="11" xfId="0" applyNumberFormat="1" applyBorder="1" applyAlignment="1">
      <alignment horizontal="right" vertical="center" shrinkToFit="1"/>
    </xf>
    <xf numFmtId="181" fontId="14" fillId="0" borderId="11" xfId="0" applyNumberFormat="1" applyFont="1" applyBorder="1" applyAlignment="1">
      <alignment horizontal="right" vertical="center" shrinkToFit="1"/>
    </xf>
    <xf numFmtId="181" fontId="13" fillId="0" borderId="11" xfId="0" applyNumberFormat="1" applyFont="1" applyBorder="1" applyAlignment="1">
      <alignment horizontal="right" vertical="center" shrinkToFit="1"/>
    </xf>
    <xf numFmtId="182" fontId="13" fillId="0" borderId="11" xfId="0" applyNumberFormat="1" applyFont="1" applyBorder="1" applyAlignment="1">
      <alignment horizontal="right" vertical="center" shrinkToFit="1"/>
    </xf>
    <xf numFmtId="183" fontId="13" fillId="0" borderId="11" xfId="0" applyNumberFormat="1" applyFont="1" applyBorder="1" applyAlignment="1">
      <alignment horizontal="right" vertical="center" shrinkToFit="1"/>
    </xf>
    <xf numFmtId="184" fontId="13" fillId="0" borderId="11" xfId="0" applyNumberFormat="1" applyFont="1" applyBorder="1" applyAlignment="1">
      <alignment horizontal="right" vertical="center" shrinkToFit="1"/>
    </xf>
    <xf numFmtId="181" fontId="0" fillId="0" borderId="0" xfId="0" applyNumberFormat="1" applyAlignment="1">
      <alignment horizontal="right" vertical="center" shrinkToFit="1"/>
    </xf>
    <xf numFmtId="181" fontId="14" fillId="0" borderId="11" xfId="0" applyNumberFormat="1" applyFont="1" applyFill="1" applyBorder="1" applyAlignment="1">
      <alignment horizontal="right" vertical="center" shrinkToFit="1"/>
    </xf>
    <xf numFmtId="184" fontId="13" fillId="3" borderId="11" xfId="0" applyNumberFormat="1" applyFont="1" applyFill="1" applyBorder="1" applyAlignment="1">
      <alignment horizontal="right" vertical="center" shrinkToFit="1"/>
    </xf>
    <xf numFmtId="181" fontId="0" fillId="0" borderId="11" xfId="0" applyNumberFormat="1" applyFill="1" applyBorder="1" applyAlignment="1">
      <alignment horizontal="right" vertical="center" shrinkToFit="1"/>
    </xf>
    <xf numFmtId="181" fontId="15" fillId="0" borderId="11" xfId="0" applyNumberFormat="1" applyFont="1" applyFill="1" applyBorder="1" applyAlignment="1">
      <alignment horizontal="right" vertical="center" shrinkToFit="1"/>
    </xf>
    <xf numFmtId="181" fontId="24" fillId="0" borderId="11" xfId="0" applyNumberFormat="1" applyFont="1" applyFill="1" applyBorder="1" applyAlignment="1">
      <alignment horizontal="right" vertical="center" shrinkToFit="1"/>
    </xf>
    <xf numFmtId="0" fontId="0" fillId="3" borderId="0" xfId="0" applyFill="1"/>
    <xf numFmtId="0" fontId="0" fillId="0" borderId="0" xfId="0" applyFill="1"/>
    <xf numFmtId="176" fontId="16" fillId="0" borderId="0" xfId="0" applyNumberFormat="1" applyFont="1" applyFill="1" applyBorder="1" applyAlignment="1">
      <alignment vertical="center"/>
    </xf>
    <xf numFmtId="182" fontId="13" fillId="4" borderId="11" xfId="0" applyNumberFormat="1" applyFont="1" applyFill="1" applyBorder="1" applyAlignment="1">
      <alignment horizontal="right" vertical="center" shrinkToFit="1"/>
    </xf>
    <xf numFmtId="182" fontId="13" fillId="5" borderId="11" xfId="0" applyNumberFormat="1" applyFont="1" applyFill="1" applyBorder="1" applyAlignment="1">
      <alignment horizontal="right" vertical="center" shrinkToFit="1"/>
    </xf>
    <xf numFmtId="183" fontId="13" fillId="5" borderId="11" xfId="0" applyNumberFormat="1" applyFont="1" applyFill="1" applyBorder="1" applyAlignment="1">
      <alignment horizontal="right" vertical="center" shrinkToFit="1"/>
    </xf>
    <xf numFmtId="0" fontId="2" fillId="2" borderId="0" xfId="0" applyFont="1" applyFill="1" applyAlignment="1">
      <alignment horizontal="distributed" vertical="center"/>
    </xf>
    <xf numFmtId="0" fontId="2" fillId="2" borderId="0" xfId="0" applyFont="1" applyFill="1" applyAlignment="1">
      <alignment vertical="center"/>
    </xf>
    <xf numFmtId="176" fontId="2" fillId="0" borderId="5" xfId="0" applyNumberFormat="1" applyFont="1" applyFill="1" applyBorder="1" applyAlignment="1">
      <alignment vertical="center"/>
    </xf>
    <xf numFmtId="181" fontId="24" fillId="6" borderId="11" xfId="0" applyNumberFormat="1" applyFont="1" applyFill="1" applyBorder="1" applyAlignment="1">
      <alignment horizontal="right" vertical="center" shrinkToFit="1"/>
    </xf>
    <xf numFmtId="0" fontId="5" fillId="2" borderId="0" xfId="0" applyFont="1" applyFill="1" applyAlignment="1">
      <alignment vertical="center"/>
    </xf>
    <xf numFmtId="0" fontId="11" fillId="2" borderId="0" xfId="0" applyFont="1" applyFill="1" applyAlignment="1">
      <alignment vertical="center"/>
    </xf>
    <xf numFmtId="0" fontId="18" fillId="0" borderId="0" xfId="0" applyFont="1" applyAlignment="1">
      <alignment vertical="center"/>
    </xf>
    <xf numFmtId="0" fontId="19" fillId="0" borderId="0" xfId="0" applyFont="1" applyAlignment="1">
      <alignment vertical="center"/>
    </xf>
    <xf numFmtId="0" fontId="20" fillId="0" borderId="0" xfId="0" applyFont="1" applyAlignment="1">
      <alignment horizontal="centerContinuous" vertical="center"/>
    </xf>
    <xf numFmtId="0" fontId="18" fillId="0" borderId="0" xfId="0" applyFont="1" applyAlignment="1">
      <alignment horizontal="centerContinuous" vertical="center"/>
    </xf>
    <xf numFmtId="0" fontId="10" fillId="2" borderId="0" xfId="0" applyFont="1" applyFill="1" applyAlignment="1">
      <alignment vertical="center"/>
    </xf>
    <xf numFmtId="176" fontId="18" fillId="0" borderId="0" xfId="0" applyNumberFormat="1" applyFont="1" applyFill="1" applyBorder="1" applyAlignment="1">
      <alignment vertical="center"/>
    </xf>
    <xf numFmtId="38" fontId="21" fillId="0" borderId="6" xfId="2" applyFont="1" applyFill="1" applyBorder="1" applyAlignment="1">
      <alignment vertical="center" shrinkToFit="1"/>
    </xf>
    <xf numFmtId="38" fontId="22" fillId="0" borderId="6" xfId="2" applyFont="1" applyFill="1" applyBorder="1" applyAlignment="1">
      <alignment vertical="center" shrinkToFit="1"/>
    </xf>
    <xf numFmtId="38" fontId="21" fillId="0" borderId="3" xfId="2" applyFont="1" applyFill="1" applyBorder="1" applyAlignment="1">
      <alignment vertical="center" shrinkToFit="1"/>
    </xf>
    <xf numFmtId="38" fontId="21" fillId="0" borderId="16" xfId="2" applyFont="1" applyFill="1" applyBorder="1" applyAlignment="1">
      <alignment vertical="center" shrinkToFit="1"/>
    </xf>
    <xf numFmtId="49" fontId="21" fillId="0" borderId="23" xfId="0" applyNumberFormat="1" applyFont="1" applyFill="1" applyBorder="1" applyAlignment="1">
      <alignment horizontal="center" vertical="center"/>
    </xf>
    <xf numFmtId="49" fontId="21" fillId="0" borderId="24" xfId="0" applyNumberFormat="1" applyFont="1" applyFill="1" applyBorder="1" applyAlignment="1">
      <alignment horizontal="center" vertical="center"/>
    </xf>
    <xf numFmtId="49" fontId="21" fillId="0" borderId="22" xfId="0" applyNumberFormat="1" applyFont="1" applyFill="1" applyBorder="1" applyAlignment="1">
      <alignment horizontal="center" vertical="center"/>
    </xf>
    <xf numFmtId="38" fontId="21" fillId="0" borderId="28" xfId="2" applyFont="1" applyFill="1" applyBorder="1" applyAlignment="1">
      <alignment vertical="center" shrinkToFit="1"/>
    </xf>
    <xf numFmtId="176" fontId="21" fillId="0" borderId="20" xfId="0" applyNumberFormat="1" applyFont="1" applyFill="1" applyBorder="1" applyAlignment="1">
      <alignment horizontal="distributed" vertical="center" justifyLastLine="1"/>
    </xf>
    <xf numFmtId="176" fontId="21" fillId="0" borderId="31" xfId="0" applyNumberFormat="1" applyFont="1" applyFill="1" applyBorder="1" applyAlignment="1">
      <alignment horizontal="distributed" vertical="center" justifyLastLine="1"/>
    </xf>
    <xf numFmtId="176" fontId="21" fillId="0" borderId="19" xfId="0" applyNumberFormat="1" applyFont="1" applyFill="1" applyBorder="1" applyAlignment="1">
      <alignment horizontal="distributed" vertical="center" justifyLastLine="1"/>
    </xf>
    <xf numFmtId="176" fontId="21" fillId="0" borderId="32" xfId="0" applyNumberFormat="1" applyFont="1" applyFill="1" applyBorder="1" applyAlignment="1">
      <alignment horizontal="distributed" vertical="center" justifyLastLine="1"/>
    </xf>
    <xf numFmtId="176" fontId="2" fillId="0" borderId="33" xfId="0" applyNumberFormat="1" applyFont="1" applyFill="1" applyBorder="1" applyAlignment="1">
      <alignment horizontal="distributed" vertical="center" wrapText="1" justifyLastLine="1"/>
    </xf>
    <xf numFmtId="176" fontId="21" fillId="0" borderId="17" xfId="0" applyNumberFormat="1" applyFont="1" applyFill="1" applyBorder="1" applyAlignment="1">
      <alignment horizontal="right" vertical="center" justifyLastLine="1"/>
    </xf>
    <xf numFmtId="176" fontId="21" fillId="0" borderId="21" xfId="0" applyNumberFormat="1" applyFont="1" applyFill="1" applyBorder="1" applyAlignment="1">
      <alignment horizontal="left" vertical="center" justifyLastLine="1"/>
    </xf>
    <xf numFmtId="49" fontId="21" fillId="0" borderId="34" xfId="0" applyNumberFormat="1" applyFont="1" applyFill="1" applyBorder="1" applyAlignment="1">
      <alignment horizontal="center" vertical="center"/>
    </xf>
    <xf numFmtId="38" fontId="21" fillId="0" borderId="6" xfId="2" applyFont="1" applyFill="1" applyBorder="1" applyAlignment="1">
      <alignment vertical="center"/>
    </xf>
    <xf numFmtId="38" fontId="21" fillId="0" borderId="4" xfId="2" applyFont="1" applyFill="1" applyBorder="1" applyAlignment="1">
      <alignment vertical="center"/>
    </xf>
    <xf numFmtId="38" fontId="21" fillId="0" borderId="14" xfId="2" applyFont="1" applyFill="1" applyBorder="1" applyAlignment="1">
      <alignment horizontal="center" vertical="center"/>
    </xf>
    <xf numFmtId="38" fontId="22" fillId="0" borderId="4" xfId="2" applyFont="1" applyFill="1" applyBorder="1" applyAlignment="1">
      <alignment vertical="center"/>
    </xf>
    <xf numFmtId="38" fontId="22" fillId="0" borderId="14" xfId="2" applyFont="1" applyFill="1" applyBorder="1" applyAlignment="1">
      <alignment horizontal="center" vertical="center"/>
    </xf>
    <xf numFmtId="38" fontId="21" fillId="0" borderId="16" xfId="2" applyFont="1" applyFill="1" applyBorder="1" applyAlignment="1">
      <alignment vertical="center"/>
    </xf>
    <xf numFmtId="38" fontId="21" fillId="0" borderId="35" xfId="2" applyFont="1" applyFill="1" applyBorder="1" applyAlignment="1">
      <alignment vertical="center"/>
    </xf>
    <xf numFmtId="38" fontId="21" fillId="0" borderId="36" xfId="2" applyFont="1" applyFill="1" applyBorder="1" applyAlignment="1">
      <alignment vertical="center"/>
    </xf>
    <xf numFmtId="38" fontId="21" fillId="0" borderId="4" xfId="2" applyFont="1" applyFill="1" applyBorder="1" applyAlignment="1">
      <alignment vertical="center" shrinkToFit="1"/>
    </xf>
    <xf numFmtId="38" fontId="21" fillId="0" borderId="14" xfId="2" applyFont="1" applyFill="1" applyBorder="1" applyAlignment="1">
      <alignment vertical="center" shrinkToFit="1"/>
    </xf>
    <xf numFmtId="38" fontId="21" fillId="0" borderId="5" xfId="2" applyFont="1" applyFill="1" applyBorder="1" applyAlignment="1">
      <alignment vertical="center" shrinkToFit="1"/>
    </xf>
    <xf numFmtId="38" fontId="21" fillId="0" borderId="26" xfId="2" applyFont="1" applyFill="1" applyBorder="1" applyAlignment="1">
      <alignment vertical="center" shrinkToFit="1"/>
    </xf>
    <xf numFmtId="38" fontId="21" fillId="0" borderId="37" xfId="2" applyFont="1" applyFill="1" applyBorder="1" applyAlignment="1">
      <alignment vertical="center"/>
    </xf>
    <xf numFmtId="38" fontId="22" fillId="0" borderId="16" xfId="2" applyFont="1" applyFill="1" applyBorder="1" applyAlignment="1">
      <alignment vertical="center"/>
    </xf>
    <xf numFmtId="38" fontId="22" fillId="0" borderId="38" xfId="2" applyFont="1" applyFill="1" applyBorder="1" applyAlignment="1">
      <alignment vertical="center"/>
    </xf>
    <xf numFmtId="38" fontId="21" fillId="0" borderId="38" xfId="2" applyFont="1" applyFill="1" applyBorder="1" applyAlignment="1">
      <alignment vertical="center"/>
    </xf>
    <xf numFmtId="38" fontId="21" fillId="0" borderId="37" xfId="2" applyFont="1" applyFill="1" applyBorder="1" applyAlignment="1">
      <alignment vertical="center" shrinkToFit="1"/>
    </xf>
    <xf numFmtId="38" fontId="21" fillId="0" borderId="1" xfId="2" applyFont="1" applyFill="1" applyBorder="1" applyAlignment="1">
      <alignment vertical="center" shrinkToFit="1"/>
    </xf>
    <xf numFmtId="38" fontId="21" fillId="0" borderId="39" xfId="2" applyFont="1" applyFill="1" applyBorder="1" applyAlignment="1">
      <alignment vertical="center" shrinkToFit="1"/>
    </xf>
    <xf numFmtId="38" fontId="21" fillId="0" borderId="0" xfId="2" applyFont="1" applyFill="1" applyBorder="1" applyAlignment="1">
      <alignment vertical="center" shrinkToFit="1"/>
    </xf>
    <xf numFmtId="38" fontId="21" fillId="0" borderId="40" xfId="2" applyFont="1" applyFill="1" applyBorder="1" applyAlignment="1">
      <alignment vertical="center" shrinkToFit="1"/>
    </xf>
    <xf numFmtId="38" fontId="21" fillId="0" borderId="41" xfId="2" applyFont="1" applyFill="1" applyBorder="1" applyAlignment="1">
      <alignment vertical="center" shrinkToFit="1"/>
    </xf>
    <xf numFmtId="38" fontId="21" fillId="0" borderId="43" xfId="2" applyFont="1" applyFill="1" applyBorder="1" applyAlignment="1">
      <alignment vertical="center" shrinkToFit="1"/>
    </xf>
    <xf numFmtId="38" fontId="22" fillId="0" borderId="12" xfId="2" applyFont="1" applyFill="1" applyBorder="1" applyAlignment="1">
      <alignment vertical="center" shrinkToFit="1"/>
    </xf>
    <xf numFmtId="38" fontId="21" fillId="0" borderId="35" xfId="2" applyFont="1" applyFill="1" applyBorder="1" applyAlignment="1">
      <alignment vertical="center" shrinkToFit="1"/>
    </xf>
    <xf numFmtId="38" fontId="21" fillId="0" borderId="36" xfId="2" applyFont="1" applyFill="1" applyBorder="1" applyAlignment="1">
      <alignment vertical="center" shrinkToFit="1"/>
    </xf>
    <xf numFmtId="38" fontId="21" fillId="0" borderId="50" xfId="2" applyFont="1" applyFill="1" applyBorder="1" applyAlignment="1">
      <alignment vertical="center" shrinkToFit="1"/>
    </xf>
    <xf numFmtId="0" fontId="18" fillId="0" borderId="0" xfId="0" applyNumberFormat="1" applyFont="1" applyFill="1" applyBorder="1" applyAlignment="1">
      <alignment horizontal="left" vertical="center"/>
    </xf>
    <xf numFmtId="0" fontId="6" fillId="0" borderId="0" xfId="0" applyFont="1" applyAlignment="1">
      <alignment vertical="center"/>
    </xf>
    <xf numFmtId="176" fontId="16" fillId="0" borderId="0" xfId="0" applyNumberFormat="1" applyFont="1" applyFill="1" applyBorder="1" applyAlignment="1">
      <alignment vertical="center" wrapText="1"/>
    </xf>
    <xf numFmtId="0" fontId="2" fillId="7" borderId="0" xfId="0" applyFont="1" applyFill="1" applyAlignment="1">
      <alignment vertical="center"/>
    </xf>
    <xf numFmtId="0" fontId="2" fillId="6" borderId="0" xfId="0" applyFont="1" applyFill="1" applyAlignment="1">
      <alignment vertical="center"/>
    </xf>
    <xf numFmtId="0" fontId="23" fillId="2" borderId="4" xfId="0" applyFont="1" applyFill="1" applyBorder="1" applyAlignment="1">
      <alignment vertical="center"/>
    </xf>
    <xf numFmtId="176" fontId="23" fillId="0" borderId="0" xfId="0" applyNumberFormat="1" applyFont="1" applyFill="1" applyBorder="1" applyAlignment="1">
      <alignment vertical="center"/>
    </xf>
    <xf numFmtId="0" fontId="2" fillId="2" borderId="0" xfId="0" applyFont="1" applyFill="1" applyAlignment="1">
      <alignment vertical="center"/>
    </xf>
    <xf numFmtId="38" fontId="21" fillId="0" borderId="30" xfId="2" applyFont="1" applyFill="1" applyBorder="1" applyAlignment="1">
      <alignment vertical="center" shrinkToFit="1"/>
    </xf>
    <xf numFmtId="38" fontId="21" fillId="0" borderId="30" xfId="2" applyFont="1" applyFill="1" applyBorder="1" applyAlignment="1">
      <alignment horizontal="right" vertical="center" shrinkToFit="1"/>
    </xf>
    <xf numFmtId="38" fontId="21" fillId="0" borderId="29" xfId="2" applyFont="1" applyFill="1" applyBorder="1" applyAlignment="1">
      <alignment vertical="center" shrinkToFit="1"/>
    </xf>
    <xf numFmtId="181" fontId="25" fillId="0" borderId="11" xfId="0" applyNumberFormat="1" applyFont="1" applyFill="1" applyBorder="1" applyAlignment="1">
      <alignment horizontal="right" vertical="center" shrinkToFit="1"/>
    </xf>
    <xf numFmtId="181" fontId="26" fillId="0" borderId="11" xfId="0" applyNumberFormat="1" applyFont="1" applyFill="1" applyBorder="1" applyAlignment="1">
      <alignment horizontal="right" vertical="center" shrinkToFit="1"/>
    </xf>
    <xf numFmtId="181" fontId="26" fillId="0" borderId="11" xfId="0" applyNumberFormat="1" applyFont="1" applyBorder="1" applyAlignment="1">
      <alignment horizontal="right" vertical="center" shrinkToFit="1"/>
    </xf>
    <xf numFmtId="182" fontId="26" fillId="5" borderId="11" xfId="0" applyNumberFormat="1" applyFont="1" applyFill="1" applyBorder="1" applyAlignment="1">
      <alignment horizontal="right" vertical="center" shrinkToFit="1"/>
    </xf>
    <xf numFmtId="183" fontId="26" fillId="5" borderId="11" xfId="0" applyNumberFormat="1" applyFont="1" applyFill="1" applyBorder="1" applyAlignment="1">
      <alignment horizontal="right" vertical="center" shrinkToFit="1"/>
    </xf>
    <xf numFmtId="184" fontId="26" fillId="0" borderId="11" xfId="0" applyNumberFormat="1" applyFont="1" applyBorder="1" applyAlignment="1">
      <alignment horizontal="right" vertical="center" shrinkToFit="1"/>
    </xf>
    <xf numFmtId="0" fontId="27" fillId="0" borderId="0" xfId="0" applyFont="1" applyAlignment="1">
      <alignment vertical="center"/>
    </xf>
    <xf numFmtId="0" fontId="28" fillId="0" borderId="0" xfId="0" applyFont="1" applyAlignment="1">
      <alignment vertical="center"/>
    </xf>
    <xf numFmtId="0" fontId="28" fillId="0" borderId="0" xfId="0" applyFont="1" applyFill="1" applyAlignment="1">
      <alignment vertical="center"/>
    </xf>
    <xf numFmtId="176" fontId="29" fillId="0" borderId="0" xfId="0" applyNumberFormat="1" applyFont="1" applyFill="1" applyBorder="1" applyAlignment="1">
      <alignment vertical="center"/>
    </xf>
    <xf numFmtId="176" fontId="30" fillId="0" borderId="0" xfId="0" applyNumberFormat="1" applyFont="1" applyFill="1" applyBorder="1" applyAlignment="1">
      <alignment vertical="center"/>
    </xf>
    <xf numFmtId="176" fontId="30" fillId="0" borderId="0" xfId="0" applyNumberFormat="1" applyFont="1" applyFill="1" applyBorder="1" applyAlignment="1">
      <alignment horizontal="distributed" vertical="center"/>
    </xf>
    <xf numFmtId="176" fontId="30" fillId="0" borderId="0" xfId="0" applyNumberFormat="1" applyFont="1" applyFill="1" applyBorder="1" applyAlignment="1">
      <alignment horizontal="right" vertical="center"/>
    </xf>
    <xf numFmtId="176" fontId="31" fillId="0" borderId="17" xfId="0" applyNumberFormat="1" applyFont="1" applyFill="1" applyBorder="1" applyAlignment="1">
      <alignment horizontal="right" vertical="center" justifyLastLine="1"/>
    </xf>
    <xf numFmtId="176" fontId="31" fillId="0" borderId="21" xfId="0" applyNumberFormat="1" applyFont="1" applyFill="1" applyBorder="1" applyAlignment="1">
      <alignment horizontal="left" vertical="center" justifyLastLine="1"/>
    </xf>
    <xf numFmtId="176" fontId="31" fillId="0" borderId="54" xfId="0" applyNumberFormat="1" applyFont="1" applyFill="1" applyBorder="1" applyAlignment="1">
      <alignment vertical="center" wrapText="1"/>
    </xf>
    <xf numFmtId="176" fontId="31" fillId="0" borderId="32" xfId="0" applyNumberFormat="1" applyFont="1" applyFill="1" applyBorder="1" applyAlignment="1">
      <alignment horizontal="distributed" vertical="center" justifyLastLine="1"/>
    </xf>
    <xf numFmtId="176" fontId="31" fillId="0" borderId="46" xfId="0" applyNumberFormat="1" applyFont="1" applyFill="1" applyBorder="1" applyAlignment="1">
      <alignment horizontal="right" vertical="center"/>
    </xf>
    <xf numFmtId="176" fontId="31" fillId="0" borderId="60" xfId="0" applyNumberFormat="1" applyFont="1" applyFill="1" applyBorder="1" applyAlignment="1">
      <alignment horizontal="distributed" vertical="center" justifyLastLine="1"/>
    </xf>
    <xf numFmtId="176" fontId="31" fillId="0" borderId="27" xfId="0" applyNumberFormat="1" applyFont="1" applyFill="1" applyBorder="1" applyAlignment="1">
      <alignment vertical="center" justifyLastLine="1"/>
    </xf>
    <xf numFmtId="176" fontId="31" fillId="0" borderId="48" xfId="0" applyNumberFormat="1" applyFont="1" applyFill="1" applyBorder="1" applyAlignment="1">
      <alignment horizontal="distributed" vertical="center" justifyLastLine="1"/>
    </xf>
    <xf numFmtId="176" fontId="31" fillId="0" borderId="46" xfId="0" applyNumberFormat="1" applyFont="1" applyFill="1" applyBorder="1" applyAlignment="1">
      <alignment vertical="center" justifyLastLine="1"/>
    </xf>
    <xf numFmtId="176" fontId="31" fillId="0" borderId="54" xfId="0" applyNumberFormat="1" applyFont="1" applyFill="1" applyBorder="1" applyAlignment="1">
      <alignment horizontal="distributed" vertical="center" justifyLastLine="1"/>
    </xf>
    <xf numFmtId="176" fontId="31" fillId="0" borderId="27" xfId="0" applyNumberFormat="1" applyFont="1" applyFill="1" applyBorder="1" applyAlignment="1">
      <alignment horizontal="center" vertical="center" shrinkToFit="1"/>
    </xf>
    <xf numFmtId="176" fontId="31" fillId="0" borderId="27" xfId="0" applyNumberFormat="1" applyFont="1" applyFill="1" applyBorder="1" applyAlignment="1">
      <alignment horizontal="distributed" vertical="center" wrapText="1" justifyLastLine="1"/>
    </xf>
    <xf numFmtId="176" fontId="31" fillId="0" borderId="33" xfId="0" applyNumberFormat="1" applyFont="1" applyFill="1" applyBorder="1" applyAlignment="1">
      <alignment horizontal="distributed" vertical="center" justifyLastLine="1"/>
    </xf>
    <xf numFmtId="176" fontId="30" fillId="0" borderId="22" xfId="0" applyNumberFormat="1" applyFont="1" applyFill="1" applyBorder="1" applyAlignment="1">
      <alignment horizontal="right" vertical="center" indent="1"/>
    </xf>
    <xf numFmtId="176" fontId="30" fillId="0" borderId="9" xfId="0" applyNumberFormat="1" applyFont="1" applyFill="1" applyBorder="1" applyAlignment="1">
      <alignment horizontal="distributed" vertical="center" justifyLastLine="1"/>
    </xf>
    <xf numFmtId="176" fontId="30" fillId="0" borderId="5" xfId="0" applyNumberFormat="1" applyFont="1" applyFill="1" applyBorder="1" applyAlignment="1">
      <alignment horizontal="right" vertical="center" justifyLastLine="1"/>
    </xf>
    <xf numFmtId="176" fontId="30" fillId="0" borderId="61" xfId="0" applyNumberFormat="1" applyFont="1" applyFill="1" applyBorder="1" applyAlignment="1">
      <alignment horizontal="right" vertical="center" justifyLastLine="1"/>
    </xf>
    <xf numFmtId="176" fontId="30" fillId="0" borderId="3" xfId="0" applyNumberFormat="1" applyFont="1" applyFill="1" applyBorder="1" applyAlignment="1">
      <alignment horizontal="right" vertical="center" justifyLastLine="1"/>
    </xf>
    <xf numFmtId="176" fontId="30" fillId="0" borderId="9" xfId="0" applyNumberFormat="1" applyFont="1" applyFill="1" applyBorder="1" applyAlignment="1">
      <alignment horizontal="right" vertical="center" justifyLastLine="1"/>
    </xf>
    <xf numFmtId="176" fontId="30" fillId="0" borderId="10" xfId="0" applyNumberFormat="1" applyFont="1" applyFill="1" applyBorder="1" applyAlignment="1">
      <alignment horizontal="distributed" vertical="center" justifyLastLine="1"/>
    </xf>
    <xf numFmtId="176" fontId="30" fillId="0" borderId="3" xfId="0" applyNumberFormat="1" applyFont="1" applyFill="1" applyBorder="1" applyAlignment="1">
      <alignment horizontal="distributed" vertical="center" justifyLastLine="1"/>
    </xf>
    <xf numFmtId="176" fontId="30" fillId="0" borderId="12" xfId="0" applyNumberFormat="1" applyFont="1" applyFill="1" applyBorder="1" applyAlignment="1">
      <alignment horizontal="right" vertical="center" justifyLastLine="1"/>
    </xf>
    <xf numFmtId="49" fontId="32" fillId="0" borderId="23" xfId="0" applyNumberFormat="1" applyFont="1" applyFill="1" applyBorder="1" applyAlignment="1">
      <alignment horizontal="right" indent="1"/>
    </xf>
    <xf numFmtId="38" fontId="32" fillId="0" borderId="8" xfId="2" applyFont="1" applyFill="1" applyBorder="1" applyAlignment="1">
      <alignment shrinkToFit="1"/>
    </xf>
    <xf numFmtId="186" fontId="32" fillId="0" borderId="4" xfId="0" applyNumberFormat="1" applyFont="1" applyFill="1" applyBorder="1" applyAlignment="1">
      <alignment shrinkToFit="1"/>
    </xf>
    <xf numFmtId="186" fontId="32" fillId="0" borderId="62" xfId="0" applyNumberFormat="1" applyFont="1" applyFill="1" applyBorder="1" applyAlignment="1">
      <alignment shrinkToFit="1"/>
    </xf>
    <xf numFmtId="38" fontId="32" fillId="0" borderId="6" xfId="2" applyFont="1" applyFill="1" applyBorder="1" applyAlignment="1">
      <alignment shrinkToFit="1"/>
    </xf>
    <xf numFmtId="186" fontId="32" fillId="0" borderId="8" xfId="0" applyNumberFormat="1" applyFont="1" applyFill="1" applyBorder="1" applyAlignment="1">
      <alignment shrinkToFit="1"/>
    </xf>
    <xf numFmtId="38" fontId="32" fillId="0" borderId="49" xfId="2" applyFont="1" applyFill="1" applyBorder="1" applyAlignment="1">
      <alignment shrinkToFit="1"/>
    </xf>
    <xf numFmtId="178" fontId="32" fillId="0" borderId="8" xfId="0" applyNumberFormat="1" applyFont="1" applyFill="1" applyBorder="1" applyAlignment="1">
      <alignment horizontal="center" shrinkToFit="1"/>
    </xf>
    <xf numFmtId="180" fontId="32" fillId="0" borderId="8" xfId="0" applyNumberFormat="1" applyFont="1" applyFill="1" applyBorder="1" applyAlignment="1">
      <alignment horizontal="center" shrinkToFit="1"/>
    </xf>
    <xf numFmtId="180" fontId="32" fillId="0" borderId="14" xfId="0" applyNumberFormat="1" applyFont="1" applyFill="1" applyBorder="1" applyAlignment="1">
      <alignment horizontal="center" shrinkToFit="1"/>
    </xf>
    <xf numFmtId="49" fontId="32" fillId="0" borderId="24" xfId="0" applyNumberFormat="1" applyFont="1" applyFill="1" applyBorder="1" applyAlignment="1">
      <alignment horizontal="right" indent="1"/>
    </xf>
    <xf numFmtId="38" fontId="32" fillId="0" borderId="11" xfId="2" applyFont="1" applyFill="1" applyBorder="1" applyAlignment="1">
      <alignment shrinkToFit="1"/>
    </xf>
    <xf numFmtId="186" fontId="32" fillId="0" borderId="35" xfId="0" applyNumberFormat="1" applyFont="1" applyFill="1" applyBorder="1" applyAlignment="1">
      <alignment shrinkToFit="1"/>
    </xf>
    <xf numFmtId="186" fontId="32" fillId="0" borderId="63" xfId="0" applyNumberFormat="1" applyFont="1" applyFill="1" applyBorder="1" applyAlignment="1">
      <alignment shrinkToFit="1"/>
    </xf>
    <xf numFmtId="38" fontId="32" fillId="0" borderId="16" xfId="2" applyFont="1" applyFill="1" applyBorder="1" applyAlignment="1">
      <alignment shrinkToFit="1"/>
    </xf>
    <xf numFmtId="186" fontId="32" fillId="0" borderId="11" xfId="0" applyNumberFormat="1" applyFont="1" applyFill="1" applyBorder="1" applyAlignment="1">
      <alignment shrinkToFit="1"/>
    </xf>
    <xf numFmtId="38" fontId="32" fillId="0" borderId="50" xfId="2" applyFont="1" applyFill="1" applyBorder="1" applyAlignment="1">
      <alignment shrinkToFit="1"/>
    </xf>
    <xf numFmtId="178" fontId="32" fillId="0" borderId="11" xfId="0" applyNumberFormat="1" applyFont="1" applyFill="1" applyBorder="1" applyAlignment="1">
      <alignment horizontal="center" shrinkToFit="1"/>
    </xf>
    <xf numFmtId="180" fontId="32" fillId="0" borderId="11" xfId="0" applyNumberFormat="1" applyFont="1" applyFill="1" applyBorder="1" applyAlignment="1">
      <alignment horizontal="center" shrinkToFit="1"/>
    </xf>
    <xf numFmtId="180" fontId="32" fillId="0" borderId="36" xfId="0" applyNumberFormat="1" applyFont="1" applyFill="1" applyBorder="1" applyAlignment="1">
      <alignment horizontal="center" shrinkToFit="1"/>
    </xf>
    <xf numFmtId="38" fontId="32" fillId="0" borderId="11" xfId="2" applyFont="1" applyBorder="1" applyAlignment="1">
      <alignment shrinkToFit="1"/>
    </xf>
    <xf numFmtId="38" fontId="33" fillId="0" borderId="16" xfId="2" applyFont="1" applyFill="1" applyBorder="1" applyAlignment="1">
      <alignment shrinkToFit="1"/>
    </xf>
    <xf numFmtId="38" fontId="32" fillId="0" borderId="50" xfId="2" applyFont="1" applyBorder="1" applyAlignment="1">
      <alignment shrinkToFit="1"/>
    </xf>
    <xf numFmtId="38" fontId="32" fillId="0" borderId="16" xfId="2" applyFont="1" applyFill="1" applyBorder="1" applyAlignment="1">
      <alignment horizontal="center" shrinkToFit="1"/>
    </xf>
    <xf numFmtId="186" fontId="32" fillId="0" borderId="36" xfId="0" applyNumberFormat="1" applyFont="1" applyFill="1" applyBorder="1" applyAlignment="1">
      <alignment horizontal="center" shrinkToFit="1"/>
    </xf>
    <xf numFmtId="186" fontId="32" fillId="0" borderId="36" xfId="0" applyNumberFormat="1" applyFont="1" applyFill="1" applyBorder="1" applyAlignment="1">
      <alignment shrinkToFit="1"/>
    </xf>
    <xf numFmtId="176" fontId="32" fillId="0" borderId="44" xfId="0" applyNumberFormat="1" applyFont="1" applyFill="1" applyBorder="1" applyAlignment="1">
      <alignment horizontal="right" vertical="center" indent="1" shrinkToFit="1"/>
    </xf>
    <xf numFmtId="38" fontId="32" fillId="0" borderId="13" xfId="2" applyFont="1" applyBorder="1" applyAlignment="1">
      <alignment vertical="center" shrinkToFit="1"/>
    </xf>
    <xf numFmtId="186" fontId="32" fillId="0" borderId="2" xfId="0" applyNumberFormat="1" applyFont="1" applyFill="1" applyBorder="1" applyAlignment="1">
      <alignment vertical="center" shrinkToFit="1"/>
    </xf>
    <xf numFmtId="186" fontId="32" fillId="0" borderId="64" xfId="0" applyNumberFormat="1" applyFont="1" applyFill="1" applyBorder="1" applyAlignment="1">
      <alignment vertical="center" shrinkToFit="1"/>
    </xf>
    <xf numFmtId="38" fontId="32" fillId="0" borderId="28" xfId="2" applyFont="1" applyFill="1" applyBorder="1" applyAlignment="1">
      <alignment vertical="center" shrinkToFit="1"/>
    </xf>
    <xf numFmtId="186" fontId="32" fillId="0" borderId="13" xfId="0" applyNumberFormat="1" applyFont="1" applyFill="1" applyBorder="1" applyAlignment="1">
      <alignment vertical="center" shrinkToFit="1"/>
    </xf>
    <xf numFmtId="38" fontId="32" fillId="0" borderId="51" xfId="2" applyFont="1" applyBorder="1" applyAlignment="1">
      <alignment vertical="center" shrinkToFit="1"/>
    </xf>
    <xf numFmtId="186" fontId="32" fillId="0" borderId="15" xfId="0" applyNumberFormat="1" applyFont="1" applyFill="1" applyBorder="1" applyAlignment="1">
      <alignment vertical="center" shrinkToFit="1"/>
    </xf>
    <xf numFmtId="49" fontId="32" fillId="0" borderId="23" xfId="0" applyNumberFormat="1" applyFont="1" applyFill="1" applyBorder="1" applyAlignment="1">
      <alignment horizontal="right" vertical="center" indent="1"/>
    </xf>
    <xf numFmtId="38" fontId="32" fillId="0" borderId="8" xfId="2" applyFont="1" applyBorder="1" applyAlignment="1">
      <alignment vertical="center" shrinkToFit="1"/>
    </xf>
    <xf numFmtId="186" fontId="32" fillId="0" borderId="4" xfId="0" applyNumberFormat="1" applyFont="1" applyFill="1" applyBorder="1" applyAlignment="1">
      <alignment vertical="center" shrinkToFit="1"/>
    </xf>
    <xf numFmtId="186" fontId="32" fillId="0" borderId="62" xfId="0" applyNumberFormat="1" applyFont="1" applyFill="1" applyBorder="1" applyAlignment="1">
      <alignment vertical="center" shrinkToFit="1"/>
    </xf>
    <xf numFmtId="38" fontId="32" fillId="0" borderId="6" xfId="2" applyFont="1" applyFill="1" applyBorder="1" applyAlignment="1">
      <alignment vertical="center" shrinkToFit="1"/>
    </xf>
    <xf numFmtId="186" fontId="32" fillId="0" borderId="8" xfId="0" applyNumberFormat="1" applyFont="1" applyFill="1" applyBorder="1" applyAlignment="1">
      <alignment vertical="center" shrinkToFit="1"/>
    </xf>
    <xf numFmtId="38" fontId="32" fillId="0" borderId="49" xfId="2" applyFont="1" applyBorder="1" applyAlignment="1">
      <alignment vertical="center" shrinkToFit="1"/>
    </xf>
    <xf numFmtId="186" fontId="32" fillId="0" borderId="14" xfId="0" applyNumberFormat="1" applyFont="1" applyFill="1" applyBorder="1" applyAlignment="1">
      <alignment vertical="center" shrinkToFit="1"/>
    </xf>
    <xf numFmtId="38" fontId="32" fillId="0" borderId="9" xfId="2" applyFont="1" applyBorder="1" applyAlignment="1">
      <alignment vertical="center" shrinkToFit="1"/>
    </xf>
    <xf numFmtId="186" fontId="32" fillId="0" borderId="5" xfId="0" applyNumberFormat="1" applyFont="1" applyFill="1" applyBorder="1" applyAlignment="1">
      <alignment vertical="center" shrinkToFit="1"/>
    </xf>
    <xf numFmtId="186" fontId="32" fillId="0" borderId="61" xfId="0" applyNumberFormat="1" applyFont="1" applyFill="1" applyBorder="1" applyAlignment="1">
      <alignment vertical="center" shrinkToFit="1"/>
    </xf>
    <xf numFmtId="38" fontId="32" fillId="0" borderId="3" xfId="2" applyFont="1" applyFill="1" applyBorder="1" applyAlignment="1">
      <alignment vertical="center" shrinkToFit="1"/>
    </xf>
    <xf numFmtId="186" fontId="32" fillId="0" borderId="9" xfId="0" applyNumberFormat="1" applyFont="1" applyFill="1" applyBorder="1" applyAlignment="1">
      <alignment vertical="center" shrinkToFit="1"/>
    </xf>
    <xf numFmtId="38" fontId="32" fillId="0" borderId="10" xfId="2" applyFont="1" applyBorder="1" applyAlignment="1">
      <alignment vertical="center" shrinkToFit="1"/>
    </xf>
    <xf numFmtId="186" fontId="32" fillId="0" borderId="12" xfId="0" applyNumberFormat="1" applyFont="1" applyFill="1" applyBorder="1" applyAlignment="1">
      <alignment vertical="center" shrinkToFit="1"/>
    </xf>
    <xf numFmtId="38" fontId="32" fillId="0" borderId="49" xfId="2" applyFont="1" applyFill="1" applyBorder="1" applyAlignment="1">
      <alignment vertical="center" shrinkToFit="1"/>
    </xf>
    <xf numFmtId="38" fontId="32" fillId="0" borderId="8" xfId="2" applyFont="1" applyFill="1" applyBorder="1" applyAlignment="1">
      <alignment vertical="center" shrinkToFit="1"/>
    </xf>
    <xf numFmtId="176" fontId="32" fillId="0" borderId="22" xfId="0" applyNumberFormat="1" applyFont="1" applyFill="1" applyBorder="1" applyAlignment="1">
      <alignment horizontal="right" vertical="center" indent="1" shrinkToFit="1"/>
    </xf>
    <xf numFmtId="38" fontId="32" fillId="0" borderId="9" xfId="2" applyFont="1" applyFill="1" applyBorder="1" applyAlignment="1">
      <alignment vertical="center" shrinkToFit="1"/>
    </xf>
    <xf numFmtId="38" fontId="32" fillId="0" borderId="10" xfId="2" applyFont="1" applyFill="1" applyBorder="1" applyAlignment="1">
      <alignment vertical="center" shrinkToFit="1"/>
    </xf>
    <xf numFmtId="49" fontId="32" fillId="0" borderId="22" xfId="0" applyNumberFormat="1" applyFont="1" applyFill="1" applyBorder="1" applyAlignment="1">
      <alignment horizontal="right" vertical="center" indent="1"/>
    </xf>
    <xf numFmtId="38" fontId="32" fillId="0" borderId="13" xfId="2" applyFont="1" applyFill="1" applyBorder="1" applyAlignment="1">
      <alignment vertical="center" shrinkToFit="1"/>
    </xf>
    <xf numFmtId="38" fontId="32" fillId="0" borderId="51" xfId="2" applyFont="1" applyFill="1" applyBorder="1" applyAlignment="1">
      <alignment vertical="center" shrinkToFit="1"/>
    </xf>
    <xf numFmtId="49" fontId="32" fillId="0" borderId="34" xfId="0" applyNumberFormat="1" applyFont="1" applyFill="1" applyBorder="1" applyAlignment="1">
      <alignment horizontal="right" vertical="center" indent="1"/>
    </xf>
    <xf numFmtId="38" fontId="32" fillId="0" borderId="25" xfId="2" applyFont="1" applyFill="1" applyBorder="1" applyAlignment="1">
      <alignment vertical="center" shrinkToFit="1"/>
    </xf>
    <xf numFmtId="186" fontId="32" fillId="0" borderId="26" xfId="0" applyNumberFormat="1" applyFont="1" applyFill="1" applyBorder="1" applyAlignment="1">
      <alignment vertical="center" shrinkToFit="1"/>
    </xf>
    <xf numFmtId="38" fontId="33" fillId="0" borderId="25" xfId="2" applyFont="1" applyFill="1" applyBorder="1" applyAlignment="1">
      <alignment vertical="center" shrinkToFit="1"/>
    </xf>
    <xf numFmtId="186" fontId="32" fillId="0" borderId="65" xfId="0" applyNumberFormat="1" applyFont="1" applyFill="1" applyBorder="1" applyAlignment="1">
      <alignment vertical="center" shrinkToFit="1"/>
    </xf>
    <xf numFmtId="38" fontId="32" fillId="0" borderId="29" xfId="2" applyFont="1" applyFill="1" applyBorder="1" applyAlignment="1">
      <alignment vertical="center" shrinkToFit="1"/>
    </xf>
    <xf numFmtId="186" fontId="32" fillId="0" borderId="25" xfId="0" applyNumberFormat="1" applyFont="1" applyFill="1" applyBorder="1" applyAlignment="1">
      <alignment vertical="center" shrinkToFit="1"/>
    </xf>
    <xf numFmtId="38" fontId="32" fillId="0" borderId="52" xfId="2" applyFont="1" applyFill="1" applyBorder="1" applyAlignment="1">
      <alignment vertical="center" shrinkToFit="1"/>
    </xf>
    <xf numFmtId="38" fontId="33" fillId="0" borderId="29" xfId="2" applyFont="1" applyFill="1" applyBorder="1" applyAlignment="1">
      <alignment vertical="center" shrinkToFit="1"/>
    </xf>
    <xf numFmtId="186" fontId="32" fillId="0" borderId="30" xfId="0" applyNumberFormat="1" applyFont="1" applyFill="1" applyBorder="1" applyAlignment="1">
      <alignment vertical="center" shrinkToFit="1"/>
    </xf>
    <xf numFmtId="176" fontId="31" fillId="0" borderId="0" xfId="0" applyNumberFormat="1" applyFont="1" applyFill="1" applyBorder="1" applyAlignment="1">
      <alignment vertical="center"/>
    </xf>
    <xf numFmtId="178" fontId="27" fillId="0" borderId="0" xfId="0" applyNumberFormat="1" applyFont="1" applyBorder="1" applyAlignment="1">
      <alignment vertical="center" shrinkToFit="1"/>
    </xf>
    <xf numFmtId="177" fontId="27" fillId="0" borderId="0" xfId="0" applyNumberFormat="1" applyFont="1" applyFill="1" applyBorder="1" applyAlignment="1">
      <alignment vertical="center" shrinkToFit="1"/>
    </xf>
    <xf numFmtId="179" fontId="27" fillId="0" borderId="0" xfId="0" applyNumberFormat="1" applyFont="1" applyFill="1" applyBorder="1" applyAlignment="1">
      <alignment vertical="center" shrinkToFit="1"/>
    </xf>
    <xf numFmtId="176" fontId="27" fillId="0" borderId="0" xfId="0" applyNumberFormat="1" applyFont="1" applyFill="1" applyBorder="1" applyAlignment="1">
      <alignment vertical="center"/>
    </xf>
    <xf numFmtId="0" fontId="31" fillId="0" borderId="0" xfId="0" applyNumberFormat="1" applyFont="1" applyFill="1" applyBorder="1" applyAlignment="1">
      <alignment vertical="center"/>
    </xf>
    <xf numFmtId="176" fontId="31" fillId="0" borderId="54" xfId="0" applyNumberFormat="1" applyFont="1" applyFill="1" applyBorder="1" applyAlignment="1">
      <alignment vertical="center" justifyLastLine="1"/>
    </xf>
    <xf numFmtId="176" fontId="31" fillId="0" borderId="46" xfId="0" applyNumberFormat="1" applyFont="1" applyFill="1" applyBorder="1" applyAlignment="1">
      <alignment horizontal="center" vertical="center" justifyLastLine="1"/>
    </xf>
    <xf numFmtId="176" fontId="31" fillId="0" borderId="47" xfId="0" applyNumberFormat="1" applyFont="1" applyFill="1" applyBorder="1" applyAlignment="1">
      <alignment vertical="top" justifyLastLine="1"/>
    </xf>
    <xf numFmtId="176" fontId="31" fillId="0" borderId="47" xfId="0" applyNumberFormat="1" applyFont="1" applyFill="1" applyBorder="1" applyAlignment="1">
      <alignment horizontal="distributed" vertical="center" justifyLastLine="1"/>
    </xf>
    <xf numFmtId="176" fontId="30" fillId="0" borderId="22" xfId="0" applyNumberFormat="1" applyFont="1" applyFill="1" applyBorder="1" applyAlignment="1">
      <alignment vertical="center" justifyLastLine="1"/>
    </xf>
    <xf numFmtId="176" fontId="30" fillId="0" borderId="10" xfId="0" applyNumberFormat="1" applyFont="1" applyFill="1" applyBorder="1" applyAlignment="1">
      <alignment horizontal="right" vertical="center" justifyLastLine="1"/>
    </xf>
    <xf numFmtId="185" fontId="32" fillId="0" borderId="8" xfId="2" applyNumberFormat="1" applyFont="1" applyFill="1" applyBorder="1" applyAlignment="1">
      <alignment shrinkToFit="1"/>
    </xf>
    <xf numFmtId="38" fontId="33" fillId="0" borderId="6" xfId="2" applyFont="1" applyFill="1" applyBorder="1" applyAlignment="1">
      <alignment shrinkToFit="1"/>
    </xf>
    <xf numFmtId="185" fontId="32" fillId="0" borderId="11" xfId="2" applyNumberFormat="1" applyFont="1" applyFill="1" applyBorder="1" applyAlignment="1">
      <alignment shrinkToFit="1"/>
    </xf>
    <xf numFmtId="186" fontId="32" fillId="0" borderId="11" xfId="0" applyNumberFormat="1" applyFont="1" applyFill="1" applyBorder="1" applyAlignment="1">
      <alignment horizontal="right" shrinkToFit="1"/>
    </xf>
    <xf numFmtId="38" fontId="32" fillId="0" borderId="16" xfId="2" applyFont="1" applyBorder="1" applyAlignment="1">
      <alignment shrinkToFit="1"/>
    </xf>
    <xf numFmtId="38" fontId="33" fillId="0" borderId="50" xfId="2" applyFont="1" applyFill="1" applyBorder="1" applyAlignment="1">
      <alignment shrinkToFit="1"/>
    </xf>
    <xf numFmtId="38" fontId="32" fillId="0" borderId="58" xfId="2" applyFont="1" applyFill="1" applyBorder="1" applyAlignment="1">
      <alignment vertical="center" shrinkToFit="1"/>
    </xf>
    <xf numFmtId="185" fontId="32" fillId="0" borderId="13" xfId="2" applyNumberFormat="1" applyFont="1" applyFill="1" applyBorder="1" applyAlignment="1">
      <alignment vertical="center" shrinkToFit="1"/>
    </xf>
    <xf numFmtId="186" fontId="32" fillId="0" borderId="13" xfId="0" applyNumberFormat="1" applyFont="1" applyFill="1" applyBorder="1" applyAlignment="1">
      <alignment horizontal="right" vertical="center" shrinkToFit="1"/>
    </xf>
    <xf numFmtId="38" fontId="32" fillId="0" borderId="28" xfId="2" applyFont="1" applyBorder="1" applyAlignment="1">
      <alignment vertical="center" shrinkToFit="1"/>
    </xf>
    <xf numFmtId="185" fontId="32" fillId="0" borderId="8" xfId="2" applyNumberFormat="1" applyFont="1" applyFill="1" applyBorder="1" applyAlignment="1">
      <alignment vertical="center" shrinkToFit="1"/>
    </xf>
    <xf numFmtId="186" fontId="32" fillId="0" borderId="8" xfId="0" applyNumberFormat="1" applyFont="1" applyFill="1" applyBorder="1" applyAlignment="1">
      <alignment horizontal="right" vertical="center" shrinkToFit="1"/>
    </xf>
    <xf numFmtId="38" fontId="32" fillId="0" borderId="6" xfId="2" applyFont="1" applyBorder="1" applyAlignment="1">
      <alignment vertical="center" shrinkToFit="1"/>
    </xf>
    <xf numFmtId="185" fontId="32" fillId="0" borderId="9" xfId="2" applyNumberFormat="1" applyFont="1" applyFill="1" applyBorder="1" applyAlignment="1">
      <alignment vertical="center" shrinkToFit="1"/>
    </xf>
    <xf numFmtId="186" fontId="32" fillId="0" borderId="9" xfId="0" applyNumberFormat="1" applyFont="1" applyFill="1" applyBorder="1" applyAlignment="1">
      <alignment horizontal="right" vertical="center" shrinkToFit="1"/>
    </xf>
    <xf numFmtId="38" fontId="32" fillId="0" borderId="3" xfId="2" applyFont="1" applyBorder="1" applyAlignment="1">
      <alignment vertical="center" shrinkToFit="1"/>
    </xf>
    <xf numFmtId="38" fontId="32" fillId="0" borderId="66" xfId="2" applyFont="1" applyFill="1" applyBorder="1" applyAlignment="1">
      <alignment vertical="center" shrinkToFit="1"/>
    </xf>
    <xf numFmtId="185" fontId="32" fillId="0" borderId="25" xfId="2" applyNumberFormat="1" applyFont="1" applyFill="1" applyBorder="1" applyAlignment="1">
      <alignment vertical="center" shrinkToFit="1"/>
    </xf>
    <xf numFmtId="186" fontId="32" fillId="0" borderId="25" xfId="0" applyNumberFormat="1" applyFont="1" applyFill="1" applyBorder="1" applyAlignment="1">
      <alignment horizontal="right" vertical="center" shrinkToFit="1"/>
    </xf>
    <xf numFmtId="38" fontId="33" fillId="0" borderId="11" xfId="2" applyFont="1" applyBorder="1" applyAlignment="1">
      <alignment shrinkToFit="1"/>
    </xf>
    <xf numFmtId="176" fontId="31" fillId="0" borderId="44" xfId="0" applyNumberFormat="1" applyFont="1" applyFill="1" applyBorder="1" applyAlignment="1">
      <alignment horizontal="center" vertical="center" shrinkToFit="1"/>
    </xf>
    <xf numFmtId="38" fontId="31" fillId="0" borderId="0" xfId="2" applyFont="1" applyFill="1" applyBorder="1" applyAlignment="1">
      <alignment vertical="center"/>
    </xf>
    <xf numFmtId="38" fontId="31" fillId="0" borderId="2" xfId="2" applyFont="1" applyFill="1" applyBorder="1" applyAlignment="1">
      <alignment vertical="center" shrinkToFit="1"/>
    </xf>
    <xf numFmtId="38" fontId="31" fillId="0" borderId="15" xfId="2" applyFont="1" applyFill="1" applyBorder="1" applyAlignment="1">
      <alignment vertical="center" shrinkToFit="1"/>
    </xf>
    <xf numFmtId="38" fontId="31" fillId="0" borderId="28" xfId="2" applyFont="1" applyFill="1" applyBorder="1" applyAlignment="1">
      <alignment vertical="center" shrinkToFit="1"/>
    </xf>
    <xf numFmtId="38" fontId="31" fillId="0" borderId="42" xfId="2" applyFont="1" applyFill="1" applyBorder="1" applyAlignment="1">
      <alignment vertical="center" shrinkToFit="1"/>
    </xf>
    <xf numFmtId="49" fontId="31" fillId="0" borderId="34" xfId="0" applyNumberFormat="1" applyFont="1" applyFill="1" applyBorder="1" applyAlignment="1">
      <alignment horizontal="center" vertical="center"/>
    </xf>
    <xf numFmtId="38" fontId="31" fillId="0" borderId="29" xfId="2" applyFont="1" applyFill="1" applyBorder="1" applyAlignment="1">
      <alignment vertical="center" shrinkToFit="1"/>
    </xf>
    <xf numFmtId="38" fontId="31" fillId="0" borderId="26" xfId="2" applyFont="1" applyFill="1" applyBorder="1" applyAlignment="1">
      <alignment vertical="center" shrinkToFit="1"/>
    </xf>
    <xf numFmtId="38" fontId="31" fillId="0" borderId="30" xfId="2" applyFont="1" applyFill="1" applyBorder="1" applyAlignment="1">
      <alignment vertical="center" shrinkToFit="1"/>
    </xf>
    <xf numFmtId="38" fontId="34" fillId="0" borderId="29" xfId="2" applyFont="1" applyFill="1" applyBorder="1" applyAlignment="1">
      <alignment vertical="center" shrinkToFit="1"/>
    </xf>
    <xf numFmtId="38" fontId="31" fillId="0" borderId="43" xfId="2" applyFont="1" applyFill="1" applyBorder="1" applyAlignment="1">
      <alignment vertical="center" shrinkToFit="1"/>
    </xf>
    <xf numFmtId="38" fontId="31" fillId="0" borderId="30" xfId="2" applyFont="1" applyFill="1" applyBorder="1" applyAlignment="1">
      <alignment horizontal="right" vertical="center" shrinkToFit="1"/>
    </xf>
    <xf numFmtId="0" fontId="2" fillId="2" borderId="13" xfId="0" applyFont="1" applyFill="1" applyBorder="1" applyAlignment="1">
      <alignment horizontal="center" vertical="distributed" wrapText="1"/>
    </xf>
    <xf numFmtId="0" fontId="2" fillId="2" borderId="9" xfId="0" applyFont="1" applyFill="1" applyBorder="1" applyAlignment="1">
      <alignment horizontal="center" vertical="distributed" wrapText="1"/>
    </xf>
    <xf numFmtId="0" fontId="2" fillId="2" borderId="8" xfId="0" applyFont="1" applyFill="1" applyBorder="1" applyAlignment="1">
      <alignment horizontal="center" vertical="distributed" wrapText="1"/>
    </xf>
    <xf numFmtId="0" fontId="2" fillId="2" borderId="0" xfId="0" applyFont="1" applyFill="1" applyAlignment="1">
      <alignment horizontal="distributed" vertical="center"/>
    </xf>
    <xf numFmtId="0" fontId="2" fillId="2" borderId="0" xfId="0" applyFont="1" applyFill="1" applyAlignment="1">
      <alignment horizontal="center" vertical="center"/>
    </xf>
    <xf numFmtId="0" fontId="6" fillId="2" borderId="0" xfId="0" applyFont="1" applyFill="1" applyAlignment="1">
      <alignment horizontal="distributed" vertical="center" justifyLastLine="1"/>
    </xf>
    <xf numFmtId="0" fontId="2" fillId="2" borderId="0" xfId="0" applyNumberFormat="1" applyFont="1" applyFill="1" applyAlignment="1">
      <alignment horizontal="distributed" vertical="center"/>
    </xf>
    <xf numFmtId="0" fontId="18" fillId="2" borderId="0" xfId="0" applyFont="1" applyFill="1" applyAlignment="1">
      <alignment horizontal="distributed" vertical="center" wrapText="1" justifyLastLine="1"/>
    </xf>
    <xf numFmtId="0" fontId="0" fillId="0" borderId="0" xfId="0" applyFont="1" applyAlignment="1">
      <alignment horizontal="distributed" vertical="center" justifyLastLine="1"/>
    </xf>
    <xf numFmtId="0" fontId="2" fillId="2" borderId="0" xfId="0" applyFont="1" applyFill="1" applyAlignment="1">
      <alignment horizontal="left" vertical="center"/>
    </xf>
    <xf numFmtId="0" fontId="5" fillId="2" borderId="0" xfId="0" applyFont="1" applyFill="1" applyAlignment="1">
      <alignment horizontal="distributed" vertical="center" wrapText="1"/>
    </xf>
    <xf numFmtId="0" fontId="2" fillId="2" borderId="0" xfId="0" applyFont="1" applyFill="1" applyAlignment="1">
      <alignment vertical="center"/>
    </xf>
    <xf numFmtId="0" fontId="4" fillId="2" borderId="0" xfId="0" applyFont="1" applyFill="1" applyAlignment="1">
      <alignment vertical="center"/>
    </xf>
    <xf numFmtId="0" fontId="0" fillId="0" borderId="0" xfId="0" applyAlignment="1">
      <alignment vertical="center"/>
    </xf>
    <xf numFmtId="176" fontId="31" fillId="0" borderId="55" xfId="0" applyNumberFormat="1" applyFont="1" applyFill="1" applyBorder="1" applyAlignment="1">
      <alignment horizontal="distributed" vertical="center" indent="2"/>
    </xf>
    <xf numFmtId="176" fontId="31" fillId="0" borderId="20" xfId="0" applyNumberFormat="1" applyFont="1" applyFill="1" applyBorder="1" applyAlignment="1">
      <alignment horizontal="distributed" vertical="center" indent="2"/>
    </xf>
    <xf numFmtId="176" fontId="31" fillId="0" borderId="18" xfId="0" applyNumberFormat="1" applyFont="1" applyFill="1" applyBorder="1" applyAlignment="1">
      <alignment horizontal="distributed" vertical="center" indent="2"/>
    </xf>
    <xf numFmtId="176" fontId="31" fillId="0" borderId="55" xfId="0" applyNumberFormat="1" applyFont="1" applyFill="1" applyBorder="1" applyAlignment="1">
      <alignment horizontal="center" vertical="center" shrinkToFit="1"/>
    </xf>
    <xf numFmtId="176" fontId="31" fillId="0" borderId="45" xfId="0" applyNumberFormat="1" applyFont="1" applyFill="1" applyBorder="1" applyAlignment="1">
      <alignment horizontal="center" vertical="center" shrinkToFit="1"/>
    </xf>
    <xf numFmtId="176" fontId="31" fillId="0" borderId="53" xfId="0" applyNumberFormat="1" applyFont="1" applyFill="1" applyBorder="1" applyAlignment="1">
      <alignment horizontal="center" vertical="center" wrapText="1"/>
    </xf>
    <xf numFmtId="176" fontId="31" fillId="0" borderId="18" xfId="0" applyNumberFormat="1" applyFont="1" applyFill="1" applyBorder="1" applyAlignment="1">
      <alignment horizontal="center" vertical="center" wrapText="1"/>
    </xf>
    <xf numFmtId="176" fontId="31" fillId="0" borderId="59" xfId="0" applyNumberFormat="1" applyFont="1" applyFill="1" applyBorder="1" applyAlignment="1">
      <alignment horizontal="center" vertical="center" shrinkToFit="1"/>
    </xf>
    <xf numFmtId="176" fontId="31" fillId="0" borderId="53" xfId="0" applyNumberFormat="1" applyFont="1" applyFill="1" applyBorder="1" applyAlignment="1">
      <alignment horizontal="distributed" vertical="center" indent="2"/>
    </xf>
    <xf numFmtId="176" fontId="31" fillId="0" borderId="55" xfId="0" applyNumberFormat="1" applyFont="1" applyFill="1" applyBorder="1" applyAlignment="1">
      <alignment horizontal="distributed" vertical="center" indent="1"/>
    </xf>
    <xf numFmtId="176" fontId="31" fillId="0" borderId="20" xfId="0" applyNumberFormat="1" applyFont="1" applyFill="1" applyBorder="1" applyAlignment="1">
      <alignment horizontal="distributed" vertical="center" indent="1"/>
    </xf>
    <xf numFmtId="176" fontId="31" fillId="0" borderId="59" xfId="0" applyNumberFormat="1" applyFont="1" applyFill="1" applyBorder="1" applyAlignment="1">
      <alignment horizontal="distributed" vertical="center" indent="1"/>
    </xf>
    <xf numFmtId="176" fontId="31" fillId="0" borderId="53" xfId="0" applyNumberFormat="1" applyFont="1" applyFill="1" applyBorder="1" applyAlignment="1">
      <alignment horizontal="distributed" vertical="center" indent="1"/>
    </xf>
    <xf numFmtId="176" fontId="31" fillId="0" borderId="18" xfId="0" applyNumberFormat="1" applyFont="1" applyFill="1" applyBorder="1" applyAlignment="1">
      <alignment horizontal="distributed" vertical="center" indent="1"/>
    </xf>
    <xf numFmtId="176" fontId="31" fillId="0" borderId="18" xfId="0" applyNumberFormat="1" applyFont="1" applyFill="1" applyBorder="1" applyAlignment="1">
      <alignment horizontal="center" vertical="center" shrinkToFit="1"/>
    </xf>
    <xf numFmtId="176" fontId="31" fillId="0" borderId="19" xfId="0" applyNumberFormat="1" applyFont="1" applyFill="1" applyBorder="1" applyAlignment="1">
      <alignment horizontal="center" vertical="center" shrinkToFit="1"/>
    </xf>
    <xf numFmtId="176" fontId="21" fillId="0" borderId="20" xfId="0" applyNumberFormat="1" applyFont="1" applyFill="1" applyBorder="1" applyAlignment="1">
      <alignment horizontal="distributed" vertical="center" justifyLastLine="1"/>
    </xf>
    <xf numFmtId="176" fontId="21" fillId="0" borderId="27" xfId="0" applyNumberFormat="1" applyFont="1" applyFill="1" applyBorder="1" applyAlignment="1">
      <alignment horizontal="distributed" vertical="center" justifyLastLine="1"/>
    </xf>
    <xf numFmtId="176" fontId="21" fillId="0" borderId="56" xfId="0" applyNumberFormat="1" applyFont="1" applyFill="1" applyBorder="1" applyAlignment="1">
      <alignment horizontal="distributed" vertical="center" justifyLastLine="1"/>
    </xf>
    <xf numFmtId="176" fontId="21" fillId="0" borderId="57" xfId="0" applyNumberFormat="1" applyFont="1" applyFill="1" applyBorder="1" applyAlignment="1">
      <alignment horizontal="distributed" vertical="center" justifyLastLine="1"/>
    </xf>
    <xf numFmtId="0" fontId="0" fillId="0" borderId="11" xfId="0" applyBorder="1" applyAlignment="1">
      <alignment horizontal="distributed" vertical="center" justifyLastLine="1"/>
    </xf>
  </cellXfs>
  <cellStyles count="6">
    <cellStyle name="ハイパーリンク 2" xfId="1"/>
    <cellStyle name="桁区切り" xfId="2" builtinId="6"/>
    <cellStyle name="桁区切り 2" xfId="3"/>
    <cellStyle name="標準" xfId="0" builtinId="0"/>
    <cellStyle name="標準 2" xfId="4"/>
    <cellStyle name="未定義"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doughnutChart>
        <c:varyColors val="1"/>
        <c:ser>
          <c:idx val="0"/>
          <c:order val="0"/>
          <c:spPr>
            <a:noFill/>
            <a:ln w="9525">
              <a:solidFill>
                <a:sysClr val="windowText" lastClr="000000"/>
              </a:solidFill>
            </a:ln>
          </c:spPr>
          <c:dPt>
            <c:idx val="0"/>
            <c:bubble3D val="0"/>
            <c:spPr>
              <a:noFill/>
              <a:ln w="9525">
                <a:solidFill>
                  <a:sysClr val="windowText" lastClr="000000"/>
                </a:solidFill>
              </a:ln>
              <a:effectLst/>
            </c:spPr>
            <c:extLst>
              <c:ext xmlns:c16="http://schemas.microsoft.com/office/drawing/2014/chart" uri="{C3380CC4-5D6E-409C-BE32-E72D297353CC}">
                <c16:uniqueId val="{00000001-86DD-49DC-8498-A60E12A1C41E}"/>
              </c:ext>
            </c:extLst>
          </c:dPt>
          <c:dPt>
            <c:idx val="1"/>
            <c:bubble3D val="0"/>
            <c:spPr>
              <a:noFill/>
              <a:ln w="9525">
                <a:solidFill>
                  <a:sysClr val="windowText" lastClr="000000"/>
                </a:solidFill>
              </a:ln>
              <a:effectLst/>
            </c:spPr>
            <c:extLst>
              <c:ext xmlns:c16="http://schemas.microsoft.com/office/drawing/2014/chart" uri="{C3380CC4-5D6E-409C-BE32-E72D297353CC}">
                <c16:uniqueId val="{00000003-86DD-49DC-8498-A60E12A1C41E}"/>
              </c:ext>
            </c:extLst>
          </c:dPt>
          <c:dPt>
            <c:idx val="2"/>
            <c:bubble3D val="0"/>
            <c:spPr>
              <a:noFill/>
              <a:ln w="9525">
                <a:solidFill>
                  <a:sysClr val="windowText" lastClr="000000"/>
                </a:solidFill>
              </a:ln>
              <a:effectLst/>
            </c:spPr>
            <c:extLst>
              <c:ext xmlns:c16="http://schemas.microsoft.com/office/drawing/2014/chart" uri="{C3380CC4-5D6E-409C-BE32-E72D297353CC}">
                <c16:uniqueId val="{00000005-86DD-49DC-8498-A60E12A1C41E}"/>
              </c:ext>
            </c:extLst>
          </c:dPt>
          <c:dPt>
            <c:idx val="3"/>
            <c:bubble3D val="0"/>
            <c:spPr>
              <a:noFill/>
              <a:ln w="9525">
                <a:solidFill>
                  <a:sysClr val="windowText" lastClr="000000"/>
                </a:solidFill>
              </a:ln>
              <a:effectLst/>
            </c:spPr>
            <c:extLst>
              <c:ext xmlns:c16="http://schemas.microsoft.com/office/drawing/2014/chart" uri="{C3380CC4-5D6E-409C-BE32-E72D297353CC}">
                <c16:uniqueId val="{00000007-86DD-49DC-8498-A60E12A1C41E}"/>
              </c:ext>
            </c:extLst>
          </c:dPt>
          <c:dPt>
            <c:idx val="4"/>
            <c:bubble3D val="0"/>
            <c:spPr>
              <a:noFill/>
              <a:ln w="9525">
                <a:solidFill>
                  <a:sysClr val="windowText" lastClr="000000"/>
                </a:solidFill>
              </a:ln>
              <a:effectLst/>
            </c:spPr>
            <c:extLst>
              <c:ext xmlns:c16="http://schemas.microsoft.com/office/drawing/2014/chart" uri="{C3380CC4-5D6E-409C-BE32-E72D297353CC}">
                <c16:uniqueId val="{00000009-86DD-49DC-8498-A60E12A1C41E}"/>
              </c:ext>
            </c:extLst>
          </c:dPt>
          <c:dPt>
            <c:idx val="5"/>
            <c:bubble3D val="0"/>
            <c:spPr>
              <a:noFill/>
              <a:ln w="9525">
                <a:solidFill>
                  <a:sysClr val="windowText" lastClr="000000"/>
                </a:solidFill>
              </a:ln>
              <a:effectLst/>
            </c:spPr>
            <c:extLst>
              <c:ext xmlns:c16="http://schemas.microsoft.com/office/drawing/2014/chart" uri="{C3380CC4-5D6E-409C-BE32-E72D297353CC}">
                <c16:uniqueId val="{0000000B-86DD-49DC-8498-A60E12A1C41E}"/>
              </c:ext>
            </c:extLst>
          </c:dPt>
          <c:dPt>
            <c:idx val="6"/>
            <c:bubble3D val="0"/>
            <c:spPr>
              <a:noFill/>
              <a:ln w="9525">
                <a:solidFill>
                  <a:sysClr val="windowText" lastClr="000000"/>
                </a:solidFill>
              </a:ln>
              <a:effectLst/>
            </c:spPr>
            <c:extLst>
              <c:ext xmlns:c16="http://schemas.microsoft.com/office/drawing/2014/chart" uri="{C3380CC4-5D6E-409C-BE32-E72D297353CC}">
                <c16:uniqueId val="{0000000D-86DD-49DC-8498-A60E12A1C41E}"/>
              </c:ext>
            </c:extLst>
          </c:dPt>
          <c:dLbls>
            <c:dLbl>
              <c:idx val="0"/>
              <c:layout>
                <c:manualLayout>
                  <c:x val="1.0087929709255145E-2"/>
                  <c:y val="6.7915646583657145E-4"/>
                </c:manualLayout>
              </c:layout>
              <c:tx>
                <c:rich>
                  <a:bodyPr rot="0" spcFirstLastPara="1" vertOverflow="ellipsis" vert="horz" wrap="square" lIns="38100" tIns="19050" rIns="38100" bIns="19050" anchor="ctr" anchorCtr="1">
                    <a:noAutofit/>
                  </a:bodyPr>
                  <a:lstStyle/>
                  <a:p>
                    <a:pPr>
                      <a:defRPr sz="11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r>
                      <a:rPr lang="ja-JP" altLang="en-US" sz="1100" baseline="0">
                        <a:solidFill>
                          <a:sysClr val="windowText" lastClr="000000"/>
                        </a:solidFill>
                      </a:rPr>
                      <a:t>地方消費税 </a:t>
                    </a:r>
                  </a:p>
                  <a:p>
                    <a:pPr>
                      <a:defRPr sz="11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r>
                      <a:rPr lang="en-US" altLang="ja-JP" sz="1100" baseline="0">
                        <a:solidFill>
                          <a:sysClr val="windowText" lastClr="000000"/>
                        </a:solidFill>
                      </a:rPr>
                      <a:t>3,921</a:t>
                    </a:r>
                    <a:r>
                      <a:rPr lang="ja-JP" altLang="en-US" sz="1100" baseline="0">
                        <a:solidFill>
                          <a:sysClr val="windowText" lastClr="000000"/>
                        </a:solidFill>
                      </a:rPr>
                      <a:t>億円</a:t>
                    </a:r>
                  </a:p>
                  <a:p>
                    <a:pPr>
                      <a:defRPr sz="11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r>
                      <a:rPr lang="en-US" altLang="ja-JP" sz="1100" baseline="0">
                        <a:solidFill>
                          <a:sysClr val="windowText" lastClr="000000"/>
                        </a:solidFill>
                      </a:rPr>
                      <a:t>32.4%</a:t>
                    </a:r>
                  </a:p>
                </c:rich>
              </c:tx>
              <c:spPr>
                <a:noFill/>
                <a:ln w="25400">
                  <a:noFill/>
                </a:ln>
              </c:sp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21909813713463419"/>
                      <c:h val="0.13343943041307099"/>
                    </c:manualLayout>
                  </c15:layout>
                </c:ext>
                <c:ext xmlns:c16="http://schemas.microsoft.com/office/drawing/2014/chart" uri="{C3380CC4-5D6E-409C-BE32-E72D297353CC}">
                  <c16:uniqueId val="{00000001-86DD-49DC-8498-A60E12A1C41E}"/>
                </c:ext>
              </c:extLst>
            </c:dLbl>
            <c:dLbl>
              <c:idx val="1"/>
              <c:layout>
                <c:manualLayout>
                  <c:x val="-3.9610962645809572E-2"/>
                  <c:y val="-5.1989388472625152E-2"/>
                </c:manualLayout>
              </c:layout>
              <c:tx>
                <c:rich>
                  <a:bodyPr/>
                  <a:lstStyle/>
                  <a:p>
                    <a:r>
                      <a:rPr lang="ja-JP" altLang="en-US"/>
                      <a:t>法人二税</a:t>
                    </a:r>
                  </a:p>
                  <a:p>
                    <a:r>
                      <a:rPr lang="en-US" altLang="ja-JP" baseline="0"/>
                      <a:t>3,380</a:t>
                    </a:r>
                    <a:r>
                      <a:rPr lang="ja-JP" altLang="en-US" baseline="0"/>
                      <a:t>億円</a:t>
                    </a:r>
                  </a:p>
                  <a:p>
                    <a:r>
                      <a:rPr lang="en-US" altLang="ja-JP" baseline="0"/>
                      <a:t>27.9%</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6DD-49DC-8498-A60E12A1C41E}"/>
                </c:ext>
              </c:extLst>
            </c:dLbl>
            <c:dLbl>
              <c:idx val="2"/>
              <c:tx>
                <c:rich>
                  <a:bodyPr/>
                  <a:lstStyle/>
                  <a:p>
                    <a:r>
                      <a:rPr lang="ja-JP" altLang="en-US"/>
                      <a:t>個人府民税</a:t>
                    </a:r>
                  </a:p>
                  <a:p>
                    <a:r>
                      <a:rPr lang="en-US" altLang="ja-JP" baseline="0"/>
                      <a:t>2,880</a:t>
                    </a:r>
                    <a:r>
                      <a:rPr lang="ja-JP" altLang="en-US" baseline="0"/>
                      <a:t>億円</a:t>
                    </a:r>
                  </a:p>
                  <a:p>
                    <a:r>
                      <a:rPr lang="en-US" altLang="ja-JP" baseline="0"/>
                      <a:t>23.8%</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6DD-49DC-8498-A60E12A1C41E}"/>
                </c:ext>
              </c:extLst>
            </c:dLbl>
            <c:dLbl>
              <c:idx val="3"/>
              <c:layout>
                <c:manualLayout>
                  <c:x val="-0.23889958199669487"/>
                  <c:y val="-8.6419753086419776E-2"/>
                </c:manualLayout>
              </c:layout>
              <c:tx>
                <c:rich>
                  <a:bodyPr/>
                  <a:lstStyle/>
                  <a:p>
                    <a:r>
                      <a:rPr lang="ja-JP" altLang="en-US" baseline="0"/>
                      <a:t>自動車税</a:t>
                    </a:r>
                  </a:p>
                  <a:p>
                    <a:r>
                      <a:rPr lang="en-US" altLang="ja-JP"/>
                      <a:t>835</a:t>
                    </a:r>
                    <a:r>
                      <a:rPr lang="ja-JP" altLang="en-US"/>
                      <a:t>億円</a:t>
                    </a:r>
                    <a:endParaRPr lang="ja-JP" altLang="en-US" baseline="0"/>
                  </a:p>
                  <a:p>
                    <a:r>
                      <a:rPr lang="en-US" altLang="ja-JP"/>
                      <a:t>6.9%</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6DD-49DC-8498-A60E12A1C41E}"/>
                </c:ext>
              </c:extLst>
            </c:dLbl>
            <c:dLbl>
              <c:idx val="4"/>
              <c:layout>
                <c:manualLayout>
                  <c:x val="-0.21350172411003504"/>
                  <c:y val="-0.16521982037442107"/>
                </c:manualLayout>
              </c:layout>
              <c:tx>
                <c:rich>
                  <a:bodyPr/>
                  <a:lstStyle/>
                  <a:p>
                    <a:r>
                      <a:rPr lang="ja-JP" altLang="en-US" baseline="0"/>
                      <a:t>軽油引取税</a:t>
                    </a:r>
                  </a:p>
                  <a:p>
                    <a:r>
                      <a:rPr lang="en-US" altLang="ja-JP"/>
                      <a:t>446</a:t>
                    </a:r>
                    <a:r>
                      <a:rPr lang="ja-JP" altLang="en-US"/>
                      <a:t>億円</a:t>
                    </a:r>
                    <a:endParaRPr lang="ja-JP" altLang="en-US" baseline="0"/>
                  </a:p>
                  <a:p>
                    <a:r>
                      <a:rPr lang="en-US" altLang="ja-JP"/>
                      <a:t>3.7%</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6DD-49DC-8498-A60E12A1C41E}"/>
                </c:ext>
              </c:extLst>
            </c:dLbl>
            <c:dLbl>
              <c:idx val="5"/>
              <c:layout>
                <c:manualLayout>
                  <c:x val="-9.6792272275464664E-2"/>
                  <c:y val="-0.17412390472861713"/>
                </c:manualLayout>
              </c:layout>
              <c:tx>
                <c:rich>
                  <a:bodyPr/>
                  <a:lstStyle/>
                  <a:p>
                    <a:r>
                      <a:rPr lang="ja-JP" altLang="en-US" baseline="0"/>
                      <a:t>不動産取得税</a:t>
                    </a:r>
                  </a:p>
                  <a:p>
                    <a:r>
                      <a:rPr lang="en-US" altLang="ja-JP" baseline="0"/>
                      <a:t>368</a:t>
                    </a:r>
                    <a:r>
                      <a:rPr lang="ja-JP" altLang="en-US" baseline="0"/>
                      <a:t>億円</a:t>
                    </a:r>
                  </a:p>
                  <a:p>
                    <a:r>
                      <a:rPr lang="en-US" altLang="ja-JP"/>
                      <a:t>3.0%</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6DD-49DC-8498-A60E12A1C41E}"/>
                </c:ext>
              </c:extLst>
            </c:dLbl>
            <c:dLbl>
              <c:idx val="6"/>
              <c:layout>
                <c:manualLayout>
                  <c:x val="0.20156002051467706"/>
                  <c:y val="-0.16193773192144084"/>
                </c:manualLayout>
              </c:layout>
              <c:tx>
                <c:rich>
                  <a:bodyPr rot="0" spcFirstLastPara="1" vertOverflow="ellipsis" vert="horz" wrap="square" lIns="38100" tIns="19050" rIns="38100" bIns="19050" anchor="ctr" anchorCtr="1">
                    <a:noAutofit/>
                  </a:bodyPr>
                  <a:lstStyle/>
                  <a:p>
                    <a:pPr>
                      <a:defRPr sz="11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r>
                      <a:rPr lang="ja-JP" altLang="en-US" sz="1100" baseline="0"/>
                      <a:t>その他</a:t>
                    </a:r>
                  </a:p>
                  <a:p>
                    <a:pPr>
                      <a:defRPr sz="11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r>
                      <a:rPr lang="en-US" altLang="ja-JP" sz="1100"/>
                      <a:t>289</a:t>
                    </a:r>
                    <a:r>
                      <a:rPr lang="ja-JP" altLang="en-US" sz="1100"/>
                      <a:t>億円</a:t>
                    </a:r>
                    <a:endParaRPr lang="ja-JP" altLang="en-US" sz="1100" baseline="0"/>
                  </a:p>
                  <a:p>
                    <a:pPr>
                      <a:defRPr sz="11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r>
                      <a:rPr lang="en-US" altLang="ja-JP" sz="1100"/>
                      <a:t>2.4%</a:t>
                    </a:r>
                  </a:p>
                </c:rich>
              </c:tx>
              <c:spPr>
                <a:noFill/>
                <a:ln w="25400">
                  <a:noFill/>
                </a:ln>
              </c:sp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D-86DD-49DC-8498-A60E12A1C41E}"/>
                </c:ext>
              </c:extLst>
            </c:dLbl>
            <c:spPr>
              <a:noFill/>
              <a:ln w="25400">
                <a:noFill/>
              </a:ln>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showLegendKey val="0"/>
            <c:showVal val="1"/>
            <c:showCatName val="1"/>
            <c:showSerName val="0"/>
            <c:showPercent val="1"/>
            <c:showBubbleSize val="0"/>
            <c:separator>
</c:separator>
            <c:showLeaderLines val="0"/>
            <c:extLst>
              <c:ext xmlns:c15="http://schemas.microsoft.com/office/drawing/2012/chart" uri="{CE6537A1-D6FC-4f65-9D91-7224C49458BB}"/>
            </c:extLst>
          </c:dLbls>
          <c:cat>
            <c:strRef>
              <c:f>'[1](1) データ'!$M$5:$M$11</c:f>
              <c:strCache>
                <c:ptCount val="7"/>
                <c:pt idx="0">
                  <c:v>地方消費税</c:v>
                </c:pt>
                <c:pt idx="1">
                  <c:v>法人二税</c:v>
                </c:pt>
                <c:pt idx="2">
                  <c:v>個人府民税</c:v>
                </c:pt>
                <c:pt idx="3">
                  <c:v>自動車税</c:v>
                </c:pt>
                <c:pt idx="4">
                  <c:v>軽油引取税</c:v>
                </c:pt>
                <c:pt idx="5">
                  <c:v>不動産取得税</c:v>
                </c:pt>
                <c:pt idx="6">
                  <c:v>その他</c:v>
                </c:pt>
              </c:strCache>
            </c:strRef>
          </c:cat>
          <c:val>
            <c:numRef>
              <c:f>'[1](1) データ'!$N$5:$N$11</c:f>
              <c:numCache>
                <c:formatCode>General</c:formatCode>
                <c:ptCount val="7"/>
                <c:pt idx="0">
                  <c:v>392137000</c:v>
                </c:pt>
                <c:pt idx="1">
                  <c:v>337982000</c:v>
                </c:pt>
                <c:pt idx="2">
                  <c:v>287988000</c:v>
                </c:pt>
                <c:pt idx="3">
                  <c:v>83508000</c:v>
                </c:pt>
                <c:pt idx="4">
                  <c:v>44585594</c:v>
                </c:pt>
                <c:pt idx="5">
                  <c:v>36823000</c:v>
                </c:pt>
                <c:pt idx="6">
                  <c:v>28873406</c:v>
                </c:pt>
              </c:numCache>
            </c:numRef>
          </c:val>
          <c:extLst>
            <c:ext xmlns:c16="http://schemas.microsoft.com/office/drawing/2014/chart" uri="{C3380CC4-5D6E-409C-BE32-E72D297353CC}">
              <c16:uniqueId val="{0000000E-86DD-49DC-8498-A60E12A1C41E}"/>
            </c:ext>
          </c:extLst>
        </c:ser>
        <c:dLbls>
          <c:showLegendKey val="0"/>
          <c:showVal val="0"/>
          <c:showCatName val="0"/>
          <c:showSerName val="0"/>
          <c:showPercent val="0"/>
          <c:showBubbleSize val="0"/>
          <c:showLeaderLines val="0"/>
        </c:dLbls>
        <c:firstSliceAng val="0"/>
        <c:holeSize val="35"/>
      </c:doughnutChart>
      <c:spPr>
        <a:noFill/>
        <a:ln w="25400">
          <a:noFill/>
        </a:ln>
      </c:spPr>
    </c:plotArea>
    <c:plotVisOnly val="1"/>
    <c:dispBlanksAs val="gap"/>
    <c:showDLblsOverMax val="0"/>
  </c:chart>
  <c:spPr>
    <a:noFill/>
    <a:ln w="9525">
      <a:noFill/>
    </a:ln>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926994578639365E-2"/>
          <c:y val="9.220816106690724E-2"/>
          <c:w val="0.8205350481969117"/>
          <c:h val="0.8205350481969117"/>
        </c:manualLayout>
      </c:layout>
      <c:doughnutChart>
        <c:varyColors val="1"/>
        <c:ser>
          <c:idx val="0"/>
          <c:order val="0"/>
          <c:spPr>
            <a:noFill/>
            <a:ln w="9525">
              <a:noFill/>
            </a:ln>
          </c:spPr>
          <c:dPt>
            <c:idx val="0"/>
            <c:bubble3D val="0"/>
            <c:spPr>
              <a:noFill/>
              <a:ln w="9525">
                <a:noFill/>
              </a:ln>
              <a:effectLst/>
            </c:spPr>
            <c:extLst>
              <c:ext xmlns:c16="http://schemas.microsoft.com/office/drawing/2014/chart" uri="{C3380CC4-5D6E-409C-BE32-E72D297353CC}">
                <c16:uniqueId val="{00000001-26A7-44E7-8D6F-8765DBB1807C}"/>
              </c:ext>
            </c:extLst>
          </c:dPt>
          <c:dPt>
            <c:idx val="1"/>
            <c:bubble3D val="0"/>
            <c:spPr>
              <a:noFill/>
              <a:ln w="9525">
                <a:solidFill>
                  <a:sysClr val="windowText" lastClr="000000"/>
                </a:solidFill>
              </a:ln>
              <a:effectLst/>
            </c:spPr>
            <c:extLst>
              <c:ext xmlns:c16="http://schemas.microsoft.com/office/drawing/2014/chart" uri="{C3380CC4-5D6E-409C-BE32-E72D297353CC}">
                <c16:uniqueId val="{00000003-26A7-44E7-8D6F-8765DBB1807C}"/>
              </c:ext>
            </c:extLst>
          </c:dPt>
          <c:dPt>
            <c:idx val="2"/>
            <c:bubble3D val="0"/>
            <c:spPr>
              <a:noFill/>
              <a:ln w="9525">
                <a:solidFill>
                  <a:sysClr val="windowText" lastClr="000000"/>
                </a:solidFill>
              </a:ln>
            </c:spPr>
            <c:extLst>
              <c:ext xmlns:c16="http://schemas.microsoft.com/office/drawing/2014/chart" uri="{C3380CC4-5D6E-409C-BE32-E72D297353CC}">
                <c16:uniqueId val="{00000005-26A7-44E7-8D6F-8765DBB1807C}"/>
              </c:ext>
            </c:extLst>
          </c:dPt>
          <c:dPt>
            <c:idx val="3"/>
            <c:bubble3D val="0"/>
            <c:spPr>
              <a:noFill/>
              <a:ln w="25400">
                <a:noFill/>
              </a:ln>
            </c:spPr>
            <c:extLst>
              <c:ext xmlns:c16="http://schemas.microsoft.com/office/drawing/2014/chart" uri="{C3380CC4-5D6E-409C-BE32-E72D297353CC}">
                <c16:uniqueId val="{00000007-26A7-44E7-8D6F-8765DBB1807C}"/>
              </c:ext>
            </c:extLst>
          </c:dPt>
          <c:dPt>
            <c:idx val="4"/>
            <c:bubble3D val="0"/>
            <c:spPr>
              <a:noFill/>
              <a:ln w="25400">
                <a:noFill/>
              </a:ln>
            </c:spPr>
            <c:extLst>
              <c:ext xmlns:c16="http://schemas.microsoft.com/office/drawing/2014/chart" uri="{C3380CC4-5D6E-409C-BE32-E72D297353CC}">
                <c16:uniqueId val="{00000009-26A7-44E7-8D6F-8765DBB1807C}"/>
              </c:ext>
            </c:extLst>
          </c:dPt>
          <c:dPt>
            <c:idx val="5"/>
            <c:bubble3D val="0"/>
            <c:spPr>
              <a:noFill/>
              <a:ln w="25400">
                <a:noFill/>
              </a:ln>
            </c:spPr>
            <c:extLst>
              <c:ext xmlns:c16="http://schemas.microsoft.com/office/drawing/2014/chart" uri="{C3380CC4-5D6E-409C-BE32-E72D297353CC}">
                <c16:uniqueId val="{0000000B-26A7-44E7-8D6F-8765DBB1807C}"/>
              </c:ext>
            </c:extLst>
          </c:dPt>
          <c:dPt>
            <c:idx val="6"/>
            <c:bubble3D val="0"/>
            <c:spPr>
              <a:noFill/>
              <a:ln w="25400">
                <a:noFill/>
              </a:ln>
            </c:spPr>
            <c:extLst>
              <c:ext xmlns:c16="http://schemas.microsoft.com/office/drawing/2014/chart" uri="{C3380CC4-5D6E-409C-BE32-E72D297353CC}">
                <c16:uniqueId val="{0000000D-26A7-44E7-8D6F-8765DBB1807C}"/>
              </c:ext>
            </c:extLst>
          </c:dPt>
          <c:dPt>
            <c:idx val="7"/>
            <c:bubble3D val="0"/>
            <c:spPr>
              <a:noFill/>
              <a:ln w="25400">
                <a:noFill/>
              </a:ln>
            </c:spPr>
            <c:extLst>
              <c:ext xmlns:c16="http://schemas.microsoft.com/office/drawing/2014/chart" uri="{C3380CC4-5D6E-409C-BE32-E72D297353CC}">
                <c16:uniqueId val="{0000000F-26A7-44E7-8D6F-8765DBB1807C}"/>
              </c:ext>
            </c:extLst>
          </c:dPt>
          <c:dLbls>
            <c:dLbl>
              <c:idx val="0"/>
              <c:layout>
                <c:manualLayout>
                  <c:x val="9.201926823814853E-2"/>
                  <c:y val="0.49581073133494197"/>
                </c:manualLayout>
              </c:layout>
              <c:tx>
                <c:rich>
                  <a:bodyPr rot="0" spcFirstLastPara="1" vertOverflow="ellipsis" vert="horz" wrap="square" lIns="38100" tIns="19050" rIns="38100" bIns="19050" anchor="ctr" anchorCtr="1">
                    <a:noAutofit/>
                  </a:bodyPr>
                  <a:lstStyle/>
                  <a:p>
                    <a:pPr>
                      <a:defRPr sz="11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r>
                      <a:rPr lang="ja-JP" altLang="en-US" sz="1100" baseline="0">
                        <a:solidFill>
                          <a:sysClr val="windowText" lastClr="000000"/>
                        </a:solidFill>
                        <a:latin typeface="ＭＳ 明朝" panose="02020609040205080304" pitchFamily="17" charset="-128"/>
                        <a:ea typeface="ＭＳ 明朝" panose="02020609040205080304" pitchFamily="17" charset="-128"/>
                      </a:rPr>
                      <a:t>法人事業税</a:t>
                    </a:r>
                  </a:p>
                  <a:p>
                    <a:pPr>
                      <a:defRPr sz="11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r>
                      <a:rPr lang="en-US" altLang="ja-JP" sz="1100" baseline="0">
                        <a:solidFill>
                          <a:sysClr val="windowText" lastClr="000000"/>
                        </a:solidFill>
                        <a:latin typeface="ＭＳ 明朝" panose="02020609040205080304" pitchFamily="17" charset="-128"/>
                        <a:ea typeface="ＭＳ 明朝" panose="02020609040205080304" pitchFamily="17" charset="-128"/>
                      </a:rPr>
                      <a:t>2,964</a:t>
                    </a:r>
                    <a:r>
                      <a:rPr lang="ja-JP" altLang="en-US" sz="1100" baseline="0">
                        <a:solidFill>
                          <a:sysClr val="windowText" lastClr="000000"/>
                        </a:solidFill>
                        <a:latin typeface="ＭＳ 明朝" panose="02020609040205080304" pitchFamily="17" charset="-128"/>
                        <a:ea typeface="ＭＳ 明朝" panose="02020609040205080304" pitchFamily="17" charset="-128"/>
                      </a:rPr>
                      <a:t>億円</a:t>
                    </a:r>
                  </a:p>
                  <a:p>
                    <a:pPr>
                      <a:defRPr sz="11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r>
                      <a:rPr lang="en-US" altLang="ja-JP" sz="1100" baseline="0">
                        <a:solidFill>
                          <a:sysClr val="windowText" lastClr="000000"/>
                        </a:solidFill>
                        <a:latin typeface="ＭＳ 明朝" panose="02020609040205080304" pitchFamily="17" charset="-128"/>
                        <a:ea typeface="ＭＳ 明朝" panose="02020609040205080304" pitchFamily="17" charset="-128"/>
                      </a:rPr>
                      <a:t>24.5%</a:t>
                    </a:r>
                  </a:p>
                </c:rich>
              </c:tx>
              <c:spPr>
                <a:noFill/>
                <a:ln w="25400">
                  <a:noFill/>
                </a:ln>
              </c:sp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26A7-44E7-8D6F-8765DBB1807C}"/>
                </c:ext>
              </c:extLst>
            </c:dLbl>
            <c:dLbl>
              <c:idx val="1"/>
              <c:layout>
                <c:manualLayout>
                  <c:x val="-0.47115972984231835"/>
                  <c:y val="8.023559165853039E-4"/>
                </c:manualLayout>
              </c:layout>
              <c:tx>
                <c:rich>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r>
                      <a:rPr lang="ja-JP" altLang="en-US" sz="1100" baseline="0">
                        <a:solidFill>
                          <a:sysClr val="windowText" lastClr="000000"/>
                        </a:solidFill>
                        <a:latin typeface="ＭＳ 明朝" panose="02020609040205080304" pitchFamily="17" charset="-128"/>
                        <a:ea typeface="ＭＳ 明朝" panose="02020609040205080304" pitchFamily="17" charset="-128"/>
                      </a:rPr>
                      <a:t>法人府民税 </a:t>
                    </a:r>
                  </a:p>
                  <a:p>
                    <a:pPr>
                      <a:defRPr sz="11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r>
                      <a:rPr lang="en-US" altLang="ja-JP" sz="1100" baseline="0">
                        <a:solidFill>
                          <a:sysClr val="windowText" lastClr="000000"/>
                        </a:solidFill>
                        <a:latin typeface="ＭＳ 明朝" panose="02020609040205080304" pitchFamily="17" charset="-128"/>
                        <a:ea typeface="ＭＳ 明朝" panose="02020609040205080304" pitchFamily="17" charset="-128"/>
                      </a:rPr>
                      <a:t>416</a:t>
                    </a:r>
                    <a:r>
                      <a:rPr lang="ja-JP" altLang="en-US" sz="1100" baseline="0">
                        <a:solidFill>
                          <a:sysClr val="windowText" lastClr="000000"/>
                        </a:solidFill>
                        <a:latin typeface="ＭＳ 明朝" panose="02020609040205080304" pitchFamily="17" charset="-128"/>
                        <a:ea typeface="ＭＳ 明朝" panose="02020609040205080304" pitchFamily="17" charset="-128"/>
                      </a:rPr>
                      <a:t>億円</a:t>
                    </a:r>
                  </a:p>
                  <a:p>
                    <a:pPr>
                      <a:defRPr sz="11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r>
                      <a:rPr lang="ja-JP" altLang="en-US" sz="1100" baseline="0">
                        <a:solidFill>
                          <a:sysClr val="windowText" lastClr="000000"/>
                        </a:solidFill>
                        <a:latin typeface="ＭＳ 明朝" panose="02020609040205080304" pitchFamily="17" charset="-128"/>
                        <a:ea typeface="ＭＳ 明朝" panose="02020609040205080304" pitchFamily="17" charset="-128"/>
                      </a:rPr>
                      <a:t> </a:t>
                    </a:r>
                    <a:r>
                      <a:rPr lang="en-US" altLang="ja-JP" sz="1100" baseline="0">
                        <a:solidFill>
                          <a:sysClr val="windowText" lastClr="000000"/>
                        </a:solidFill>
                        <a:latin typeface="ＭＳ 明朝" panose="02020609040205080304" pitchFamily="17" charset="-128"/>
                        <a:ea typeface="ＭＳ 明朝" panose="02020609040205080304" pitchFamily="17" charset="-128"/>
                      </a:rPr>
                      <a:t>3.4%</a:t>
                    </a:r>
                  </a:p>
                </c:rich>
              </c:tx>
              <c:spPr>
                <a:noFill/>
                <a:ln w="25400">
                  <a:noFill/>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6A7-44E7-8D6F-8765DBB1807C}"/>
                </c:ext>
              </c:extLst>
            </c:dLbl>
            <c:dLbl>
              <c:idx val="2"/>
              <c:delete val="1"/>
              <c:extLst>
                <c:ext xmlns:c15="http://schemas.microsoft.com/office/drawing/2012/chart" uri="{CE6537A1-D6FC-4f65-9D91-7224C49458BB}"/>
                <c:ext xmlns:c16="http://schemas.microsoft.com/office/drawing/2014/chart" uri="{C3380CC4-5D6E-409C-BE32-E72D297353CC}">
                  <c16:uniqueId val="{00000005-26A7-44E7-8D6F-8765DBB1807C}"/>
                </c:ext>
              </c:extLst>
            </c:dLbl>
            <c:dLbl>
              <c:idx val="3"/>
              <c:delete val="1"/>
              <c:extLst>
                <c:ext xmlns:c15="http://schemas.microsoft.com/office/drawing/2012/chart" uri="{CE6537A1-D6FC-4f65-9D91-7224C49458BB}"/>
                <c:ext xmlns:c16="http://schemas.microsoft.com/office/drawing/2014/chart" uri="{C3380CC4-5D6E-409C-BE32-E72D297353CC}">
                  <c16:uniqueId val="{00000007-26A7-44E7-8D6F-8765DBB1807C}"/>
                </c:ext>
              </c:extLst>
            </c:dLbl>
            <c:dLbl>
              <c:idx val="4"/>
              <c:delete val="1"/>
              <c:extLst>
                <c:ext xmlns:c15="http://schemas.microsoft.com/office/drawing/2012/chart" uri="{CE6537A1-D6FC-4f65-9D91-7224C49458BB}"/>
                <c:ext xmlns:c16="http://schemas.microsoft.com/office/drawing/2014/chart" uri="{C3380CC4-5D6E-409C-BE32-E72D297353CC}">
                  <c16:uniqueId val="{00000009-26A7-44E7-8D6F-8765DBB1807C}"/>
                </c:ext>
              </c:extLst>
            </c:dLbl>
            <c:dLbl>
              <c:idx val="5"/>
              <c:delete val="1"/>
              <c:extLst>
                <c:ext xmlns:c15="http://schemas.microsoft.com/office/drawing/2012/chart" uri="{CE6537A1-D6FC-4f65-9D91-7224C49458BB}"/>
                <c:ext xmlns:c16="http://schemas.microsoft.com/office/drawing/2014/chart" uri="{C3380CC4-5D6E-409C-BE32-E72D297353CC}">
                  <c16:uniqueId val="{0000000B-26A7-44E7-8D6F-8765DBB1807C}"/>
                </c:ext>
              </c:extLst>
            </c:dLbl>
            <c:dLbl>
              <c:idx val="6"/>
              <c:delete val="1"/>
              <c:extLst>
                <c:ext xmlns:c15="http://schemas.microsoft.com/office/drawing/2012/chart" uri="{CE6537A1-D6FC-4f65-9D91-7224C49458BB}"/>
                <c:ext xmlns:c16="http://schemas.microsoft.com/office/drawing/2014/chart" uri="{C3380CC4-5D6E-409C-BE32-E72D297353CC}">
                  <c16:uniqueId val="{0000000D-26A7-44E7-8D6F-8765DBB1807C}"/>
                </c:ext>
              </c:extLst>
            </c:dLbl>
            <c:dLbl>
              <c:idx val="7"/>
              <c:delete val="1"/>
              <c:extLst>
                <c:ext xmlns:c15="http://schemas.microsoft.com/office/drawing/2012/chart" uri="{CE6537A1-D6FC-4f65-9D91-7224C49458BB}"/>
                <c:ext xmlns:c16="http://schemas.microsoft.com/office/drawing/2014/chart" uri="{C3380CC4-5D6E-409C-BE32-E72D297353CC}">
                  <c16:uniqueId val="{0000000F-26A7-44E7-8D6F-8765DBB1807C}"/>
                </c:ext>
              </c:extLst>
            </c:dLbl>
            <c:spPr>
              <a:noFill/>
              <a:ln w="25400">
                <a:noFill/>
              </a:ln>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mn-lt"/>
                    <a:ea typeface="+mn-ea"/>
                    <a:cs typeface="+mn-cs"/>
                  </a:defRPr>
                </a:pPr>
                <a:endParaRPr lang="ja-JP"/>
              </a:p>
            </c:txPr>
            <c:showLegendKey val="0"/>
            <c:showVal val="1"/>
            <c:showCatName val="1"/>
            <c:showSerName val="0"/>
            <c:showPercent val="1"/>
            <c:showBubbleSize val="0"/>
            <c:separator>
</c:separator>
            <c:showLeaderLines val="0"/>
            <c:extLst>
              <c:ext xmlns:c15="http://schemas.microsoft.com/office/drawing/2012/chart" uri="{CE6537A1-D6FC-4f65-9D91-7224C49458BB}"/>
            </c:extLst>
          </c:dLbls>
          <c:cat>
            <c:strRef>
              <c:f>'[1](1) データ'!$J$5:$J$12</c:f>
              <c:strCache>
                <c:ptCount val="8"/>
                <c:pt idx="0">
                  <c:v>地方消費税</c:v>
                </c:pt>
                <c:pt idx="1">
                  <c:v>法人事業税</c:v>
                </c:pt>
                <c:pt idx="2">
                  <c:v>法人府民税</c:v>
                </c:pt>
                <c:pt idx="3">
                  <c:v>個人府民税</c:v>
                </c:pt>
                <c:pt idx="4">
                  <c:v>自動車税</c:v>
                </c:pt>
                <c:pt idx="5">
                  <c:v>軽油引取税</c:v>
                </c:pt>
                <c:pt idx="6">
                  <c:v>不動産取得税</c:v>
                </c:pt>
                <c:pt idx="7">
                  <c:v>その他</c:v>
                </c:pt>
              </c:strCache>
            </c:strRef>
          </c:cat>
          <c:val>
            <c:numRef>
              <c:f>'[1](1) データ'!$K$5:$K$12</c:f>
              <c:numCache>
                <c:formatCode>General</c:formatCode>
                <c:ptCount val="8"/>
                <c:pt idx="0">
                  <c:v>392137000</c:v>
                </c:pt>
                <c:pt idx="1">
                  <c:v>296363000</c:v>
                </c:pt>
                <c:pt idx="2">
                  <c:v>41619000</c:v>
                </c:pt>
                <c:pt idx="3">
                  <c:v>287988000</c:v>
                </c:pt>
                <c:pt idx="4">
                  <c:v>83508000</c:v>
                </c:pt>
                <c:pt idx="5">
                  <c:v>44585594</c:v>
                </c:pt>
                <c:pt idx="6">
                  <c:v>36823000</c:v>
                </c:pt>
                <c:pt idx="7">
                  <c:v>28873406</c:v>
                </c:pt>
              </c:numCache>
            </c:numRef>
          </c:val>
          <c:extLst>
            <c:ext xmlns:c16="http://schemas.microsoft.com/office/drawing/2014/chart" uri="{C3380CC4-5D6E-409C-BE32-E72D297353CC}">
              <c16:uniqueId val="{00000010-26A7-44E7-8D6F-8765DBB1807C}"/>
            </c:ext>
          </c:extLst>
        </c:ser>
        <c:dLbls>
          <c:showLegendKey val="0"/>
          <c:showVal val="0"/>
          <c:showCatName val="0"/>
          <c:showSerName val="0"/>
          <c:showPercent val="0"/>
          <c:showBubbleSize val="0"/>
          <c:showLeaderLines val="0"/>
        </c:dLbls>
        <c:firstSliceAng val="0"/>
        <c:holeSize val="75"/>
      </c:doughnutChart>
      <c:spPr>
        <a:noFill/>
        <a:ln w="25400">
          <a:noFill/>
        </a:ln>
      </c:spPr>
    </c:plotArea>
    <c:plotVisOnly val="1"/>
    <c:dispBlanksAs val="gap"/>
    <c:showDLblsOverMax val="0"/>
  </c:chart>
  <c:spPr>
    <a:noFill/>
    <a:ln w="9525">
      <a:noFill/>
    </a:ln>
  </c:spPr>
  <c:txPr>
    <a:bodyPr/>
    <a:lstStyle/>
    <a:p>
      <a:pPr>
        <a:defRPr/>
      </a:pPr>
      <a:endParaRPr lang="ja-JP"/>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16</xdr:col>
      <xdr:colOff>231321</xdr:colOff>
      <xdr:row>17</xdr:row>
      <xdr:rowOff>1</xdr:rowOff>
    </xdr:from>
    <xdr:to>
      <xdr:col>28</xdr:col>
      <xdr:colOff>136071</xdr:colOff>
      <xdr:row>58</xdr:row>
      <xdr:rowOff>54429</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6169666" y="2732691"/>
          <a:ext cx="5140215" cy="5224204"/>
          <a:chOff x="6218463" y="353786"/>
          <a:chExt cx="5129893" cy="5129893"/>
        </a:xfrm>
      </xdr:grpSpPr>
      <xdr:graphicFrame macro="">
        <xdr:nvGraphicFramePr>
          <xdr:cNvPr id="17" name="グラフ 7">
            <a:extLst>
              <a:ext uri="{FF2B5EF4-FFF2-40B4-BE49-F238E27FC236}">
                <a16:creationId xmlns:a16="http://schemas.microsoft.com/office/drawing/2014/main" id="{00000000-0008-0000-0000-000011000000}"/>
              </a:ext>
            </a:extLst>
          </xdr:cNvPr>
          <xdr:cNvGraphicFramePr>
            <a:graphicFrameLocks/>
          </xdr:cNvGraphicFramePr>
        </xdr:nvGraphicFramePr>
        <xdr:xfrm>
          <a:off x="6218463" y="353786"/>
          <a:ext cx="5129893" cy="5129893"/>
        </xdr:xfrm>
        <a:graphic>
          <a:graphicData uri="http://schemas.openxmlformats.org/drawingml/2006/chart">
            <c:chart xmlns:c="http://schemas.openxmlformats.org/drawingml/2006/chart" xmlns:r="http://schemas.openxmlformats.org/officeDocument/2006/relationships" r:id="rId1"/>
          </a:graphicData>
        </a:graphic>
      </xdr:graphicFrame>
      <xdr:cxnSp macro="">
        <xdr:nvCxnSpPr>
          <xdr:cNvPr id="18" name="直線コネクタ 8">
            <a:extLst>
              <a:ext uri="{FF2B5EF4-FFF2-40B4-BE49-F238E27FC236}">
                <a16:creationId xmlns:a16="http://schemas.microsoft.com/office/drawing/2014/main" id="{00000000-0008-0000-0000-000012000000}"/>
              </a:ext>
            </a:extLst>
          </xdr:cNvPr>
          <xdr:cNvCxnSpPr>
            <a:cxnSpLocks noChangeShapeType="1"/>
          </xdr:cNvCxnSpPr>
        </xdr:nvCxnSpPr>
        <xdr:spPr bwMode="auto">
          <a:xfrm>
            <a:off x="6968218" y="1446440"/>
            <a:ext cx="624567" cy="186418"/>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9" name="直線コネクタ 10">
            <a:extLst>
              <a:ext uri="{FF2B5EF4-FFF2-40B4-BE49-F238E27FC236}">
                <a16:creationId xmlns:a16="http://schemas.microsoft.com/office/drawing/2014/main" id="{00000000-0008-0000-0000-000013000000}"/>
              </a:ext>
            </a:extLst>
          </xdr:cNvPr>
          <xdr:cNvCxnSpPr>
            <a:cxnSpLocks noChangeShapeType="1"/>
          </xdr:cNvCxnSpPr>
        </xdr:nvCxnSpPr>
        <xdr:spPr bwMode="auto">
          <a:xfrm>
            <a:off x="7319281" y="926648"/>
            <a:ext cx="668112" cy="393245"/>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0" name="直線コネクタ 12">
            <a:extLst>
              <a:ext uri="{FF2B5EF4-FFF2-40B4-BE49-F238E27FC236}">
                <a16:creationId xmlns:a16="http://schemas.microsoft.com/office/drawing/2014/main" id="{00000000-0008-0000-0000-000014000000}"/>
              </a:ext>
            </a:extLst>
          </xdr:cNvPr>
          <xdr:cNvCxnSpPr>
            <a:cxnSpLocks noChangeShapeType="1"/>
          </xdr:cNvCxnSpPr>
        </xdr:nvCxnSpPr>
        <xdr:spPr bwMode="auto">
          <a:xfrm>
            <a:off x="8137071" y="760640"/>
            <a:ext cx="231322" cy="395967"/>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1" name="直線コネクタ 14">
            <a:extLst>
              <a:ext uri="{FF2B5EF4-FFF2-40B4-BE49-F238E27FC236}">
                <a16:creationId xmlns:a16="http://schemas.microsoft.com/office/drawing/2014/main" id="{00000000-0008-0000-0000-000015000000}"/>
              </a:ext>
            </a:extLst>
          </xdr:cNvPr>
          <xdr:cNvCxnSpPr>
            <a:cxnSpLocks noChangeShapeType="1"/>
          </xdr:cNvCxnSpPr>
        </xdr:nvCxnSpPr>
        <xdr:spPr bwMode="auto">
          <a:xfrm flipH="1">
            <a:off x="8636453" y="624568"/>
            <a:ext cx="717097" cy="378278"/>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17</xdr:col>
      <xdr:colOff>42534</xdr:colOff>
      <xdr:row>16</xdr:row>
      <xdr:rowOff>102288</xdr:rowOff>
    </xdr:from>
    <xdr:to>
      <xdr:col>28</xdr:col>
      <xdr:colOff>233034</xdr:colOff>
      <xdr:row>58</xdr:row>
      <xdr:rowOff>34252</xdr:rowOff>
    </xdr:to>
    <xdr:graphicFrame macro="">
      <xdr:nvGraphicFramePr>
        <xdr:cNvPr id="23" name="グラフ 2">
          <a:extLst>
            <a:ext uri="{FF2B5EF4-FFF2-40B4-BE49-F238E27FC236}">
              <a16:creationId xmlns:a16="http://schemas.microsoft.com/office/drawing/2014/main" id="{00000000-0008-0000-00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0.20477</cdr:x>
      <cdr:y>0.82493</cdr:y>
    </cdr:from>
    <cdr:to>
      <cdr:x>0.2817</cdr:x>
      <cdr:y>0.86472</cdr:y>
    </cdr:to>
    <cdr:cxnSp macro="">
      <cdr:nvCxnSpPr>
        <cdr:cNvPr id="3" name="直線コネクタ 2">
          <a:extLst xmlns:a="http://schemas.openxmlformats.org/drawingml/2006/main">
            <a:ext uri="{FF2B5EF4-FFF2-40B4-BE49-F238E27FC236}">
              <a16:creationId xmlns:a16="http://schemas.microsoft.com/office/drawing/2014/main" id="{69C883C9-CE11-44A0-AC2B-D3DD521C7585}"/>
            </a:ext>
          </a:extLst>
        </cdr:cNvPr>
        <cdr:cNvCxnSpPr/>
      </cdr:nvCxnSpPr>
      <cdr:spPr bwMode="auto">
        <a:xfrm xmlns:a="http://schemas.openxmlformats.org/drawingml/2006/main" flipH="1">
          <a:off x="1050471" y="4231821"/>
          <a:ext cx="394607" cy="204107"/>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0.70345</cdr:x>
      <cdr:y>0.81167</cdr:y>
    </cdr:from>
    <cdr:to>
      <cdr:x>0.78833</cdr:x>
      <cdr:y>0.81167</cdr:y>
    </cdr:to>
    <cdr:cxnSp macro="">
      <cdr:nvCxnSpPr>
        <cdr:cNvPr id="18" name="直線コネクタ 17">
          <a:extLst xmlns:a="http://schemas.openxmlformats.org/drawingml/2006/main">
            <a:ext uri="{FF2B5EF4-FFF2-40B4-BE49-F238E27FC236}">
              <a16:creationId xmlns:a16="http://schemas.microsoft.com/office/drawing/2014/main" id="{41F4B7F5-D137-41B6-B51A-EA773885EF54}"/>
            </a:ext>
          </a:extLst>
        </cdr:cNvPr>
        <cdr:cNvCxnSpPr/>
      </cdr:nvCxnSpPr>
      <cdr:spPr bwMode="auto">
        <a:xfrm xmlns:a="http://schemas.openxmlformats.org/drawingml/2006/main" flipH="1">
          <a:off x="3608615" y="4163785"/>
          <a:ext cx="435427" cy="0"/>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3</xdr:row>
      <xdr:rowOff>0</xdr:rowOff>
    </xdr:from>
    <xdr:to>
      <xdr:col>2</xdr:col>
      <xdr:colOff>0</xdr:colOff>
      <xdr:row>5</xdr:row>
      <xdr:rowOff>0</xdr:rowOff>
    </xdr:to>
    <xdr:sp macro="" textlink="">
      <xdr:nvSpPr>
        <xdr:cNvPr id="2141" name="Line 1">
          <a:extLst>
            <a:ext uri="{FF2B5EF4-FFF2-40B4-BE49-F238E27FC236}">
              <a16:creationId xmlns:a16="http://schemas.microsoft.com/office/drawing/2014/main" id="{00000000-0008-0000-0100-00005D080000}"/>
            </a:ext>
          </a:extLst>
        </xdr:cNvPr>
        <xdr:cNvSpPr>
          <a:spLocks noChangeShapeType="1"/>
        </xdr:cNvSpPr>
      </xdr:nvSpPr>
      <xdr:spPr bwMode="auto">
        <a:xfrm>
          <a:off x="190500" y="809625"/>
          <a:ext cx="857250" cy="752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3</xdr:row>
      <xdr:rowOff>0</xdr:rowOff>
    </xdr:from>
    <xdr:to>
      <xdr:col>2</xdr:col>
      <xdr:colOff>0</xdr:colOff>
      <xdr:row>5</xdr:row>
      <xdr:rowOff>0</xdr:rowOff>
    </xdr:to>
    <xdr:sp macro="" textlink="">
      <xdr:nvSpPr>
        <xdr:cNvPr id="2" name="Line 1">
          <a:extLst>
            <a:ext uri="{FF2B5EF4-FFF2-40B4-BE49-F238E27FC236}">
              <a16:creationId xmlns:a16="http://schemas.microsoft.com/office/drawing/2014/main" id="{00000000-0008-0000-0200-000002000000}"/>
            </a:ext>
          </a:extLst>
        </xdr:cNvPr>
        <xdr:cNvSpPr>
          <a:spLocks noChangeShapeType="1"/>
        </xdr:cNvSpPr>
      </xdr:nvSpPr>
      <xdr:spPr bwMode="auto">
        <a:xfrm>
          <a:off x="190500" y="809625"/>
          <a:ext cx="857250" cy="752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2</xdr:col>
      <xdr:colOff>0</xdr:colOff>
      <xdr:row>6</xdr:row>
      <xdr:rowOff>0</xdr:rowOff>
    </xdr:to>
    <xdr:sp macro="" textlink="">
      <xdr:nvSpPr>
        <xdr:cNvPr id="3165" name="Line 1">
          <a:extLst>
            <a:ext uri="{FF2B5EF4-FFF2-40B4-BE49-F238E27FC236}">
              <a16:creationId xmlns:a16="http://schemas.microsoft.com/office/drawing/2014/main" id="{00000000-0008-0000-0300-00005D0C0000}"/>
            </a:ext>
          </a:extLst>
        </xdr:cNvPr>
        <xdr:cNvSpPr>
          <a:spLocks noChangeShapeType="1"/>
        </xdr:cNvSpPr>
      </xdr:nvSpPr>
      <xdr:spPr bwMode="auto">
        <a:xfrm>
          <a:off x="190500" y="933450"/>
          <a:ext cx="866775" cy="952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0000sv0ns101\d10019$\doc\020_&#31246;&#25919;&#35506;\030_&#31246;&#21209;&#20225;&#30011;G\02%20%20&#31246;&#21454;\01&#12288;&#29031;&#20250;&#12539;&#22238;&#31572;\01&#12288;&#24193;&#20869;&#21508;&#35506;\01&#36001;&#25919;&#35506;&#65288;&#26087;&#26263;&#21495;&#65289;\07&#36001;&#25919;&#12494;&#12540;&#12488;\R3\2_&#31246;&#21454;L&#20316;&#25104;&#20998;\&#36039;&#26009;\&#65330;3&#12288;&#31246;&#21454;&#12398;&#25512;&#31227;&#20870;&#12464;&#12521;&#12501;&#12493;&#1247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グラフ (作業用)"/>
      <sheetName val="(1)グラフ"/>
      <sheetName val="(1) データ"/>
    </sheetNames>
    <sheetDataSet>
      <sheetData sheetId="0"/>
      <sheetData sheetId="1"/>
      <sheetData sheetId="2">
        <row r="5">
          <cell r="J5" t="str">
            <v>地方消費税</v>
          </cell>
          <cell r="K5">
            <v>392137000</v>
          </cell>
          <cell r="M5" t="str">
            <v>地方消費税</v>
          </cell>
          <cell r="N5">
            <v>392137000</v>
          </cell>
        </row>
        <row r="6">
          <cell r="J6" t="str">
            <v>法人事業税</v>
          </cell>
          <cell r="K6">
            <v>296363000</v>
          </cell>
          <cell r="M6" t="str">
            <v>法人二税</v>
          </cell>
          <cell r="N6">
            <v>337982000</v>
          </cell>
        </row>
        <row r="7">
          <cell r="J7" t="str">
            <v>法人府民税</v>
          </cell>
          <cell r="K7">
            <v>41619000</v>
          </cell>
          <cell r="M7" t="str">
            <v>個人府民税</v>
          </cell>
          <cell r="N7">
            <v>287988000</v>
          </cell>
        </row>
        <row r="8">
          <cell r="J8" t="str">
            <v>個人府民税</v>
          </cell>
          <cell r="K8">
            <v>287988000</v>
          </cell>
          <cell r="M8" t="str">
            <v>自動車税</v>
          </cell>
          <cell r="N8">
            <v>83508000</v>
          </cell>
        </row>
        <row r="9">
          <cell r="J9" t="str">
            <v>自動車税</v>
          </cell>
          <cell r="K9">
            <v>83508000</v>
          </cell>
          <cell r="M9" t="str">
            <v>軽油引取税</v>
          </cell>
          <cell r="N9">
            <v>44585594</v>
          </cell>
        </row>
        <row r="10">
          <cell r="J10" t="str">
            <v>軽油引取税</v>
          </cell>
          <cell r="K10">
            <v>44585594</v>
          </cell>
          <cell r="M10" t="str">
            <v>不動産取得税</v>
          </cell>
          <cell r="N10">
            <v>36823000</v>
          </cell>
        </row>
        <row r="11">
          <cell r="J11" t="str">
            <v>不動産取得税</v>
          </cell>
          <cell r="K11">
            <v>36823000</v>
          </cell>
          <cell r="M11" t="str">
            <v>その他</v>
          </cell>
          <cell r="N11">
            <v>28873406</v>
          </cell>
        </row>
        <row r="12">
          <cell r="J12" t="str">
            <v>その他</v>
          </cell>
          <cell r="K12">
            <v>28873406</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AJ52"/>
  <sheetViews>
    <sheetView showGridLines="0" view="pageBreakPreview" topLeftCell="J10" zoomScale="145" zoomScaleNormal="91" zoomScaleSheetLayoutView="145" workbookViewId="0">
      <selection activeCell="AE46" sqref="AE46"/>
    </sheetView>
  </sheetViews>
  <sheetFormatPr defaultColWidth="4.625" defaultRowHeight="9.75" customHeight="1" x14ac:dyDescent="0.15"/>
  <cols>
    <col min="1" max="2" width="2.5" style="42" customWidth="1"/>
    <col min="3" max="3" width="4.125" style="42" customWidth="1"/>
    <col min="4" max="4" width="6.625" style="42" customWidth="1"/>
    <col min="5" max="5" width="4.625" style="42" customWidth="1"/>
    <col min="6" max="6" width="4.125" style="42" customWidth="1"/>
    <col min="7" max="7" width="6.75" style="42" customWidth="1"/>
    <col min="8" max="8" width="4.625" style="42" customWidth="1"/>
    <col min="9" max="9" width="0.875" style="42" customWidth="1"/>
    <col min="10" max="10" width="11" style="42" bestFit="1" customWidth="1"/>
    <col min="11" max="11" width="0.875" style="42" customWidth="1"/>
    <col min="12" max="12" width="4.625" style="42" customWidth="1"/>
    <col min="13" max="13" width="2.5" style="42" customWidth="1"/>
    <col min="14" max="14" width="2" style="42" customWidth="1"/>
    <col min="15" max="15" width="0.875" style="42" customWidth="1"/>
    <col min="16" max="16" width="19.25" style="42" bestFit="1" customWidth="1"/>
    <col min="17" max="17" width="3.75" style="42" customWidth="1"/>
    <col min="18" max="22" width="4.75" style="42" customWidth="1"/>
    <col min="23" max="23" width="16.625" style="41" customWidth="1"/>
    <col min="24" max="28" width="4.875" style="42" customWidth="1"/>
    <col min="29" max="16384" width="4.625" style="42"/>
  </cols>
  <sheetData>
    <row r="1" spans="1:29" s="47" customFormat="1" ht="22.5" customHeight="1" x14ac:dyDescent="0.15">
      <c r="C1" s="48"/>
      <c r="D1" s="48"/>
      <c r="E1" s="48"/>
      <c r="F1" s="48"/>
      <c r="G1" s="48"/>
      <c r="H1" s="48"/>
      <c r="I1" s="48"/>
      <c r="J1" s="48"/>
      <c r="K1" s="48"/>
      <c r="L1" s="48"/>
      <c r="M1" s="48"/>
      <c r="N1" s="48"/>
      <c r="O1" s="48"/>
      <c r="P1" s="48"/>
    </row>
    <row r="2" spans="1:29" s="47" customFormat="1" ht="11.25" customHeight="1" x14ac:dyDescent="0.15">
      <c r="D2" s="49"/>
      <c r="E2" s="49"/>
      <c r="F2" s="50"/>
      <c r="G2" s="50"/>
      <c r="H2" s="50"/>
      <c r="I2" s="50"/>
      <c r="J2" s="50"/>
      <c r="K2" s="50"/>
      <c r="L2" s="50"/>
      <c r="M2" s="50"/>
      <c r="N2" s="50"/>
      <c r="O2" s="50"/>
    </row>
    <row r="3" spans="1:29" ht="26.25" customHeight="1" x14ac:dyDescent="0.15">
      <c r="A3" s="51" t="s">
        <v>0</v>
      </c>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row>
    <row r="4" spans="1:29" ht="15" customHeight="1" x14ac:dyDescent="0.15">
      <c r="A4" s="51"/>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row>
    <row r="5" spans="1:29" ht="21.75" customHeight="1" x14ac:dyDescent="0.15">
      <c r="B5" s="46" t="s">
        <v>177</v>
      </c>
      <c r="D5" s="46"/>
      <c r="E5" s="46"/>
      <c r="F5" s="46"/>
      <c r="G5" s="46"/>
      <c r="H5" s="46"/>
      <c r="I5" s="46"/>
      <c r="J5" s="46"/>
      <c r="K5" s="46"/>
      <c r="L5" s="46"/>
      <c r="M5" s="46"/>
      <c r="N5" s="46"/>
      <c r="O5" s="46"/>
      <c r="P5" s="46"/>
      <c r="Q5" s="46"/>
      <c r="R5" s="46"/>
      <c r="S5" s="46"/>
      <c r="T5" s="46"/>
      <c r="U5" s="46"/>
      <c r="V5" s="46"/>
      <c r="X5" s="46"/>
    </row>
    <row r="6" spans="1:29" ht="9.75" customHeight="1" x14ac:dyDescent="0.15">
      <c r="A6" s="46"/>
      <c r="B6" s="46"/>
      <c r="C6" s="46"/>
      <c r="D6" s="46"/>
      <c r="E6" s="46"/>
      <c r="F6" s="46"/>
      <c r="G6" s="46"/>
      <c r="H6" s="46"/>
      <c r="I6" s="46"/>
      <c r="J6" s="46"/>
      <c r="K6" s="46"/>
      <c r="L6" s="46"/>
      <c r="M6" s="46"/>
      <c r="N6" s="46"/>
      <c r="O6" s="46"/>
      <c r="P6" s="46"/>
      <c r="Q6" s="46"/>
      <c r="R6" s="46"/>
      <c r="S6" s="46"/>
      <c r="T6" s="46"/>
      <c r="U6" s="46"/>
      <c r="V6" s="46"/>
      <c r="X6" s="46"/>
    </row>
    <row r="7" spans="1:29" ht="9.75" customHeight="1" x14ac:dyDescent="0.15">
      <c r="A7" s="46"/>
      <c r="B7" s="46"/>
      <c r="C7" s="46"/>
      <c r="D7" s="46"/>
      <c r="E7" s="46"/>
      <c r="F7" s="46"/>
      <c r="G7" s="46"/>
      <c r="H7" s="46"/>
      <c r="I7" s="46"/>
      <c r="J7" s="46"/>
      <c r="K7" s="46"/>
      <c r="L7" s="46"/>
      <c r="M7" s="46"/>
      <c r="N7" s="46"/>
      <c r="O7" s="46"/>
      <c r="P7" s="46"/>
      <c r="Q7" s="46"/>
      <c r="R7" s="46"/>
      <c r="S7" s="46"/>
      <c r="T7" s="46"/>
      <c r="U7" s="46"/>
      <c r="V7" s="46"/>
      <c r="X7" s="46"/>
    </row>
    <row r="10" spans="1:29" ht="9.75" customHeight="1" x14ac:dyDescent="0.15">
      <c r="N10" s="1"/>
      <c r="P10" s="265" t="s">
        <v>1</v>
      </c>
    </row>
    <row r="11" spans="1:29" ht="9.75" customHeight="1" x14ac:dyDescent="0.15">
      <c r="N11" s="2"/>
      <c r="P11" s="265"/>
    </row>
    <row r="12" spans="1:29" ht="9.75" customHeight="1" x14ac:dyDescent="0.15">
      <c r="H12" s="3"/>
      <c r="I12" s="3"/>
      <c r="K12" s="3"/>
      <c r="L12" s="3"/>
      <c r="M12" s="4"/>
      <c r="N12" s="5"/>
      <c r="O12" s="3"/>
      <c r="P12" s="265" t="s">
        <v>2</v>
      </c>
    </row>
    <row r="13" spans="1:29" ht="9.75" customHeight="1" x14ac:dyDescent="0.15">
      <c r="H13" s="3"/>
      <c r="I13" s="3"/>
      <c r="J13" s="3"/>
      <c r="K13" s="3"/>
      <c r="L13" s="3"/>
      <c r="M13" s="4"/>
      <c r="N13" s="6"/>
      <c r="O13" s="3"/>
      <c r="P13" s="265"/>
    </row>
    <row r="14" spans="1:29" ht="9.75" customHeight="1" x14ac:dyDescent="0.15">
      <c r="H14" s="1"/>
      <c r="I14" s="3"/>
      <c r="J14" s="257" t="s">
        <v>3</v>
      </c>
      <c r="K14" s="3"/>
      <c r="L14" s="1"/>
      <c r="M14" s="7"/>
      <c r="N14" s="5"/>
      <c r="O14" s="3"/>
      <c r="P14" s="265" t="s">
        <v>4</v>
      </c>
      <c r="Q14" s="265"/>
    </row>
    <row r="15" spans="1:29" ht="9.75" customHeight="1" x14ac:dyDescent="0.15">
      <c r="H15" s="6"/>
      <c r="I15" s="3"/>
      <c r="J15" s="257"/>
      <c r="K15" s="3"/>
      <c r="N15" s="2"/>
      <c r="O15" s="3"/>
      <c r="P15" s="265"/>
      <c r="Q15" s="265"/>
    </row>
    <row r="16" spans="1:29" ht="9.75" customHeight="1" x14ac:dyDescent="0.15">
      <c r="H16" s="6"/>
      <c r="I16" s="3"/>
      <c r="K16" s="3"/>
      <c r="N16" s="5"/>
      <c r="O16" s="3"/>
      <c r="P16" s="266" t="s">
        <v>5</v>
      </c>
      <c r="Q16" s="267"/>
    </row>
    <row r="17" spans="5:36" ht="9.75" customHeight="1" x14ac:dyDescent="0.15">
      <c r="H17" s="6"/>
      <c r="I17" s="3"/>
      <c r="K17" s="3"/>
      <c r="N17" s="6"/>
      <c r="O17" s="3"/>
      <c r="P17" s="266"/>
      <c r="Q17" s="267"/>
      <c r="AJ17" s="99"/>
    </row>
    <row r="18" spans="5:36" ht="12.6" customHeight="1" x14ac:dyDescent="0.15">
      <c r="F18" s="8"/>
      <c r="H18" s="6"/>
      <c r="I18" s="3"/>
      <c r="K18" s="3"/>
      <c r="N18" s="5"/>
      <c r="O18" s="3"/>
      <c r="P18" s="264" t="s">
        <v>6</v>
      </c>
      <c r="AJ18" s="100"/>
    </row>
    <row r="19" spans="5:36" ht="12.6" customHeight="1" x14ac:dyDescent="0.15">
      <c r="F19" s="254" t="s">
        <v>7</v>
      </c>
      <c r="H19" s="6"/>
      <c r="I19" s="3"/>
      <c r="K19" s="3"/>
      <c r="O19" s="3"/>
      <c r="P19" s="264"/>
    </row>
    <row r="20" spans="5:36" ht="9.75" customHeight="1" x14ac:dyDescent="0.15">
      <c r="F20" s="255"/>
      <c r="H20" s="6"/>
      <c r="I20" s="3"/>
      <c r="K20" s="3"/>
      <c r="N20" s="1"/>
      <c r="O20" s="3"/>
      <c r="P20" s="265" t="s">
        <v>8</v>
      </c>
    </row>
    <row r="21" spans="5:36" ht="9.75" customHeight="1" x14ac:dyDescent="0.15">
      <c r="E21" s="1"/>
      <c r="F21" s="255"/>
      <c r="G21" s="7"/>
      <c r="H21" s="5"/>
      <c r="I21" s="3"/>
      <c r="J21" s="257" t="s">
        <v>9</v>
      </c>
      <c r="K21" s="3"/>
      <c r="L21" s="1"/>
      <c r="M21" s="7"/>
      <c r="N21" s="2"/>
      <c r="O21" s="3"/>
      <c r="P21" s="265"/>
    </row>
    <row r="22" spans="5:36" ht="9.75" customHeight="1" x14ac:dyDescent="0.15">
      <c r="E22" s="2"/>
      <c r="F22" s="255"/>
      <c r="H22" s="2"/>
      <c r="I22" s="3"/>
      <c r="J22" s="257"/>
      <c r="K22" s="3"/>
      <c r="N22" s="5"/>
      <c r="O22" s="3"/>
      <c r="P22" s="265" t="s">
        <v>10</v>
      </c>
    </row>
    <row r="23" spans="5:36" ht="9.75" customHeight="1" x14ac:dyDescent="0.15">
      <c r="E23" s="6"/>
      <c r="F23" s="255"/>
      <c r="H23" s="6"/>
      <c r="I23" s="3"/>
      <c r="K23" s="3"/>
      <c r="O23" s="3"/>
      <c r="P23" s="265"/>
    </row>
    <row r="24" spans="5:36" ht="9.75" customHeight="1" x14ac:dyDescent="0.15">
      <c r="E24" s="6"/>
      <c r="F24" s="256"/>
      <c r="H24" s="6"/>
    </row>
    <row r="25" spans="5:36" ht="9.75" customHeight="1" x14ac:dyDescent="0.15">
      <c r="E25" s="6"/>
      <c r="H25" s="5"/>
      <c r="I25" s="3"/>
      <c r="J25" s="257" t="s">
        <v>11</v>
      </c>
      <c r="K25" s="257"/>
      <c r="L25" s="257"/>
    </row>
    <row r="26" spans="5:36" ht="9.75" customHeight="1" x14ac:dyDescent="0.15">
      <c r="E26" s="6"/>
      <c r="H26" s="2"/>
      <c r="I26" s="3"/>
      <c r="J26" s="257"/>
      <c r="K26" s="257"/>
      <c r="L26" s="257"/>
    </row>
    <row r="27" spans="5:36" ht="9.75" customHeight="1" x14ac:dyDescent="0.15">
      <c r="E27" s="6"/>
      <c r="H27" s="5"/>
      <c r="I27" s="3"/>
      <c r="J27" s="257" t="s">
        <v>12</v>
      </c>
      <c r="K27" s="257"/>
      <c r="L27" s="257"/>
      <c r="W27" s="42"/>
    </row>
    <row r="28" spans="5:36" ht="9.75" customHeight="1" x14ac:dyDescent="0.15">
      <c r="E28" s="6"/>
      <c r="H28" s="2"/>
      <c r="I28" s="3"/>
      <c r="J28" s="257"/>
      <c r="K28" s="257"/>
      <c r="L28" s="257"/>
    </row>
    <row r="29" spans="5:36" ht="9.75" customHeight="1" x14ac:dyDescent="0.15">
      <c r="E29" s="6"/>
      <c r="H29" s="5"/>
      <c r="I29" s="3"/>
      <c r="J29" s="257" t="s">
        <v>13</v>
      </c>
      <c r="K29" s="257"/>
      <c r="L29" s="257"/>
    </row>
    <row r="30" spans="5:36" ht="9.75" customHeight="1" x14ac:dyDescent="0.15">
      <c r="E30" s="6"/>
      <c r="H30" s="2"/>
      <c r="I30" s="3"/>
      <c r="J30" s="257"/>
      <c r="K30" s="257"/>
      <c r="L30" s="257"/>
    </row>
    <row r="31" spans="5:36" ht="9.75" customHeight="1" x14ac:dyDescent="0.15">
      <c r="E31" s="6"/>
      <c r="H31" s="5"/>
      <c r="I31" s="3"/>
      <c r="J31" s="257" t="s">
        <v>14</v>
      </c>
      <c r="K31" s="257"/>
      <c r="L31" s="257"/>
    </row>
    <row r="32" spans="5:36" ht="9.75" customHeight="1" x14ac:dyDescent="0.15">
      <c r="E32" s="6"/>
      <c r="H32" s="2"/>
      <c r="I32" s="3"/>
      <c r="J32" s="257"/>
      <c r="K32" s="257"/>
      <c r="L32" s="257"/>
      <c r="W32" s="259"/>
    </row>
    <row r="33" spans="3:24" ht="9.75" customHeight="1" x14ac:dyDescent="0.15">
      <c r="C33" s="254" t="s">
        <v>15</v>
      </c>
      <c r="D33" s="9"/>
      <c r="E33" s="6"/>
      <c r="H33" s="5"/>
      <c r="I33" s="3"/>
      <c r="J33" s="257" t="s">
        <v>16</v>
      </c>
      <c r="K33" s="257"/>
      <c r="L33" s="257"/>
      <c r="W33" s="259"/>
    </row>
    <row r="34" spans="3:24" ht="9.75" customHeight="1" x14ac:dyDescent="0.15">
      <c r="C34" s="255"/>
      <c r="D34" s="10"/>
      <c r="E34" s="6"/>
      <c r="H34" s="2"/>
      <c r="I34" s="3"/>
      <c r="J34" s="257"/>
      <c r="K34" s="257"/>
      <c r="L34" s="257"/>
      <c r="W34" s="260"/>
    </row>
    <row r="35" spans="3:24" ht="9.75" customHeight="1" x14ac:dyDescent="0.15">
      <c r="C35" s="255"/>
      <c r="D35" s="1"/>
      <c r="E35" s="6"/>
      <c r="H35" s="5"/>
      <c r="I35" s="3"/>
      <c r="J35" s="257" t="s">
        <v>17</v>
      </c>
      <c r="K35" s="257"/>
      <c r="L35" s="257"/>
      <c r="W35" s="260"/>
    </row>
    <row r="36" spans="3:24" ht="9.75" customHeight="1" x14ac:dyDescent="0.15">
      <c r="C36" s="255"/>
      <c r="E36" s="6"/>
      <c r="H36" s="6"/>
      <c r="I36" s="3"/>
      <c r="J36" s="257"/>
      <c r="K36" s="257"/>
      <c r="L36" s="257"/>
      <c r="W36" s="42"/>
    </row>
    <row r="37" spans="3:24" ht="9.75" customHeight="1" x14ac:dyDescent="0.15">
      <c r="C37" s="255"/>
      <c r="E37" s="6"/>
      <c r="H37" s="5"/>
      <c r="I37" s="3"/>
      <c r="J37" s="257" t="s">
        <v>18</v>
      </c>
      <c r="K37" s="257"/>
      <c r="L37" s="257"/>
      <c r="W37" s="261" t="s">
        <v>176</v>
      </c>
    </row>
    <row r="38" spans="3:24" ht="9.75" customHeight="1" x14ac:dyDescent="0.15">
      <c r="C38" s="256"/>
      <c r="E38" s="6"/>
      <c r="H38" s="2"/>
      <c r="I38" s="3"/>
      <c r="J38" s="257"/>
      <c r="K38" s="257"/>
      <c r="L38" s="257"/>
      <c r="W38" s="262"/>
      <c r="X38" s="97"/>
    </row>
    <row r="39" spans="3:24" ht="9.75" customHeight="1" x14ac:dyDescent="0.15">
      <c r="E39" s="6"/>
      <c r="H39" s="5"/>
      <c r="I39" s="3"/>
      <c r="J39" s="263" t="s">
        <v>108</v>
      </c>
      <c r="K39" s="263"/>
      <c r="L39" s="263"/>
      <c r="M39" s="263"/>
      <c r="N39" s="263"/>
      <c r="O39" s="263"/>
      <c r="P39" s="263"/>
      <c r="W39" s="262"/>
      <c r="X39" s="97"/>
    </row>
    <row r="40" spans="3:24" ht="9.75" customHeight="1" x14ac:dyDescent="0.15">
      <c r="E40" s="6"/>
      <c r="G40" s="3"/>
      <c r="H40" s="11"/>
      <c r="I40" s="3"/>
      <c r="J40" s="263"/>
      <c r="K40" s="263"/>
      <c r="L40" s="263"/>
      <c r="M40" s="263"/>
      <c r="N40" s="263"/>
      <c r="O40" s="263"/>
      <c r="P40" s="263"/>
      <c r="W40" s="97"/>
      <c r="X40" s="97"/>
    </row>
    <row r="41" spans="3:24" ht="9.75" customHeight="1" x14ac:dyDescent="0.15">
      <c r="E41" s="6"/>
      <c r="G41" s="3"/>
      <c r="H41" s="3"/>
      <c r="I41" s="3"/>
      <c r="J41" s="258"/>
      <c r="K41" s="258"/>
      <c r="L41" s="258"/>
      <c r="M41" s="103"/>
      <c r="N41" s="103"/>
      <c r="O41" s="103"/>
      <c r="P41" s="103"/>
    </row>
    <row r="42" spans="3:24" ht="9.75" customHeight="1" x14ac:dyDescent="0.15">
      <c r="E42" s="6"/>
      <c r="H42" s="3"/>
      <c r="I42" s="3"/>
      <c r="J42" s="258"/>
      <c r="K42" s="258"/>
      <c r="L42" s="258"/>
      <c r="M42" s="103"/>
      <c r="N42" s="103"/>
      <c r="O42" s="103"/>
      <c r="P42" s="103"/>
    </row>
    <row r="43" spans="3:24" ht="9.75" customHeight="1" x14ac:dyDescent="0.15">
      <c r="E43" s="6"/>
    </row>
    <row r="44" spans="3:24" ht="9.75" customHeight="1" x14ac:dyDescent="0.15">
      <c r="E44" s="6"/>
      <c r="F44" s="254" t="s">
        <v>19</v>
      </c>
    </row>
    <row r="45" spans="3:24" ht="9.75" customHeight="1" x14ac:dyDescent="0.15">
      <c r="E45" s="6"/>
      <c r="F45" s="255"/>
    </row>
    <row r="46" spans="3:24" ht="9.75" customHeight="1" x14ac:dyDescent="0.15">
      <c r="E46" s="12"/>
      <c r="F46" s="255"/>
      <c r="G46" s="1"/>
      <c r="H46" s="1"/>
      <c r="I46" s="3"/>
      <c r="J46" s="257" t="s">
        <v>20</v>
      </c>
      <c r="K46" s="257"/>
      <c r="L46" s="257"/>
      <c r="M46" s="41"/>
      <c r="Q46" s="45"/>
    </row>
    <row r="47" spans="3:24" ht="9.75" customHeight="1" x14ac:dyDescent="0.15">
      <c r="F47" s="255"/>
      <c r="H47" s="2"/>
      <c r="I47" s="3"/>
      <c r="J47" s="257"/>
      <c r="K47" s="257"/>
      <c r="L47" s="257"/>
      <c r="M47" s="41"/>
    </row>
    <row r="48" spans="3:24" ht="9.75" customHeight="1" x14ac:dyDescent="0.15">
      <c r="F48" s="255"/>
      <c r="H48" s="101"/>
      <c r="J48" s="257" t="s">
        <v>101</v>
      </c>
      <c r="K48" s="257"/>
      <c r="L48" s="257"/>
      <c r="W48" s="42"/>
    </row>
    <row r="49" spans="6:23" ht="9.75" customHeight="1" x14ac:dyDescent="0.15">
      <c r="F49" s="256"/>
      <c r="H49" s="3"/>
      <c r="J49" s="257"/>
      <c r="K49" s="257"/>
      <c r="L49" s="257"/>
      <c r="W49" s="42"/>
    </row>
    <row r="50" spans="6:23" ht="9.75" customHeight="1" x14ac:dyDescent="0.15">
      <c r="H50" s="3"/>
      <c r="W50" s="42"/>
    </row>
    <row r="51" spans="6:23" ht="9.75" customHeight="1" x14ac:dyDescent="0.15">
      <c r="H51" s="3"/>
      <c r="I51" s="3"/>
      <c r="M51" s="41"/>
      <c r="W51" s="42"/>
    </row>
    <row r="52" spans="6:23" ht="9.75" customHeight="1" x14ac:dyDescent="0.15">
      <c r="I52" s="3"/>
      <c r="M52" s="41"/>
      <c r="W52" s="42"/>
    </row>
  </sheetData>
  <mergeCells count="26">
    <mergeCell ref="P10:P11"/>
    <mergeCell ref="P12:P13"/>
    <mergeCell ref="J14:J15"/>
    <mergeCell ref="P14:Q15"/>
    <mergeCell ref="P16:Q17"/>
    <mergeCell ref="P18:P19"/>
    <mergeCell ref="F19:F24"/>
    <mergeCell ref="P20:P21"/>
    <mergeCell ref="J21:J22"/>
    <mergeCell ref="P22:P23"/>
    <mergeCell ref="J25:L26"/>
    <mergeCell ref="J27:L28"/>
    <mergeCell ref="W32:W33"/>
    <mergeCell ref="C33:C38"/>
    <mergeCell ref="J33:L34"/>
    <mergeCell ref="W34:W35"/>
    <mergeCell ref="J35:L36"/>
    <mergeCell ref="J37:L38"/>
    <mergeCell ref="W37:W39"/>
    <mergeCell ref="J39:P40"/>
    <mergeCell ref="F44:F49"/>
    <mergeCell ref="J46:L47"/>
    <mergeCell ref="J48:L49"/>
    <mergeCell ref="J29:L30"/>
    <mergeCell ref="J31:L32"/>
    <mergeCell ref="J41:L42"/>
  </mergeCells>
  <phoneticPr fontId="1"/>
  <printOptions horizontalCentered="1"/>
  <pageMargins left="0.59055118110236227" right="0.59055118110236227" top="0.59055118110236227" bottom="0.59055118110236227" header="0.19685039370078741" footer="0.19685039370078741"/>
  <pageSetup paperSize="9" scale="92"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V36"/>
  <sheetViews>
    <sheetView showGridLines="0" view="pageBreakPreview" zoomScale="70" zoomScaleNormal="100" zoomScaleSheetLayoutView="70" workbookViewId="0">
      <pane xSplit="2" ySplit="5" topLeftCell="C6" activePane="bottomRight" state="frozen"/>
      <selection activeCell="AE46" sqref="AE46"/>
      <selection pane="topRight" activeCell="AE46" sqref="AE46"/>
      <selection pane="bottomLeft" activeCell="AE46" sqref="AE46"/>
      <selection pane="bottomRight" activeCell="AE46" sqref="AE46"/>
    </sheetView>
  </sheetViews>
  <sheetFormatPr defaultColWidth="3.625" defaultRowHeight="21" customHeight="1" x14ac:dyDescent="0.15"/>
  <cols>
    <col min="1" max="1" width="2.5" style="117" customWidth="1"/>
    <col min="2" max="2" width="11.25" style="117" customWidth="1"/>
    <col min="3" max="3" width="15.625" style="117" customWidth="1"/>
    <col min="4" max="4" width="12.625" style="117" customWidth="1"/>
    <col min="5" max="5" width="15.625" style="117" customWidth="1"/>
    <col min="6" max="6" width="12.625" style="117" customWidth="1"/>
    <col min="7" max="7" width="15.625" style="117" customWidth="1"/>
    <col min="8" max="9" width="12.625" style="117" customWidth="1"/>
    <col min="10" max="10" width="15.625" style="117" customWidth="1"/>
    <col min="11" max="12" width="12.625" style="117" customWidth="1"/>
    <col min="13" max="13" width="15.625" style="117" customWidth="1"/>
    <col min="14" max="14" width="12.625" style="117" customWidth="1"/>
    <col min="15" max="15" width="15.625" style="117" customWidth="1"/>
    <col min="16" max="21" width="12.625" style="117" customWidth="1"/>
    <col min="22" max="22" width="12.625" style="118" customWidth="1"/>
    <col min="23" max="247" width="12.625" style="117" customWidth="1"/>
    <col min="248" max="16384" width="3.625" style="117"/>
  </cols>
  <sheetData>
    <row r="1" spans="1:17" s="113" customFormat="1" ht="3" customHeight="1" x14ac:dyDescent="0.15">
      <c r="G1" s="114"/>
      <c r="H1" s="114"/>
      <c r="I1" s="114"/>
      <c r="J1" s="114"/>
      <c r="K1" s="114"/>
      <c r="L1" s="114"/>
      <c r="M1" s="114"/>
      <c r="N1" s="114"/>
      <c r="O1" s="114"/>
      <c r="P1" s="114"/>
      <c r="Q1" s="114"/>
    </row>
    <row r="2" spans="1:17" ht="26.25" customHeight="1" x14ac:dyDescent="0.15">
      <c r="A2" s="116" t="s">
        <v>156</v>
      </c>
    </row>
    <row r="3" spans="1:17" ht="15" customHeight="1" thickBot="1" x14ac:dyDescent="0.2">
      <c r="Q3" s="119" t="s">
        <v>28</v>
      </c>
    </row>
    <row r="4" spans="1:17" ht="30" customHeight="1" x14ac:dyDescent="0.15">
      <c r="B4" s="120" t="s">
        <v>27</v>
      </c>
      <c r="C4" s="273" t="s">
        <v>153</v>
      </c>
      <c r="D4" s="274"/>
      <c r="E4" s="271" t="s">
        <v>161</v>
      </c>
      <c r="F4" s="275"/>
      <c r="G4" s="276" t="s">
        <v>128</v>
      </c>
      <c r="H4" s="269"/>
      <c r="I4" s="270"/>
      <c r="J4" s="268" t="s">
        <v>129</v>
      </c>
      <c r="K4" s="269"/>
      <c r="L4" s="270"/>
      <c r="M4" s="271" t="s">
        <v>162</v>
      </c>
      <c r="N4" s="272"/>
      <c r="O4" s="268" t="s">
        <v>130</v>
      </c>
      <c r="P4" s="269"/>
      <c r="Q4" s="270"/>
    </row>
    <row r="5" spans="1:17" ht="30" customHeight="1" thickBot="1" x14ac:dyDescent="0.2">
      <c r="B5" s="121" t="s">
        <v>26</v>
      </c>
      <c r="C5" s="122"/>
      <c r="D5" s="123" t="s">
        <v>23</v>
      </c>
      <c r="E5" s="124"/>
      <c r="F5" s="123" t="s">
        <v>23</v>
      </c>
      <c r="G5" s="215"/>
      <c r="H5" s="123" t="s">
        <v>25</v>
      </c>
      <c r="I5" s="127" t="s">
        <v>24</v>
      </c>
      <c r="J5" s="216"/>
      <c r="K5" s="123" t="s">
        <v>25</v>
      </c>
      <c r="L5" s="127" t="s">
        <v>24</v>
      </c>
      <c r="M5" s="217"/>
      <c r="N5" s="218" t="s">
        <v>25</v>
      </c>
      <c r="O5" s="126"/>
      <c r="P5" s="127" t="s">
        <v>23</v>
      </c>
      <c r="Q5" s="127" t="s">
        <v>24</v>
      </c>
    </row>
    <row r="6" spans="1:17" ht="15" customHeight="1" thickTop="1" x14ac:dyDescent="0.15">
      <c r="B6" s="219"/>
      <c r="C6" s="134"/>
      <c r="D6" s="135" t="s">
        <v>97</v>
      </c>
      <c r="E6" s="134"/>
      <c r="F6" s="135" t="s">
        <v>97</v>
      </c>
      <c r="G6" s="220"/>
      <c r="H6" s="138" t="s">
        <v>22</v>
      </c>
      <c r="I6" s="138" t="s">
        <v>22</v>
      </c>
      <c r="J6" s="138"/>
      <c r="K6" s="138" t="s">
        <v>22</v>
      </c>
      <c r="L6" s="138" t="s">
        <v>22</v>
      </c>
      <c r="M6" s="138"/>
      <c r="N6" s="138" t="s">
        <v>22</v>
      </c>
      <c r="O6" s="140"/>
      <c r="P6" s="138" t="s">
        <v>97</v>
      </c>
      <c r="Q6" s="138" t="s">
        <v>97</v>
      </c>
    </row>
    <row r="7" spans="1:17" ht="35.1" customHeight="1" x14ac:dyDescent="0.2">
      <c r="B7" s="142" t="s">
        <v>133</v>
      </c>
      <c r="C7" s="143">
        <v>14075</v>
      </c>
      <c r="D7" s="144">
        <v>9.4208785356961044</v>
      </c>
      <c r="E7" s="143">
        <v>14075</v>
      </c>
      <c r="F7" s="144">
        <v>9.4208785356961044</v>
      </c>
      <c r="G7" s="148">
        <v>1825</v>
      </c>
      <c r="H7" s="147">
        <v>-5.8963079097064934</v>
      </c>
      <c r="I7" s="221">
        <v>12.963702372240734</v>
      </c>
      <c r="J7" s="150" t="s">
        <v>21</v>
      </c>
      <c r="K7" s="150" t="s">
        <v>21</v>
      </c>
      <c r="L7" s="150" t="s">
        <v>21</v>
      </c>
      <c r="M7" s="150" t="s">
        <v>21</v>
      </c>
      <c r="N7" s="150" t="s">
        <v>21</v>
      </c>
      <c r="O7" s="222">
        <v>8352</v>
      </c>
      <c r="P7" s="147">
        <v>10.791890859307856</v>
      </c>
      <c r="Q7" s="147">
        <v>59.335644710947541</v>
      </c>
    </row>
    <row r="8" spans="1:17" ht="35.1" customHeight="1" x14ac:dyDescent="0.2">
      <c r="B8" s="152" t="s">
        <v>134</v>
      </c>
      <c r="C8" s="153">
        <v>11369</v>
      </c>
      <c r="D8" s="154">
        <v>-10.9</v>
      </c>
      <c r="E8" s="153">
        <v>11369</v>
      </c>
      <c r="F8" s="154">
        <v>-10.9</v>
      </c>
      <c r="G8" s="158">
        <v>2190</v>
      </c>
      <c r="H8" s="157">
        <v>-3.2</v>
      </c>
      <c r="I8" s="223">
        <v>19.262907907467675</v>
      </c>
      <c r="J8" s="160" t="s">
        <v>21</v>
      </c>
      <c r="K8" s="160" t="s">
        <v>21</v>
      </c>
      <c r="L8" s="160" t="s">
        <v>21</v>
      </c>
      <c r="M8" s="160" t="s">
        <v>21</v>
      </c>
      <c r="N8" s="160" t="s">
        <v>21</v>
      </c>
      <c r="O8" s="156">
        <v>5152</v>
      </c>
      <c r="P8" s="157">
        <v>-19</v>
      </c>
      <c r="Q8" s="157">
        <v>45.3162107485267</v>
      </c>
    </row>
    <row r="9" spans="1:17" ht="35.1" customHeight="1" x14ac:dyDescent="0.2">
      <c r="B9" s="152" t="s">
        <v>135</v>
      </c>
      <c r="C9" s="162">
        <v>11522.84</v>
      </c>
      <c r="D9" s="154">
        <v>0</v>
      </c>
      <c r="E9" s="162">
        <v>11870</v>
      </c>
      <c r="F9" s="154">
        <v>0.5</v>
      </c>
      <c r="G9" s="158">
        <v>1806</v>
      </c>
      <c r="H9" s="157">
        <v>-13.4</v>
      </c>
      <c r="I9" s="223">
        <v>15.673219449371857</v>
      </c>
      <c r="J9" s="153">
        <v>2055.29</v>
      </c>
      <c r="K9" s="157">
        <v>284.8</v>
      </c>
      <c r="L9" s="224">
        <v>17.836661795182437</v>
      </c>
      <c r="M9" s="153">
        <v>2403</v>
      </c>
      <c r="N9" s="157">
        <v>191.9</v>
      </c>
      <c r="O9" s="225">
        <v>4322</v>
      </c>
      <c r="P9" s="157">
        <v>-18.100000000000001</v>
      </c>
      <c r="Q9" s="157">
        <v>37.508114319039407</v>
      </c>
    </row>
    <row r="10" spans="1:17" ht="35.1" customHeight="1" x14ac:dyDescent="0.2">
      <c r="B10" s="152" t="s">
        <v>136</v>
      </c>
      <c r="C10" s="162">
        <v>9909.0400000000009</v>
      </c>
      <c r="D10" s="154">
        <v>-1.5938181821793052</v>
      </c>
      <c r="E10" s="162">
        <v>10752</v>
      </c>
      <c r="F10" s="154">
        <v>-0.7</v>
      </c>
      <c r="G10" s="158">
        <v>1521</v>
      </c>
      <c r="H10" s="157">
        <v>-5.4</v>
      </c>
      <c r="I10" s="223">
        <v>15.34962014483744</v>
      </c>
      <c r="J10" s="153">
        <v>1814.24</v>
      </c>
      <c r="K10" s="157">
        <v>-7.6045549919533784</v>
      </c>
      <c r="L10" s="224">
        <v>18.308938100966387</v>
      </c>
      <c r="M10" s="153">
        <v>2657</v>
      </c>
      <c r="N10" s="157">
        <v>-2.2999999999999998</v>
      </c>
      <c r="O10" s="225">
        <v>3802</v>
      </c>
      <c r="P10" s="157">
        <v>7</v>
      </c>
      <c r="Q10" s="157">
        <v>38.369004464610093</v>
      </c>
    </row>
    <row r="11" spans="1:17" ht="35.1" customHeight="1" x14ac:dyDescent="0.2">
      <c r="B11" s="152" t="s">
        <v>137</v>
      </c>
      <c r="C11" s="162">
        <v>10558.96</v>
      </c>
      <c r="D11" s="154">
        <v>6.5588593849656291</v>
      </c>
      <c r="E11" s="162">
        <v>11517</v>
      </c>
      <c r="F11" s="154">
        <v>7.1</v>
      </c>
      <c r="G11" s="158">
        <v>1557</v>
      </c>
      <c r="H11" s="157">
        <v>2.2999999999999998</v>
      </c>
      <c r="I11" s="223">
        <v>14.745770416783472</v>
      </c>
      <c r="J11" s="153">
        <v>1928.37</v>
      </c>
      <c r="K11" s="157">
        <v>6.2907884293147447</v>
      </c>
      <c r="L11" s="224">
        <v>18.262878162243251</v>
      </c>
      <c r="M11" s="153">
        <v>2886</v>
      </c>
      <c r="N11" s="157">
        <v>8.6</v>
      </c>
      <c r="O11" s="225">
        <v>4364</v>
      </c>
      <c r="P11" s="157">
        <v>14.8</v>
      </c>
      <c r="Q11" s="157">
        <v>41.329827937599916</v>
      </c>
    </row>
    <row r="12" spans="1:17" ht="35.1" customHeight="1" x14ac:dyDescent="0.2">
      <c r="B12" s="152" t="s">
        <v>138</v>
      </c>
      <c r="C12" s="162">
        <v>11133.78</v>
      </c>
      <c r="D12" s="154">
        <v>5.4439073545122056</v>
      </c>
      <c r="E12" s="162">
        <v>11952</v>
      </c>
      <c r="F12" s="154">
        <v>3.8</v>
      </c>
      <c r="G12" s="158">
        <v>1696</v>
      </c>
      <c r="H12" s="157">
        <v>8.9562977381204831</v>
      </c>
      <c r="I12" s="223">
        <v>14.190906086454511</v>
      </c>
      <c r="J12" s="153">
        <v>1893.21</v>
      </c>
      <c r="K12" s="157">
        <v>-1.8233015448279986</v>
      </c>
      <c r="L12" s="224">
        <v>22.685670539117048</v>
      </c>
      <c r="M12" s="153">
        <v>2711</v>
      </c>
      <c r="N12" s="157">
        <v>-6.1</v>
      </c>
      <c r="O12" s="225">
        <v>4837</v>
      </c>
      <c r="P12" s="157">
        <v>10.829569644849869</v>
      </c>
      <c r="Q12" s="157">
        <v>40.467706106534919</v>
      </c>
    </row>
    <row r="13" spans="1:17" ht="35.1" customHeight="1" x14ac:dyDescent="0.2">
      <c r="B13" s="152" t="s">
        <v>139</v>
      </c>
      <c r="C13" s="162">
        <v>11990.01</v>
      </c>
      <c r="D13" s="154">
        <v>7.6903800865474352</v>
      </c>
      <c r="E13" s="162">
        <v>12806</v>
      </c>
      <c r="F13" s="154">
        <v>7.1</v>
      </c>
      <c r="G13" s="158">
        <v>1876</v>
      </c>
      <c r="H13" s="157">
        <v>10.6</v>
      </c>
      <c r="I13" s="223">
        <v>14.7</v>
      </c>
      <c r="J13" s="153">
        <v>1948.37</v>
      </c>
      <c r="K13" s="157">
        <v>2.9135700741069286</v>
      </c>
      <c r="L13" s="224">
        <v>21.6</v>
      </c>
      <c r="M13" s="153">
        <v>2764</v>
      </c>
      <c r="N13" s="157">
        <v>1.9</v>
      </c>
      <c r="O13" s="225">
        <v>5490</v>
      </c>
      <c r="P13" s="157">
        <v>13.5</v>
      </c>
      <c r="Q13" s="157">
        <v>42.9</v>
      </c>
    </row>
    <row r="14" spans="1:17" ht="35.1" customHeight="1" x14ac:dyDescent="0.2">
      <c r="B14" s="152" t="s">
        <v>140</v>
      </c>
      <c r="C14" s="162">
        <v>13424.87</v>
      </c>
      <c r="D14" s="154">
        <v>11.967129301810431</v>
      </c>
      <c r="E14" s="162">
        <v>14260</v>
      </c>
      <c r="F14" s="154">
        <v>11.4</v>
      </c>
      <c r="G14" s="158">
        <v>3264</v>
      </c>
      <c r="H14" s="157">
        <v>73.935379351875042</v>
      </c>
      <c r="I14" s="223">
        <v>22.887989885156131</v>
      </c>
      <c r="J14" s="153">
        <v>1868.65</v>
      </c>
      <c r="K14" s="157">
        <v>-4.0916253073081492</v>
      </c>
      <c r="L14" s="224">
        <v>18.96196625159622</v>
      </c>
      <c r="M14" s="153">
        <v>2704</v>
      </c>
      <c r="N14" s="157">
        <v>-2.2000000000000002</v>
      </c>
      <c r="O14" s="225">
        <v>5667</v>
      </c>
      <c r="P14" s="157">
        <v>3.2318643647928411</v>
      </c>
      <c r="Q14" s="157">
        <v>39.743047622654053</v>
      </c>
    </row>
    <row r="15" spans="1:17" ht="35.1" customHeight="1" x14ac:dyDescent="0.2">
      <c r="B15" s="152" t="s">
        <v>141</v>
      </c>
      <c r="C15" s="162">
        <v>12813.41</v>
      </c>
      <c r="D15" s="154">
        <v>-4.5546809764265959</v>
      </c>
      <c r="E15" s="162">
        <v>13567</v>
      </c>
      <c r="F15" s="154">
        <v>-4.9000000000000004</v>
      </c>
      <c r="G15" s="158">
        <v>3303</v>
      </c>
      <c r="H15" s="157">
        <v>1.1890755787590308</v>
      </c>
      <c r="I15" s="223">
        <v>24.342980043221509</v>
      </c>
      <c r="J15" s="153">
        <v>1802.86</v>
      </c>
      <c r="K15" s="157">
        <v>-3.5207235169775117</v>
      </c>
      <c r="L15" s="224">
        <v>18.845062989595586</v>
      </c>
      <c r="M15" s="153">
        <v>2557</v>
      </c>
      <c r="N15" s="157">
        <v>-5.4</v>
      </c>
      <c r="O15" s="225">
        <v>5235</v>
      </c>
      <c r="P15" s="157">
        <v>-7.6260046405349868</v>
      </c>
      <c r="Q15" s="157">
        <v>38.587208085310884</v>
      </c>
    </row>
    <row r="16" spans="1:17" ht="35.1" customHeight="1" x14ac:dyDescent="0.2">
      <c r="B16" s="152" t="s">
        <v>142</v>
      </c>
      <c r="C16" s="162">
        <v>10270.01</v>
      </c>
      <c r="D16" s="154">
        <v>-19.849517029424632</v>
      </c>
      <c r="E16" s="162">
        <v>10946</v>
      </c>
      <c r="F16" s="154">
        <v>-19.3</v>
      </c>
      <c r="G16" s="158">
        <v>3256</v>
      </c>
      <c r="H16" s="157">
        <v>-1.4221740460049261</v>
      </c>
      <c r="I16" s="223">
        <v>29.742625597119027</v>
      </c>
      <c r="J16" s="153">
        <v>1744.86</v>
      </c>
      <c r="K16" s="157">
        <v>-3.2171105909499289</v>
      </c>
      <c r="L16" s="224">
        <v>22.118503861118498</v>
      </c>
      <c r="M16" s="153">
        <v>2421</v>
      </c>
      <c r="N16" s="157">
        <v>-5.3</v>
      </c>
      <c r="O16" s="225">
        <v>2944</v>
      </c>
      <c r="P16" s="157">
        <v>-43.756840647533544</v>
      </c>
      <c r="Q16" s="157">
        <v>26.899201648774795</v>
      </c>
    </row>
    <row r="17" spans="2:17" ht="35.1" customHeight="1" x14ac:dyDescent="0.2">
      <c r="B17" s="152" t="s">
        <v>143</v>
      </c>
      <c r="C17" s="162">
        <v>9859.68</v>
      </c>
      <c r="D17" s="154">
        <v>-3.9954196733985583</v>
      </c>
      <c r="E17" s="162">
        <v>10657</v>
      </c>
      <c r="F17" s="154">
        <v>-2.6</v>
      </c>
      <c r="G17" s="158">
        <v>3039</v>
      </c>
      <c r="H17" s="157">
        <v>-6.6691853107761148</v>
      </c>
      <c r="I17" s="223">
        <v>28.511309886286547</v>
      </c>
      <c r="J17" s="153">
        <v>1954.01</v>
      </c>
      <c r="K17" s="157">
        <v>11.986635030890753</v>
      </c>
      <c r="L17" s="224">
        <v>25.820620052188648</v>
      </c>
      <c r="M17" s="153">
        <v>2752</v>
      </c>
      <c r="N17" s="157">
        <v>13.7</v>
      </c>
      <c r="O17" s="225">
        <v>2629</v>
      </c>
      <c r="P17" s="157">
        <v>-10.719756017211921</v>
      </c>
      <c r="Q17" s="157">
        <v>24.666502150131034</v>
      </c>
    </row>
    <row r="18" spans="2:17" ht="35.1" customHeight="1" x14ac:dyDescent="0.2">
      <c r="B18" s="152" t="s">
        <v>144</v>
      </c>
      <c r="C18" s="162">
        <v>9702.08</v>
      </c>
      <c r="D18" s="154">
        <v>-1.5984291579442811</v>
      </c>
      <c r="E18" s="162">
        <v>10427</v>
      </c>
      <c r="F18" s="154">
        <v>-2.2000000000000002</v>
      </c>
      <c r="G18" s="158">
        <v>2979</v>
      </c>
      <c r="H18" s="157">
        <v>-1.9476138603760234</v>
      </c>
      <c r="I18" s="223">
        <v>28.572620474706305</v>
      </c>
      <c r="J18" s="153">
        <v>1882.97</v>
      </c>
      <c r="K18" s="157">
        <v>-3.6356006366395235</v>
      </c>
      <c r="L18" s="224">
        <v>25.014528889954445</v>
      </c>
      <c r="M18" s="153">
        <v>2608</v>
      </c>
      <c r="N18" s="157">
        <v>-5.2</v>
      </c>
      <c r="O18" s="225">
        <v>2687</v>
      </c>
      <c r="P18" s="157">
        <v>2.2180970241514331</v>
      </c>
      <c r="Q18" s="157">
        <v>25.76974346679453</v>
      </c>
    </row>
    <row r="19" spans="2:17" ht="35.1" customHeight="1" x14ac:dyDescent="0.2">
      <c r="B19" s="152" t="s">
        <v>145</v>
      </c>
      <c r="C19" s="162">
        <v>9936.2199999999993</v>
      </c>
      <c r="D19" s="154">
        <v>2.4132969425112947</v>
      </c>
      <c r="E19" s="162">
        <v>10696</v>
      </c>
      <c r="F19" s="154">
        <v>2.6</v>
      </c>
      <c r="G19" s="158">
        <v>3101</v>
      </c>
      <c r="H19" s="157">
        <v>4.0953340046995663</v>
      </c>
      <c r="I19" s="223">
        <v>28.992146596858635</v>
      </c>
      <c r="J19" s="153">
        <v>1892.74</v>
      </c>
      <c r="K19" s="157">
        <v>0.51886116082570766</v>
      </c>
      <c r="L19" s="224">
        <v>24.794315632011969</v>
      </c>
      <c r="M19" s="153">
        <v>2652</v>
      </c>
      <c r="N19" s="157">
        <v>1.7</v>
      </c>
      <c r="O19" s="225">
        <v>2780</v>
      </c>
      <c r="P19" s="157">
        <v>3.4611090435429759</v>
      </c>
      <c r="Q19" s="157">
        <v>25.991024682124159</v>
      </c>
    </row>
    <row r="20" spans="2:17" ht="35.1" customHeight="1" x14ac:dyDescent="0.2">
      <c r="B20" s="152" t="s">
        <v>146</v>
      </c>
      <c r="C20" s="162">
        <v>10442.09</v>
      </c>
      <c r="D20" s="154">
        <v>5.0911714917745314</v>
      </c>
      <c r="E20" s="162">
        <v>11171</v>
      </c>
      <c r="F20" s="154">
        <v>4.4000000000000004</v>
      </c>
      <c r="G20" s="158">
        <v>3352</v>
      </c>
      <c r="H20" s="157">
        <v>8.0941631731699601</v>
      </c>
      <c r="I20" s="223">
        <v>32.100853373223174</v>
      </c>
      <c r="J20" s="153">
        <v>1983.06</v>
      </c>
      <c r="K20" s="157">
        <v>4.7719179602058404</v>
      </c>
      <c r="L20" s="224">
        <v>18.991025742930773</v>
      </c>
      <c r="M20" s="153">
        <v>2712</v>
      </c>
      <c r="N20" s="157">
        <v>2.2999999999999998</v>
      </c>
      <c r="O20" s="225">
        <v>3049</v>
      </c>
      <c r="P20" s="157">
        <v>9.6762589928057565</v>
      </c>
      <c r="Q20" s="157">
        <v>29.199135422123351</v>
      </c>
    </row>
    <row r="21" spans="2:17" ht="35.1" customHeight="1" x14ac:dyDescent="0.2">
      <c r="B21" s="152" t="s">
        <v>147</v>
      </c>
      <c r="C21" s="162">
        <v>11003.19</v>
      </c>
      <c r="D21" s="154">
        <v>5.3734453543304141</v>
      </c>
      <c r="E21" s="162">
        <v>12021</v>
      </c>
      <c r="F21" s="154">
        <v>7.6</v>
      </c>
      <c r="G21" s="158">
        <v>3410</v>
      </c>
      <c r="H21" s="157">
        <v>1.7</v>
      </c>
      <c r="I21" s="223">
        <v>30.99101260634416</v>
      </c>
      <c r="J21" s="153">
        <v>2327.75</v>
      </c>
      <c r="K21" s="157">
        <v>17.381723195465611</v>
      </c>
      <c r="L21" s="224">
        <v>21.155228620063816</v>
      </c>
      <c r="M21" s="153">
        <v>3346</v>
      </c>
      <c r="N21" s="157">
        <v>23.4</v>
      </c>
      <c r="O21" s="225">
        <v>3292</v>
      </c>
      <c r="P21" s="157">
        <v>7.9</v>
      </c>
      <c r="Q21" s="157">
        <v>29.918596334335767</v>
      </c>
    </row>
    <row r="22" spans="2:17" ht="35.1" customHeight="1" x14ac:dyDescent="0.2">
      <c r="B22" s="152" t="s">
        <v>148</v>
      </c>
      <c r="C22" s="162">
        <v>12840.42</v>
      </c>
      <c r="D22" s="154">
        <v>16.697248706965894</v>
      </c>
      <c r="E22" s="162">
        <v>14276</v>
      </c>
      <c r="F22" s="154">
        <v>18.8</v>
      </c>
      <c r="G22" s="158">
        <v>3470.37</v>
      </c>
      <c r="H22" s="157">
        <v>1.7703812316715499</v>
      </c>
      <c r="I22" s="223">
        <v>27.026919680197377</v>
      </c>
      <c r="J22" s="153">
        <v>3638.67</v>
      </c>
      <c r="K22" s="157">
        <v>56.317044356137899</v>
      </c>
      <c r="L22" s="224">
        <v>28.337624470227613</v>
      </c>
      <c r="M22" s="153">
        <v>5074</v>
      </c>
      <c r="N22" s="157">
        <v>51.6</v>
      </c>
      <c r="O22" s="225">
        <v>3689.08</v>
      </c>
      <c r="P22" s="157">
        <v>12.061968408262459</v>
      </c>
      <c r="Q22" s="157">
        <v>28.730212874656747</v>
      </c>
    </row>
    <row r="23" spans="2:17" ht="35.1" customHeight="1" x14ac:dyDescent="0.2">
      <c r="B23" s="152" t="s">
        <v>149</v>
      </c>
      <c r="C23" s="162">
        <v>12991.88</v>
      </c>
      <c r="D23" s="154">
        <v>1.1795564319547083</v>
      </c>
      <c r="E23" s="162">
        <v>14159</v>
      </c>
      <c r="F23" s="154">
        <v>-0.8</v>
      </c>
      <c r="G23" s="158">
        <v>3370.88</v>
      </c>
      <c r="H23" s="157">
        <v>-2.8668412878165697</v>
      </c>
      <c r="I23" s="223">
        <v>25.946052457381075</v>
      </c>
      <c r="J23" s="153">
        <v>3502.01</v>
      </c>
      <c r="K23" s="157">
        <v>-3.7557679042067491</v>
      </c>
      <c r="L23" s="224">
        <v>26.955375203588705</v>
      </c>
      <c r="M23" s="153">
        <v>4669</v>
      </c>
      <c r="N23" s="157">
        <v>-8</v>
      </c>
      <c r="O23" s="225">
        <v>4079.88</v>
      </c>
      <c r="P23" s="157">
        <v>10.593427087512339</v>
      </c>
      <c r="Q23" s="157">
        <v>31.403307296557543</v>
      </c>
    </row>
    <row r="24" spans="2:17" ht="35.1" customHeight="1" x14ac:dyDescent="0.2">
      <c r="B24" s="152" t="s">
        <v>150</v>
      </c>
      <c r="C24" s="162">
        <v>13288.7</v>
      </c>
      <c r="D24" s="154">
        <v>2.2846578016422683</v>
      </c>
      <c r="E24" s="240">
        <v>14999</v>
      </c>
      <c r="F24" s="154">
        <v>5.9</v>
      </c>
      <c r="G24" s="226">
        <v>3538.8</v>
      </c>
      <c r="H24" s="157">
        <v>4.98148851338523</v>
      </c>
      <c r="I24" s="223">
        <v>26.630144408407141</v>
      </c>
      <c r="J24" s="153">
        <v>3399.51</v>
      </c>
      <c r="K24" s="157">
        <v>-2.9268905571371846</v>
      </c>
      <c r="L24" s="224">
        <v>25.581960613152528</v>
      </c>
      <c r="M24" s="153">
        <v>5109</v>
      </c>
      <c r="N24" s="157">
        <v>9.4</v>
      </c>
      <c r="O24" s="225">
        <v>4285.1899999999996</v>
      </c>
      <c r="P24" s="157">
        <v>5.032255850662267</v>
      </c>
      <c r="Q24" s="157">
        <v>32.24687140201825</v>
      </c>
    </row>
    <row r="25" spans="2:17" ht="15" customHeight="1" x14ac:dyDescent="0.15">
      <c r="B25" s="168"/>
      <c r="C25" s="169"/>
      <c r="D25" s="170"/>
      <c r="E25" s="169"/>
      <c r="F25" s="170"/>
      <c r="G25" s="227"/>
      <c r="H25" s="173"/>
      <c r="I25" s="228"/>
      <c r="J25" s="197"/>
      <c r="K25" s="173"/>
      <c r="L25" s="229"/>
      <c r="M25" s="197"/>
      <c r="N25" s="173"/>
      <c r="O25" s="230"/>
      <c r="P25" s="173"/>
      <c r="Q25" s="173"/>
    </row>
    <row r="26" spans="2:17" ht="20.25" customHeight="1" x14ac:dyDescent="0.2">
      <c r="B26" s="176" t="s">
        <v>151</v>
      </c>
      <c r="C26" s="177">
        <v>12778</v>
      </c>
      <c r="D26" s="178">
        <v>-3.8408572697103662</v>
      </c>
      <c r="E26" s="177">
        <v>14570</v>
      </c>
      <c r="F26" s="145">
        <v>-2.8633242216147714</v>
      </c>
      <c r="G26" s="191">
        <v>2966</v>
      </c>
      <c r="H26" s="181">
        <v>-16.188821069289034</v>
      </c>
      <c r="I26" s="231">
        <v>23.210520961317233</v>
      </c>
      <c r="J26" s="192">
        <v>3325.99</v>
      </c>
      <c r="K26" s="181">
        <v>-2.1626646193127961</v>
      </c>
      <c r="L26" s="232">
        <v>26.028423186182824</v>
      </c>
      <c r="M26" s="192">
        <v>5117</v>
      </c>
      <c r="N26" s="181">
        <v>0.1608925425719443</v>
      </c>
      <c r="O26" s="233">
        <v>4419</v>
      </c>
      <c r="P26" s="181">
        <v>3.111880686737353</v>
      </c>
      <c r="Q26" s="181">
        <v>34.578465054036926</v>
      </c>
    </row>
    <row r="27" spans="2:17" ht="15" customHeight="1" x14ac:dyDescent="0.15">
      <c r="B27" s="193"/>
      <c r="C27" s="184"/>
      <c r="D27" s="185"/>
      <c r="E27" s="184"/>
      <c r="F27" s="185"/>
      <c r="G27" s="227"/>
      <c r="H27" s="188"/>
      <c r="I27" s="234"/>
      <c r="J27" s="194"/>
      <c r="K27" s="188"/>
      <c r="L27" s="235"/>
      <c r="M27" s="194"/>
      <c r="N27" s="188"/>
      <c r="O27" s="236"/>
      <c r="P27" s="188"/>
      <c r="Q27" s="188"/>
    </row>
    <row r="28" spans="2:17" ht="20.25" customHeight="1" x14ac:dyDescent="0.15">
      <c r="B28" s="176" t="s">
        <v>152</v>
      </c>
      <c r="C28" s="191">
        <v>13039</v>
      </c>
      <c r="D28" s="181">
        <v>2.0425731726404801</v>
      </c>
      <c r="E28" s="192">
        <v>14599</v>
      </c>
      <c r="F28" s="179">
        <v>0.19903912148249828</v>
      </c>
      <c r="G28" s="191">
        <v>2950</v>
      </c>
      <c r="H28" s="181">
        <v>-0.5394470667565745</v>
      </c>
      <c r="I28" s="231">
        <v>22.624434389140273</v>
      </c>
      <c r="J28" s="192">
        <v>3301</v>
      </c>
      <c r="K28" s="181">
        <v>-0.75135523558398498</v>
      </c>
      <c r="L28" s="232">
        <v>25.316358616458317</v>
      </c>
      <c r="M28" s="192">
        <v>4860</v>
      </c>
      <c r="N28" s="181">
        <v>-5.0224741059214386</v>
      </c>
      <c r="O28" s="192">
        <v>4702</v>
      </c>
      <c r="P28" s="181">
        <v>6.4041638379723915</v>
      </c>
      <c r="Q28" s="188">
        <v>36.061047626351716</v>
      </c>
    </row>
    <row r="29" spans="2:17" ht="15" customHeight="1" x14ac:dyDescent="0.15">
      <c r="B29" s="193" t="s">
        <v>172</v>
      </c>
      <c r="C29" s="194"/>
      <c r="D29" s="185"/>
      <c r="E29" s="194"/>
      <c r="F29" s="185"/>
      <c r="G29" s="227"/>
      <c r="H29" s="188"/>
      <c r="I29" s="234"/>
      <c r="J29" s="194"/>
      <c r="K29" s="188"/>
      <c r="L29" s="235"/>
      <c r="M29" s="194"/>
      <c r="N29" s="188"/>
      <c r="O29" s="187"/>
      <c r="P29" s="188"/>
      <c r="Q29" s="173"/>
    </row>
    <row r="30" spans="2:17" ht="20.25" customHeight="1" x14ac:dyDescent="0.15">
      <c r="B30" s="196" t="s">
        <v>166</v>
      </c>
      <c r="C30" s="194">
        <v>12813</v>
      </c>
      <c r="D30" s="185">
        <v>-1.7332617532019325</v>
      </c>
      <c r="E30" s="194">
        <v>14765</v>
      </c>
      <c r="F30" s="185">
        <v>1.1370641824782519</v>
      </c>
      <c r="G30" s="195">
        <v>3039</v>
      </c>
      <c r="H30" s="188">
        <v>3.0169491525423728</v>
      </c>
      <c r="I30" s="234">
        <v>23.718098805900254</v>
      </c>
      <c r="J30" s="194">
        <v>3750</v>
      </c>
      <c r="K30" s="188">
        <v>13.601938806422295</v>
      </c>
      <c r="L30" s="235">
        <v>29.267150550222432</v>
      </c>
      <c r="M30" s="194">
        <v>5702</v>
      </c>
      <c r="N30" s="188">
        <v>17.325102880658434</v>
      </c>
      <c r="O30" s="187">
        <v>4103</v>
      </c>
      <c r="P30" s="188">
        <v>-12.739259889408764</v>
      </c>
      <c r="Q30" s="188">
        <v>32.022164988683365</v>
      </c>
    </row>
    <row r="31" spans="2:17" ht="15" customHeight="1" x14ac:dyDescent="0.15">
      <c r="B31" s="168" t="s">
        <v>35</v>
      </c>
      <c r="C31" s="197"/>
      <c r="D31" s="170"/>
      <c r="E31" s="197"/>
      <c r="F31" s="170"/>
      <c r="G31" s="237"/>
      <c r="H31" s="173"/>
      <c r="I31" s="228"/>
      <c r="J31" s="197"/>
      <c r="K31" s="173"/>
      <c r="L31" s="229"/>
      <c r="M31" s="197"/>
      <c r="N31" s="173"/>
      <c r="O31" s="172"/>
      <c r="P31" s="173"/>
      <c r="Q31" s="173"/>
    </row>
    <row r="32" spans="2:17" ht="20.25" customHeight="1" thickBot="1" x14ac:dyDescent="0.2">
      <c r="B32" s="199" t="s">
        <v>173</v>
      </c>
      <c r="C32" s="200">
        <v>12119</v>
      </c>
      <c r="D32" s="201">
        <v>-5.4163739951611642</v>
      </c>
      <c r="E32" s="200">
        <v>14222</v>
      </c>
      <c r="F32" s="201">
        <v>-3.6776159837453437</v>
      </c>
      <c r="G32" s="206">
        <v>2880</v>
      </c>
      <c r="H32" s="205">
        <v>-5.2319842053307006</v>
      </c>
      <c r="I32" s="238">
        <v>23.764336991500947</v>
      </c>
      <c r="J32" s="202">
        <v>3921</v>
      </c>
      <c r="K32" s="205">
        <v>4.5600000000000005</v>
      </c>
      <c r="L32" s="239">
        <v>32.35415463322056</v>
      </c>
      <c r="M32" s="202">
        <v>6024</v>
      </c>
      <c r="N32" s="205">
        <v>5.6471413539109081</v>
      </c>
      <c r="O32" s="204">
        <v>3380</v>
      </c>
      <c r="P32" s="205">
        <v>-17.621252741896175</v>
      </c>
      <c r="Q32" s="205">
        <v>27.89008994141431</v>
      </c>
    </row>
    <row r="33" spans="2:17" ht="20.100000000000001" customHeight="1" x14ac:dyDescent="0.15">
      <c r="B33" s="209" t="s">
        <v>158</v>
      </c>
      <c r="C33" s="210"/>
      <c r="D33" s="211"/>
      <c r="E33" s="210"/>
      <c r="F33" s="211"/>
      <c r="G33" s="213"/>
      <c r="H33" s="213"/>
      <c r="I33" s="213"/>
      <c r="J33" s="212"/>
      <c r="K33" s="212"/>
      <c r="L33" s="212"/>
      <c r="M33" s="212"/>
      <c r="N33" s="212"/>
      <c r="O33" s="210"/>
      <c r="P33" s="211"/>
      <c r="Q33" s="212"/>
    </row>
    <row r="34" spans="2:17" ht="20.100000000000001" customHeight="1" x14ac:dyDescent="0.15">
      <c r="B34" s="209" t="s">
        <v>163</v>
      </c>
      <c r="C34" s="210"/>
      <c r="D34" s="211"/>
      <c r="E34" s="210"/>
      <c r="F34" s="211"/>
      <c r="G34" s="213"/>
      <c r="H34" s="213"/>
      <c r="I34" s="213"/>
      <c r="J34" s="212"/>
      <c r="K34" s="212"/>
      <c r="L34" s="212"/>
      <c r="M34" s="212"/>
      <c r="N34" s="212"/>
      <c r="O34" s="210"/>
      <c r="P34" s="211"/>
      <c r="Q34" s="212"/>
    </row>
    <row r="35" spans="2:17" ht="20.100000000000001" customHeight="1" x14ac:dyDescent="0.15">
      <c r="B35" s="214" t="s">
        <v>159</v>
      </c>
    </row>
    <row r="36" spans="2:17" ht="18.75" customHeight="1" x14ac:dyDescent="0.15">
      <c r="B36" s="214" t="s">
        <v>171</v>
      </c>
    </row>
  </sheetData>
  <mergeCells count="6">
    <mergeCell ref="O4:Q4"/>
    <mergeCell ref="M4:N4"/>
    <mergeCell ref="C4:D4"/>
    <mergeCell ref="E4:F4"/>
    <mergeCell ref="G4:I4"/>
    <mergeCell ref="J4:L4"/>
  </mergeCells>
  <phoneticPr fontId="1"/>
  <printOptions horizontalCentered="1"/>
  <pageMargins left="0.59055118110236227" right="0.39370078740157483" top="0.59055118110236227" bottom="0.39370078740157483" header="0.19685039370078741" footer="0.19685039370078741"/>
  <pageSetup paperSize="9" scale="59" fitToWidth="0"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W38"/>
  <sheetViews>
    <sheetView showGridLines="0" view="pageBreakPreview" zoomScale="70" zoomScaleNormal="100" zoomScaleSheetLayoutView="70" workbookViewId="0">
      <pane xSplit="2" ySplit="5" topLeftCell="E24" activePane="bottomRight" state="frozen"/>
      <selection activeCell="AE46" sqref="AE46"/>
      <selection pane="topRight" activeCell="AE46" sqref="AE46"/>
      <selection pane="bottomLeft" activeCell="AE46" sqref="AE46"/>
      <selection pane="bottomRight" activeCell="AE46" sqref="AE46"/>
    </sheetView>
  </sheetViews>
  <sheetFormatPr defaultColWidth="3.625" defaultRowHeight="21" customHeight="1" x14ac:dyDescent="0.15"/>
  <cols>
    <col min="1" max="1" width="2.5" style="117" customWidth="1"/>
    <col min="2" max="2" width="11.25" style="117" customWidth="1"/>
    <col min="3" max="3" width="14.625" style="117" customWidth="1"/>
    <col min="4" max="4" width="12.625" style="117" customWidth="1"/>
    <col min="5" max="5" width="14.625" style="117" customWidth="1"/>
    <col min="6" max="6" width="12.625" style="117" customWidth="1"/>
    <col min="7" max="7" width="14.125" style="117" customWidth="1"/>
    <col min="8" max="9" width="12.625" style="117" customWidth="1"/>
    <col min="10" max="10" width="14.125" style="117" customWidth="1"/>
    <col min="11" max="12" width="12.625" style="117" customWidth="1"/>
    <col min="13" max="13" width="14.625" style="117" customWidth="1"/>
    <col min="14" max="14" width="12.625" style="117" customWidth="1"/>
    <col min="15" max="15" width="14.625" style="117" customWidth="1"/>
    <col min="16" max="16" width="12.625" style="117" customWidth="1"/>
    <col min="17" max="17" width="14.625" style="117" customWidth="1"/>
    <col min="18" max="22" width="12.625" style="117" customWidth="1"/>
    <col min="23" max="23" width="12.625" style="118" customWidth="1"/>
    <col min="24" max="248" width="12.625" style="117" customWidth="1"/>
    <col min="249" max="16384" width="3.625" style="117"/>
  </cols>
  <sheetData>
    <row r="1" spans="1:18" s="113" customFormat="1" ht="3.75" customHeight="1" x14ac:dyDescent="0.15">
      <c r="G1" s="114"/>
      <c r="H1" s="114"/>
      <c r="I1" s="114"/>
      <c r="Q1" s="115"/>
      <c r="R1" s="115"/>
    </row>
    <row r="2" spans="1:18" ht="26.25" customHeight="1" x14ac:dyDescent="0.15">
      <c r="A2" s="116" t="s">
        <v>157</v>
      </c>
    </row>
    <row r="3" spans="1:18" ht="15" customHeight="1" thickBot="1" x14ac:dyDescent="0.2">
      <c r="N3" s="119"/>
      <c r="P3" s="119"/>
      <c r="R3" s="119" t="s">
        <v>28</v>
      </c>
    </row>
    <row r="4" spans="1:18" ht="30" customHeight="1" x14ac:dyDescent="0.15">
      <c r="B4" s="120" t="s">
        <v>27</v>
      </c>
      <c r="C4" s="273" t="s">
        <v>153</v>
      </c>
      <c r="D4" s="274"/>
      <c r="E4" s="271" t="s">
        <v>161</v>
      </c>
      <c r="F4" s="275"/>
      <c r="G4" s="280" t="s">
        <v>131</v>
      </c>
      <c r="H4" s="278"/>
      <c r="I4" s="281"/>
      <c r="J4" s="277" t="s">
        <v>132</v>
      </c>
      <c r="K4" s="278"/>
      <c r="L4" s="279"/>
      <c r="M4" s="280" t="s">
        <v>154</v>
      </c>
      <c r="N4" s="281"/>
      <c r="O4" s="271" t="s">
        <v>155</v>
      </c>
      <c r="P4" s="282"/>
      <c r="Q4" s="271" t="s">
        <v>180</v>
      </c>
      <c r="R4" s="283"/>
    </row>
    <row r="5" spans="1:18" ht="30" customHeight="1" thickBot="1" x14ac:dyDescent="0.2">
      <c r="B5" s="121" t="s">
        <v>26</v>
      </c>
      <c r="C5" s="122"/>
      <c r="D5" s="123" t="s">
        <v>23</v>
      </c>
      <c r="E5" s="124"/>
      <c r="F5" s="125" t="s">
        <v>23</v>
      </c>
      <c r="G5" s="126"/>
      <c r="H5" s="123" t="s">
        <v>25</v>
      </c>
      <c r="I5" s="127" t="s">
        <v>24</v>
      </c>
      <c r="J5" s="128"/>
      <c r="K5" s="127" t="s">
        <v>23</v>
      </c>
      <c r="L5" s="123" t="s">
        <v>24</v>
      </c>
      <c r="M5" s="129"/>
      <c r="N5" s="127" t="s">
        <v>23</v>
      </c>
      <c r="O5" s="130"/>
      <c r="P5" s="127" t="s">
        <v>23</v>
      </c>
      <c r="Q5" s="131"/>
      <c r="R5" s="132" t="s">
        <v>23</v>
      </c>
    </row>
    <row r="6" spans="1:18" ht="15" customHeight="1" thickTop="1" x14ac:dyDescent="0.15">
      <c r="B6" s="133"/>
      <c r="C6" s="134"/>
      <c r="D6" s="135" t="s">
        <v>97</v>
      </c>
      <c r="E6" s="134"/>
      <c r="F6" s="136" t="s">
        <v>97</v>
      </c>
      <c r="G6" s="137"/>
      <c r="H6" s="138" t="s">
        <v>22</v>
      </c>
      <c r="I6" s="138" t="s">
        <v>22</v>
      </c>
      <c r="J6" s="134"/>
      <c r="K6" s="138" t="s">
        <v>97</v>
      </c>
      <c r="L6" s="135" t="s">
        <v>97</v>
      </c>
      <c r="M6" s="139"/>
      <c r="N6" s="138" t="s">
        <v>97</v>
      </c>
      <c r="O6" s="140"/>
      <c r="P6" s="138" t="s">
        <v>97</v>
      </c>
      <c r="Q6" s="140"/>
      <c r="R6" s="141" t="s">
        <v>97</v>
      </c>
    </row>
    <row r="7" spans="1:18" ht="35.1" customHeight="1" x14ac:dyDescent="0.2">
      <c r="B7" s="142" t="s">
        <v>133</v>
      </c>
      <c r="C7" s="143">
        <v>14075</v>
      </c>
      <c r="D7" s="144">
        <v>9.4208785356961044</v>
      </c>
      <c r="E7" s="143">
        <v>14075</v>
      </c>
      <c r="F7" s="145">
        <v>9.4208785356961044</v>
      </c>
      <c r="G7" s="146">
        <v>678</v>
      </c>
      <c r="H7" s="147">
        <v>2.113598386198376</v>
      </c>
      <c r="I7" s="147">
        <v>4.8191512791912068</v>
      </c>
      <c r="J7" s="143">
        <v>3221</v>
      </c>
      <c r="K7" s="147">
        <v>18.318448499454448</v>
      </c>
      <c r="L7" s="144">
        <v>22.88150163762052</v>
      </c>
      <c r="M7" s="148">
        <v>13320</v>
      </c>
      <c r="N7" s="147">
        <v>9.9768659562979707</v>
      </c>
      <c r="O7" s="149" t="s">
        <v>21</v>
      </c>
      <c r="P7" s="150" t="s">
        <v>21</v>
      </c>
      <c r="Q7" s="149" t="s">
        <v>21</v>
      </c>
      <c r="R7" s="151" t="s">
        <v>21</v>
      </c>
    </row>
    <row r="8" spans="1:18" ht="35.1" customHeight="1" x14ac:dyDescent="0.2">
      <c r="B8" s="152" t="s">
        <v>134</v>
      </c>
      <c r="C8" s="153">
        <v>11369</v>
      </c>
      <c r="D8" s="154">
        <v>-10.9</v>
      </c>
      <c r="E8" s="153">
        <v>11369</v>
      </c>
      <c r="F8" s="155">
        <v>-10.9</v>
      </c>
      <c r="G8" s="156">
        <v>822</v>
      </c>
      <c r="H8" s="157">
        <v>3.4</v>
      </c>
      <c r="I8" s="157">
        <v>7.2301873515700592</v>
      </c>
      <c r="J8" s="153">
        <v>3205</v>
      </c>
      <c r="K8" s="157">
        <v>-4</v>
      </c>
      <c r="L8" s="154">
        <v>28.190693992435563</v>
      </c>
      <c r="M8" s="158">
        <v>10603</v>
      </c>
      <c r="N8" s="157">
        <v>-11</v>
      </c>
      <c r="O8" s="159" t="s">
        <v>21</v>
      </c>
      <c r="P8" s="160" t="s">
        <v>21</v>
      </c>
      <c r="Q8" s="159" t="s">
        <v>21</v>
      </c>
      <c r="R8" s="161" t="s">
        <v>21</v>
      </c>
    </row>
    <row r="9" spans="1:18" ht="35.1" customHeight="1" x14ac:dyDescent="0.2">
      <c r="B9" s="152" t="s">
        <v>135</v>
      </c>
      <c r="C9" s="162">
        <v>11522.84</v>
      </c>
      <c r="D9" s="154">
        <v>0</v>
      </c>
      <c r="E9" s="162">
        <v>11870</v>
      </c>
      <c r="F9" s="155">
        <v>0.5</v>
      </c>
      <c r="G9" s="163">
        <v>957</v>
      </c>
      <c r="H9" s="157">
        <v>1.4</v>
      </c>
      <c r="I9" s="157">
        <v>8.3052441932717969</v>
      </c>
      <c r="J9" s="162">
        <v>2382</v>
      </c>
      <c r="K9" s="157">
        <v>-11.3</v>
      </c>
      <c r="L9" s="154">
        <v>20.676760243134503</v>
      </c>
      <c r="M9" s="164">
        <v>9577</v>
      </c>
      <c r="N9" s="157">
        <v>-8.8000000000000007</v>
      </c>
      <c r="O9" s="156">
        <v>1043.9488699999999</v>
      </c>
      <c r="P9" s="157">
        <v>244.90156014148789</v>
      </c>
      <c r="Q9" s="165" t="s">
        <v>21</v>
      </c>
      <c r="R9" s="166" t="s">
        <v>21</v>
      </c>
    </row>
    <row r="10" spans="1:18" ht="35.1" customHeight="1" x14ac:dyDescent="0.2">
      <c r="B10" s="152" t="s">
        <v>136</v>
      </c>
      <c r="C10" s="162">
        <v>9909.0400000000009</v>
      </c>
      <c r="D10" s="154">
        <v>-1.5938181821793052</v>
      </c>
      <c r="E10" s="162">
        <v>10752</v>
      </c>
      <c r="F10" s="155">
        <v>-0.7</v>
      </c>
      <c r="G10" s="156">
        <v>916</v>
      </c>
      <c r="H10" s="157">
        <v>-2.7</v>
      </c>
      <c r="I10" s="157">
        <v>9.2440841897903319</v>
      </c>
      <c r="J10" s="162">
        <v>1855.8000000000009</v>
      </c>
      <c r="K10" s="157">
        <v>-7.2</v>
      </c>
      <c r="L10" s="154">
        <v>18.728353099795743</v>
      </c>
      <c r="M10" s="164">
        <v>8333</v>
      </c>
      <c r="N10" s="157">
        <v>-1.5</v>
      </c>
      <c r="O10" s="156">
        <v>887.49422000000004</v>
      </c>
      <c r="P10" s="157">
        <v>-21.353075839647545</v>
      </c>
      <c r="Q10" s="165" t="s">
        <v>21</v>
      </c>
      <c r="R10" s="166" t="s">
        <v>21</v>
      </c>
    </row>
    <row r="11" spans="1:18" ht="35.1" customHeight="1" x14ac:dyDescent="0.2">
      <c r="B11" s="152" t="s">
        <v>137</v>
      </c>
      <c r="C11" s="162">
        <v>10558.96</v>
      </c>
      <c r="D11" s="154">
        <v>6.5588593849656291</v>
      </c>
      <c r="E11" s="162">
        <v>11517</v>
      </c>
      <c r="F11" s="155">
        <v>7.1</v>
      </c>
      <c r="G11" s="156">
        <v>890</v>
      </c>
      <c r="H11" s="157">
        <v>-2.8</v>
      </c>
      <c r="I11" s="157">
        <v>8.4288604180714781</v>
      </c>
      <c r="J11" s="162">
        <v>1819.5899999999992</v>
      </c>
      <c r="K11" s="157">
        <v>-1.9</v>
      </c>
      <c r="L11" s="154">
        <v>17.232663065301878</v>
      </c>
      <c r="M11" s="164">
        <v>8955</v>
      </c>
      <c r="N11" s="157">
        <v>7.5</v>
      </c>
      <c r="O11" s="156">
        <v>906.67085999999995</v>
      </c>
      <c r="P11" s="157">
        <v>2.1607622413585972</v>
      </c>
      <c r="Q11" s="165" t="s">
        <v>21</v>
      </c>
      <c r="R11" s="166" t="s">
        <v>21</v>
      </c>
    </row>
    <row r="12" spans="1:18" ht="35.1" customHeight="1" x14ac:dyDescent="0.2">
      <c r="B12" s="152" t="s">
        <v>138</v>
      </c>
      <c r="C12" s="162">
        <v>11133.78</v>
      </c>
      <c r="D12" s="154">
        <v>5.4439073545122056</v>
      </c>
      <c r="E12" s="162">
        <v>11952</v>
      </c>
      <c r="F12" s="155">
        <v>3.8</v>
      </c>
      <c r="G12" s="156">
        <v>903</v>
      </c>
      <c r="H12" s="157">
        <v>1.3970621265891054</v>
      </c>
      <c r="I12" s="157">
        <v>7.5542484699149508</v>
      </c>
      <c r="J12" s="162">
        <v>1805</v>
      </c>
      <c r="K12" s="157">
        <v>-0.7964120236780019</v>
      </c>
      <c r="L12" s="154">
        <v>15.101468797978569</v>
      </c>
      <c r="M12" s="164">
        <v>9934</v>
      </c>
      <c r="N12" s="157">
        <v>10.934565036283274</v>
      </c>
      <c r="O12" s="156">
        <v>952</v>
      </c>
      <c r="P12" s="157">
        <v>5</v>
      </c>
      <c r="Q12" s="165" t="s">
        <v>21</v>
      </c>
      <c r="R12" s="166" t="s">
        <v>21</v>
      </c>
    </row>
    <row r="13" spans="1:18" ht="35.1" customHeight="1" x14ac:dyDescent="0.2">
      <c r="B13" s="152" t="s">
        <v>139</v>
      </c>
      <c r="C13" s="162">
        <v>11990.01</v>
      </c>
      <c r="D13" s="154">
        <v>7.6903800865474352</v>
      </c>
      <c r="E13" s="162">
        <v>12806</v>
      </c>
      <c r="F13" s="155">
        <v>7.1</v>
      </c>
      <c r="G13" s="156">
        <v>884</v>
      </c>
      <c r="H13" s="157">
        <v>-2.1</v>
      </c>
      <c r="I13" s="157">
        <v>6.9</v>
      </c>
      <c r="J13" s="162">
        <v>1791</v>
      </c>
      <c r="K13" s="157">
        <v>-0.8</v>
      </c>
      <c r="L13" s="154">
        <v>14</v>
      </c>
      <c r="M13" s="164">
        <v>11666</v>
      </c>
      <c r="N13" s="157">
        <v>17.399999999999999</v>
      </c>
      <c r="O13" s="156">
        <v>977</v>
      </c>
      <c r="P13" s="157">
        <v>2.7</v>
      </c>
      <c r="Q13" s="165" t="s">
        <v>21</v>
      </c>
      <c r="R13" s="166" t="s">
        <v>21</v>
      </c>
    </row>
    <row r="14" spans="1:18" ht="35.1" customHeight="1" x14ac:dyDescent="0.2">
      <c r="B14" s="152" t="s">
        <v>140</v>
      </c>
      <c r="C14" s="162">
        <v>13424.87</v>
      </c>
      <c r="D14" s="154">
        <v>11.967129301810431</v>
      </c>
      <c r="E14" s="162">
        <v>14260</v>
      </c>
      <c r="F14" s="155">
        <v>11.4</v>
      </c>
      <c r="G14" s="156">
        <v>879</v>
      </c>
      <c r="H14" s="157">
        <v>-0.54972400687719869</v>
      </c>
      <c r="I14" s="157">
        <v>6.1655387044949483</v>
      </c>
      <c r="J14" s="162">
        <v>1746</v>
      </c>
      <c r="K14" s="157">
        <v>-2.5342676083861448</v>
      </c>
      <c r="L14" s="154">
        <v>12.241457536098647</v>
      </c>
      <c r="M14" s="164">
        <v>11591</v>
      </c>
      <c r="N14" s="157">
        <v>-0.64691380882825911</v>
      </c>
      <c r="O14" s="156">
        <v>913</v>
      </c>
      <c r="P14" s="157">
        <v>-6.5999999999999943</v>
      </c>
      <c r="Q14" s="165" t="s">
        <v>21</v>
      </c>
      <c r="R14" s="166" t="s">
        <v>21</v>
      </c>
    </row>
    <row r="15" spans="1:18" ht="35.1" customHeight="1" x14ac:dyDescent="0.2">
      <c r="B15" s="152" t="s">
        <v>141</v>
      </c>
      <c r="C15" s="162">
        <v>12813.41</v>
      </c>
      <c r="D15" s="154">
        <v>-4.5546809764265959</v>
      </c>
      <c r="E15" s="162">
        <v>13567</v>
      </c>
      <c r="F15" s="155">
        <v>-4.9000000000000004</v>
      </c>
      <c r="G15" s="156">
        <v>859</v>
      </c>
      <c r="H15" s="157">
        <v>-2.3088646755078344</v>
      </c>
      <c r="I15" s="157">
        <v>6.3308007771615911</v>
      </c>
      <c r="J15" s="162">
        <v>1614</v>
      </c>
      <c r="K15" s="157">
        <v>-7.5598913877845746</v>
      </c>
      <c r="L15" s="154">
        <v>11.893948104710429</v>
      </c>
      <c r="M15" s="164">
        <v>11096</v>
      </c>
      <c r="N15" s="157">
        <v>-4.2684257796559137</v>
      </c>
      <c r="O15" s="156">
        <v>909</v>
      </c>
      <c r="P15" s="157">
        <v>-0.5</v>
      </c>
      <c r="Q15" s="165" t="s">
        <v>21</v>
      </c>
      <c r="R15" s="166" t="s">
        <v>21</v>
      </c>
    </row>
    <row r="16" spans="1:18" ht="35.1" customHeight="1" x14ac:dyDescent="0.2">
      <c r="B16" s="152" t="s">
        <v>142</v>
      </c>
      <c r="C16" s="162">
        <v>10270.01</v>
      </c>
      <c r="D16" s="154">
        <v>-19.849517029424632</v>
      </c>
      <c r="E16" s="162">
        <v>10946</v>
      </c>
      <c r="F16" s="155">
        <v>-19.3</v>
      </c>
      <c r="G16" s="156">
        <v>846</v>
      </c>
      <c r="H16" s="157">
        <v>-1.4588087365528821</v>
      </c>
      <c r="I16" s="157">
        <v>7.7321946847841865</v>
      </c>
      <c r="J16" s="162">
        <v>1479</v>
      </c>
      <c r="K16" s="157">
        <v>-8.373355477198217</v>
      </c>
      <c r="L16" s="154">
        <v>13.50747420820349</v>
      </c>
      <c r="M16" s="164">
        <v>8925</v>
      </c>
      <c r="N16" s="157">
        <v>-19.562903581937547</v>
      </c>
      <c r="O16" s="156">
        <v>802</v>
      </c>
      <c r="P16" s="157">
        <v>-11.799999999999997</v>
      </c>
      <c r="Q16" s="156">
        <v>464</v>
      </c>
      <c r="R16" s="166" t="s">
        <v>21</v>
      </c>
    </row>
    <row r="17" spans="2:18" ht="35.1" customHeight="1" x14ac:dyDescent="0.2">
      <c r="B17" s="152" t="s">
        <v>143</v>
      </c>
      <c r="C17" s="162">
        <v>9859.68</v>
      </c>
      <c r="D17" s="154">
        <v>-3.9954196733985583</v>
      </c>
      <c r="E17" s="162">
        <v>10657</v>
      </c>
      <c r="F17" s="155">
        <v>-2.6</v>
      </c>
      <c r="G17" s="156">
        <v>825</v>
      </c>
      <c r="H17" s="157">
        <v>-2.5130259100414634</v>
      </c>
      <c r="I17" s="157">
        <v>7.7421606776079548</v>
      </c>
      <c r="J17" s="162">
        <v>1413</v>
      </c>
      <c r="K17" s="157">
        <v>-4.4265743251925898</v>
      </c>
      <c r="L17" s="154">
        <v>13.259407233785812</v>
      </c>
      <c r="M17" s="164">
        <v>9376</v>
      </c>
      <c r="N17" s="157">
        <v>5.0548667489798618</v>
      </c>
      <c r="O17" s="156">
        <v>1012</v>
      </c>
      <c r="P17" s="157">
        <v>26.200000000000003</v>
      </c>
      <c r="Q17" s="156">
        <v>1026</v>
      </c>
      <c r="R17" s="167">
        <v>121.12068965517241</v>
      </c>
    </row>
    <row r="18" spans="2:18" ht="35.1" customHeight="1" x14ac:dyDescent="0.2">
      <c r="B18" s="152" t="s">
        <v>144</v>
      </c>
      <c r="C18" s="162">
        <v>9702.08</v>
      </c>
      <c r="D18" s="154">
        <v>-1.5984291579442811</v>
      </c>
      <c r="E18" s="162">
        <v>10427</v>
      </c>
      <c r="F18" s="155">
        <v>-2.2000000000000002</v>
      </c>
      <c r="G18" s="156">
        <v>815</v>
      </c>
      <c r="H18" s="157">
        <v>-1.2386077176653032</v>
      </c>
      <c r="I18" s="157">
        <v>7.8149124910093501</v>
      </c>
      <c r="J18" s="162">
        <v>1338</v>
      </c>
      <c r="K18" s="157">
        <v>-5.3399569746376869</v>
      </c>
      <c r="L18" s="154">
        <v>12.828194677535375</v>
      </c>
      <c r="M18" s="164">
        <v>9375</v>
      </c>
      <c r="N18" s="157">
        <v>-1.130495434291845E-2</v>
      </c>
      <c r="O18" s="156">
        <v>943</v>
      </c>
      <c r="P18" s="157">
        <v>-6.8181818181818272</v>
      </c>
      <c r="Q18" s="156">
        <v>1130</v>
      </c>
      <c r="R18" s="167">
        <v>10.1364522417154</v>
      </c>
    </row>
    <row r="19" spans="2:18" ht="35.1" customHeight="1" x14ac:dyDescent="0.2">
      <c r="B19" s="152" t="s">
        <v>145</v>
      </c>
      <c r="C19" s="162">
        <v>9936.2199999999993</v>
      </c>
      <c r="D19" s="154">
        <v>2.4132969425112947</v>
      </c>
      <c r="E19" s="162">
        <v>10696</v>
      </c>
      <c r="F19" s="155">
        <v>2.6</v>
      </c>
      <c r="G19" s="156">
        <v>807</v>
      </c>
      <c r="H19" s="157">
        <v>-0.98159509202454842</v>
      </c>
      <c r="I19" s="157">
        <v>7.5448765893792071</v>
      </c>
      <c r="J19" s="162">
        <v>1356</v>
      </c>
      <c r="K19" s="157">
        <v>1.3452914798206308</v>
      </c>
      <c r="L19" s="154">
        <v>12.677636499626027</v>
      </c>
      <c r="M19" s="164">
        <v>9575</v>
      </c>
      <c r="N19" s="157">
        <v>2.13333333333334</v>
      </c>
      <c r="O19" s="156">
        <v>951</v>
      </c>
      <c r="P19" s="157">
        <v>0.84835630965005748</v>
      </c>
      <c r="Q19" s="156">
        <v>1170</v>
      </c>
      <c r="R19" s="167">
        <v>3.539823008849563</v>
      </c>
    </row>
    <row r="20" spans="2:18" ht="35.1" customHeight="1" x14ac:dyDescent="0.2">
      <c r="B20" s="152" t="s">
        <v>146</v>
      </c>
      <c r="C20" s="162">
        <v>10442.09</v>
      </c>
      <c r="D20" s="154">
        <v>5.0911714917745314</v>
      </c>
      <c r="E20" s="162">
        <v>11171</v>
      </c>
      <c r="F20" s="155">
        <v>4.4000000000000004</v>
      </c>
      <c r="G20" s="156">
        <v>801</v>
      </c>
      <c r="H20" s="157">
        <v>-0.74349442379183017</v>
      </c>
      <c r="I20" s="157">
        <v>7.6708781479569703</v>
      </c>
      <c r="J20" s="162">
        <v>1257</v>
      </c>
      <c r="K20" s="157">
        <v>-7.3008849557522097</v>
      </c>
      <c r="L20" s="154">
        <v>12.037820014958692</v>
      </c>
      <c r="M20" s="164">
        <v>10245</v>
      </c>
      <c r="N20" s="157">
        <v>6.9973890339425537</v>
      </c>
      <c r="O20" s="156">
        <v>1049</v>
      </c>
      <c r="P20" s="157">
        <v>10.304942166140904</v>
      </c>
      <c r="Q20" s="156">
        <v>1414</v>
      </c>
      <c r="R20" s="167">
        <v>20.854700854700848</v>
      </c>
    </row>
    <row r="21" spans="2:18" ht="35.1" customHeight="1" x14ac:dyDescent="0.2">
      <c r="B21" s="152" t="s">
        <v>147</v>
      </c>
      <c r="C21" s="162">
        <v>11003.19</v>
      </c>
      <c r="D21" s="154">
        <v>5.3734453543304141</v>
      </c>
      <c r="E21" s="162">
        <v>12021</v>
      </c>
      <c r="F21" s="155">
        <v>7.6</v>
      </c>
      <c r="G21" s="156">
        <v>794</v>
      </c>
      <c r="H21" s="157">
        <v>-0.87390761548064688</v>
      </c>
      <c r="I21" s="157">
        <v>7.2160891523276423</v>
      </c>
      <c r="J21" s="162">
        <v>1180.27</v>
      </c>
      <c r="K21" s="157">
        <v>-6.1042163882259359</v>
      </c>
      <c r="L21" s="154">
        <v>10.726616553926634</v>
      </c>
      <c r="M21" s="164">
        <v>10953.95</v>
      </c>
      <c r="N21" s="157">
        <v>6.9199609565641822</v>
      </c>
      <c r="O21" s="156">
        <v>1196.47</v>
      </c>
      <c r="P21" s="157">
        <v>14.058150619637757</v>
      </c>
      <c r="Q21" s="163">
        <v>1706.96208</v>
      </c>
      <c r="R21" s="167">
        <v>20.718676096181056</v>
      </c>
    </row>
    <row r="22" spans="2:18" ht="35.1" customHeight="1" x14ac:dyDescent="0.2">
      <c r="B22" s="152" t="s">
        <v>148</v>
      </c>
      <c r="C22" s="162">
        <v>12840.42</v>
      </c>
      <c r="D22" s="154">
        <v>16.697248706965894</v>
      </c>
      <c r="E22" s="162">
        <v>14276</v>
      </c>
      <c r="F22" s="155">
        <v>18.8</v>
      </c>
      <c r="G22" s="156">
        <v>781.15</v>
      </c>
      <c r="H22" s="157">
        <v>-1.6183879093199067</v>
      </c>
      <c r="I22" s="157">
        <v>6.0835237476655744</v>
      </c>
      <c r="J22" s="162">
        <v>1261.1500000000005</v>
      </c>
      <c r="K22" s="157">
        <v>6.8526693044812248</v>
      </c>
      <c r="L22" s="154">
        <v>9.8217192272526948</v>
      </c>
      <c r="M22" s="164">
        <v>11858.29</v>
      </c>
      <c r="N22" s="157">
        <v>8.255834653252947</v>
      </c>
      <c r="O22" s="156">
        <v>1778.61</v>
      </c>
      <c r="P22" s="157">
        <v>48.654792848964036</v>
      </c>
      <c r="Q22" s="156">
        <v>1541.96</v>
      </c>
      <c r="R22" s="167">
        <v>-9.6664174285582263</v>
      </c>
    </row>
    <row r="23" spans="2:18" ht="35.1" customHeight="1" x14ac:dyDescent="0.2">
      <c r="B23" s="152" t="s">
        <v>149</v>
      </c>
      <c r="C23" s="162">
        <v>12991.88</v>
      </c>
      <c r="D23" s="154">
        <v>1.1795564319547083</v>
      </c>
      <c r="E23" s="162">
        <v>14159</v>
      </c>
      <c r="F23" s="155">
        <v>-0.8</v>
      </c>
      <c r="G23" s="156">
        <v>775.74</v>
      </c>
      <c r="H23" s="157">
        <v>-0.69256864878704505</v>
      </c>
      <c r="I23" s="157">
        <v>5.9709603229093871</v>
      </c>
      <c r="J23" s="162">
        <v>1263.369999999999</v>
      </c>
      <c r="K23" s="157">
        <v>0.17602981405846663</v>
      </c>
      <c r="L23" s="154">
        <v>9.724304719563289</v>
      </c>
      <c r="M23" s="164">
        <v>12045.26</v>
      </c>
      <c r="N23" s="157">
        <v>1.5767028804321654</v>
      </c>
      <c r="O23" s="156">
        <v>1831.29</v>
      </c>
      <c r="P23" s="157">
        <v>2.9618634776595201</v>
      </c>
      <c r="Q23" s="156">
        <v>1297.78</v>
      </c>
      <c r="R23" s="167">
        <v>-15.835689641754659</v>
      </c>
    </row>
    <row r="24" spans="2:18" ht="35.1" customHeight="1" x14ac:dyDescent="0.2">
      <c r="B24" s="152" t="s">
        <v>150</v>
      </c>
      <c r="C24" s="162">
        <v>13288.7</v>
      </c>
      <c r="D24" s="154">
        <v>2.2846578016422683</v>
      </c>
      <c r="E24" s="240">
        <v>14999</v>
      </c>
      <c r="F24" s="155">
        <v>5.9</v>
      </c>
      <c r="G24" s="156">
        <v>777.88</v>
      </c>
      <c r="H24" s="157">
        <v>0.27586562508057</v>
      </c>
      <c r="I24" s="157">
        <v>5.8536952448320756</v>
      </c>
      <c r="J24" s="162">
        <v>1287.3200000000006</v>
      </c>
      <c r="K24" s="157">
        <v>1.8957233431220857</v>
      </c>
      <c r="L24" s="154">
        <v>9.6873283315900025</v>
      </c>
      <c r="M24" s="164">
        <v>11666.62</v>
      </c>
      <c r="N24" s="157">
        <v>-3.1434771852164261</v>
      </c>
      <c r="O24" s="156">
        <v>1708.23</v>
      </c>
      <c r="P24" s="157">
        <v>-6.7198532182232213</v>
      </c>
      <c r="Q24" s="156">
        <v>1347.81</v>
      </c>
      <c r="R24" s="167">
        <v>3.8550447687589582</v>
      </c>
    </row>
    <row r="25" spans="2:18" ht="15" customHeight="1" x14ac:dyDescent="0.15">
      <c r="B25" s="168"/>
      <c r="C25" s="169"/>
      <c r="D25" s="170"/>
      <c r="E25" s="169"/>
      <c r="F25" s="171"/>
      <c r="G25" s="172"/>
      <c r="H25" s="173"/>
      <c r="I25" s="173"/>
      <c r="J25" s="169"/>
      <c r="K25" s="173"/>
      <c r="L25" s="170"/>
      <c r="M25" s="174"/>
      <c r="N25" s="173"/>
      <c r="O25" s="172"/>
      <c r="P25" s="173"/>
      <c r="Q25" s="172"/>
      <c r="R25" s="175"/>
    </row>
    <row r="26" spans="2:18" ht="22.5" customHeight="1" x14ac:dyDescent="0.15">
      <c r="B26" s="176" t="s">
        <v>151</v>
      </c>
      <c r="C26" s="177">
        <v>12778</v>
      </c>
      <c r="D26" s="178">
        <v>-3.8408572697103662</v>
      </c>
      <c r="E26" s="177">
        <v>14570</v>
      </c>
      <c r="F26" s="179">
        <v>-2.8633242216147714</v>
      </c>
      <c r="G26" s="180">
        <v>785</v>
      </c>
      <c r="H26" s="181">
        <v>0.87802745924821846</v>
      </c>
      <c r="I26" s="181">
        <v>6.1409577173802461</v>
      </c>
      <c r="J26" s="177">
        <v>1283</v>
      </c>
      <c r="K26" s="181">
        <v>-0.32392878227643324</v>
      </c>
      <c r="L26" s="178">
        <v>10.041633081082772</v>
      </c>
      <c r="M26" s="182">
        <v>11890</v>
      </c>
      <c r="N26" s="181">
        <v>1.91143621717344</v>
      </c>
      <c r="O26" s="180">
        <v>1672</v>
      </c>
      <c r="P26" s="181">
        <v>-2.1332022034503582</v>
      </c>
      <c r="Q26" s="180">
        <v>1524</v>
      </c>
      <c r="R26" s="183">
        <v>13.078994813809066</v>
      </c>
    </row>
    <row r="27" spans="2:18" ht="15" customHeight="1" x14ac:dyDescent="0.15">
      <c r="B27" s="168"/>
      <c r="C27" s="184"/>
      <c r="D27" s="185"/>
      <c r="E27" s="184"/>
      <c r="F27" s="186"/>
      <c r="G27" s="187"/>
      <c r="H27" s="188"/>
      <c r="I27" s="188"/>
      <c r="J27" s="184"/>
      <c r="K27" s="188"/>
      <c r="L27" s="185"/>
      <c r="M27" s="189"/>
      <c r="N27" s="188"/>
      <c r="O27" s="187"/>
      <c r="P27" s="188"/>
      <c r="Q27" s="187"/>
      <c r="R27" s="190"/>
    </row>
    <row r="28" spans="2:18" ht="22.5" customHeight="1" x14ac:dyDescent="0.15">
      <c r="B28" s="176" t="s">
        <v>152</v>
      </c>
      <c r="C28" s="191">
        <v>13039</v>
      </c>
      <c r="D28" s="178">
        <v>2.0425731726404757</v>
      </c>
      <c r="E28" s="192">
        <v>14599</v>
      </c>
      <c r="F28" s="179">
        <v>0.19903912148249828</v>
      </c>
      <c r="G28" s="191">
        <v>811</v>
      </c>
      <c r="H28" s="181">
        <v>3.4</v>
      </c>
      <c r="I28" s="181">
        <v>6.2198021320653423</v>
      </c>
      <c r="J28" s="192">
        <v>1275</v>
      </c>
      <c r="K28" s="181">
        <v>-0.62353858144972718</v>
      </c>
      <c r="L28" s="179">
        <v>9.7783572359843483</v>
      </c>
      <c r="M28" s="191">
        <v>12359</v>
      </c>
      <c r="N28" s="181">
        <v>3.9444911690496216</v>
      </c>
      <c r="O28" s="180">
        <v>1723</v>
      </c>
      <c r="P28" s="181">
        <v>3.0502392344497609</v>
      </c>
      <c r="Q28" s="180">
        <v>1492</v>
      </c>
      <c r="R28" s="183">
        <v>-2.0997375328083989</v>
      </c>
    </row>
    <row r="29" spans="2:18" ht="15" customHeight="1" x14ac:dyDescent="0.15">
      <c r="B29" s="193" t="s">
        <v>172</v>
      </c>
      <c r="C29" s="194"/>
      <c r="D29" s="185"/>
      <c r="E29" s="194"/>
      <c r="F29" s="186"/>
      <c r="G29" s="187"/>
      <c r="H29" s="188"/>
      <c r="I29" s="188"/>
      <c r="J29" s="194"/>
      <c r="K29" s="188"/>
      <c r="L29" s="185"/>
      <c r="M29" s="195"/>
      <c r="N29" s="188"/>
      <c r="O29" s="187"/>
      <c r="P29" s="188"/>
      <c r="Q29" s="187"/>
      <c r="R29" s="190"/>
    </row>
    <row r="30" spans="2:18" ht="22.5" customHeight="1" x14ac:dyDescent="0.15">
      <c r="B30" s="196" t="s">
        <v>166</v>
      </c>
      <c r="C30" s="194">
        <v>12813</v>
      </c>
      <c r="D30" s="185">
        <v>-1.7332617532019325</v>
      </c>
      <c r="E30" s="194">
        <v>14765</v>
      </c>
      <c r="F30" s="186">
        <v>1.1370641824782519</v>
      </c>
      <c r="G30" s="187">
        <v>839</v>
      </c>
      <c r="H30" s="188">
        <v>3.45252774352651</v>
      </c>
      <c r="I30" s="188">
        <v>6.5480371497697654</v>
      </c>
      <c r="J30" s="194">
        <v>1082</v>
      </c>
      <c r="K30" s="188">
        <v>-15.137254901960784</v>
      </c>
      <c r="L30" s="185">
        <v>8.5</v>
      </c>
      <c r="M30" s="195">
        <v>11347</v>
      </c>
      <c r="N30" s="188">
        <v>-8.1883647544299709</v>
      </c>
      <c r="O30" s="187">
        <v>1829</v>
      </c>
      <c r="P30" s="188">
        <v>6.1520603598374928</v>
      </c>
      <c r="Q30" s="187">
        <v>1258</v>
      </c>
      <c r="R30" s="190">
        <v>-15.683646112600535</v>
      </c>
    </row>
    <row r="31" spans="2:18" ht="22.5" customHeight="1" x14ac:dyDescent="0.15">
      <c r="B31" s="168" t="s">
        <v>35</v>
      </c>
      <c r="C31" s="197"/>
      <c r="D31" s="170"/>
      <c r="E31" s="197"/>
      <c r="F31" s="171"/>
      <c r="G31" s="172"/>
      <c r="H31" s="173"/>
      <c r="I31" s="173"/>
      <c r="J31" s="197"/>
      <c r="K31" s="173"/>
      <c r="L31" s="170"/>
      <c r="M31" s="198"/>
      <c r="N31" s="173"/>
      <c r="O31" s="172"/>
      <c r="P31" s="173"/>
      <c r="Q31" s="172"/>
      <c r="R31" s="175"/>
    </row>
    <row r="32" spans="2:18" ht="22.5" customHeight="1" thickBot="1" x14ac:dyDescent="0.2">
      <c r="B32" s="199" t="s">
        <v>173</v>
      </c>
      <c r="C32" s="200">
        <v>12119</v>
      </c>
      <c r="D32" s="201">
        <v>-5.4163739951611642</v>
      </c>
      <c r="E32" s="200">
        <v>14222</v>
      </c>
      <c r="F32" s="203">
        <v>-3.6776159837453437</v>
      </c>
      <c r="G32" s="204">
        <v>835</v>
      </c>
      <c r="H32" s="205">
        <v>-0.47675804529201427</v>
      </c>
      <c r="I32" s="205">
        <v>6.8900074263553099</v>
      </c>
      <c r="J32" s="200">
        <v>1103</v>
      </c>
      <c r="K32" s="205">
        <v>1.9408502772643252</v>
      </c>
      <c r="L32" s="201">
        <v>9</v>
      </c>
      <c r="M32" s="206">
        <v>9939</v>
      </c>
      <c r="N32" s="205">
        <v>-12.408566140830175</v>
      </c>
      <c r="O32" s="207">
        <v>1942</v>
      </c>
      <c r="P32" s="205">
        <v>6.1782394751230179</v>
      </c>
      <c r="Q32" s="204">
        <v>964</v>
      </c>
      <c r="R32" s="208">
        <v>-23.370429252782195</v>
      </c>
    </row>
    <row r="33" spans="2:18" ht="20.100000000000001" customHeight="1" x14ac:dyDescent="0.15">
      <c r="B33" s="209" t="s">
        <v>104</v>
      </c>
      <c r="C33" s="210"/>
      <c r="D33" s="211"/>
      <c r="E33" s="210"/>
      <c r="F33" s="211"/>
      <c r="G33" s="212"/>
      <c r="H33" s="212"/>
      <c r="I33" s="212"/>
      <c r="J33" s="210"/>
      <c r="K33" s="211"/>
      <c r="L33" s="212"/>
      <c r="M33" s="210"/>
      <c r="N33" s="211"/>
      <c r="O33" s="213"/>
      <c r="P33" s="213"/>
      <c r="Q33" s="213"/>
      <c r="R33" s="213"/>
    </row>
    <row r="34" spans="2:18" ht="20.100000000000001" customHeight="1" x14ac:dyDescent="0.15">
      <c r="B34" s="209" t="s">
        <v>164</v>
      </c>
      <c r="C34" s="210"/>
      <c r="D34" s="211"/>
      <c r="E34" s="210"/>
      <c r="F34" s="211"/>
      <c r="G34" s="212"/>
      <c r="H34" s="212"/>
      <c r="I34" s="212"/>
      <c r="J34" s="210"/>
      <c r="K34" s="211"/>
      <c r="L34" s="212"/>
      <c r="M34" s="210"/>
      <c r="N34" s="211"/>
      <c r="O34" s="213"/>
      <c r="P34" s="213"/>
      <c r="Q34" s="213"/>
      <c r="R34" s="213"/>
    </row>
    <row r="35" spans="2:18" ht="20.100000000000001" customHeight="1" x14ac:dyDescent="0.15">
      <c r="B35" s="209" t="s">
        <v>105</v>
      </c>
      <c r="C35" s="210"/>
      <c r="D35" s="211"/>
      <c r="E35" s="210"/>
      <c r="F35" s="211"/>
      <c r="G35" s="212"/>
      <c r="H35" s="212"/>
      <c r="I35" s="212"/>
      <c r="J35" s="210"/>
      <c r="K35" s="211"/>
      <c r="L35" s="212"/>
      <c r="M35" s="210"/>
      <c r="N35" s="211"/>
      <c r="O35" s="213"/>
      <c r="P35" s="213"/>
      <c r="Q35" s="213"/>
      <c r="R35" s="213"/>
    </row>
    <row r="36" spans="2:18" ht="20.100000000000001" customHeight="1" x14ac:dyDescent="0.15">
      <c r="B36" s="214" t="s">
        <v>178</v>
      </c>
      <c r="G36" s="213"/>
      <c r="H36" s="213"/>
      <c r="I36" s="213"/>
      <c r="J36" s="213"/>
      <c r="K36" s="213"/>
      <c r="L36" s="213"/>
      <c r="M36" s="213"/>
      <c r="N36" s="213"/>
      <c r="O36" s="213"/>
      <c r="P36" s="213"/>
      <c r="Q36" s="213"/>
      <c r="R36" s="213"/>
    </row>
    <row r="37" spans="2:18" ht="20.100000000000001" customHeight="1" x14ac:dyDescent="0.15">
      <c r="B37" s="214" t="s">
        <v>179</v>
      </c>
      <c r="G37" s="213"/>
      <c r="H37" s="213"/>
      <c r="I37" s="213"/>
      <c r="J37" s="213"/>
      <c r="K37" s="213"/>
      <c r="L37" s="213"/>
      <c r="M37" s="213"/>
      <c r="N37" s="213"/>
      <c r="O37" s="213"/>
      <c r="P37" s="213"/>
      <c r="Q37" s="213"/>
      <c r="R37" s="213"/>
    </row>
    <row r="38" spans="2:18" ht="20.100000000000001" customHeight="1" x14ac:dyDescent="0.15">
      <c r="B38" s="214" t="s">
        <v>160</v>
      </c>
    </row>
  </sheetData>
  <mergeCells count="7">
    <mergeCell ref="J4:L4"/>
    <mergeCell ref="M4:N4"/>
    <mergeCell ref="O4:P4"/>
    <mergeCell ref="Q4:R4"/>
    <mergeCell ref="C4:D4"/>
    <mergeCell ref="E4:F4"/>
    <mergeCell ref="G4:I4"/>
  </mergeCells>
  <phoneticPr fontId="1"/>
  <printOptions horizontalCentered="1"/>
  <pageMargins left="0.59055118110236227" right="0.39370078740157483" top="0.59055118110236227" bottom="0.39370078740157483" header="0.19685039370078741" footer="0.19685039370078741"/>
  <pageSetup paperSize="9" scale="56" fitToWidth="0" fitToHeight="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4"/>
  <sheetViews>
    <sheetView showGridLines="0" tabSelected="1" view="pageBreakPreview" zoomScale="70" zoomScaleNormal="100" zoomScaleSheetLayoutView="70" workbookViewId="0">
      <pane xSplit="2" ySplit="6" topLeftCell="C25" activePane="bottomRight" state="frozen"/>
      <selection activeCell="AE34" sqref="AE34"/>
      <selection pane="topRight" activeCell="AE34" sqref="AE34"/>
      <selection pane="bottomLeft" activeCell="AE34" sqref="AE34"/>
      <selection pane="bottomRight" activeCell="G28" sqref="G28"/>
    </sheetView>
  </sheetViews>
  <sheetFormatPr defaultColWidth="12.625" defaultRowHeight="21" customHeight="1" x14ac:dyDescent="0.15"/>
  <cols>
    <col min="1" max="1" width="2.5" style="13" customWidth="1"/>
    <col min="2" max="2" width="11.375" style="13" customWidth="1"/>
    <col min="3" max="3" width="12.125" style="13" customWidth="1"/>
    <col min="4" max="4" width="11.125" style="13" customWidth="1"/>
    <col min="5" max="5" width="12.5" style="13" customWidth="1"/>
    <col min="6" max="6" width="12.125" style="13" customWidth="1"/>
    <col min="7" max="7" width="11.625" style="13" customWidth="1"/>
    <col min="8" max="8" width="12.5" style="13" customWidth="1"/>
    <col min="9" max="9" width="12.125" style="13" customWidth="1"/>
    <col min="10" max="10" width="11.125" style="13" customWidth="1"/>
    <col min="11" max="11" width="12.5" style="13" customWidth="1"/>
    <col min="12" max="12" width="12.125" style="13" customWidth="1"/>
    <col min="13" max="13" width="11.125" style="13" customWidth="1"/>
    <col min="14" max="14" width="12.5" style="13" customWidth="1"/>
    <col min="15" max="15" width="13.625" style="13" customWidth="1"/>
    <col min="16" max="16" width="11.75" style="13" customWidth="1"/>
    <col min="17" max="17" width="12.5" style="13" customWidth="1"/>
    <col min="18" max="18" width="12.625" style="14" customWidth="1"/>
    <col min="19" max="16384" width="12.625" style="13"/>
  </cols>
  <sheetData>
    <row r="1" spans="1:17" s="47" customFormat="1" ht="22.5" customHeight="1" x14ac:dyDescent="0.15"/>
    <row r="2" spans="1:17" s="47" customFormat="1" ht="11.25" customHeight="1" x14ac:dyDescent="0.15"/>
    <row r="3" spans="1:17" ht="24.75" customHeight="1" x14ac:dyDescent="0.15">
      <c r="A3" s="17" t="s">
        <v>106</v>
      </c>
    </row>
    <row r="4" spans="1:17" ht="15" customHeight="1" thickBot="1" x14ac:dyDescent="0.2">
      <c r="P4" s="16"/>
      <c r="Q4" s="16" t="s">
        <v>28</v>
      </c>
    </row>
    <row r="5" spans="1:17" ht="22.5" customHeight="1" x14ac:dyDescent="0.15">
      <c r="B5" s="66" t="s">
        <v>27</v>
      </c>
      <c r="C5" s="284" t="s">
        <v>34</v>
      </c>
      <c r="D5" s="61"/>
      <c r="E5" s="62"/>
      <c r="F5" s="284" t="s">
        <v>33</v>
      </c>
      <c r="G5" s="61"/>
      <c r="H5" s="63"/>
      <c r="I5" s="286" t="s">
        <v>32</v>
      </c>
      <c r="J5" s="61"/>
      <c r="K5" s="62"/>
      <c r="L5" s="284" t="s">
        <v>31</v>
      </c>
      <c r="M5" s="61"/>
      <c r="N5" s="63"/>
      <c r="O5" s="286" t="s">
        <v>30</v>
      </c>
      <c r="P5" s="61"/>
      <c r="Q5" s="62"/>
    </row>
    <row r="6" spans="1:17" ht="52.5" customHeight="1" thickBot="1" x14ac:dyDescent="0.2">
      <c r="B6" s="67" t="s">
        <v>26</v>
      </c>
      <c r="C6" s="285"/>
      <c r="D6" s="64" t="s">
        <v>29</v>
      </c>
      <c r="E6" s="65" t="s">
        <v>181</v>
      </c>
      <c r="F6" s="285"/>
      <c r="G6" s="64" t="s">
        <v>29</v>
      </c>
      <c r="H6" s="65" t="s">
        <v>181</v>
      </c>
      <c r="I6" s="287"/>
      <c r="J6" s="64" t="s">
        <v>29</v>
      </c>
      <c r="K6" s="65" t="s">
        <v>181</v>
      </c>
      <c r="L6" s="285"/>
      <c r="M6" s="64" t="s">
        <v>29</v>
      </c>
      <c r="N6" s="65" t="s">
        <v>181</v>
      </c>
      <c r="O6" s="287"/>
      <c r="P6" s="64" t="s">
        <v>29</v>
      </c>
      <c r="Q6" s="65" t="s">
        <v>181</v>
      </c>
    </row>
    <row r="7" spans="1:17" ht="30" customHeight="1" thickTop="1" x14ac:dyDescent="0.15">
      <c r="B7" s="58" t="s">
        <v>109</v>
      </c>
      <c r="C7" s="69">
        <v>14075</v>
      </c>
      <c r="D7" s="72">
        <v>8352</v>
      </c>
      <c r="E7" s="71" t="s">
        <v>21</v>
      </c>
      <c r="F7" s="69">
        <v>30463</v>
      </c>
      <c r="G7" s="72">
        <v>18468</v>
      </c>
      <c r="H7" s="71" t="s">
        <v>21</v>
      </c>
      <c r="I7" s="81">
        <v>10220</v>
      </c>
      <c r="J7" s="72">
        <v>5221</v>
      </c>
      <c r="K7" s="71" t="s">
        <v>21</v>
      </c>
      <c r="L7" s="69">
        <v>10622</v>
      </c>
      <c r="M7" s="70">
        <v>5884</v>
      </c>
      <c r="N7" s="71" t="s">
        <v>21</v>
      </c>
      <c r="O7" s="81">
        <v>147541</v>
      </c>
      <c r="P7" s="72">
        <v>74834</v>
      </c>
      <c r="Q7" s="71" t="s">
        <v>21</v>
      </c>
    </row>
    <row r="8" spans="1:17" ht="30" customHeight="1" x14ac:dyDescent="0.15">
      <c r="B8" s="58" t="s">
        <v>124</v>
      </c>
      <c r="C8" s="69">
        <v>11369</v>
      </c>
      <c r="D8" s="70">
        <v>5152</v>
      </c>
      <c r="E8" s="73" t="s">
        <v>21</v>
      </c>
      <c r="F8" s="69">
        <v>23191</v>
      </c>
      <c r="G8" s="70">
        <v>11160</v>
      </c>
      <c r="H8" s="73" t="s">
        <v>21</v>
      </c>
      <c r="I8" s="81">
        <v>9210</v>
      </c>
      <c r="J8" s="70">
        <v>3224</v>
      </c>
      <c r="K8" s="73" t="s">
        <v>21</v>
      </c>
      <c r="L8" s="69">
        <v>9552</v>
      </c>
      <c r="M8" s="70">
        <v>4128</v>
      </c>
      <c r="N8" s="73" t="s">
        <v>21</v>
      </c>
      <c r="O8" s="81">
        <v>138779</v>
      </c>
      <c r="P8" s="70">
        <v>53301</v>
      </c>
      <c r="Q8" s="73" t="s">
        <v>21</v>
      </c>
    </row>
    <row r="9" spans="1:17" ht="30" customHeight="1" x14ac:dyDescent="0.15">
      <c r="B9" s="58" t="s">
        <v>125</v>
      </c>
      <c r="C9" s="69">
        <v>11870</v>
      </c>
      <c r="D9" s="70">
        <v>4322</v>
      </c>
      <c r="E9" s="73" t="s">
        <v>21</v>
      </c>
      <c r="F9" s="69">
        <v>27803</v>
      </c>
      <c r="G9" s="70">
        <v>11253</v>
      </c>
      <c r="H9" s="73" t="s">
        <v>21</v>
      </c>
      <c r="I9" s="81">
        <v>9353</v>
      </c>
      <c r="J9" s="70">
        <v>2835</v>
      </c>
      <c r="K9" s="73" t="s">
        <v>21</v>
      </c>
      <c r="L9" s="69">
        <v>10877</v>
      </c>
      <c r="M9" s="70">
        <v>4021</v>
      </c>
      <c r="N9" s="73" t="s">
        <v>21</v>
      </c>
      <c r="O9" s="81">
        <v>153195</v>
      </c>
      <c r="P9" s="70">
        <v>50689</v>
      </c>
      <c r="Q9" s="73" t="s">
        <v>21</v>
      </c>
    </row>
    <row r="10" spans="1:17" ht="30" customHeight="1" x14ac:dyDescent="0.15">
      <c r="B10" s="58" t="s">
        <v>110</v>
      </c>
      <c r="C10" s="69">
        <v>10752</v>
      </c>
      <c r="D10" s="70">
        <v>3802</v>
      </c>
      <c r="E10" s="73" t="s">
        <v>21</v>
      </c>
      <c r="F10" s="69">
        <v>26078</v>
      </c>
      <c r="G10" s="70">
        <v>10726</v>
      </c>
      <c r="H10" s="73" t="s">
        <v>21</v>
      </c>
      <c r="I10" s="81">
        <v>8592</v>
      </c>
      <c r="J10" s="70">
        <v>2628</v>
      </c>
      <c r="K10" s="73" t="s">
        <v>21</v>
      </c>
      <c r="L10" s="69">
        <v>10197</v>
      </c>
      <c r="M10" s="70">
        <v>4205</v>
      </c>
      <c r="N10" s="73" t="s">
        <v>21</v>
      </c>
      <c r="O10" s="81">
        <v>136931</v>
      </c>
      <c r="P10" s="70">
        <v>44083</v>
      </c>
      <c r="Q10" s="73" t="s">
        <v>21</v>
      </c>
    </row>
    <row r="11" spans="1:17" ht="30" customHeight="1" x14ac:dyDescent="0.15">
      <c r="B11" s="58" t="s">
        <v>111</v>
      </c>
      <c r="C11" s="69">
        <v>11517</v>
      </c>
      <c r="D11" s="70">
        <v>4364</v>
      </c>
      <c r="E11" s="73" t="s">
        <v>21</v>
      </c>
      <c r="F11" s="69">
        <v>29098</v>
      </c>
      <c r="G11" s="70">
        <v>12817</v>
      </c>
      <c r="H11" s="73" t="s">
        <v>21</v>
      </c>
      <c r="I11" s="81">
        <v>9477</v>
      </c>
      <c r="J11" s="70">
        <v>3246</v>
      </c>
      <c r="K11" s="73" t="s">
        <v>21</v>
      </c>
      <c r="L11" s="69">
        <v>10427</v>
      </c>
      <c r="M11" s="70">
        <v>4196</v>
      </c>
      <c r="N11" s="73" t="s">
        <v>21</v>
      </c>
      <c r="O11" s="81">
        <v>144870</v>
      </c>
      <c r="P11" s="70">
        <v>49865</v>
      </c>
      <c r="Q11" s="73" t="s">
        <v>21</v>
      </c>
    </row>
    <row r="12" spans="1:17" ht="30" customHeight="1" x14ac:dyDescent="0.15">
      <c r="B12" s="58" t="s">
        <v>112</v>
      </c>
      <c r="C12" s="69">
        <v>11952</v>
      </c>
      <c r="D12" s="70">
        <v>4837</v>
      </c>
      <c r="E12" s="73" t="s">
        <v>21</v>
      </c>
      <c r="F12" s="69">
        <v>31037</v>
      </c>
      <c r="G12" s="70">
        <v>14851</v>
      </c>
      <c r="H12" s="73" t="s">
        <v>21</v>
      </c>
      <c r="I12" s="81">
        <v>9783</v>
      </c>
      <c r="J12" s="70">
        <v>3422</v>
      </c>
      <c r="K12" s="73" t="s">
        <v>21</v>
      </c>
      <c r="L12" s="69">
        <v>10947</v>
      </c>
      <c r="M12" s="70">
        <v>4730</v>
      </c>
      <c r="N12" s="73" t="s">
        <v>21</v>
      </c>
      <c r="O12" s="81">
        <v>152269</v>
      </c>
      <c r="P12" s="70">
        <v>56645</v>
      </c>
      <c r="Q12" s="73" t="s">
        <v>21</v>
      </c>
    </row>
    <row r="13" spans="1:17" ht="30" customHeight="1" x14ac:dyDescent="0.15">
      <c r="B13" s="58" t="s">
        <v>113</v>
      </c>
      <c r="C13" s="69">
        <v>12806</v>
      </c>
      <c r="D13" s="70">
        <v>5490</v>
      </c>
      <c r="E13" s="73" t="s">
        <v>21</v>
      </c>
      <c r="F13" s="69">
        <v>32927</v>
      </c>
      <c r="G13" s="70">
        <v>16499</v>
      </c>
      <c r="H13" s="73" t="s">
        <v>21</v>
      </c>
      <c r="I13" s="81">
        <v>10443</v>
      </c>
      <c r="J13" s="70">
        <v>3807</v>
      </c>
      <c r="K13" s="73" t="s">
        <v>21</v>
      </c>
      <c r="L13" s="69">
        <v>12308</v>
      </c>
      <c r="M13" s="70">
        <v>5867</v>
      </c>
      <c r="N13" s="73" t="s">
        <v>21</v>
      </c>
      <c r="O13" s="81">
        <v>163243</v>
      </c>
      <c r="P13" s="70">
        <v>64798</v>
      </c>
      <c r="Q13" s="73" t="s">
        <v>21</v>
      </c>
    </row>
    <row r="14" spans="1:17" ht="30" customHeight="1" x14ac:dyDescent="0.15">
      <c r="B14" s="58" t="s">
        <v>114</v>
      </c>
      <c r="C14" s="74">
        <v>14260</v>
      </c>
      <c r="D14" s="75">
        <v>5667</v>
      </c>
      <c r="E14" s="73" t="s">
        <v>21</v>
      </c>
      <c r="F14" s="74">
        <v>37202</v>
      </c>
      <c r="G14" s="75">
        <v>17898</v>
      </c>
      <c r="H14" s="73" t="s">
        <v>21</v>
      </c>
      <c r="I14" s="84">
        <v>12611</v>
      </c>
      <c r="J14" s="75">
        <v>3930</v>
      </c>
      <c r="K14" s="73" t="s">
        <v>21</v>
      </c>
      <c r="L14" s="82">
        <v>14135</v>
      </c>
      <c r="M14" s="75">
        <v>6304</v>
      </c>
      <c r="N14" s="73" t="s">
        <v>21</v>
      </c>
      <c r="O14" s="83">
        <v>186642</v>
      </c>
      <c r="P14" s="75">
        <v>67909</v>
      </c>
      <c r="Q14" s="73" t="s">
        <v>21</v>
      </c>
    </row>
    <row r="15" spans="1:17" ht="30" customHeight="1" x14ac:dyDescent="0.15">
      <c r="B15" s="58" t="s">
        <v>115</v>
      </c>
      <c r="C15" s="74">
        <v>13567</v>
      </c>
      <c r="D15" s="75">
        <v>5235</v>
      </c>
      <c r="E15" s="73" t="s">
        <v>21</v>
      </c>
      <c r="F15" s="74">
        <v>35063</v>
      </c>
      <c r="G15" s="75">
        <v>16222</v>
      </c>
      <c r="H15" s="73" t="s">
        <v>21</v>
      </c>
      <c r="I15" s="84">
        <v>12441</v>
      </c>
      <c r="J15" s="75">
        <v>3743</v>
      </c>
      <c r="K15" s="73" t="s">
        <v>21</v>
      </c>
      <c r="L15" s="74">
        <v>13339</v>
      </c>
      <c r="M15" s="75">
        <v>5543</v>
      </c>
      <c r="N15" s="73" t="s">
        <v>21</v>
      </c>
      <c r="O15" s="84">
        <v>179280</v>
      </c>
      <c r="P15" s="75">
        <v>62661</v>
      </c>
      <c r="Q15" s="73" t="s">
        <v>21</v>
      </c>
    </row>
    <row r="16" spans="1:17" ht="30" customHeight="1" x14ac:dyDescent="0.15">
      <c r="B16" s="58" t="s">
        <v>116</v>
      </c>
      <c r="C16" s="74">
        <v>10946</v>
      </c>
      <c r="D16" s="75">
        <v>2944</v>
      </c>
      <c r="E16" s="76">
        <v>464</v>
      </c>
      <c r="F16" s="74">
        <v>28003</v>
      </c>
      <c r="G16" s="75">
        <v>8776</v>
      </c>
      <c r="H16" s="76">
        <v>791</v>
      </c>
      <c r="I16" s="84">
        <v>10365</v>
      </c>
      <c r="J16" s="75">
        <v>2032</v>
      </c>
      <c r="K16" s="76">
        <v>402</v>
      </c>
      <c r="L16" s="74">
        <v>9608</v>
      </c>
      <c r="M16" s="75">
        <v>2074</v>
      </c>
      <c r="N16" s="76">
        <v>387</v>
      </c>
      <c r="O16" s="84">
        <v>146545</v>
      </c>
      <c r="P16" s="75">
        <v>33879</v>
      </c>
      <c r="Q16" s="76">
        <v>6405</v>
      </c>
    </row>
    <row r="17" spans="2:27" ht="30" customHeight="1" x14ac:dyDescent="0.15">
      <c r="B17" s="58" t="s">
        <v>117</v>
      </c>
      <c r="C17" s="74">
        <v>10657</v>
      </c>
      <c r="D17" s="75">
        <v>2629</v>
      </c>
      <c r="E17" s="76">
        <v>1026</v>
      </c>
      <c r="F17" s="74">
        <v>27038</v>
      </c>
      <c r="G17" s="75">
        <v>7605</v>
      </c>
      <c r="H17" s="76">
        <v>1748</v>
      </c>
      <c r="I17" s="84">
        <v>9744</v>
      </c>
      <c r="J17" s="75">
        <v>1809</v>
      </c>
      <c r="K17" s="76">
        <v>890</v>
      </c>
      <c r="L17" s="74">
        <v>9158</v>
      </c>
      <c r="M17" s="75">
        <v>2074</v>
      </c>
      <c r="N17" s="76">
        <v>856</v>
      </c>
      <c r="O17" s="84">
        <v>140262</v>
      </c>
      <c r="P17" s="75">
        <v>30109</v>
      </c>
      <c r="Q17" s="76">
        <v>14159</v>
      </c>
    </row>
    <row r="18" spans="2:27" ht="30" customHeight="1" x14ac:dyDescent="0.15">
      <c r="B18" s="57" t="s">
        <v>118</v>
      </c>
      <c r="C18" s="53">
        <v>10427</v>
      </c>
      <c r="D18" s="77">
        <v>2687</v>
      </c>
      <c r="E18" s="78">
        <v>1130</v>
      </c>
      <c r="F18" s="53">
        <v>26136</v>
      </c>
      <c r="G18" s="77">
        <v>7421</v>
      </c>
      <c r="H18" s="78">
        <v>1991</v>
      </c>
      <c r="I18" s="85">
        <v>9848</v>
      </c>
      <c r="J18" s="77">
        <v>1907</v>
      </c>
      <c r="K18" s="78">
        <v>991</v>
      </c>
      <c r="L18" s="85">
        <v>8938</v>
      </c>
      <c r="M18" s="77">
        <v>2031</v>
      </c>
      <c r="N18" s="78">
        <v>933</v>
      </c>
      <c r="O18" s="85">
        <v>137940</v>
      </c>
      <c r="P18" s="77">
        <v>30259</v>
      </c>
      <c r="Q18" s="78">
        <v>15427</v>
      </c>
      <c r="R18" s="15"/>
      <c r="AA18" s="14"/>
    </row>
    <row r="19" spans="2:27" ht="30" customHeight="1" x14ac:dyDescent="0.15">
      <c r="B19" s="57" t="s">
        <v>119</v>
      </c>
      <c r="C19" s="53">
        <v>10696</v>
      </c>
      <c r="D19" s="77">
        <v>2780</v>
      </c>
      <c r="E19" s="78">
        <v>1170</v>
      </c>
      <c r="F19" s="53">
        <v>26747</v>
      </c>
      <c r="G19" s="77">
        <v>7991</v>
      </c>
      <c r="H19" s="78">
        <v>2822</v>
      </c>
      <c r="I19" s="85">
        <v>9975</v>
      </c>
      <c r="J19" s="77">
        <v>1979</v>
      </c>
      <c r="K19" s="78">
        <v>1030</v>
      </c>
      <c r="L19" s="85">
        <v>9255</v>
      </c>
      <c r="M19" s="77">
        <v>2217</v>
      </c>
      <c r="N19" s="78">
        <v>967</v>
      </c>
      <c r="O19" s="85">
        <v>141456</v>
      </c>
      <c r="P19" s="77">
        <v>31857</v>
      </c>
      <c r="Q19" s="78">
        <v>16709</v>
      </c>
      <c r="R19" s="15"/>
      <c r="AA19" s="14"/>
    </row>
    <row r="20" spans="2:27" ht="30" customHeight="1" x14ac:dyDescent="0.15">
      <c r="B20" s="57" t="s">
        <v>120</v>
      </c>
      <c r="C20" s="53">
        <v>11171</v>
      </c>
      <c r="D20" s="77">
        <v>3049</v>
      </c>
      <c r="E20" s="78">
        <v>1414</v>
      </c>
      <c r="F20" s="53">
        <v>28769.819289999999</v>
      </c>
      <c r="G20" s="86">
        <v>9270.5366800000011</v>
      </c>
      <c r="H20" s="78">
        <v>3014</v>
      </c>
      <c r="I20" s="87">
        <v>10439.07524</v>
      </c>
      <c r="J20" s="77">
        <v>2150</v>
      </c>
      <c r="K20" s="78">
        <v>1245</v>
      </c>
      <c r="L20" s="85">
        <v>9988.7123900000006</v>
      </c>
      <c r="M20" s="77">
        <v>2466.5728800000002</v>
      </c>
      <c r="N20" s="78">
        <v>1169</v>
      </c>
      <c r="O20" s="85">
        <v>147738.52566000001</v>
      </c>
      <c r="P20" s="77">
        <v>35141.701099999998</v>
      </c>
      <c r="Q20" s="78">
        <v>19803</v>
      </c>
    </row>
    <row r="21" spans="2:27" ht="30" customHeight="1" x14ac:dyDescent="0.15">
      <c r="B21" s="59" t="s">
        <v>121</v>
      </c>
      <c r="C21" s="60">
        <v>12021.427600000001</v>
      </c>
      <c r="D21" s="79">
        <v>3291.62698</v>
      </c>
      <c r="E21" s="92">
        <v>1706.96</v>
      </c>
      <c r="F21" s="55">
        <v>30483.32242</v>
      </c>
      <c r="G21" s="88">
        <v>9978.3359299999993</v>
      </c>
      <c r="H21" s="92">
        <v>3619.1602600000001</v>
      </c>
      <c r="I21" s="89">
        <v>11122.26721</v>
      </c>
      <c r="J21" s="79">
        <v>2343.9287399999998</v>
      </c>
      <c r="K21" s="92">
        <v>1502.0570700000001</v>
      </c>
      <c r="L21" s="90">
        <v>11185.24208</v>
      </c>
      <c r="M21" s="79">
        <v>3724.2616600000001</v>
      </c>
      <c r="N21" s="92">
        <v>1411.2651699999999</v>
      </c>
      <c r="O21" s="90">
        <v>156834.94923</v>
      </c>
      <c r="P21" s="79">
        <v>39793.486830000002</v>
      </c>
      <c r="Q21" s="92">
        <v>23878.816129999999</v>
      </c>
    </row>
    <row r="22" spans="2:27" ht="30" customHeight="1" x14ac:dyDescent="0.15">
      <c r="B22" s="58" t="s">
        <v>122</v>
      </c>
      <c r="C22" s="95">
        <v>14275.79</v>
      </c>
      <c r="D22" s="93">
        <v>3689.08</v>
      </c>
      <c r="E22" s="94">
        <v>1541.9622400000001</v>
      </c>
      <c r="F22" s="56">
        <v>38569</v>
      </c>
      <c r="G22" s="93">
        <v>11368</v>
      </c>
      <c r="H22" s="94">
        <v>2689.0063500000001</v>
      </c>
      <c r="I22" s="56">
        <v>12467</v>
      </c>
      <c r="J22" s="93">
        <v>2591</v>
      </c>
      <c r="K22" s="94">
        <v>1365.91273</v>
      </c>
      <c r="L22" s="56">
        <v>12497</v>
      </c>
      <c r="M22" s="93">
        <v>3655</v>
      </c>
      <c r="N22" s="94">
        <v>1281.01575</v>
      </c>
      <c r="O22" s="56">
        <v>180222</v>
      </c>
      <c r="P22" s="93">
        <v>43530</v>
      </c>
      <c r="Q22" s="94">
        <v>21026.778450000002</v>
      </c>
    </row>
    <row r="23" spans="2:27" ht="30" customHeight="1" x14ac:dyDescent="0.15">
      <c r="B23" s="57" t="s">
        <v>123</v>
      </c>
      <c r="C23" s="53">
        <v>14159</v>
      </c>
      <c r="D23" s="77">
        <v>4080</v>
      </c>
      <c r="E23" s="78">
        <v>1297.7764500000001</v>
      </c>
      <c r="F23" s="53">
        <v>39046</v>
      </c>
      <c r="G23" s="77">
        <v>12671</v>
      </c>
      <c r="H23" s="78">
        <v>2326.7498900000001</v>
      </c>
      <c r="I23" s="53">
        <v>12372</v>
      </c>
      <c r="J23" s="77">
        <v>2830</v>
      </c>
      <c r="K23" s="78">
        <v>1171.74746</v>
      </c>
      <c r="L23" s="53">
        <v>12663</v>
      </c>
      <c r="M23" s="77">
        <v>4007</v>
      </c>
      <c r="N23" s="78">
        <v>1094.27738</v>
      </c>
      <c r="O23" s="53">
        <v>181140</v>
      </c>
      <c r="P23" s="77">
        <v>48168</v>
      </c>
      <c r="Q23" s="78">
        <v>17776.069780000002</v>
      </c>
    </row>
    <row r="24" spans="2:27" ht="30" customHeight="1" x14ac:dyDescent="0.15">
      <c r="B24" s="57" t="s">
        <v>126</v>
      </c>
      <c r="C24" s="54">
        <v>14999</v>
      </c>
      <c r="D24" s="77">
        <v>4285</v>
      </c>
      <c r="E24" s="78">
        <v>1348</v>
      </c>
      <c r="F24" s="53">
        <v>39255</v>
      </c>
      <c r="G24" s="77">
        <v>12327</v>
      </c>
      <c r="H24" s="78">
        <v>2423.04081</v>
      </c>
      <c r="I24" s="54">
        <v>12723</v>
      </c>
      <c r="J24" s="77">
        <v>2974</v>
      </c>
      <c r="K24" s="78">
        <v>1218.80495</v>
      </c>
      <c r="L24" s="53">
        <v>11923</v>
      </c>
      <c r="M24" s="77">
        <v>3326</v>
      </c>
      <c r="N24" s="78">
        <v>1138.08277</v>
      </c>
      <c r="O24" s="53">
        <v>183967</v>
      </c>
      <c r="P24" s="77">
        <v>47538</v>
      </c>
      <c r="Q24" s="78">
        <v>18451.744200000001</v>
      </c>
    </row>
    <row r="25" spans="2:27" ht="30" customHeight="1" x14ac:dyDescent="0.15">
      <c r="B25" s="57" t="s">
        <v>169</v>
      </c>
      <c r="C25" s="53">
        <v>14570</v>
      </c>
      <c r="D25" s="77">
        <v>4419</v>
      </c>
      <c r="E25" s="78">
        <v>1524</v>
      </c>
      <c r="F25" s="53">
        <v>40883</v>
      </c>
      <c r="G25" s="77">
        <v>13433</v>
      </c>
      <c r="H25" s="78">
        <v>2740</v>
      </c>
      <c r="I25" s="53">
        <v>11528</v>
      </c>
      <c r="J25" s="77">
        <v>3078</v>
      </c>
      <c r="K25" s="78">
        <v>1378</v>
      </c>
      <c r="L25" s="53">
        <v>12275</v>
      </c>
      <c r="M25" s="77">
        <v>4024</v>
      </c>
      <c r="N25" s="78">
        <v>1287</v>
      </c>
      <c r="O25" s="53">
        <v>183280</v>
      </c>
      <c r="P25" s="77">
        <v>50780</v>
      </c>
      <c r="Q25" s="78">
        <v>20865</v>
      </c>
    </row>
    <row r="26" spans="2:27" ht="30" customHeight="1" thickBot="1" x14ac:dyDescent="0.2">
      <c r="B26" s="68" t="s">
        <v>170</v>
      </c>
      <c r="C26" s="106">
        <v>14599</v>
      </c>
      <c r="D26" s="80">
        <v>4702</v>
      </c>
      <c r="E26" s="104">
        <v>1492</v>
      </c>
      <c r="F26" s="106">
        <v>42222</v>
      </c>
      <c r="G26" s="80">
        <v>14650</v>
      </c>
      <c r="H26" s="104">
        <v>2682</v>
      </c>
      <c r="I26" s="91">
        <v>11176</v>
      </c>
      <c r="J26" s="80">
        <v>2991</v>
      </c>
      <c r="K26" s="104">
        <v>1349</v>
      </c>
      <c r="L26" s="91">
        <v>12006</v>
      </c>
      <c r="M26" s="80">
        <v>3864</v>
      </c>
      <c r="N26" s="104">
        <v>1260</v>
      </c>
      <c r="O26" s="91">
        <v>183437</v>
      </c>
      <c r="P26" s="80">
        <v>52063</v>
      </c>
      <c r="Q26" s="105">
        <v>20427</v>
      </c>
    </row>
    <row r="27" spans="2:27" ht="30" customHeight="1" x14ac:dyDescent="0.15">
      <c r="B27" s="241" t="s">
        <v>98</v>
      </c>
      <c r="C27" s="242"/>
      <c r="D27" s="243"/>
      <c r="E27" s="244"/>
      <c r="F27" s="245"/>
      <c r="G27" s="243"/>
      <c r="H27" s="244"/>
      <c r="I27" s="246"/>
      <c r="J27" s="243"/>
      <c r="K27" s="244"/>
      <c r="L27" s="246"/>
      <c r="M27" s="243"/>
      <c r="N27" s="244"/>
      <c r="O27" s="246"/>
      <c r="P27" s="243"/>
      <c r="Q27" s="244"/>
    </row>
    <row r="28" spans="2:27" ht="30" customHeight="1" thickBot="1" x14ac:dyDescent="0.2">
      <c r="B28" s="247" t="s">
        <v>174</v>
      </c>
      <c r="C28" s="248">
        <v>14765</v>
      </c>
      <c r="D28" s="249">
        <v>4103</v>
      </c>
      <c r="E28" s="250">
        <v>1258</v>
      </c>
      <c r="F28" s="251">
        <v>42398</v>
      </c>
      <c r="G28" s="249">
        <v>12621</v>
      </c>
      <c r="H28" s="250">
        <v>441</v>
      </c>
      <c r="I28" s="252">
        <v>11639</v>
      </c>
      <c r="J28" s="249">
        <v>2788</v>
      </c>
      <c r="K28" s="250">
        <v>1299</v>
      </c>
      <c r="L28" s="252">
        <v>11553</v>
      </c>
      <c r="M28" s="249">
        <v>3396</v>
      </c>
      <c r="N28" s="250">
        <v>1065</v>
      </c>
      <c r="O28" s="252">
        <v>183687</v>
      </c>
      <c r="P28" s="249">
        <v>46303</v>
      </c>
      <c r="Q28" s="253">
        <v>16606</v>
      </c>
    </row>
    <row r="29" spans="2:27" ht="15" customHeight="1" x14ac:dyDescent="0.15">
      <c r="B29" s="52" t="s">
        <v>182</v>
      </c>
      <c r="C29" s="37"/>
      <c r="E29" s="43"/>
    </row>
    <row r="30" spans="2:27" ht="15" customHeight="1" x14ac:dyDescent="0.15">
      <c r="B30" s="52" t="s">
        <v>183</v>
      </c>
      <c r="C30" s="37"/>
      <c r="E30" s="43"/>
    </row>
    <row r="31" spans="2:27" ht="15" customHeight="1" x14ac:dyDescent="0.15">
      <c r="B31" s="52" t="s">
        <v>107</v>
      </c>
      <c r="C31" s="98"/>
      <c r="D31" s="98"/>
      <c r="E31" s="98"/>
      <c r="F31" s="98"/>
      <c r="G31" s="98"/>
      <c r="H31" s="98"/>
      <c r="I31" s="98"/>
      <c r="J31" s="98"/>
      <c r="K31" s="98"/>
      <c r="L31" s="98"/>
      <c r="M31" s="98"/>
      <c r="N31" s="98"/>
      <c r="O31" s="98"/>
      <c r="P31" s="98"/>
      <c r="Q31" s="98"/>
    </row>
    <row r="32" spans="2:27" ht="14.25" customHeight="1" x14ac:dyDescent="0.15">
      <c r="B32" s="96" t="s">
        <v>165</v>
      </c>
      <c r="C32" s="37"/>
    </row>
    <row r="34" spans="3:3" ht="21" customHeight="1" x14ac:dyDescent="0.15">
      <c r="C34" s="102"/>
    </row>
  </sheetData>
  <sheetProtection algorithmName="SHA-512" hashValue="wM4L1hU+gcmrDO9vcR7yy9gYBwmT2LfmcAM+lFk0hf1mi5PFGBx0Gp8BSauTAHXcgzOgqMuRkruhWsK/QnOy/Q==" saltValue="lsLih0iIp1Se3xNCkcWglQ==" spinCount="100000" sheet="1" objects="1" scenarios="1"/>
  <mergeCells count="5">
    <mergeCell ref="C5:C6"/>
    <mergeCell ref="F5:F6"/>
    <mergeCell ref="I5:I6"/>
    <mergeCell ref="L5:L6"/>
    <mergeCell ref="O5:O6"/>
  </mergeCells>
  <phoneticPr fontId="1"/>
  <printOptions horizontalCentered="1"/>
  <pageMargins left="0.59055118110236227" right="0.59055118110236227" top="0.59055118110236227" bottom="0.59055118110236227" header="0.19685039370078741" footer="0.19685039370078741"/>
  <pageSetup paperSize="9" scale="64"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57"/>
  <sheetViews>
    <sheetView view="pageBreakPreview" zoomScaleNormal="100" zoomScaleSheetLayoutView="100" workbookViewId="0">
      <pane ySplit="5" topLeftCell="A45" activePane="bottomLeft" state="frozen"/>
      <selection activeCell="AE46" sqref="AE46"/>
      <selection pane="bottomLeft" activeCell="AE46" sqref="AE46"/>
    </sheetView>
  </sheetViews>
  <sheetFormatPr defaultRowHeight="13.5" x14ac:dyDescent="0.15"/>
  <cols>
    <col min="1" max="2" width="12.25" customWidth="1"/>
    <col min="3" max="3" width="12.75" customWidth="1"/>
    <col min="4" max="12" width="12.25" customWidth="1"/>
    <col min="13" max="13" width="12.75" customWidth="1"/>
    <col min="14" max="22" width="12.25" customWidth="1"/>
    <col min="23" max="23" width="12.75" customWidth="1"/>
    <col min="24" max="32" width="12.25" customWidth="1"/>
    <col min="33" max="33" width="12.75" customWidth="1"/>
    <col min="34" max="41" width="12.25" customWidth="1"/>
  </cols>
  <sheetData>
    <row r="1" spans="1:41" s="18" customFormat="1" ht="18" customHeight="1" x14ac:dyDescent="0.15">
      <c r="B1" s="19" t="s">
        <v>36</v>
      </c>
      <c r="C1" s="20"/>
      <c r="D1" s="20"/>
      <c r="E1" s="20"/>
      <c r="F1" s="20"/>
      <c r="G1" s="19" t="s">
        <v>36</v>
      </c>
      <c r="I1" s="20"/>
      <c r="J1" s="20"/>
      <c r="K1" s="20"/>
      <c r="L1" s="19" t="s">
        <v>36</v>
      </c>
      <c r="M1" s="20"/>
      <c r="N1" s="20"/>
      <c r="O1" s="20"/>
      <c r="P1" s="20"/>
      <c r="Q1" s="19" t="s">
        <v>36</v>
      </c>
      <c r="S1" s="20"/>
      <c r="T1" s="20"/>
      <c r="U1" s="20"/>
      <c r="V1" s="19" t="s">
        <v>36</v>
      </c>
      <c r="W1" s="20"/>
      <c r="X1" s="20"/>
      <c r="Y1" s="20"/>
      <c r="Z1" s="20"/>
      <c r="AA1" s="19" t="s">
        <v>36</v>
      </c>
      <c r="AC1" s="20"/>
      <c r="AD1" s="20"/>
      <c r="AE1" s="20"/>
      <c r="AF1" s="19" t="s">
        <v>36</v>
      </c>
      <c r="AG1" s="20"/>
      <c r="AH1" s="20"/>
      <c r="AI1" s="20"/>
      <c r="AJ1" s="20"/>
      <c r="AK1" s="19" t="s">
        <v>36</v>
      </c>
      <c r="AM1" s="20"/>
      <c r="AN1" s="20"/>
      <c r="AO1" s="20"/>
    </row>
    <row r="2" spans="1:41" s="18" customFormat="1" ht="18" customHeight="1" x14ac:dyDescent="0.15">
      <c r="F2" s="21" t="s">
        <v>37</v>
      </c>
      <c r="K2" s="21" t="s">
        <v>37</v>
      </c>
      <c r="P2" s="21" t="s">
        <v>38</v>
      </c>
      <c r="U2" s="21" t="s">
        <v>38</v>
      </c>
      <c r="V2" s="18" t="s">
        <v>39</v>
      </c>
      <c r="Z2" s="21" t="s">
        <v>38</v>
      </c>
      <c r="AA2" s="18" t="s">
        <v>39</v>
      </c>
      <c r="AE2" s="21" t="s">
        <v>38</v>
      </c>
      <c r="AF2" s="18" t="s">
        <v>40</v>
      </c>
      <c r="AJ2" s="21" t="s">
        <v>38</v>
      </c>
      <c r="AK2" s="18" t="s">
        <v>40</v>
      </c>
      <c r="AO2" s="21" t="s">
        <v>38</v>
      </c>
    </row>
    <row r="3" spans="1:41" ht="18" customHeight="1" x14ac:dyDescent="0.15">
      <c r="A3" s="288" t="s">
        <v>41</v>
      </c>
      <c r="B3" s="288" t="s">
        <v>42</v>
      </c>
      <c r="C3" s="288"/>
      <c r="D3" s="288"/>
      <c r="E3" s="288"/>
      <c r="F3" s="288"/>
      <c r="G3" s="288" t="s">
        <v>29</v>
      </c>
      <c r="H3" s="288"/>
      <c r="I3" s="288"/>
      <c r="J3" s="288"/>
      <c r="K3" s="288"/>
      <c r="L3" s="288" t="s">
        <v>42</v>
      </c>
      <c r="M3" s="288"/>
      <c r="N3" s="288"/>
      <c r="O3" s="288"/>
      <c r="P3" s="288"/>
      <c r="Q3" s="288" t="s">
        <v>29</v>
      </c>
      <c r="R3" s="288"/>
      <c r="S3" s="288"/>
      <c r="T3" s="288"/>
      <c r="U3" s="288"/>
      <c r="V3" s="288" t="s">
        <v>42</v>
      </c>
      <c r="W3" s="288"/>
      <c r="X3" s="288"/>
      <c r="Y3" s="288"/>
      <c r="Z3" s="288"/>
      <c r="AA3" s="288" t="s">
        <v>29</v>
      </c>
      <c r="AB3" s="288"/>
      <c r="AC3" s="288"/>
      <c r="AD3" s="288"/>
      <c r="AE3" s="288"/>
      <c r="AF3" s="288" t="s">
        <v>42</v>
      </c>
      <c r="AG3" s="288"/>
      <c r="AH3" s="288"/>
      <c r="AI3" s="288"/>
      <c r="AJ3" s="288"/>
      <c r="AK3" s="288" t="s">
        <v>29</v>
      </c>
      <c r="AL3" s="288"/>
      <c r="AM3" s="288"/>
      <c r="AN3" s="288"/>
      <c r="AO3" s="288"/>
    </row>
    <row r="4" spans="1:41" ht="18" customHeight="1" x14ac:dyDescent="0.15">
      <c r="A4" s="288"/>
      <c r="B4" s="288"/>
      <c r="C4" s="288"/>
      <c r="D4" s="288"/>
      <c r="E4" s="288"/>
      <c r="F4" s="288"/>
      <c r="G4" s="288"/>
      <c r="H4" s="288"/>
      <c r="I4" s="288"/>
      <c r="J4" s="288"/>
      <c r="K4" s="288"/>
      <c r="L4" s="288"/>
      <c r="M4" s="288"/>
      <c r="N4" s="288"/>
      <c r="O4" s="288"/>
      <c r="P4" s="288"/>
      <c r="Q4" s="288"/>
      <c r="R4" s="288"/>
      <c r="S4" s="288"/>
      <c r="T4" s="288"/>
      <c r="U4" s="288"/>
      <c r="V4" s="288"/>
      <c r="W4" s="288"/>
      <c r="X4" s="288"/>
      <c r="Y4" s="288"/>
      <c r="Z4" s="288"/>
      <c r="AA4" s="288"/>
      <c r="AB4" s="288"/>
      <c r="AC4" s="288"/>
      <c r="AD4" s="288"/>
      <c r="AE4" s="288"/>
      <c r="AF4" s="288"/>
      <c r="AG4" s="288"/>
      <c r="AH4" s="288"/>
      <c r="AI4" s="288"/>
      <c r="AJ4" s="288"/>
      <c r="AK4" s="288"/>
      <c r="AL4" s="288"/>
      <c r="AM4" s="288"/>
      <c r="AN4" s="288"/>
      <c r="AO4" s="288"/>
    </row>
    <row r="5" spans="1:41" ht="18" customHeight="1" x14ac:dyDescent="0.15">
      <c r="A5" s="288"/>
      <c r="B5" s="22" t="s">
        <v>43</v>
      </c>
      <c r="C5" s="22" t="s">
        <v>44</v>
      </c>
      <c r="D5" s="22" t="s">
        <v>45</v>
      </c>
      <c r="E5" s="22" t="s">
        <v>46</v>
      </c>
      <c r="F5" s="22" t="s">
        <v>47</v>
      </c>
      <c r="G5" s="22" t="s">
        <v>48</v>
      </c>
      <c r="H5" s="22" t="s">
        <v>49</v>
      </c>
      <c r="I5" s="22" t="s">
        <v>50</v>
      </c>
      <c r="J5" s="22" t="s">
        <v>51</v>
      </c>
      <c r="K5" s="22" t="s">
        <v>52</v>
      </c>
      <c r="L5" s="22" t="s">
        <v>43</v>
      </c>
      <c r="M5" s="22" t="s">
        <v>44</v>
      </c>
      <c r="N5" s="22" t="s">
        <v>45</v>
      </c>
      <c r="O5" s="22" t="s">
        <v>46</v>
      </c>
      <c r="P5" s="22" t="s">
        <v>47</v>
      </c>
      <c r="Q5" s="22" t="s">
        <v>48</v>
      </c>
      <c r="R5" s="22" t="s">
        <v>49</v>
      </c>
      <c r="S5" s="22" t="s">
        <v>50</v>
      </c>
      <c r="T5" s="22" t="s">
        <v>51</v>
      </c>
      <c r="U5" s="22" t="s">
        <v>52</v>
      </c>
      <c r="V5" s="22" t="s">
        <v>43</v>
      </c>
      <c r="W5" s="22" t="s">
        <v>44</v>
      </c>
      <c r="X5" s="22" t="s">
        <v>45</v>
      </c>
      <c r="Y5" s="22" t="s">
        <v>46</v>
      </c>
      <c r="Z5" s="22" t="s">
        <v>47</v>
      </c>
      <c r="AA5" s="22" t="s">
        <v>48</v>
      </c>
      <c r="AB5" s="22" t="s">
        <v>49</v>
      </c>
      <c r="AC5" s="22" t="s">
        <v>50</v>
      </c>
      <c r="AD5" s="22" t="s">
        <v>51</v>
      </c>
      <c r="AE5" s="22" t="s">
        <v>52</v>
      </c>
      <c r="AF5" s="22" t="s">
        <v>43</v>
      </c>
      <c r="AG5" s="22" t="s">
        <v>44</v>
      </c>
      <c r="AH5" s="22" t="s">
        <v>45</v>
      </c>
      <c r="AI5" s="22" t="s">
        <v>46</v>
      </c>
      <c r="AJ5" s="22" t="s">
        <v>47</v>
      </c>
      <c r="AK5" s="22" t="s">
        <v>48</v>
      </c>
      <c r="AL5" s="22" t="s">
        <v>49</v>
      </c>
      <c r="AM5" s="22" t="s">
        <v>50</v>
      </c>
      <c r="AN5" s="22" t="s">
        <v>51</v>
      </c>
      <c r="AO5" s="22" t="s">
        <v>52</v>
      </c>
    </row>
    <row r="6" spans="1:41" s="29" customFormat="1" ht="18" customHeight="1" x14ac:dyDescent="0.15">
      <c r="A6" s="23" t="s">
        <v>53</v>
      </c>
      <c r="B6" s="24">
        <v>241012962</v>
      </c>
      <c r="C6" s="24">
        <v>426211826</v>
      </c>
      <c r="D6" s="24">
        <v>145995749</v>
      </c>
      <c r="E6" s="24">
        <v>162392664</v>
      </c>
      <c r="F6" s="24">
        <v>2111119509</v>
      </c>
      <c r="G6" s="24">
        <v>146784325</v>
      </c>
      <c r="H6" s="24">
        <v>252840922</v>
      </c>
      <c r="I6" s="24">
        <v>81685741</v>
      </c>
      <c r="J6" s="24">
        <v>91840903</v>
      </c>
      <c r="K6" s="24">
        <v>1068010914</v>
      </c>
      <c r="L6" s="25">
        <f>ROUND(B6*0.00001,0)</f>
        <v>2410</v>
      </c>
      <c r="M6" s="25">
        <f t="shared" ref="M6:U21" si="0">ROUND(C6*0.00001,0)</f>
        <v>4262</v>
      </c>
      <c r="N6" s="25">
        <f t="shared" si="0"/>
        <v>1460</v>
      </c>
      <c r="O6" s="25">
        <f t="shared" si="0"/>
        <v>1624</v>
      </c>
      <c r="P6" s="25">
        <f t="shared" si="0"/>
        <v>21111</v>
      </c>
      <c r="Q6" s="25">
        <f t="shared" si="0"/>
        <v>1468</v>
      </c>
      <c r="R6" s="25">
        <f t="shared" si="0"/>
        <v>2528</v>
      </c>
      <c r="S6" s="25">
        <f t="shared" si="0"/>
        <v>817</v>
      </c>
      <c r="T6" s="25">
        <f t="shared" si="0"/>
        <v>918</v>
      </c>
      <c r="U6" s="25">
        <f t="shared" si="0"/>
        <v>10680</v>
      </c>
      <c r="V6" s="26">
        <f t="shared" ref="V6:AE21" si="1">ROUND(L6/L$25*100,1)</f>
        <v>17.100000000000001</v>
      </c>
      <c r="W6" s="26">
        <f t="shared" si="1"/>
        <v>14</v>
      </c>
      <c r="X6" s="26">
        <f t="shared" si="1"/>
        <v>14.3</v>
      </c>
      <c r="Y6" s="26">
        <f t="shared" si="1"/>
        <v>15.3</v>
      </c>
      <c r="Z6" s="26">
        <f t="shared" si="1"/>
        <v>14.3</v>
      </c>
      <c r="AA6" s="27">
        <f t="shared" si="1"/>
        <v>17.600000000000001</v>
      </c>
      <c r="AB6" s="27">
        <f t="shared" si="1"/>
        <v>13.7</v>
      </c>
      <c r="AC6" s="27">
        <f t="shared" si="1"/>
        <v>15.6</v>
      </c>
      <c r="AD6" s="27">
        <f t="shared" si="1"/>
        <v>15.6</v>
      </c>
      <c r="AE6" s="27">
        <f t="shared" si="1"/>
        <v>14.3</v>
      </c>
      <c r="AF6" s="28">
        <f>L6/L$26*100</f>
        <v>16.360057022605389</v>
      </c>
      <c r="AG6" s="28">
        <f>M6/M$27*100</f>
        <v>13.982480889734589</v>
      </c>
      <c r="AH6" s="28">
        <f>N6/N$27*100</f>
        <v>13.356509011069436</v>
      </c>
      <c r="AI6" s="28">
        <f>O6/O$26*100</f>
        <v>13.918409324648612</v>
      </c>
      <c r="AJ6" s="28">
        <f>P6/P$27*100</f>
        <v>13.044767819074984</v>
      </c>
      <c r="AK6" s="28">
        <f>Q6/Q$25*100</f>
        <v>17.576628352490424</v>
      </c>
      <c r="AL6" s="28">
        <f>R6/R$25*100</f>
        <v>13.688542343513104</v>
      </c>
      <c r="AM6" s="28">
        <f>S6/S$25*100</f>
        <v>15.648343229266423</v>
      </c>
      <c r="AN6" s="28">
        <f>T6/T$26*100</f>
        <v>14.415829145728642</v>
      </c>
      <c r="AO6" s="28">
        <f>U6/U$25*100</f>
        <v>14.27158778095518</v>
      </c>
    </row>
    <row r="7" spans="1:41" s="29" customFormat="1" ht="18" customHeight="1" x14ac:dyDescent="0.15">
      <c r="A7" s="23" t="s">
        <v>54</v>
      </c>
      <c r="B7" s="24">
        <v>242751471</v>
      </c>
      <c r="C7" s="24">
        <v>457011232</v>
      </c>
      <c r="D7" s="24">
        <v>156317706</v>
      </c>
      <c r="E7" s="24">
        <v>169714587</v>
      </c>
      <c r="F7" s="24">
        <v>2283163961</v>
      </c>
      <c r="G7" s="30">
        <v>137160562</v>
      </c>
      <c r="H7" s="30">
        <v>253957183</v>
      </c>
      <c r="I7" s="30">
        <v>80007907</v>
      </c>
      <c r="J7" s="30">
        <v>89744117</v>
      </c>
      <c r="K7" s="24">
        <v>1057405241</v>
      </c>
      <c r="L7" s="25">
        <f t="shared" ref="L7:U45" si="2">ROUND(B7*0.00001,0)</f>
        <v>2428</v>
      </c>
      <c r="M7" s="25">
        <f t="shared" si="0"/>
        <v>4570</v>
      </c>
      <c r="N7" s="25">
        <f t="shared" si="0"/>
        <v>1563</v>
      </c>
      <c r="O7" s="25">
        <f t="shared" si="0"/>
        <v>1697</v>
      </c>
      <c r="P7" s="25">
        <f t="shared" si="0"/>
        <v>22832</v>
      </c>
      <c r="Q7" s="25">
        <f t="shared" si="0"/>
        <v>1372</v>
      </c>
      <c r="R7" s="25">
        <f t="shared" si="0"/>
        <v>2540</v>
      </c>
      <c r="S7" s="25">
        <f t="shared" si="0"/>
        <v>800</v>
      </c>
      <c r="T7" s="25">
        <f t="shared" si="0"/>
        <v>897</v>
      </c>
      <c r="U7" s="25">
        <f t="shared" si="0"/>
        <v>10574</v>
      </c>
      <c r="V7" s="26">
        <f t="shared" si="1"/>
        <v>17.3</v>
      </c>
      <c r="W7" s="26">
        <f t="shared" si="1"/>
        <v>15</v>
      </c>
      <c r="X7" s="26">
        <f t="shared" si="1"/>
        <v>15.3</v>
      </c>
      <c r="Y7" s="26">
        <f t="shared" si="1"/>
        <v>16</v>
      </c>
      <c r="Z7" s="26">
        <f t="shared" si="1"/>
        <v>15.5</v>
      </c>
      <c r="AA7" s="27">
        <f t="shared" si="1"/>
        <v>16.399999999999999</v>
      </c>
      <c r="AB7" s="27">
        <f t="shared" si="1"/>
        <v>13.8</v>
      </c>
      <c r="AC7" s="27">
        <f t="shared" si="1"/>
        <v>15.3</v>
      </c>
      <c r="AD7" s="27">
        <f t="shared" si="1"/>
        <v>15.2</v>
      </c>
      <c r="AE7" s="27">
        <f t="shared" si="1"/>
        <v>14.1</v>
      </c>
      <c r="AF7" s="28">
        <f t="shared" ref="AF7:AF46" si="3">L7/L$26*100</f>
        <v>16.482248319869662</v>
      </c>
      <c r="AG7" s="28">
        <f t="shared" ref="AG7:AH46" si="4">M7/M$27*100</f>
        <v>14.992946425642204</v>
      </c>
      <c r="AH7" s="28">
        <f t="shared" si="4"/>
        <v>14.298783276918856</v>
      </c>
      <c r="AI7" s="28">
        <f t="shared" ref="AI7:AI46" si="5">O7/O$26*100</f>
        <v>14.544052108330478</v>
      </c>
      <c r="AJ7" s="28">
        <f t="shared" ref="AJ7:AJ46" si="6">P7/P$27*100</f>
        <v>14.108196620014212</v>
      </c>
      <c r="AK7" s="28">
        <f t="shared" ref="AK7:AM46" si="7">Q7/Q$25*100</f>
        <v>16.427203065134101</v>
      </c>
      <c r="AL7" s="28">
        <f t="shared" si="7"/>
        <v>13.753519601472819</v>
      </c>
      <c r="AM7" s="28">
        <f t="shared" si="7"/>
        <v>15.322735108216817</v>
      </c>
      <c r="AN7" s="28">
        <f t="shared" ref="AN7:AN46" si="8">T7/T$26*100</f>
        <v>14.086055276381909</v>
      </c>
      <c r="AO7" s="28">
        <f t="shared" ref="AO7:AO46" si="9">U7/U$25*100</f>
        <v>14.12994093593821</v>
      </c>
    </row>
    <row r="8" spans="1:41" s="29" customFormat="1" ht="18" customHeight="1" x14ac:dyDescent="0.15">
      <c r="A8" s="23" t="s">
        <v>55</v>
      </c>
      <c r="B8" s="24">
        <v>282777111</v>
      </c>
      <c r="C8" s="24">
        <v>533817529</v>
      </c>
      <c r="D8" s="24">
        <v>173078070</v>
      </c>
      <c r="E8" s="24">
        <v>200815879</v>
      </c>
      <c r="F8" s="24">
        <v>2657146991</v>
      </c>
      <c r="G8" s="30">
        <v>161723341</v>
      </c>
      <c r="H8" s="30">
        <v>302802889</v>
      </c>
      <c r="I8" s="30">
        <v>84220298</v>
      </c>
      <c r="J8" s="30">
        <v>109300255</v>
      </c>
      <c r="K8" s="24">
        <v>1229578158</v>
      </c>
      <c r="L8" s="25">
        <f t="shared" si="2"/>
        <v>2828</v>
      </c>
      <c r="M8" s="25">
        <f t="shared" si="0"/>
        <v>5338</v>
      </c>
      <c r="N8" s="25">
        <f t="shared" si="0"/>
        <v>1731</v>
      </c>
      <c r="O8" s="25">
        <f t="shared" si="0"/>
        <v>2008</v>
      </c>
      <c r="P8" s="25">
        <f t="shared" si="0"/>
        <v>26571</v>
      </c>
      <c r="Q8" s="25">
        <f t="shared" si="0"/>
        <v>1617</v>
      </c>
      <c r="R8" s="25">
        <f t="shared" si="0"/>
        <v>3028</v>
      </c>
      <c r="S8" s="25">
        <f t="shared" si="0"/>
        <v>842</v>
      </c>
      <c r="T8" s="25">
        <f t="shared" si="0"/>
        <v>1093</v>
      </c>
      <c r="U8" s="25">
        <f t="shared" si="0"/>
        <v>12296</v>
      </c>
      <c r="V8" s="26">
        <f t="shared" si="1"/>
        <v>20.100000000000001</v>
      </c>
      <c r="W8" s="26">
        <f t="shared" si="1"/>
        <v>17.5</v>
      </c>
      <c r="X8" s="26">
        <f t="shared" si="1"/>
        <v>16.899999999999999</v>
      </c>
      <c r="Y8" s="26">
        <f t="shared" si="1"/>
        <v>18.899999999999999</v>
      </c>
      <c r="Z8" s="26">
        <f t="shared" si="1"/>
        <v>18</v>
      </c>
      <c r="AA8" s="27">
        <f t="shared" si="1"/>
        <v>19.399999999999999</v>
      </c>
      <c r="AB8" s="27">
        <f t="shared" si="1"/>
        <v>16.399999999999999</v>
      </c>
      <c r="AC8" s="27">
        <f t="shared" si="1"/>
        <v>16.100000000000001</v>
      </c>
      <c r="AD8" s="27">
        <f t="shared" si="1"/>
        <v>18.600000000000001</v>
      </c>
      <c r="AE8" s="27">
        <f t="shared" si="1"/>
        <v>16.399999999999999</v>
      </c>
      <c r="AF8" s="28">
        <f t="shared" si="3"/>
        <v>19.197610481297943</v>
      </c>
      <c r="AG8" s="28">
        <f t="shared" si="4"/>
        <v>17.512548800892358</v>
      </c>
      <c r="AH8" s="28">
        <f t="shared" si="4"/>
        <v>15.835696642576162</v>
      </c>
      <c r="AI8" s="28">
        <f t="shared" si="5"/>
        <v>17.209461775797052</v>
      </c>
      <c r="AJ8" s="28">
        <f t="shared" si="6"/>
        <v>16.4185744740013</v>
      </c>
      <c r="AK8" s="28">
        <f t="shared" si="7"/>
        <v>19.360632183908049</v>
      </c>
      <c r="AL8" s="28">
        <f t="shared" si="7"/>
        <v>16.395928091834524</v>
      </c>
      <c r="AM8" s="28">
        <f t="shared" si="7"/>
        <v>16.127178701398197</v>
      </c>
      <c r="AN8" s="28">
        <f t="shared" si="8"/>
        <v>17.163944723618091</v>
      </c>
      <c r="AO8" s="28">
        <f t="shared" si="9"/>
        <v>16.431034021968625</v>
      </c>
    </row>
    <row r="9" spans="1:41" s="29" customFormat="1" ht="18" customHeight="1" x14ac:dyDescent="0.15">
      <c r="A9" s="23" t="s">
        <v>56</v>
      </c>
      <c r="B9" s="24">
        <v>371795216</v>
      </c>
      <c r="C9" s="24">
        <v>678638468</v>
      </c>
      <c r="D9" s="24">
        <v>223135059</v>
      </c>
      <c r="E9" s="24">
        <v>261209799</v>
      </c>
      <c r="F9" s="24">
        <v>3506883638</v>
      </c>
      <c r="G9" s="30">
        <v>231463578</v>
      </c>
      <c r="H9" s="30">
        <v>416668184</v>
      </c>
      <c r="I9" s="30">
        <v>117112497</v>
      </c>
      <c r="J9" s="30">
        <v>151847650</v>
      </c>
      <c r="K9" s="24">
        <v>1808361671</v>
      </c>
      <c r="L9" s="25">
        <f t="shared" si="2"/>
        <v>3718</v>
      </c>
      <c r="M9" s="25">
        <f t="shared" si="0"/>
        <v>6786</v>
      </c>
      <c r="N9" s="25">
        <f t="shared" si="0"/>
        <v>2231</v>
      </c>
      <c r="O9" s="25">
        <f t="shared" si="0"/>
        <v>2612</v>
      </c>
      <c r="P9" s="25">
        <f t="shared" si="0"/>
        <v>35069</v>
      </c>
      <c r="Q9" s="25">
        <f t="shared" si="0"/>
        <v>2315</v>
      </c>
      <c r="R9" s="25">
        <f t="shared" si="0"/>
        <v>4167</v>
      </c>
      <c r="S9" s="25">
        <f t="shared" si="0"/>
        <v>1171</v>
      </c>
      <c r="T9" s="25">
        <f t="shared" si="0"/>
        <v>1518</v>
      </c>
      <c r="U9" s="25">
        <f t="shared" si="0"/>
        <v>18084</v>
      </c>
      <c r="V9" s="26">
        <f t="shared" si="1"/>
        <v>26.4</v>
      </c>
      <c r="W9" s="26">
        <f t="shared" si="1"/>
        <v>22.3</v>
      </c>
      <c r="X9" s="26">
        <f t="shared" si="1"/>
        <v>21.8</v>
      </c>
      <c r="Y9" s="26">
        <f t="shared" si="1"/>
        <v>24.6</v>
      </c>
      <c r="Z9" s="26">
        <f t="shared" si="1"/>
        <v>23.8</v>
      </c>
      <c r="AA9" s="27">
        <f t="shared" si="1"/>
        <v>27.7</v>
      </c>
      <c r="AB9" s="27">
        <f t="shared" si="1"/>
        <v>22.6</v>
      </c>
      <c r="AC9" s="27">
        <f t="shared" si="1"/>
        <v>22.4</v>
      </c>
      <c r="AD9" s="27">
        <f t="shared" si="1"/>
        <v>25.8</v>
      </c>
      <c r="AE9" s="27">
        <f t="shared" si="1"/>
        <v>24.2</v>
      </c>
      <c r="AF9" s="28">
        <f t="shared" si="3"/>
        <v>25.239291290475869</v>
      </c>
      <c r="AG9" s="28">
        <f t="shared" si="4"/>
        <v>22.263049112561927</v>
      </c>
      <c r="AH9" s="28">
        <f t="shared" si="4"/>
        <v>20.409843564175283</v>
      </c>
      <c r="AI9" s="28">
        <f t="shared" si="5"/>
        <v>22.386013027082619</v>
      </c>
      <c r="AJ9" s="28">
        <f t="shared" si="6"/>
        <v>21.669601754873792</v>
      </c>
      <c r="AK9" s="28">
        <f t="shared" si="7"/>
        <v>27.717911877394634</v>
      </c>
      <c r="AL9" s="28">
        <f t="shared" si="7"/>
        <v>22.563352826510723</v>
      </c>
      <c r="AM9" s="28">
        <f t="shared" si="7"/>
        <v>22.428653514652368</v>
      </c>
      <c r="AN9" s="28">
        <f t="shared" si="8"/>
        <v>23.837939698492463</v>
      </c>
      <c r="AO9" s="28">
        <f t="shared" si="9"/>
        <v>24.165486276291524</v>
      </c>
    </row>
    <row r="10" spans="1:41" s="29" customFormat="1" ht="18" customHeight="1" x14ac:dyDescent="0.15">
      <c r="A10" s="23" t="s">
        <v>57</v>
      </c>
      <c r="B10" s="24">
        <v>473278260</v>
      </c>
      <c r="C10" s="24">
        <v>791433054</v>
      </c>
      <c r="D10" s="24">
        <v>254417237</v>
      </c>
      <c r="E10" s="24">
        <v>304191685</v>
      </c>
      <c r="F10" s="24">
        <v>4271514938</v>
      </c>
      <c r="G10" s="24">
        <v>310847859</v>
      </c>
      <c r="H10" s="24">
        <v>484951439</v>
      </c>
      <c r="I10" s="24">
        <v>127873924</v>
      </c>
      <c r="J10" s="24">
        <v>174395068</v>
      </c>
      <c r="K10" s="24">
        <v>2249579260</v>
      </c>
      <c r="L10" s="25">
        <f t="shared" si="2"/>
        <v>4733</v>
      </c>
      <c r="M10" s="25">
        <f t="shared" si="0"/>
        <v>7914</v>
      </c>
      <c r="N10" s="25">
        <f t="shared" si="0"/>
        <v>2544</v>
      </c>
      <c r="O10" s="25">
        <f t="shared" si="0"/>
        <v>3042</v>
      </c>
      <c r="P10" s="25">
        <f t="shared" si="0"/>
        <v>42715</v>
      </c>
      <c r="Q10" s="25">
        <f t="shared" si="0"/>
        <v>3108</v>
      </c>
      <c r="R10" s="25">
        <f t="shared" si="0"/>
        <v>4850</v>
      </c>
      <c r="S10" s="25">
        <f t="shared" si="0"/>
        <v>1279</v>
      </c>
      <c r="T10" s="25">
        <f t="shared" si="0"/>
        <v>1744</v>
      </c>
      <c r="U10" s="25">
        <f t="shared" si="0"/>
        <v>22496</v>
      </c>
      <c r="V10" s="26">
        <f t="shared" si="1"/>
        <v>33.6</v>
      </c>
      <c r="W10" s="26">
        <f t="shared" si="1"/>
        <v>26</v>
      </c>
      <c r="X10" s="26">
        <f t="shared" si="1"/>
        <v>24.9</v>
      </c>
      <c r="Y10" s="26">
        <f t="shared" si="1"/>
        <v>28.6</v>
      </c>
      <c r="Z10" s="26">
        <f t="shared" si="1"/>
        <v>29</v>
      </c>
      <c r="AA10" s="27">
        <f t="shared" si="1"/>
        <v>37.200000000000003</v>
      </c>
      <c r="AB10" s="27">
        <f t="shared" si="1"/>
        <v>26.3</v>
      </c>
      <c r="AC10" s="27">
        <f t="shared" si="1"/>
        <v>24.5</v>
      </c>
      <c r="AD10" s="27">
        <f t="shared" si="1"/>
        <v>29.6</v>
      </c>
      <c r="AE10" s="27">
        <f t="shared" si="1"/>
        <v>30.1</v>
      </c>
      <c r="AF10" s="28">
        <f t="shared" si="3"/>
        <v>32.129522775100128</v>
      </c>
      <c r="AG10" s="28">
        <f t="shared" si="4"/>
        <v>25.963715101210589</v>
      </c>
      <c r="AH10" s="28">
        <f t="shared" si="4"/>
        <v>23.27325953709633</v>
      </c>
      <c r="AI10" s="28">
        <f t="shared" si="5"/>
        <v>26.071306136441553</v>
      </c>
      <c r="AJ10" s="28">
        <f t="shared" si="6"/>
        <v>26.394166898384157</v>
      </c>
      <c r="AK10" s="28">
        <f t="shared" si="7"/>
        <v>37.212643678160916</v>
      </c>
      <c r="AL10" s="28">
        <f t="shared" si="7"/>
        <v>26.261641758717779</v>
      </c>
      <c r="AM10" s="28">
        <f t="shared" si="7"/>
        <v>24.497222754261635</v>
      </c>
      <c r="AN10" s="28">
        <f t="shared" si="8"/>
        <v>27.386934673366838</v>
      </c>
      <c r="AO10" s="28">
        <f t="shared" si="9"/>
        <v>30.061202127375257</v>
      </c>
    </row>
    <row r="11" spans="1:41" s="29" customFormat="1" ht="18" customHeight="1" x14ac:dyDescent="0.15">
      <c r="A11" s="23" t="s">
        <v>58</v>
      </c>
      <c r="B11" s="24">
        <v>378831825</v>
      </c>
      <c r="C11" s="24">
        <v>742956446</v>
      </c>
      <c r="D11" s="24">
        <v>228496838</v>
      </c>
      <c r="E11" s="24">
        <v>272306664</v>
      </c>
      <c r="F11" s="24">
        <v>3869223893</v>
      </c>
      <c r="G11" s="24">
        <v>205872931</v>
      </c>
      <c r="H11" s="24">
        <v>418599068</v>
      </c>
      <c r="I11" s="24">
        <v>93542120</v>
      </c>
      <c r="J11" s="24">
        <v>137870533</v>
      </c>
      <c r="K11" s="24">
        <v>1703277085</v>
      </c>
      <c r="L11" s="25">
        <f t="shared" si="2"/>
        <v>3788</v>
      </c>
      <c r="M11" s="25">
        <f t="shared" si="0"/>
        <v>7430</v>
      </c>
      <c r="N11" s="25">
        <f t="shared" si="0"/>
        <v>2285</v>
      </c>
      <c r="O11" s="25">
        <f t="shared" si="0"/>
        <v>2723</v>
      </c>
      <c r="P11" s="25">
        <f t="shared" si="0"/>
        <v>38692</v>
      </c>
      <c r="Q11" s="25">
        <f t="shared" si="0"/>
        <v>2059</v>
      </c>
      <c r="R11" s="25">
        <f t="shared" si="0"/>
        <v>4186</v>
      </c>
      <c r="S11" s="25">
        <f t="shared" si="0"/>
        <v>935</v>
      </c>
      <c r="T11" s="25">
        <f t="shared" si="0"/>
        <v>1379</v>
      </c>
      <c r="U11" s="25">
        <f t="shared" si="0"/>
        <v>17033</v>
      </c>
      <c r="V11" s="26">
        <f t="shared" si="1"/>
        <v>26.9</v>
      </c>
      <c r="W11" s="26">
        <f t="shared" si="1"/>
        <v>24.4</v>
      </c>
      <c r="X11" s="26">
        <f t="shared" si="1"/>
        <v>22.4</v>
      </c>
      <c r="Y11" s="26">
        <f t="shared" si="1"/>
        <v>25.6</v>
      </c>
      <c r="Z11" s="26">
        <f t="shared" si="1"/>
        <v>26.2</v>
      </c>
      <c r="AA11" s="27">
        <f t="shared" si="1"/>
        <v>24.7</v>
      </c>
      <c r="AB11" s="27">
        <f t="shared" si="1"/>
        <v>22.7</v>
      </c>
      <c r="AC11" s="27">
        <f t="shared" si="1"/>
        <v>17.899999999999999</v>
      </c>
      <c r="AD11" s="27">
        <f t="shared" si="1"/>
        <v>23.4</v>
      </c>
      <c r="AE11" s="27">
        <f t="shared" si="1"/>
        <v>22.8</v>
      </c>
      <c r="AF11" s="28">
        <f t="shared" si="3"/>
        <v>25.714479668725815</v>
      </c>
      <c r="AG11" s="28">
        <f t="shared" si="4"/>
        <v>24.375840687641482</v>
      </c>
      <c r="AH11" s="28">
        <f t="shared" si="4"/>
        <v>20.903851431707988</v>
      </c>
      <c r="AI11" s="28">
        <f t="shared" si="5"/>
        <v>23.337332876242716</v>
      </c>
      <c r="AJ11" s="28">
        <f t="shared" si="6"/>
        <v>23.908301665276362</v>
      </c>
      <c r="AK11" s="28">
        <f t="shared" si="7"/>
        <v>24.652777777777779</v>
      </c>
      <c r="AL11" s="28">
        <f t="shared" si="7"/>
        <v>22.666233484946936</v>
      </c>
      <c r="AM11" s="28">
        <f t="shared" si="7"/>
        <v>17.908446657728405</v>
      </c>
      <c r="AN11" s="28">
        <f t="shared" si="8"/>
        <v>21.655150753768844</v>
      </c>
      <c r="AO11" s="28">
        <f t="shared" si="9"/>
        <v>22.761044445038351</v>
      </c>
    </row>
    <row r="12" spans="1:41" s="29" customFormat="1" ht="18" customHeight="1" x14ac:dyDescent="0.15">
      <c r="A12" s="23" t="s">
        <v>59</v>
      </c>
      <c r="B12" s="24">
        <v>433201124</v>
      </c>
      <c r="C12" s="24">
        <v>840337811</v>
      </c>
      <c r="D12" s="24">
        <v>279187935</v>
      </c>
      <c r="E12" s="24">
        <v>325540903</v>
      </c>
      <c r="F12" s="24">
        <v>4502918357</v>
      </c>
      <c r="G12" s="24">
        <v>241535835</v>
      </c>
      <c r="H12" s="24">
        <v>474255078</v>
      </c>
      <c r="I12" s="24">
        <v>122068237</v>
      </c>
      <c r="J12" s="24">
        <v>168899450</v>
      </c>
      <c r="K12" s="24">
        <v>1964593775</v>
      </c>
      <c r="L12" s="25">
        <f t="shared" si="2"/>
        <v>4332</v>
      </c>
      <c r="M12" s="25">
        <f t="shared" si="0"/>
        <v>8403</v>
      </c>
      <c r="N12" s="25">
        <f t="shared" si="0"/>
        <v>2792</v>
      </c>
      <c r="O12" s="25">
        <f t="shared" si="0"/>
        <v>3255</v>
      </c>
      <c r="P12" s="25">
        <f t="shared" si="0"/>
        <v>45029</v>
      </c>
      <c r="Q12" s="25">
        <f t="shared" si="0"/>
        <v>2415</v>
      </c>
      <c r="R12" s="25">
        <f t="shared" si="0"/>
        <v>4743</v>
      </c>
      <c r="S12" s="25">
        <f t="shared" si="0"/>
        <v>1221</v>
      </c>
      <c r="T12" s="25">
        <f t="shared" si="0"/>
        <v>1689</v>
      </c>
      <c r="U12" s="25">
        <f t="shared" si="0"/>
        <v>19646</v>
      </c>
      <c r="V12" s="26">
        <f t="shared" si="1"/>
        <v>30.8</v>
      </c>
      <c r="W12" s="26">
        <f t="shared" si="1"/>
        <v>27.6</v>
      </c>
      <c r="X12" s="26">
        <f t="shared" si="1"/>
        <v>27.3</v>
      </c>
      <c r="Y12" s="26">
        <f t="shared" si="1"/>
        <v>30.6</v>
      </c>
      <c r="Z12" s="26">
        <f t="shared" si="1"/>
        <v>30.5</v>
      </c>
      <c r="AA12" s="27">
        <f t="shared" si="1"/>
        <v>28.9</v>
      </c>
      <c r="AB12" s="27">
        <f t="shared" si="1"/>
        <v>25.7</v>
      </c>
      <c r="AC12" s="27">
        <f t="shared" si="1"/>
        <v>23.4</v>
      </c>
      <c r="AD12" s="27">
        <f t="shared" si="1"/>
        <v>28.7</v>
      </c>
      <c r="AE12" s="27">
        <f t="shared" si="1"/>
        <v>26.3</v>
      </c>
      <c r="AF12" s="28">
        <f t="shared" si="3"/>
        <v>29.407372208268278</v>
      </c>
      <c r="AG12" s="28">
        <f t="shared" si="4"/>
        <v>27.5679931760769</v>
      </c>
      <c r="AH12" s="28">
        <f t="shared" si="4"/>
        <v>25.542036410209494</v>
      </c>
      <c r="AI12" s="28">
        <f t="shared" si="5"/>
        <v>27.896811792937946</v>
      </c>
      <c r="AJ12" s="28">
        <f t="shared" si="6"/>
        <v>27.82401829023388</v>
      </c>
      <c r="AK12" s="28">
        <f t="shared" si="7"/>
        <v>28.915229885057471</v>
      </c>
      <c r="AL12" s="28">
        <f t="shared" si="7"/>
        <v>25.682261208577</v>
      </c>
      <c r="AM12" s="28">
        <f t="shared" si="7"/>
        <v>23.386324458915915</v>
      </c>
      <c r="AN12" s="28">
        <f t="shared" si="8"/>
        <v>26.52324120603015</v>
      </c>
      <c r="AO12" s="28">
        <f t="shared" si="9"/>
        <v>26.252772803805758</v>
      </c>
    </row>
    <row r="13" spans="1:41" s="29" customFormat="1" ht="18" customHeight="1" x14ac:dyDescent="0.15">
      <c r="A13" s="23" t="s">
        <v>60</v>
      </c>
      <c r="B13" s="24">
        <v>477856610</v>
      </c>
      <c r="C13" s="24">
        <v>933749340</v>
      </c>
      <c r="D13" s="24">
        <v>323123858</v>
      </c>
      <c r="E13" s="24">
        <v>387184291</v>
      </c>
      <c r="F13" s="24">
        <v>5136678450</v>
      </c>
      <c r="G13" s="24">
        <v>265098548</v>
      </c>
      <c r="H13" s="24">
        <v>534848486</v>
      </c>
      <c r="I13" s="24">
        <v>144918693</v>
      </c>
      <c r="J13" s="24">
        <v>208355046</v>
      </c>
      <c r="K13" s="24">
        <v>2273144520</v>
      </c>
      <c r="L13" s="25">
        <f t="shared" si="2"/>
        <v>4779</v>
      </c>
      <c r="M13" s="25">
        <f t="shared" si="0"/>
        <v>9337</v>
      </c>
      <c r="N13" s="25">
        <f t="shared" si="0"/>
        <v>3231</v>
      </c>
      <c r="O13" s="25">
        <f t="shared" si="0"/>
        <v>3872</v>
      </c>
      <c r="P13" s="25">
        <f t="shared" si="0"/>
        <v>51367</v>
      </c>
      <c r="Q13" s="25">
        <f t="shared" si="0"/>
        <v>2651</v>
      </c>
      <c r="R13" s="25">
        <f t="shared" si="0"/>
        <v>5348</v>
      </c>
      <c r="S13" s="25">
        <f t="shared" si="0"/>
        <v>1449</v>
      </c>
      <c r="T13" s="25">
        <f t="shared" si="0"/>
        <v>2084</v>
      </c>
      <c r="U13" s="25">
        <f t="shared" si="0"/>
        <v>22731</v>
      </c>
      <c r="V13" s="26">
        <f t="shared" si="1"/>
        <v>34</v>
      </c>
      <c r="W13" s="26">
        <f t="shared" si="1"/>
        <v>30.7</v>
      </c>
      <c r="X13" s="26">
        <f t="shared" si="1"/>
        <v>31.6</v>
      </c>
      <c r="Y13" s="26">
        <f t="shared" si="1"/>
        <v>36.5</v>
      </c>
      <c r="Z13" s="26">
        <f t="shared" si="1"/>
        <v>34.799999999999997</v>
      </c>
      <c r="AA13" s="27">
        <f t="shared" si="1"/>
        <v>31.7</v>
      </c>
      <c r="AB13" s="27">
        <f t="shared" si="1"/>
        <v>29</v>
      </c>
      <c r="AC13" s="27">
        <f t="shared" si="1"/>
        <v>27.8</v>
      </c>
      <c r="AD13" s="27">
        <f t="shared" si="1"/>
        <v>35.4</v>
      </c>
      <c r="AE13" s="27">
        <f t="shared" si="1"/>
        <v>30.4</v>
      </c>
      <c r="AF13" s="28">
        <f t="shared" si="3"/>
        <v>32.441789423664382</v>
      </c>
      <c r="AG13" s="28">
        <f t="shared" si="4"/>
        <v>30.632197106394148</v>
      </c>
      <c r="AH13" s="28">
        <f t="shared" si="4"/>
        <v>29.558137407373525</v>
      </c>
      <c r="AI13" s="28">
        <f t="shared" si="5"/>
        <v>33.18477888241344</v>
      </c>
      <c r="AJ13" s="28">
        <f t="shared" si="6"/>
        <v>31.740352828498164</v>
      </c>
      <c r="AK13" s="28">
        <f t="shared" si="7"/>
        <v>31.740900383141764</v>
      </c>
      <c r="AL13" s="28">
        <f t="shared" si="7"/>
        <v>28.958197964045919</v>
      </c>
      <c r="AM13" s="28">
        <f t="shared" si="7"/>
        <v>27.753303964757709</v>
      </c>
      <c r="AN13" s="28">
        <f t="shared" si="8"/>
        <v>32.726130653266331</v>
      </c>
      <c r="AO13" s="28">
        <f t="shared" si="9"/>
        <v>30.375230510195898</v>
      </c>
    </row>
    <row r="14" spans="1:41" s="29" customFormat="1" ht="18" customHeight="1" x14ac:dyDescent="0.15">
      <c r="A14" s="23" t="s">
        <v>61</v>
      </c>
      <c r="B14" s="24">
        <v>516926190</v>
      </c>
      <c r="C14" s="24">
        <v>1003215022</v>
      </c>
      <c r="D14" s="24">
        <v>367969978</v>
      </c>
      <c r="E14" s="24">
        <v>411996688</v>
      </c>
      <c r="F14" s="24">
        <v>5638421150</v>
      </c>
      <c r="G14" s="24">
        <v>282607229</v>
      </c>
      <c r="H14" s="24">
        <v>563278472</v>
      </c>
      <c r="I14" s="24">
        <v>165463579</v>
      </c>
      <c r="J14" s="24">
        <v>211231725</v>
      </c>
      <c r="K14" s="24">
        <v>2414402233</v>
      </c>
      <c r="L14" s="25">
        <f t="shared" si="2"/>
        <v>5169</v>
      </c>
      <c r="M14" s="25">
        <f t="shared" si="0"/>
        <v>10032</v>
      </c>
      <c r="N14" s="25">
        <f t="shared" si="0"/>
        <v>3680</v>
      </c>
      <c r="O14" s="25">
        <f t="shared" si="0"/>
        <v>4120</v>
      </c>
      <c r="P14" s="25">
        <f t="shared" si="0"/>
        <v>56384</v>
      </c>
      <c r="Q14" s="25">
        <f t="shared" si="0"/>
        <v>2826</v>
      </c>
      <c r="R14" s="25">
        <f t="shared" si="0"/>
        <v>5633</v>
      </c>
      <c r="S14" s="25">
        <f t="shared" si="0"/>
        <v>1655</v>
      </c>
      <c r="T14" s="25">
        <f t="shared" si="0"/>
        <v>2112</v>
      </c>
      <c r="U14" s="25">
        <f t="shared" si="0"/>
        <v>24144</v>
      </c>
      <c r="V14" s="26">
        <f t="shared" si="1"/>
        <v>36.700000000000003</v>
      </c>
      <c r="W14" s="26">
        <f t="shared" si="1"/>
        <v>32.9</v>
      </c>
      <c r="X14" s="26">
        <f t="shared" si="1"/>
        <v>36</v>
      </c>
      <c r="Y14" s="26">
        <f t="shared" si="1"/>
        <v>38.799999999999997</v>
      </c>
      <c r="Z14" s="26">
        <f t="shared" si="1"/>
        <v>38.200000000000003</v>
      </c>
      <c r="AA14" s="27">
        <f t="shared" si="1"/>
        <v>33.799999999999997</v>
      </c>
      <c r="AB14" s="27">
        <f t="shared" si="1"/>
        <v>30.5</v>
      </c>
      <c r="AC14" s="27">
        <f t="shared" si="1"/>
        <v>31.7</v>
      </c>
      <c r="AD14" s="27">
        <f t="shared" si="1"/>
        <v>35.9</v>
      </c>
      <c r="AE14" s="27">
        <f t="shared" si="1"/>
        <v>32.299999999999997</v>
      </c>
      <c r="AF14" s="28">
        <f t="shared" si="3"/>
        <v>35.089267531056954</v>
      </c>
      <c r="AG14" s="28">
        <f t="shared" si="4"/>
        <v>32.91230602670516</v>
      </c>
      <c r="AH14" s="28">
        <f t="shared" si="4"/>
        <v>33.665721342969533</v>
      </c>
      <c r="AI14" s="28">
        <f t="shared" si="5"/>
        <v>35.310250257113474</v>
      </c>
      <c r="AJ14" s="28">
        <f t="shared" si="6"/>
        <v>34.840423888528434</v>
      </c>
      <c r="AK14" s="28">
        <f t="shared" si="7"/>
        <v>33.836206896551722</v>
      </c>
      <c r="AL14" s="28">
        <f t="shared" si="7"/>
        <v>30.501407840589128</v>
      </c>
      <c r="AM14" s="28">
        <f t="shared" si="7"/>
        <v>31.698908255123538</v>
      </c>
      <c r="AN14" s="28">
        <f t="shared" si="8"/>
        <v>33.165829145728644</v>
      </c>
      <c r="AO14" s="28">
        <f t="shared" si="9"/>
        <v>32.263409680091939</v>
      </c>
    </row>
    <row r="15" spans="1:41" s="29" customFormat="1" ht="18" customHeight="1" x14ac:dyDescent="0.15">
      <c r="A15" s="23" t="s">
        <v>62</v>
      </c>
      <c r="B15" s="24">
        <v>596252696</v>
      </c>
      <c r="C15" s="24">
        <v>1142994987</v>
      </c>
      <c r="D15" s="24">
        <v>426197618</v>
      </c>
      <c r="E15" s="24">
        <v>481662784</v>
      </c>
      <c r="F15" s="24">
        <v>6600075019</v>
      </c>
      <c r="G15" s="24">
        <v>333301550</v>
      </c>
      <c r="H15" s="24">
        <v>645885869</v>
      </c>
      <c r="I15" s="24">
        <v>192923930</v>
      </c>
      <c r="J15" s="24">
        <v>254435685</v>
      </c>
      <c r="K15" s="24">
        <v>2911862505</v>
      </c>
      <c r="L15" s="25">
        <f t="shared" si="2"/>
        <v>5963</v>
      </c>
      <c r="M15" s="25">
        <f t="shared" si="0"/>
        <v>11430</v>
      </c>
      <c r="N15" s="25">
        <f t="shared" si="0"/>
        <v>4262</v>
      </c>
      <c r="O15" s="25">
        <f t="shared" si="0"/>
        <v>4817</v>
      </c>
      <c r="P15" s="25">
        <f t="shared" si="0"/>
        <v>66001</v>
      </c>
      <c r="Q15" s="25">
        <f t="shared" si="0"/>
        <v>3333</v>
      </c>
      <c r="R15" s="25">
        <f t="shared" si="0"/>
        <v>6459</v>
      </c>
      <c r="S15" s="25">
        <f t="shared" si="0"/>
        <v>1929</v>
      </c>
      <c r="T15" s="25">
        <f t="shared" si="0"/>
        <v>2544</v>
      </c>
      <c r="U15" s="25">
        <f t="shared" si="0"/>
        <v>29119</v>
      </c>
      <c r="V15" s="26">
        <f t="shared" si="1"/>
        <v>42.4</v>
      </c>
      <c r="W15" s="26">
        <f t="shared" si="1"/>
        <v>37.5</v>
      </c>
      <c r="X15" s="26">
        <f t="shared" si="1"/>
        <v>41.7</v>
      </c>
      <c r="Y15" s="26">
        <f t="shared" si="1"/>
        <v>45.3</v>
      </c>
      <c r="Z15" s="26">
        <f t="shared" si="1"/>
        <v>44.7</v>
      </c>
      <c r="AA15" s="27">
        <f t="shared" si="1"/>
        <v>39.9</v>
      </c>
      <c r="AB15" s="27">
        <f t="shared" si="1"/>
        <v>35</v>
      </c>
      <c r="AC15" s="27">
        <f t="shared" si="1"/>
        <v>36.9</v>
      </c>
      <c r="AD15" s="27">
        <f t="shared" si="1"/>
        <v>43.2</v>
      </c>
      <c r="AE15" s="27">
        <f t="shared" si="1"/>
        <v>38.9</v>
      </c>
      <c r="AF15" s="28">
        <f t="shared" si="3"/>
        <v>40.47926142149209</v>
      </c>
      <c r="AG15" s="28">
        <f t="shared" si="4"/>
        <v>37.49876972540271</v>
      </c>
      <c r="AH15" s="28">
        <f t="shared" si="4"/>
        <v>38.990028359710912</v>
      </c>
      <c r="AI15" s="28">
        <f t="shared" si="5"/>
        <v>41.283853273911554</v>
      </c>
      <c r="AJ15" s="28">
        <f t="shared" si="6"/>
        <v>40.782896159668795</v>
      </c>
      <c r="AK15" s="28">
        <f t="shared" si="7"/>
        <v>39.906609195402297</v>
      </c>
      <c r="AL15" s="28">
        <f t="shared" si="7"/>
        <v>34.974009096816118</v>
      </c>
      <c r="AM15" s="28">
        <f t="shared" si="7"/>
        <v>36.946945029687797</v>
      </c>
      <c r="AN15" s="28">
        <f t="shared" si="8"/>
        <v>39.949748743718594</v>
      </c>
      <c r="AO15" s="28">
        <f t="shared" si="9"/>
        <v>38.911457358954486</v>
      </c>
    </row>
    <row r="16" spans="1:41" s="29" customFormat="1" ht="18" customHeight="1" x14ac:dyDescent="0.15">
      <c r="A16" s="23" t="s">
        <v>63</v>
      </c>
      <c r="B16" s="24">
        <v>669240098</v>
      </c>
      <c r="C16" s="24">
        <v>1267142193</v>
      </c>
      <c r="D16" s="24">
        <v>501641071</v>
      </c>
      <c r="E16" s="24">
        <v>555802202</v>
      </c>
      <c r="F16" s="24">
        <v>7390271767</v>
      </c>
      <c r="G16" s="24">
        <v>384488585</v>
      </c>
      <c r="H16" s="24">
        <v>733835574</v>
      </c>
      <c r="I16" s="24">
        <v>243308130</v>
      </c>
      <c r="J16" s="24">
        <v>308976310</v>
      </c>
      <c r="K16" s="24">
        <v>3400214558</v>
      </c>
      <c r="L16" s="25">
        <f t="shared" si="2"/>
        <v>6692</v>
      </c>
      <c r="M16" s="25">
        <f t="shared" si="0"/>
        <v>12671</v>
      </c>
      <c r="N16" s="25">
        <f t="shared" si="0"/>
        <v>5016</v>
      </c>
      <c r="O16" s="25">
        <f t="shared" si="0"/>
        <v>5558</v>
      </c>
      <c r="P16" s="25">
        <f t="shared" si="0"/>
        <v>73903</v>
      </c>
      <c r="Q16" s="25">
        <f t="shared" si="0"/>
        <v>3845</v>
      </c>
      <c r="R16" s="25">
        <f t="shared" si="0"/>
        <v>7338</v>
      </c>
      <c r="S16" s="25">
        <f t="shared" si="0"/>
        <v>2433</v>
      </c>
      <c r="T16" s="25">
        <f t="shared" si="0"/>
        <v>3090</v>
      </c>
      <c r="U16" s="25">
        <f t="shared" si="0"/>
        <v>34002</v>
      </c>
      <c r="V16" s="26">
        <f t="shared" si="1"/>
        <v>47.5</v>
      </c>
      <c r="W16" s="26">
        <f t="shared" si="1"/>
        <v>41.6</v>
      </c>
      <c r="X16" s="26">
        <f t="shared" si="1"/>
        <v>49.1</v>
      </c>
      <c r="Y16" s="26">
        <f t="shared" si="1"/>
        <v>52.3</v>
      </c>
      <c r="Z16" s="26">
        <f t="shared" si="1"/>
        <v>50.1</v>
      </c>
      <c r="AA16" s="27">
        <f t="shared" si="1"/>
        <v>46</v>
      </c>
      <c r="AB16" s="27">
        <f t="shared" si="1"/>
        <v>39.700000000000003</v>
      </c>
      <c r="AC16" s="27">
        <f t="shared" si="1"/>
        <v>46.6</v>
      </c>
      <c r="AD16" s="27">
        <f t="shared" si="1"/>
        <v>52.5</v>
      </c>
      <c r="AE16" s="27">
        <f t="shared" si="1"/>
        <v>45.4</v>
      </c>
      <c r="AF16" s="28">
        <f t="shared" si="3"/>
        <v>45.428008960695131</v>
      </c>
      <c r="AG16" s="28">
        <f t="shared" si="4"/>
        <v>41.57015845936813</v>
      </c>
      <c r="AH16" s="28">
        <f t="shared" si="4"/>
        <v>45.88784191748239</v>
      </c>
      <c r="AI16" s="28">
        <f t="shared" si="5"/>
        <v>47.634556050737061</v>
      </c>
      <c r="AJ16" s="28">
        <f t="shared" si="6"/>
        <v>45.665647109710505</v>
      </c>
      <c r="AK16" s="28">
        <f t="shared" si="7"/>
        <v>46.036877394636015</v>
      </c>
      <c r="AL16" s="28">
        <f t="shared" si="7"/>
        <v>39.733593242365174</v>
      </c>
      <c r="AM16" s="28">
        <f t="shared" si="7"/>
        <v>46.600268147864391</v>
      </c>
      <c r="AN16" s="28">
        <f t="shared" si="8"/>
        <v>48.523869346733669</v>
      </c>
      <c r="AO16" s="28">
        <f t="shared" si="9"/>
        <v>45.436566266670233</v>
      </c>
    </row>
    <row r="17" spans="1:41" s="29" customFormat="1" ht="18" customHeight="1" x14ac:dyDescent="0.15">
      <c r="A17" s="23" t="s">
        <v>64</v>
      </c>
      <c r="B17" s="24">
        <v>720901910</v>
      </c>
      <c r="C17" s="24">
        <v>1364371290</v>
      </c>
      <c r="D17" s="24">
        <v>543883133</v>
      </c>
      <c r="E17" s="24">
        <v>565246808</v>
      </c>
      <c r="F17" s="24">
        <v>7908117133</v>
      </c>
      <c r="G17" s="24">
        <v>410389091</v>
      </c>
      <c r="H17" s="24">
        <v>788851757</v>
      </c>
      <c r="I17" s="24">
        <v>257219337</v>
      </c>
      <c r="J17" s="24">
        <v>297653059</v>
      </c>
      <c r="K17" s="24">
        <v>3579591277</v>
      </c>
      <c r="L17" s="25">
        <f t="shared" si="2"/>
        <v>7209</v>
      </c>
      <c r="M17" s="25">
        <f t="shared" si="0"/>
        <v>13644</v>
      </c>
      <c r="N17" s="25">
        <f t="shared" si="0"/>
        <v>5439</v>
      </c>
      <c r="O17" s="25">
        <f t="shared" si="0"/>
        <v>5652</v>
      </c>
      <c r="P17" s="25">
        <f t="shared" si="0"/>
        <v>79081</v>
      </c>
      <c r="Q17" s="25">
        <f t="shared" si="0"/>
        <v>4104</v>
      </c>
      <c r="R17" s="25">
        <f t="shared" si="0"/>
        <v>7889</v>
      </c>
      <c r="S17" s="25">
        <f t="shared" si="0"/>
        <v>2572</v>
      </c>
      <c r="T17" s="25">
        <f t="shared" si="0"/>
        <v>2977</v>
      </c>
      <c r="U17" s="25">
        <f t="shared" si="0"/>
        <v>35796</v>
      </c>
      <c r="V17" s="26">
        <f t="shared" si="1"/>
        <v>51.2</v>
      </c>
      <c r="W17" s="26">
        <f t="shared" si="1"/>
        <v>44.8</v>
      </c>
      <c r="X17" s="26">
        <f t="shared" si="1"/>
        <v>53.2</v>
      </c>
      <c r="Y17" s="26">
        <f t="shared" si="1"/>
        <v>53.2</v>
      </c>
      <c r="Z17" s="26">
        <f t="shared" si="1"/>
        <v>53.6</v>
      </c>
      <c r="AA17" s="27">
        <f t="shared" si="1"/>
        <v>49.1</v>
      </c>
      <c r="AB17" s="27">
        <f t="shared" si="1"/>
        <v>42.7</v>
      </c>
      <c r="AC17" s="27">
        <f t="shared" si="1"/>
        <v>49.3</v>
      </c>
      <c r="AD17" s="27">
        <f t="shared" si="1"/>
        <v>50.6</v>
      </c>
      <c r="AE17" s="27">
        <f t="shared" si="1"/>
        <v>47.8</v>
      </c>
      <c r="AF17" s="28">
        <f t="shared" si="3"/>
        <v>48.937614554341188</v>
      </c>
      <c r="AG17" s="28">
        <f t="shared" si="4"/>
        <v>44.762310947803549</v>
      </c>
      <c r="AH17" s="28">
        <f t="shared" si="4"/>
        <v>49.757570213155248</v>
      </c>
      <c r="AI17" s="28">
        <f t="shared" si="5"/>
        <v>48.440178265341103</v>
      </c>
      <c r="AJ17" s="28">
        <f t="shared" si="6"/>
        <v>48.865202212129638</v>
      </c>
      <c r="AK17" s="28">
        <f t="shared" si="7"/>
        <v>49.137931034482754</v>
      </c>
      <c r="AL17" s="28">
        <f t="shared" si="7"/>
        <v>42.717132337015379</v>
      </c>
      <c r="AM17" s="28">
        <f t="shared" si="7"/>
        <v>49.262593372917067</v>
      </c>
      <c r="AN17" s="28">
        <f t="shared" si="8"/>
        <v>46.749371859296488</v>
      </c>
      <c r="AO17" s="28">
        <f t="shared" si="9"/>
        <v>47.833872304032923</v>
      </c>
    </row>
    <row r="18" spans="1:41" s="29" customFormat="1" ht="18" customHeight="1" x14ac:dyDescent="0.15">
      <c r="A18" s="23" t="s">
        <v>65</v>
      </c>
      <c r="B18" s="24">
        <v>750586322</v>
      </c>
      <c r="C18" s="24">
        <v>1452829512</v>
      </c>
      <c r="D18" s="24">
        <v>580549109</v>
      </c>
      <c r="E18" s="24">
        <v>623032656</v>
      </c>
      <c r="F18" s="24">
        <v>8332919736</v>
      </c>
      <c r="G18" s="24">
        <v>416960382</v>
      </c>
      <c r="H18" s="24">
        <v>827777878</v>
      </c>
      <c r="I18" s="24">
        <v>265843897</v>
      </c>
      <c r="J18" s="24">
        <v>336015377</v>
      </c>
      <c r="K18" s="24">
        <v>3687583367</v>
      </c>
      <c r="L18" s="25">
        <f t="shared" si="2"/>
        <v>7506</v>
      </c>
      <c r="M18" s="25">
        <f t="shared" si="0"/>
        <v>14528</v>
      </c>
      <c r="N18" s="25">
        <f t="shared" si="0"/>
        <v>5805</v>
      </c>
      <c r="O18" s="25">
        <f t="shared" si="0"/>
        <v>6230</v>
      </c>
      <c r="P18" s="25">
        <f t="shared" si="0"/>
        <v>83329</v>
      </c>
      <c r="Q18" s="25">
        <f t="shared" si="0"/>
        <v>4170</v>
      </c>
      <c r="R18" s="25">
        <f t="shared" si="0"/>
        <v>8278</v>
      </c>
      <c r="S18" s="25">
        <f t="shared" si="0"/>
        <v>2658</v>
      </c>
      <c r="T18" s="25">
        <f t="shared" si="0"/>
        <v>3360</v>
      </c>
      <c r="U18" s="25">
        <f t="shared" si="0"/>
        <v>36876</v>
      </c>
      <c r="V18" s="26">
        <f t="shared" si="1"/>
        <v>53.3</v>
      </c>
      <c r="W18" s="26">
        <f t="shared" si="1"/>
        <v>47.7</v>
      </c>
      <c r="X18" s="26">
        <f t="shared" si="1"/>
        <v>56.8</v>
      </c>
      <c r="Y18" s="26">
        <f t="shared" si="1"/>
        <v>58.7</v>
      </c>
      <c r="Z18" s="26">
        <f t="shared" si="1"/>
        <v>56.5</v>
      </c>
      <c r="AA18" s="27">
        <f t="shared" si="1"/>
        <v>49.9</v>
      </c>
      <c r="AB18" s="27">
        <f t="shared" si="1"/>
        <v>44.8</v>
      </c>
      <c r="AC18" s="27">
        <f t="shared" si="1"/>
        <v>50.9</v>
      </c>
      <c r="AD18" s="27">
        <f t="shared" si="1"/>
        <v>57.1</v>
      </c>
      <c r="AE18" s="27">
        <f t="shared" si="1"/>
        <v>49.3</v>
      </c>
      <c r="AF18" s="28">
        <f t="shared" si="3"/>
        <v>50.953770959201684</v>
      </c>
      <c r="AG18" s="28">
        <f t="shared" si="4"/>
        <v>47.662478265148785</v>
      </c>
      <c r="AH18" s="28">
        <f t="shared" si="4"/>
        <v>53.105845759765799</v>
      </c>
      <c r="AI18" s="28">
        <f t="shared" si="5"/>
        <v>53.393897840246829</v>
      </c>
      <c r="AJ18" s="28">
        <f t="shared" si="6"/>
        <v>51.49009793925913</v>
      </c>
      <c r="AK18" s="28">
        <f t="shared" si="7"/>
        <v>49.928160919540232</v>
      </c>
      <c r="AL18" s="28">
        <f t="shared" si="7"/>
        <v>44.823478449209439</v>
      </c>
      <c r="AM18" s="28">
        <f t="shared" si="7"/>
        <v>50.90978739705038</v>
      </c>
      <c r="AN18" s="28">
        <f t="shared" si="8"/>
        <v>52.76381909547738</v>
      </c>
      <c r="AO18" s="28">
        <f t="shared" si="9"/>
        <v>49.277066574017155</v>
      </c>
    </row>
    <row r="19" spans="1:41" s="29" customFormat="1" ht="18" customHeight="1" x14ac:dyDescent="0.15">
      <c r="A19" s="23" t="s">
        <v>66</v>
      </c>
      <c r="B19" s="24">
        <v>789349421</v>
      </c>
      <c r="C19" s="24">
        <v>1519848014</v>
      </c>
      <c r="D19" s="24">
        <v>590993724</v>
      </c>
      <c r="E19" s="24">
        <v>621607866</v>
      </c>
      <c r="F19" s="24">
        <v>8675783008</v>
      </c>
      <c r="G19" s="24">
        <v>428951329</v>
      </c>
      <c r="H19" s="24">
        <v>851382653</v>
      </c>
      <c r="I19" s="24">
        <v>255106002</v>
      </c>
      <c r="J19" s="24">
        <v>314916347</v>
      </c>
      <c r="K19" s="24">
        <v>3732746315</v>
      </c>
      <c r="L19" s="25">
        <f t="shared" si="2"/>
        <v>7893</v>
      </c>
      <c r="M19" s="25">
        <f t="shared" si="0"/>
        <v>15198</v>
      </c>
      <c r="N19" s="25">
        <f t="shared" si="0"/>
        <v>5910</v>
      </c>
      <c r="O19" s="25">
        <f t="shared" si="0"/>
        <v>6216</v>
      </c>
      <c r="P19" s="25">
        <f t="shared" si="0"/>
        <v>86758</v>
      </c>
      <c r="Q19" s="25">
        <f t="shared" si="0"/>
        <v>4290</v>
      </c>
      <c r="R19" s="25">
        <f t="shared" si="0"/>
        <v>8514</v>
      </c>
      <c r="S19" s="25">
        <f t="shared" si="0"/>
        <v>2551</v>
      </c>
      <c r="T19" s="25">
        <f t="shared" si="0"/>
        <v>3149</v>
      </c>
      <c r="U19" s="25">
        <f t="shared" si="0"/>
        <v>37327</v>
      </c>
      <c r="V19" s="26">
        <f t="shared" si="1"/>
        <v>56.1</v>
      </c>
      <c r="W19" s="26">
        <f t="shared" si="1"/>
        <v>49.9</v>
      </c>
      <c r="X19" s="26">
        <f t="shared" si="1"/>
        <v>57.8</v>
      </c>
      <c r="Y19" s="26">
        <f t="shared" si="1"/>
        <v>58.5</v>
      </c>
      <c r="Z19" s="26">
        <f t="shared" si="1"/>
        <v>58.8</v>
      </c>
      <c r="AA19" s="27">
        <f t="shared" si="1"/>
        <v>51.4</v>
      </c>
      <c r="AB19" s="27">
        <f t="shared" si="1"/>
        <v>46.1</v>
      </c>
      <c r="AC19" s="27">
        <f t="shared" si="1"/>
        <v>48.9</v>
      </c>
      <c r="AD19" s="27">
        <f t="shared" si="1"/>
        <v>53.5</v>
      </c>
      <c r="AE19" s="27">
        <f t="shared" si="1"/>
        <v>49.9</v>
      </c>
      <c r="AF19" s="28">
        <f t="shared" si="3"/>
        <v>53.580883850383543</v>
      </c>
      <c r="AG19" s="28">
        <f t="shared" si="4"/>
        <v>49.860568878973787</v>
      </c>
      <c r="AH19" s="28">
        <f t="shared" si="4"/>
        <v>54.066416613301612</v>
      </c>
      <c r="AI19" s="28">
        <f t="shared" si="5"/>
        <v>53.27391155296538</v>
      </c>
      <c r="AJ19" s="28">
        <f t="shared" si="6"/>
        <v>53.60892266814966</v>
      </c>
      <c r="AK19" s="28">
        <f t="shared" si="7"/>
        <v>51.364942528735632</v>
      </c>
      <c r="AL19" s="28">
        <f t="shared" si="7"/>
        <v>46.101364522417157</v>
      </c>
      <c r="AM19" s="28">
        <f t="shared" si="7"/>
        <v>48.860371576326372</v>
      </c>
      <c r="AN19" s="28">
        <f t="shared" si="8"/>
        <v>49.450376884422113</v>
      </c>
      <c r="AO19" s="28">
        <f t="shared" si="9"/>
        <v>49.879733810834651</v>
      </c>
    </row>
    <row r="20" spans="1:41" s="29" customFormat="1" ht="18" customHeight="1" x14ac:dyDescent="0.15">
      <c r="A20" s="23" t="s">
        <v>67</v>
      </c>
      <c r="B20" s="24">
        <v>852679233</v>
      </c>
      <c r="C20" s="24">
        <v>1666471302</v>
      </c>
      <c r="D20" s="24">
        <v>664407038</v>
      </c>
      <c r="E20" s="24">
        <v>723337315</v>
      </c>
      <c r="F20" s="24">
        <v>9503145400</v>
      </c>
      <c r="G20" s="24">
        <v>471636744</v>
      </c>
      <c r="H20" s="24">
        <v>956009340</v>
      </c>
      <c r="I20" s="24">
        <v>303635616</v>
      </c>
      <c r="J20" s="24">
        <v>392451781</v>
      </c>
      <c r="K20" s="24">
        <v>4245623968</v>
      </c>
      <c r="L20" s="25">
        <f t="shared" si="2"/>
        <v>8527</v>
      </c>
      <c r="M20" s="25">
        <f t="shared" si="0"/>
        <v>16665</v>
      </c>
      <c r="N20" s="25">
        <f t="shared" si="0"/>
        <v>6644</v>
      </c>
      <c r="O20" s="25">
        <f t="shared" si="0"/>
        <v>7233</v>
      </c>
      <c r="P20" s="25">
        <f t="shared" si="0"/>
        <v>95031</v>
      </c>
      <c r="Q20" s="25">
        <f t="shared" si="0"/>
        <v>4716</v>
      </c>
      <c r="R20" s="25">
        <f t="shared" si="0"/>
        <v>9560</v>
      </c>
      <c r="S20" s="25">
        <f t="shared" si="0"/>
        <v>3036</v>
      </c>
      <c r="T20" s="25">
        <f t="shared" si="0"/>
        <v>3925</v>
      </c>
      <c r="U20" s="25">
        <f t="shared" si="0"/>
        <v>42456</v>
      </c>
      <c r="V20" s="26">
        <f t="shared" si="1"/>
        <v>60.6</v>
      </c>
      <c r="W20" s="26">
        <f t="shared" si="1"/>
        <v>54.7</v>
      </c>
      <c r="X20" s="26">
        <f t="shared" si="1"/>
        <v>65</v>
      </c>
      <c r="Y20" s="26">
        <f t="shared" si="1"/>
        <v>68.099999999999994</v>
      </c>
      <c r="Z20" s="26">
        <f t="shared" si="1"/>
        <v>64.400000000000006</v>
      </c>
      <c r="AA20" s="27">
        <f t="shared" si="1"/>
        <v>56.5</v>
      </c>
      <c r="AB20" s="27">
        <f t="shared" si="1"/>
        <v>51.8</v>
      </c>
      <c r="AC20" s="27">
        <f t="shared" si="1"/>
        <v>58.1</v>
      </c>
      <c r="AD20" s="27">
        <f t="shared" si="1"/>
        <v>66.7</v>
      </c>
      <c r="AE20" s="27">
        <f t="shared" si="1"/>
        <v>56.7</v>
      </c>
      <c r="AF20" s="28">
        <f t="shared" si="3"/>
        <v>57.884732876247369</v>
      </c>
      <c r="AG20" s="28">
        <f t="shared" si="4"/>
        <v>54.673403103572717</v>
      </c>
      <c r="AH20" s="28">
        <f t="shared" si="4"/>
        <v>60.781264294209123</v>
      </c>
      <c r="AI20" s="28">
        <f t="shared" si="5"/>
        <v>61.990058279053827</v>
      </c>
      <c r="AJ20" s="28">
        <f t="shared" si="6"/>
        <v>58.720919455000463</v>
      </c>
      <c r="AK20" s="28">
        <f t="shared" si="7"/>
        <v>56.465517241379317</v>
      </c>
      <c r="AL20" s="28">
        <f t="shared" si="7"/>
        <v>51.765215507905573</v>
      </c>
      <c r="AM20" s="28">
        <f t="shared" si="7"/>
        <v>58.149779735682813</v>
      </c>
      <c r="AN20" s="28">
        <f t="shared" si="8"/>
        <v>61.636306532663319</v>
      </c>
      <c r="AO20" s="28">
        <f t="shared" si="9"/>
        <v>56.733570302269023</v>
      </c>
    </row>
    <row r="21" spans="1:41" s="29" customFormat="1" ht="18" customHeight="1" x14ac:dyDescent="0.15">
      <c r="A21" s="23" t="s">
        <v>68</v>
      </c>
      <c r="B21" s="24">
        <v>910158546</v>
      </c>
      <c r="C21" s="24">
        <v>1819134882</v>
      </c>
      <c r="D21" s="24">
        <v>731956378</v>
      </c>
      <c r="E21" s="24">
        <v>799561182</v>
      </c>
      <c r="F21" s="24">
        <v>10203981169</v>
      </c>
      <c r="G21" s="24">
        <v>505717190</v>
      </c>
      <c r="H21" s="24">
        <v>1060563472</v>
      </c>
      <c r="I21" s="24">
        <v>347591442</v>
      </c>
      <c r="J21" s="24">
        <v>447870097</v>
      </c>
      <c r="K21" s="24">
        <v>4658263516</v>
      </c>
      <c r="L21" s="25">
        <f t="shared" si="2"/>
        <v>9102</v>
      </c>
      <c r="M21" s="25">
        <f t="shared" si="0"/>
        <v>18191</v>
      </c>
      <c r="N21" s="25">
        <f t="shared" si="0"/>
        <v>7320</v>
      </c>
      <c r="O21" s="25">
        <f t="shared" si="0"/>
        <v>7996</v>
      </c>
      <c r="P21" s="25">
        <f t="shared" si="0"/>
        <v>102040</v>
      </c>
      <c r="Q21" s="25">
        <f t="shared" si="0"/>
        <v>5057</v>
      </c>
      <c r="R21" s="25">
        <f t="shared" si="0"/>
        <v>10606</v>
      </c>
      <c r="S21" s="25">
        <f t="shared" si="0"/>
        <v>3476</v>
      </c>
      <c r="T21" s="25">
        <f t="shared" si="0"/>
        <v>4479</v>
      </c>
      <c r="U21" s="25">
        <f t="shared" si="0"/>
        <v>46583</v>
      </c>
      <c r="V21" s="26">
        <f t="shared" si="1"/>
        <v>64.7</v>
      </c>
      <c r="W21" s="26">
        <f t="shared" si="1"/>
        <v>59.7</v>
      </c>
      <c r="X21" s="26">
        <f t="shared" si="1"/>
        <v>71.599999999999994</v>
      </c>
      <c r="Y21" s="26">
        <f t="shared" si="1"/>
        <v>75.3</v>
      </c>
      <c r="Z21" s="26">
        <f t="shared" si="1"/>
        <v>69.2</v>
      </c>
      <c r="AA21" s="27">
        <f t="shared" si="1"/>
        <v>60.5</v>
      </c>
      <c r="AB21" s="27">
        <f t="shared" si="1"/>
        <v>57.4</v>
      </c>
      <c r="AC21" s="27">
        <f t="shared" si="1"/>
        <v>66.599999999999994</v>
      </c>
      <c r="AD21" s="27">
        <f t="shared" si="1"/>
        <v>76.099999999999994</v>
      </c>
      <c r="AE21" s="27">
        <f t="shared" si="1"/>
        <v>62.2</v>
      </c>
      <c r="AF21" s="28">
        <f t="shared" si="3"/>
        <v>61.78806598330052</v>
      </c>
      <c r="AG21" s="28">
        <f t="shared" si="4"/>
        <v>59.67980053147862</v>
      </c>
      <c r="AH21" s="28">
        <f t="shared" si="4"/>
        <v>66.965510932211146</v>
      </c>
      <c r="AI21" s="28">
        <f t="shared" si="5"/>
        <v>68.529310935893037</v>
      </c>
      <c r="AJ21" s="28">
        <f t="shared" si="6"/>
        <v>63.051873822102756</v>
      </c>
      <c r="AK21" s="28">
        <f t="shared" si="7"/>
        <v>60.548371647509583</v>
      </c>
      <c r="AL21" s="28">
        <f t="shared" si="7"/>
        <v>57.429066493393975</v>
      </c>
      <c r="AM21" s="28">
        <f t="shared" si="7"/>
        <v>66.577284045202063</v>
      </c>
      <c r="AN21" s="28">
        <f t="shared" si="8"/>
        <v>70.336055276381913</v>
      </c>
      <c r="AO21" s="28">
        <f t="shared" si="9"/>
        <v>62.24844322099581</v>
      </c>
    </row>
    <row r="22" spans="1:41" s="29" customFormat="1" ht="18" customHeight="1" x14ac:dyDescent="0.15">
      <c r="A22" s="23" t="s">
        <v>69</v>
      </c>
      <c r="B22" s="24">
        <v>939748185</v>
      </c>
      <c r="C22" s="24">
        <v>2002280663</v>
      </c>
      <c r="D22" s="24">
        <v>717629184</v>
      </c>
      <c r="E22" s="24">
        <v>773112657</v>
      </c>
      <c r="F22" s="24">
        <v>10576391809</v>
      </c>
      <c r="G22" s="24">
        <v>504668102</v>
      </c>
      <c r="H22" s="24">
        <v>1166639660</v>
      </c>
      <c r="I22" s="24">
        <v>293144739</v>
      </c>
      <c r="J22" s="24">
        <v>393349413</v>
      </c>
      <c r="K22" s="24">
        <v>4635427258</v>
      </c>
      <c r="L22" s="25">
        <f t="shared" si="2"/>
        <v>9397</v>
      </c>
      <c r="M22" s="25">
        <f t="shared" si="2"/>
        <v>20023</v>
      </c>
      <c r="N22" s="25">
        <f t="shared" si="2"/>
        <v>7176</v>
      </c>
      <c r="O22" s="25">
        <f t="shared" si="2"/>
        <v>7731</v>
      </c>
      <c r="P22" s="25">
        <f t="shared" si="2"/>
        <v>105764</v>
      </c>
      <c r="Q22" s="25">
        <f t="shared" si="2"/>
        <v>5047</v>
      </c>
      <c r="R22" s="25">
        <f t="shared" si="2"/>
        <v>11666</v>
      </c>
      <c r="S22" s="25">
        <f t="shared" si="2"/>
        <v>2931</v>
      </c>
      <c r="T22" s="25">
        <f t="shared" si="2"/>
        <v>3933</v>
      </c>
      <c r="U22" s="25">
        <f t="shared" si="2"/>
        <v>46354</v>
      </c>
      <c r="V22" s="26">
        <f t="shared" ref="V22:AE47" si="10">ROUND(L22/L$25*100,1)</f>
        <v>66.8</v>
      </c>
      <c r="W22" s="26">
        <f t="shared" si="10"/>
        <v>65.7</v>
      </c>
      <c r="X22" s="26">
        <f t="shared" si="10"/>
        <v>70.2</v>
      </c>
      <c r="Y22" s="26">
        <f t="shared" si="10"/>
        <v>72.8</v>
      </c>
      <c r="Z22" s="26">
        <f t="shared" si="10"/>
        <v>71.7</v>
      </c>
      <c r="AA22" s="27">
        <f t="shared" si="10"/>
        <v>60.4</v>
      </c>
      <c r="AB22" s="27">
        <f t="shared" si="10"/>
        <v>63.2</v>
      </c>
      <c r="AC22" s="27">
        <f t="shared" si="10"/>
        <v>56.1</v>
      </c>
      <c r="AD22" s="27">
        <f t="shared" si="10"/>
        <v>66.8</v>
      </c>
      <c r="AE22" s="27">
        <f t="shared" si="10"/>
        <v>61.9</v>
      </c>
      <c r="AF22" s="28">
        <f t="shared" si="3"/>
        <v>63.790645577353878</v>
      </c>
      <c r="AG22" s="28">
        <f t="shared" si="4"/>
        <v>65.690102030773261</v>
      </c>
      <c r="AH22" s="28">
        <f t="shared" si="4"/>
        <v>65.648156618790594</v>
      </c>
      <c r="AI22" s="28">
        <f t="shared" si="5"/>
        <v>66.258141926636966</v>
      </c>
      <c r="AJ22" s="28">
        <f t="shared" si="6"/>
        <v>65.352982976488391</v>
      </c>
      <c r="AK22" s="28">
        <f t="shared" si="7"/>
        <v>60.428639846743295</v>
      </c>
      <c r="AL22" s="28">
        <f t="shared" si="7"/>
        <v>63.168724279835388</v>
      </c>
      <c r="AM22" s="28">
        <f t="shared" si="7"/>
        <v>56.138670752729361</v>
      </c>
      <c r="AN22" s="28">
        <f t="shared" si="8"/>
        <v>61.761934673366838</v>
      </c>
      <c r="AO22" s="28">
        <f t="shared" si="9"/>
        <v>61.942432584119523</v>
      </c>
    </row>
    <row r="23" spans="1:41" s="29" customFormat="1" ht="18" customHeight="1" x14ac:dyDescent="0.15">
      <c r="A23" s="23" t="s">
        <v>70</v>
      </c>
      <c r="B23" s="24">
        <v>1075995789</v>
      </c>
      <c r="C23" s="24">
        <v>2473512683</v>
      </c>
      <c r="D23" s="24">
        <v>824950149</v>
      </c>
      <c r="E23" s="24">
        <v>846163847</v>
      </c>
      <c r="F23" s="24">
        <v>11986360055</v>
      </c>
      <c r="G23" s="24">
        <v>606081373</v>
      </c>
      <c r="H23" s="24">
        <v>1541103677</v>
      </c>
      <c r="I23" s="24">
        <v>359007046</v>
      </c>
      <c r="J23" s="24">
        <v>436953180</v>
      </c>
      <c r="K23" s="24">
        <v>5585593606</v>
      </c>
      <c r="L23" s="25">
        <f t="shared" si="2"/>
        <v>10760</v>
      </c>
      <c r="M23" s="25">
        <f t="shared" si="2"/>
        <v>24735</v>
      </c>
      <c r="N23" s="25">
        <f t="shared" si="2"/>
        <v>8250</v>
      </c>
      <c r="O23" s="25">
        <f t="shared" si="2"/>
        <v>8462</v>
      </c>
      <c r="P23" s="25">
        <f t="shared" si="2"/>
        <v>119864</v>
      </c>
      <c r="Q23" s="25">
        <f t="shared" si="2"/>
        <v>6061</v>
      </c>
      <c r="R23" s="25">
        <f t="shared" si="2"/>
        <v>15411</v>
      </c>
      <c r="S23" s="25">
        <f t="shared" si="2"/>
        <v>3590</v>
      </c>
      <c r="T23" s="25">
        <f t="shared" si="2"/>
        <v>4370</v>
      </c>
      <c r="U23" s="25">
        <f t="shared" si="2"/>
        <v>55856</v>
      </c>
      <c r="V23" s="26">
        <f t="shared" si="10"/>
        <v>76.400000000000006</v>
      </c>
      <c r="W23" s="26">
        <f t="shared" si="10"/>
        <v>81.2</v>
      </c>
      <c r="X23" s="26">
        <f t="shared" si="10"/>
        <v>80.7</v>
      </c>
      <c r="Y23" s="26">
        <f t="shared" si="10"/>
        <v>79.7</v>
      </c>
      <c r="Z23" s="26">
        <f t="shared" si="10"/>
        <v>81.2</v>
      </c>
      <c r="AA23" s="27">
        <f t="shared" si="10"/>
        <v>72.599999999999994</v>
      </c>
      <c r="AB23" s="27">
        <f t="shared" si="10"/>
        <v>83.4</v>
      </c>
      <c r="AC23" s="27">
        <f t="shared" si="10"/>
        <v>68.8</v>
      </c>
      <c r="AD23" s="27">
        <f t="shared" si="10"/>
        <v>74.3</v>
      </c>
      <c r="AE23" s="27">
        <f t="shared" si="10"/>
        <v>74.599999999999994</v>
      </c>
      <c r="AF23" s="28">
        <f t="shared" si="3"/>
        <v>73.043242142420752</v>
      </c>
      <c r="AG23" s="28">
        <f t="shared" si="4"/>
        <v>81.148912437255987</v>
      </c>
      <c r="AH23" s="28">
        <f t="shared" si="4"/>
        <v>75.473424206385502</v>
      </c>
      <c r="AI23" s="28">
        <f t="shared" si="5"/>
        <v>72.523140212547133</v>
      </c>
      <c r="AJ23" s="28">
        <f t="shared" si="6"/>
        <v>74.065560601847551</v>
      </c>
      <c r="AK23" s="28">
        <f t="shared" si="7"/>
        <v>72.569444444444443</v>
      </c>
      <c r="AL23" s="28">
        <f t="shared" si="7"/>
        <v>83.447043534762827</v>
      </c>
      <c r="AM23" s="28">
        <f t="shared" si="7"/>
        <v>68.760773798122969</v>
      </c>
      <c r="AN23" s="28">
        <f t="shared" si="8"/>
        <v>68.624371859296488</v>
      </c>
      <c r="AO23" s="28">
        <f t="shared" si="9"/>
        <v>74.639869577999306</v>
      </c>
    </row>
    <row r="24" spans="1:41" s="29" customFormat="1" ht="18" customHeight="1" x14ac:dyDescent="0.15">
      <c r="A24" s="23" t="s">
        <v>71</v>
      </c>
      <c r="B24" s="24">
        <v>1286344836</v>
      </c>
      <c r="C24" s="24">
        <v>2888598636</v>
      </c>
      <c r="D24" s="24">
        <v>983263989</v>
      </c>
      <c r="E24" s="24">
        <v>1012458809</v>
      </c>
      <c r="F24" s="24">
        <v>13877519753</v>
      </c>
      <c r="G24" s="24">
        <v>753815734</v>
      </c>
      <c r="H24" s="24">
        <v>1762487637</v>
      </c>
      <c r="I24" s="24">
        <v>470805942</v>
      </c>
      <c r="J24" s="24">
        <v>545319999</v>
      </c>
      <c r="K24" s="24">
        <v>6762118391</v>
      </c>
      <c r="L24" s="25">
        <f t="shared" si="2"/>
        <v>12863</v>
      </c>
      <c r="M24" s="25">
        <f t="shared" si="2"/>
        <v>28886</v>
      </c>
      <c r="N24" s="25">
        <f t="shared" si="2"/>
        <v>9833</v>
      </c>
      <c r="O24" s="25">
        <f t="shared" si="2"/>
        <v>10125</v>
      </c>
      <c r="P24" s="25">
        <f t="shared" si="2"/>
        <v>138775</v>
      </c>
      <c r="Q24" s="25">
        <f t="shared" si="2"/>
        <v>7538</v>
      </c>
      <c r="R24" s="25">
        <f t="shared" si="2"/>
        <v>17625</v>
      </c>
      <c r="S24" s="25">
        <f t="shared" si="2"/>
        <v>4708</v>
      </c>
      <c r="T24" s="25">
        <f t="shared" si="2"/>
        <v>5453</v>
      </c>
      <c r="U24" s="25">
        <f t="shared" si="2"/>
        <v>67621</v>
      </c>
      <c r="V24" s="26">
        <f t="shared" si="10"/>
        <v>91.4</v>
      </c>
      <c r="W24" s="26">
        <f t="shared" si="10"/>
        <v>94.8</v>
      </c>
      <c r="X24" s="26">
        <f t="shared" si="10"/>
        <v>96.2</v>
      </c>
      <c r="Y24" s="26">
        <f t="shared" si="10"/>
        <v>95.3</v>
      </c>
      <c r="Z24" s="26">
        <f t="shared" si="10"/>
        <v>94.1</v>
      </c>
      <c r="AA24" s="27">
        <f t="shared" si="10"/>
        <v>90.3</v>
      </c>
      <c r="AB24" s="27">
        <f t="shared" si="10"/>
        <v>95.4</v>
      </c>
      <c r="AC24" s="27">
        <f t="shared" si="10"/>
        <v>90.2</v>
      </c>
      <c r="AD24" s="27">
        <f t="shared" si="10"/>
        <v>92.7</v>
      </c>
      <c r="AE24" s="27">
        <f t="shared" si="10"/>
        <v>90.4</v>
      </c>
      <c r="AF24" s="28">
        <f t="shared" si="3"/>
        <v>87.319258706129929</v>
      </c>
      <c r="AG24" s="28">
        <f t="shared" si="4"/>
        <v>94.767232046192703</v>
      </c>
      <c r="AH24" s="28">
        <f t="shared" si="4"/>
        <v>89.955173360168331</v>
      </c>
      <c r="AI24" s="28">
        <f t="shared" si="5"/>
        <v>86.775797051765508</v>
      </c>
      <c r="AJ24" s="28">
        <f t="shared" si="6"/>
        <v>85.750919146043813</v>
      </c>
      <c r="AK24" s="28">
        <f t="shared" si="7"/>
        <v>90.253831417624525</v>
      </c>
      <c r="AL24" s="28">
        <f t="shared" si="7"/>
        <v>95.435347628330078</v>
      </c>
      <c r="AM24" s="28">
        <f t="shared" si="7"/>
        <v>90.174296111855966</v>
      </c>
      <c r="AN24" s="28">
        <f t="shared" si="8"/>
        <v>85.631281407035175</v>
      </c>
      <c r="AO24" s="28">
        <f t="shared" si="9"/>
        <v>90.361333083892347</v>
      </c>
    </row>
    <row r="25" spans="1:41" s="29" customFormat="1" ht="18" customHeight="1" x14ac:dyDescent="0.15">
      <c r="A25" s="23" t="s">
        <v>72</v>
      </c>
      <c r="B25" s="24">
        <v>1407530327</v>
      </c>
      <c r="C25" s="24">
        <v>3046276407</v>
      </c>
      <c r="D25" s="24">
        <v>1021957744</v>
      </c>
      <c r="E25" s="24">
        <v>1062228726</v>
      </c>
      <c r="F25" s="24">
        <v>14754129484</v>
      </c>
      <c r="G25" s="24">
        <v>835166964</v>
      </c>
      <c r="H25" s="24">
        <v>1846788268</v>
      </c>
      <c r="I25" s="24">
        <v>522130906</v>
      </c>
      <c r="J25" s="24">
        <v>588351268</v>
      </c>
      <c r="K25" s="24">
        <v>7483376015</v>
      </c>
      <c r="L25" s="25">
        <f t="shared" si="2"/>
        <v>14075</v>
      </c>
      <c r="M25" s="25">
        <f t="shared" si="2"/>
        <v>30463</v>
      </c>
      <c r="N25" s="25">
        <f t="shared" si="2"/>
        <v>10220</v>
      </c>
      <c r="O25" s="25">
        <f t="shared" si="2"/>
        <v>10622</v>
      </c>
      <c r="P25" s="25">
        <f t="shared" si="2"/>
        <v>147541</v>
      </c>
      <c r="Q25" s="25">
        <f t="shared" si="2"/>
        <v>8352</v>
      </c>
      <c r="R25" s="25">
        <f t="shared" si="2"/>
        <v>18468</v>
      </c>
      <c r="S25" s="25">
        <f t="shared" si="2"/>
        <v>5221</v>
      </c>
      <c r="T25" s="25">
        <f t="shared" si="2"/>
        <v>5884</v>
      </c>
      <c r="U25" s="25">
        <f t="shared" si="2"/>
        <v>74834</v>
      </c>
      <c r="V25" s="26">
        <f t="shared" si="10"/>
        <v>100</v>
      </c>
      <c r="W25" s="26">
        <f t="shared" si="10"/>
        <v>100</v>
      </c>
      <c r="X25" s="26">
        <f t="shared" si="10"/>
        <v>100</v>
      </c>
      <c r="Y25" s="26">
        <f t="shared" si="10"/>
        <v>100</v>
      </c>
      <c r="Z25" s="26">
        <f t="shared" si="10"/>
        <v>100</v>
      </c>
      <c r="AA25" s="27">
        <f t="shared" si="10"/>
        <v>100</v>
      </c>
      <c r="AB25" s="27">
        <f t="shared" si="10"/>
        <v>100</v>
      </c>
      <c r="AC25" s="27">
        <f t="shared" si="10"/>
        <v>100</v>
      </c>
      <c r="AD25" s="27">
        <f t="shared" si="10"/>
        <v>100</v>
      </c>
      <c r="AE25" s="27">
        <f t="shared" si="10"/>
        <v>100</v>
      </c>
      <c r="AF25" s="28">
        <f t="shared" si="3"/>
        <v>95.546806055257619</v>
      </c>
      <c r="AG25" s="28">
        <f t="shared" si="4"/>
        <v>99.94094681933008</v>
      </c>
      <c r="AH25" s="28">
        <f t="shared" si="4"/>
        <v>93.49556307748604</v>
      </c>
      <c r="AI25" s="28">
        <f t="shared" si="5"/>
        <v>91.035310250257112</v>
      </c>
      <c r="AJ25" s="28">
        <f t="shared" si="6"/>
        <v>91.167547193128812</v>
      </c>
      <c r="AK25" s="31">
        <f t="shared" si="7"/>
        <v>100</v>
      </c>
      <c r="AL25" s="31">
        <f t="shared" si="7"/>
        <v>100</v>
      </c>
      <c r="AM25" s="31">
        <f t="shared" si="7"/>
        <v>100</v>
      </c>
      <c r="AN25" s="28">
        <f t="shared" si="8"/>
        <v>92.399497487437188</v>
      </c>
      <c r="AO25" s="31">
        <f t="shared" si="9"/>
        <v>100</v>
      </c>
    </row>
    <row r="26" spans="1:41" s="29" customFormat="1" ht="18" customHeight="1" x14ac:dyDescent="0.15">
      <c r="A26" s="23" t="s">
        <v>73</v>
      </c>
      <c r="B26" s="24">
        <v>1473123158</v>
      </c>
      <c r="C26" s="24">
        <v>3009508902</v>
      </c>
      <c r="D26" s="24">
        <v>1091409182</v>
      </c>
      <c r="E26" s="24">
        <v>1166809266</v>
      </c>
      <c r="F26" s="24">
        <v>15646323867</v>
      </c>
      <c r="G26" s="24">
        <v>798215169</v>
      </c>
      <c r="H26" s="24">
        <v>1660282416</v>
      </c>
      <c r="I26" s="24">
        <v>520245865</v>
      </c>
      <c r="J26" s="24">
        <v>636763933</v>
      </c>
      <c r="K26" s="24">
        <v>7299981957</v>
      </c>
      <c r="L26" s="25">
        <f t="shared" si="2"/>
        <v>14731</v>
      </c>
      <c r="M26" s="25">
        <f t="shared" si="2"/>
        <v>30095</v>
      </c>
      <c r="N26" s="25">
        <f t="shared" si="2"/>
        <v>10914</v>
      </c>
      <c r="O26" s="25">
        <f t="shared" si="2"/>
        <v>11668</v>
      </c>
      <c r="P26" s="25">
        <f t="shared" si="2"/>
        <v>156463</v>
      </c>
      <c r="Q26" s="25">
        <f t="shared" si="2"/>
        <v>7982</v>
      </c>
      <c r="R26" s="25">
        <f t="shared" si="2"/>
        <v>16603</v>
      </c>
      <c r="S26" s="25">
        <f t="shared" si="2"/>
        <v>5202</v>
      </c>
      <c r="T26" s="25">
        <f t="shared" si="2"/>
        <v>6368</v>
      </c>
      <c r="U26" s="25">
        <f t="shared" si="2"/>
        <v>73000</v>
      </c>
      <c r="V26" s="26">
        <f t="shared" si="10"/>
        <v>104.7</v>
      </c>
      <c r="W26" s="26">
        <f t="shared" si="10"/>
        <v>98.8</v>
      </c>
      <c r="X26" s="26">
        <f t="shared" si="10"/>
        <v>106.8</v>
      </c>
      <c r="Y26" s="26">
        <f t="shared" si="10"/>
        <v>109.8</v>
      </c>
      <c r="Z26" s="26">
        <f t="shared" si="10"/>
        <v>106</v>
      </c>
      <c r="AA26" s="27">
        <f t="shared" si="10"/>
        <v>95.6</v>
      </c>
      <c r="AB26" s="27">
        <f t="shared" si="10"/>
        <v>89.9</v>
      </c>
      <c r="AC26" s="27">
        <f t="shared" si="10"/>
        <v>99.6</v>
      </c>
      <c r="AD26" s="27">
        <f t="shared" si="10"/>
        <v>108.2</v>
      </c>
      <c r="AE26" s="27">
        <f t="shared" si="10"/>
        <v>97.5</v>
      </c>
      <c r="AF26" s="31">
        <f t="shared" si="3"/>
        <v>100</v>
      </c>
      <c r="AG26" s="28">
        <f t="shared" si="4"/>
        <v>98.733637347856046</v>
      </c>
      <c r="AH26" s="28">
        <f t="shared" si="4"/>
        <v>99.844479004665629</v>
      </c>
      <c r="AI26" s="31">
        <f t="shared" si="5"/>
        <v>100</v>
      </c>
      <c r="AJ26" s="28">
        <f t="shared" si="6"/>
        <v>96.680569716068831</v>
      </c>
      <c r="AK26" s="28">
        <f t="shared" si="7"/>
        <v>95.569923371647519</v>
      </c>
      <c r="AL26" s="28">
        <f t="shared" si="7"/>
        <v>89.901451158761105</v>
      </c>
      <c r="AM26" s="28">
        <f t="shared" si="7"/>
        <v>99.636085041179854</v>
      </c>
      <c r="AN26" s="31">
        <f t="shared" si="8"/>
        <v>100</v>
      </c>
      <c r="AO26" s="28">
        <f t="shared" si="9"/>
        <v>97.549242323008258</v>
      </c>
    </row>
    <row r="27" spans="1:41" s="29" customFormat="1" ht="18" customHeight="1" x14ac:dyDescent="0.15">
      <c r="A27" s="23" t="s">
        <v>74</v>
      </c>
      <c r="B27" s="24">
        <v>1450833877</v>
      </c>
      <c r="C27" s="24">
        <v>3048135576</v>
      </c>
      <c r="D27" s="24">
        <v>1093095541</v>
      </c>
      <c r="E27" s="24">
        <v>1146498036</v>
      </c>
      <c r="F27" s="24">
        <v>16183540417</v>
      </c>
      <c r="G27" s="24">
        <v>760315442</v>
      </c>
      <c r="H27" s="24">
        <v>1642992139</v>
      </c>
      <c r="I27" s="24">
        <v>481029209</v>
      </c>
      <c r="J27" s="24">
        <v>593749355</v>
      </c>
      <c r="K27" s="24">
        <v>7415630808</v>
      </c>
      <c r="L27" s="25">
        <f t="shared" si="2"/>
        <v>14508</v>
      </c>
      <c r="M27" s="25">
        <f t="shared" si="2"/>
        <v>30481</v>
      </c>
      <c r="N27" s="25">
        <f t="shared" si="2"/>
        <v>10931</v>
      </c>
      <c r="O27" s="25">
        <f t="shared" si="2"/>
        <v>11465</v>
      </c>
      <c r="P27" s="25">
        <f t="shared" si="2"/>
        <v>161835</v>
      </c>
      <c r="Q27" s="25">
        <f t="shared" si="2"/>
        <v>7603</v>
      </c>
      <c r="R27" s="25">
        <f t="shared" si="2"/>
        <v>16430</v>
      </c>
      <c r="S27" s="25">
        <f t="shared" si="2"/>
        <v>4810</v>
      </c>
      <c r="T27" s="25">
        <f t="shared" si="2"/>
        <v>5937</v>
      </c>
      <c r="U27" s="25">
        <f t="shared" si="2"/>
        <v>74156</v>
      </c>
      <c r="V27" s="26">
        <f t="shared" si="10"/>
        <v>103.1</v>
      </c>
      <c r="W27" s="26">
        <f t="shared" si="10"/>
        <v>100.1</v>
      </c>
      <c r="X27" s="26">
        <f t="shared" si="10"/>
        <v>107</v>
      </c>
      <c r="Y27" s="26">
        <f t="shared" si="10"/>
        <v>107.9</v>
      </c>
      <c r="Z27" s="26">
        <f t="shared" si="10"/>
        <v>109.7</v>
      </c>
      <c r="AA27" s="27">
        <f t="shared" si="10"/>
        <v>91</v>
      </c>
      <c r="AB27" s="27">
        <f t="shared" si="10"/>
        <v>89</v>
      </c>
      <c r="AC27" s="27">
        <f t="shared" si="10"/>
        <v>92.1</v>
      </c>
      <c r="AD27" s="27">
        <f t="shared" si="10"/>
        <v>100.9</v>
      </c>
      <c r="AE27" s="27">
        <f t="shared" si="10"/>
        <v>99.1</v>
      </c>
      <c r="AF27" s="28">
        <f t="shared" si="3"/>
        <v>98.486185595003732</v>
      </c>
      <c r="AG27" s="31">
        <f t="shared" si="4"/>
        <v>100</v>
      </c>
      <c r="AH27" s="31">
        <f t="shared" si="4"/>
        <v>100</v>
      </c>
      <c r="AI27" s="28">
        <f t="shared" si="5"/>
        <v>98.260198834418915</v>
      </c>
      <c r="AJ27" s="31">
        <f t="shared" si="6"/>
        <v>100</v>
      </c>
      <c r="AK27" s="28">
        <f t="shared" si="7"/>
        <v>91.032088122605359</v>
      </c>
      <c r="AL27" s="28">
        <f t="shared" si="7"/>
        <v>88.964695689841889</v>
      </c>
      <c r="AM27" s="28">
        <f t="shared" si="7"/>
        <v>92.12794483815361</v>
      </c>
      <c r="AN27" s="28">
        <f t="shared" si="8"/>
        <v>93.231783919597987</v>
      </c>
      <c r="AO27" s="28">
        <f t="shared" si="9"/>
        <v>99.093994708287681</v>
      </c>
    </row>
    <row r="28" spans="1:41" s="29" customFormat="1" ht="18" customHeight="1" x14ac:dyDescent="0.15">
      <c r="A28" s="23" t="s">
        <v>75</v>
      </c>
      <c r="B28" s="24">
        <v>1275730192</v>
      </c>
      <c r="C28" s="24">
        <v>2583058003</v>
      </c>
      <c r="D28" s="24">
        <v>990862941</v>
      </c>
      <c r="E28" s="24">
        <v>1058844399</v>
      </c>
      <c r="F28" s="24">
        <v>14833047647</v>
      </c>
      <c r="G28" s="24">
        <v>636118897</v>
      </c>
      <c r="H28" s="24">
        <v>1313852419</v>
      </c>
      <c r="I28" s="24">
        <v>380615063</v>
      </c>
      <c r="J28" s="24">
        <v>503771531</v>
      </c>
      <c r="K28" s="24">
        <v>6226134824</v>
      </c>
      <c r="L28" s="25">
        <f t="shared" si="2"/>
        <v>12757</v>
      </c>
      <c r="M28" s="25">
        <f t="shared" si="2"/>
        <v>25831</v>
      </c>
      <c r="N28" s="25">
        <f t="shared" si="2"/>
        <v>9909</v>
      </c>
      <c r="O28" s="25">
        <f t="shared" si="2"/>
        <v>10588</v>
      </c>
      <c r="P28" s="25">
        <f t="shared" si="2"/>
        <v>148330</v>
      </c>
      <c r="Q28" s="25">
        <f t="shared" si="2"/>
        <v>6361</v>
      </c>
      <c r="R28" s="25">
        <f t="shared" si="2"/>
        <v>13139</v>
      </c>
      <c r="S28" s="25">
        <f t="shared" si="2"/>
        <v>3806</v>
      </c>
      <c r="T28" s="25">
        <f t="shared" si="2"/>
        <v>5038</v>
      </c>
      <c r="U28" s="25">
        <f t="shared" si="2"/>
        <v>62261</v>
      </c>
      <c r="V28" s="26">
        <f t="shared" si="10"/>
        <v>90.6</v>
      </c>
      <c r="W28" s="26">
        <f t="shared" si="10"/>
        <v>84.8</v>
      </c>
      <c r="X28" s="26">
        <f t="shared" si="10"/>
        <v>97</v>
      </c>
      <c r="Y28" s="26">
        <f t="shared" si="10"/>
        <v>99.7</v>
      </c>
      <c r="Z28" s="26">
        <f t="shared" si="10"/>
        <v>100.5</v>
      </c>
      <c r="AA28" s="27">
        <f t="shared" si="10"/>
        <v>76.2</v>
      </c>
      <c r="AB28" s="27">
        <f t="shared" si="10"/>
        <v>71.099999999999994</v>
      </c>
      <c r="AC28" s="27">
        <f t="shared" si="10"/>
        <v>72.900000000000006</v>
      </c>
      <c r="AD28" s="27">
        <f t="shared" si="10"/>
        <v>85.6</v>
      </c>
      <c r="AE28" s="27">
        <f t="shared" si="10"/>
        <v>83.2</v>
      </c>
      <c r="AF28" s="28">
        <f t="shared" si="3"/>
        <v>86.599687733351445</v>
      </c>
      <c r="AG28" s="28">
        <f t="shared" si="4"/>
        <v>84.744594993602576</v>
      </c>
      <c r="AH28" s="28">
        <f t="shared" si="4"/>
        <v>90.650443692251386</v>
      </c>
      <c r="AI28" s="28">
        <f t="shared" si="5"/>
        <v>90.743914981145011</v>
      </c>
      <c r="AJ28" s="28">
        <f t="shared" si="6"/>
        <v>91.655080792164853</v>
      </c>
      <c r="AK28" s="28">
        <f t="shared" si="7"/>
        <v>76.161398467432946</v>
      </c>
      <c r="AL28" s="28">
        <f t="shared" si="7"/>
        <v>71.144682694390298</v>
      </c>
      <c r="AM28" s="28">
        <f t="shared" si="7"/>
        <v>72.897912277341504</v>
      </c>
      <c r="AN28" s="28">
        <f t="shared" si="8"/>
        <v>79.1143216080402</v>
      </c>
      <c r="AO28" s="28">
        <f t="shared" si="9"/>
        <v>83.198813373600231</v>
      </c>
    </row>
    <row r="29" spans="1:41" s="29" customFormat="1" ht="18" customHeight="1" x14ac:dyDescent="0.15">
      <c r="A29" s="23" t="s">
        <v>76</v>
      </c>
      <c r="B29" s="24">
        <v>1136940327</v>
      </c>
      <c r="C29" s="24">
        <v>2319136430</v>
      </c>
      <c r="D29" s="24">
        <v>921001025</v>
      </c>
      <c r="E29" s="24">
        <v>955176976</v>
      </c>
      <c r="F29" s="24">
        <v>13877876009</v>
      </c>
      <c r="G29" s="24">
        <v>515240839</v>
      </c>
      <c r="H29" s="24">
        <v>1115993205</v>
      </c>
      <c r="I29" s="24">
        <v>322437404</v>
      </c>
      <c r="J29" s="24">
        <v>412818800</v>
      </c>
      <c r="K29" s="24">
        <v>5330119995</v>
      </c>
      <c r="L29" s="25">
        <f t="shared" si="2"/>
        <v>11369</v>
      </c>
      <c r="M29" s="25">
        <f t="shared" si="2"/>
        <v>23191</v>
      </c>
      <c r="N29" s="25">
        <f t="shared" si="2"/>
        <v>9210</v>
      </c>
      <c r="O29" s="25">
        <f t="shared" si="2"/>
        <v>9552</v>
      </c>
      <c r="P29" s="25">
        <f t="shared" si="2"/>
        <v>138779</v>
      </c>
      <c r="Q29" s="25">
        <f t="shared" si="2"/>
        <v>5152</v>
      </c>
      <c r="R29" s="25">
        <f t="shared" si="2"/>
        <v>11160</v>
      </c>
      <c r="S29" s="25">
        <f t="shared" si="2"/>
        <v>3224</v>
      </c>
      <c r="T29" s="25">
        <f t="shared" si="2"/>
        <v>4128</v>
      </c>
      <c r="U29" s="25">
        <f t="shared" si="2"/>
        <v>53301</v>
      </c>
      <c r="V29" s="26">
        <f t="shared" si="10"/>
        <v>80.8</v>
      </c>
      <c r="W29" s="26">
        <f t="shared" si="10"/>
        <v>76.099999999999994</v>
      </c>
      <c r="X29" s="26">
        <f t="shared" si="10"/>
        <v>90.1</v>
      </c>
      <c r="Y29" s="26">
        <f t="shared" si="10"/>
        <v>89.9</v>
      </c>
      <c r="Z29" s="26">
        <f t="shared" si="10"/>
        <v>94.1</v>
      </c>
      <c r="AA29" s="27">
        <f t="shared" si="10"/>
        <v>61.7</v>
      </c>
      <c r="AB29" s="27">
        <f t="shared" si="10"/>
        <v>60.4</v>
      </c>
      <c r="AC29" s="27">
        <f t="shared" si="10"/>
        <v>61.8</v>
      </c>
      <c r="AD29" s="27">
        <f t="shared" si="10"/>
        <v>70.2</v>
      </c>
      <c r="AE29" s="27">
        <f t="shared" si="10"/>
        <v>71.2</v>
      </c>
      <c r="AF29" s="28">
        <f t="shared" si="3"/>
        <v>77.177381033195303</v>
      </c>
      <c r="AG29" s="28">
        <f t="shared" si="4"/>
        <v>76.083461828680171</v>
      </c>
      <c r="AH29" s="28">
        <f t="shared" si="4"/>
        <v>84.255786295855827</v>
      </c>
      <c r="AI29" s="28">
        <f t="shared" si="5"/>
        <v>81.864929722317441</v>
      </c>
      <c r="AJ29" s="28">
        <f t="shared" si="6"/>
        <v>85.753390799270875</v>
      </c>
      <c r="AK29" s="28">
        <f t="shared" si="7"/>
        <v>61.685823754789268</v>
      </c>
      <c r="AL29" s="28">
        <f t="shared" si="7"/>
        <v>60.428849902534111</v>
      </c>
      <c r="AM29" s="28">
        <f t="shared" si="7"/>
        <v>61.75062248611377</v>
      </c>
      <c r="AN29" s="28">
        <f t="shared" si="8"/>
        <v>64.824120603015075</v>
      </c>
      <c r="AO29" s="28">
        <f t="shared" si="9"/>
        <v>71.225646096694021</v>
      </c>
    </row>
    <row r="30" spans="1:41" s="29" customFormat="1" ht="18" customHeight="1" x14ac:dyDescent="0.15">
      <c r="A30" s="23" t="s">
        <v>77</v>
      </c>
      <c r="B30" s="24">
        <v>1097584849</v>
      </c>
      <c r="C30" s="24">
        <v>2115521348</v>
      </c>
      <c r="D30" s="24">
        <v>886631396</v>
      </c>
      <c r="E30" s="24">
        <v>920884433</v>
      </c>
      <c r="F30" s="24">
        <v>13607939742</v>
      </c>
      <c r="G30" s="24">
        <v>474752081</v>
      </c>
      <c r="H30" s="24">
        <v>987205090</v>
      </c>
      <c r="I30" s="24">
        <v>299639699</v>
      </c>
      <c r="J30" s="24">
        <v>372604026</v>
      </c>
      <c r="K30" s="24">
        <v>4952474299</v>
      </c>
      <c r="L30" s="25">
        <f t="shared" si="2"/>
        <v>10976</v>
      </c>
      <c r="M30" s="25">
        <f t="shared" si="2"/>
        <v>21155</v>
      </c>
      <c r="N30" s="25">
        <f t="shared" si="2"/>
        <v>8866</v>
      </c>
      <c r="O30" s="25">
        <f t="shared" si="2"/>
        <v>9209</v>
      </c>
      <c r="P30" s="25">
        <f t="shared" si="2"/>
        <v>136079</v>
      </c>
      <c r="Q30" s="25">
        <f t="shared" si="2"/>
        <v>4748</v>
      </c>
      <c r="R30" s="25">
        <f t="shared" si="2"/>
        <v>9872</v>
      </c>
      <c r="S30" s="25">
        <f t="shared" si="2"/>
        <v>2996</v>
      </c>
      <c r="T30" s="25">
        <f t="shared" si="2"/>
        <v>3726</v>
      </c>
      <c r="U30" s="25">
        <f t="shared" si="2"/>
        <v>49525</v>
      </c>
      <c r="V30" s="26">
        <f t="shared" si="10"/>
        <v>78</v>
      </c>
      <c r="W30" s="26">
        <f t="shared" si="10"/>
        <v>69.400000000000006</v>
      </c>
      <c r="X30" s="26">
        <f t="shared" si="10"/>
        <v>86.8</v>
      </c>
      <c r="Y30" s="26">
        <f t="shared" si="10"/>
        <v>86.7</v>
      </c>
      <c r="Z30" s="26">
        <f t="shared" si="10"/>
        <v>92.2</v>
      </c>
      <c r="AA30" s="27">
        <f>ROUND(Q30/Q$25*100,1)</f>
        <v>56.8</v>
      </c>
      <c r="AB30" s="27">
        <f t="shared" si="10"/>
        <v>53.5</v>
      </c>
      <c r="AC30" s="27">
        <f t="shared" si="10"/>
        <v>57.4</v>
      </c>
      <c r="AD30" s="27">
        <f t="shared" si="10"/>
        <v>63.3</v>
      </c>
      <c r="AE30" s="27">
        <f t="shared" si="10"/>
        <v>66.2</v>
      </c>
      <c r="AF30" s="28">
        <f t="shared" si="3"/>
        <v>74.509537709592024</v>
      </c>
      <c r="AG30" s="28">
        <f t="shared" si="4"/>
        <v>69.403890948459704</v>
      </c>
      <c r="AH30" s="28">
        <f t="shared" si="4"/>
        <v>81.108773213795629</v>
      </c>
      <c r="AI30" s="28">
        <f t="shared" si="5"/>
        <v>78.925265683921836</v>
      </c>
      <c r="AJ30" s="28">
        <f t="shared" si="6"/>
        <v>84.085024871010589</v>
      </c>
      <c r="AK30" s="28">
        <f t="shared" si="7"/>
        <v>56.848659003831415</v>
      </c>
      <c r="AL30" s="28">
        <f t="shared" si="7"/>
        <v>53.454624214858136</v>
      </c>
      <c r="AM30" s="28">
        <f t="shared" si="7"/>
        <v>57.383642980271979</v>
      </c>
      <c r="AN30" s="28">
        <f t="shared" si="8"/>
        <v>58.511306532663319</v>
      </c>
      <c r="AO30" s="28">
        <f t="shared" si="9"/>
        <v>66.179811315712115</v>
      </c>
    </row>
    <row r="31" spans="1:41" s="29" customFormat="1" ht="18" customHeight="1" x14ac:dyDescent="0.15">
      <c r="A31" s="23" t="s">
        <v>78</v>
      </c>
      <c r="B31" s="24">
        <v>1092982185</v>
      </c>
      <c r="C31" s="24">
        <v>2168845978</v>
      </c>
      <c r="D31" s="24">
        <v>917409532</v>
      </c>
      <c r="E31" s="24">
        <v>945171238</v>
      </c>
      <c r="F31" s="24">
        <v>13908955744</v>
      </c>
      <c r="G31" s="24">
        <v>455366019</v>
      </c>
      <c r="H31" s="24">
        <v>997794479</v>
      </c>
      <c r="I31" s="24">
        <v>305550770</v>
      </c>
      <c r="J31" s="24">
        <v>385884960</v>
      </c>
      <c r="K31" s="24">
        <v>5040660687</v>
      </c>
      <c r="L31" s="25">
        <f t="shared" si="2"/>
        <v>10930</v>
      </c>
      <c r="M31" s="25">
        <f t="shared" si="2"/>
        <v>21688</v>
      </c>
      <c r="N31" s="25">
        <f t="shared" si="2"/>
        <v>9174</v>
      </c>
      <c r="O31" s="25">
        <f t="shared" si="2"/>
        <v>9452</v>
      </c>
      <c r="P31" s="25">
        <f t="shared" si="2"/>
        <v>139090</v>
      </c>
      <c r="Q31" s="25">
        <f t="shared" si="2"/>
        <v>4554</v>
      </c>
      <c r="R31" s="25">
        <f t="shared" si="2"/>
        <v>9978</v>
      </c>
      <c r="S31" s="25">
        <f t="shared" si="2"/>
        <v>3056</v>
      </c>
      <c r="T31" s="25">
        <f t="shared" si="2"/>
        <v>3859</v>
      </c>
      <c r="U31" s="25">
        <f t="shared" si="2"/>
        <v>50407</v>
      </c>
      <c r="V31" s="26">
        <f t="shared" si="10"/>
        <v>77.7</v>
      </c>
      <c r="W31" s="26">
        <f t="shared" si="10"/>
        <v>71.2</v>
      </c>
      <c r="X31" s="26">
        <f t="shared" si="10"/>
        <v>89.8</v>
      </c>
      <c r="Y31" s="26">
        <f t="shared" si="10"/>
        <v>89</v>
      </c>
      <c r="Z31" s="26">
        <f t="shared" si="10"/>
        <v>94.3</v>
      </c>
      <c r="AA31" s="27">
        <f t="shared" si="10"/>
        <v>54.5</v>
      </c>
      <c r="AB31" s="27">
        <f t="shared" si="10"/>
        <v>54</v>
      </c>
      <c r="AC31" s="27">
        <f t="shared" si="10"/>
        <v>58.5</v>
      </c>
      <c r="AD31" s="27">
        <f t="shared" si="10"/>
        <v>65.599999999999994</v>
      </c>
      <c r="AE31" s="27">
        <f t="shared" si="10"/>
        <v>67.400000000000006</v>
      </c>
      <c r="AF31" s="28">
        <f t="shared" si="3"/>
        <v>74.197271061027763</v>
      </c>
      <c r="AG31" s="28">
        <f t="shared" si="4"/>
        <v>71.152521242741386</v>
      </c>
      <c r="AH31" s="28">
        <f t="shared" si="4"/>
        <v>83.926447717500679</v>
      </c>
      <c r="AI31" s="28">
        <f t="shared" si="5"/>
        <v>81.00788481316421</v>
      </c>
      <c r="AJ31" s="28">
        <f t="shared" si="6"/>
        <v>85.945561837674177</v>
      </c>
      <c r="AK31" s="28">
        <f t="shared" si="7"/>
        <v>54.525862068965516</v>
      </c>
      <c r="AL31" s="28">
        <f t="shared" si="7"/>
        <v>54.028589993502273</v>
      </c>
      <c r="AM31" s="28">
        <f t="shared" si="7"/>
        <v>58.532848113388233</v>
      </c>
      <c r="AN31" s="28">
        <f t="shared" si="8"/>
        <v>60.5998743718593</v>
      </c>
      <c r="AO31" s="28">
        <f t="shared" si="9"/>
        <v>67.358419969532562</v>
      </c>
    </row>
    <row r="32" spans="1:41" s="29" customFormat="1" ht="18" customHeight="1" x14ac:dyDescent="0.15">
      <c r="A32" s="23" t="s">
        <v>79</v>
      </c>
      <c r="B32" s="24">
        <v>1154866576</v>
      </c>
      <c r="C32" s="24">
        <v>2364983975</v>
      </c>
      <c r="D32" s="24">
        <v>946497747</v>
      </c>
      <c r="E32" s="24">
        <v>1012211048</v>
      </c>
      <c r="F32" s="24">
        <v>14591530685</v>
      </c>
      <c r="G32" s="24">
        <v>554912434</v>
      </c>
      <c r="H32" s="24">
        <v>1285404991</v>
      </c>
      <c r="I32" s="24">
        <v>360393700</v>
      </c>
      <c r="J32" s="24">
        <v>473331360</v>
      </c>
      <c r="K32" s="24">
        <v>6077073073</v>
      </c>
      <c r="L32" s="25">
        <f t="shared" si="2"/>
        <v>11549</v>
      </c>
      <c r="M32" s="25">
        <f t="shared" si="2"/>
        <v>23650</v>
      </c>
      <c r="N32" s="25">
        <f t="shared" si="2"/>
        <v>9465</v>
      </c>
      <c r="O32" s="25">
        <f t="shared" si="2"/>
        <v>10122</v>
      </c>
      <c r="P32" s="25">
        <f t="shared" si="2"/>
        <v>145915</v>
      </c>
      <c r="Q32" s="25">
        <f t="shared" si="2"/>
        <v>5549</v>
      </c>
      <c r="R32" s="25">
        <f t="shared" si="2"/>
        <v>12854</v>
      </c>
      <c r="S32" s="25">
        <f t="shared" si="2"/>
        <v>3604</v>
      </c>
      <c r="T32" s="25">
        <f t="shared" si="2"/>
        <v>4733</v>
      </c>
      <c r="U32" s="25">
        <f t="shared" si="2"/>
        <v>60771</v>
      </c>
      <c r="V32" s="26">
        <f t="shared" si="10"/>
        <v>82.1</v>
      </c>
      <c r="W32" s="26">
        <f t="shared" si="10"/>
        <v>77.599999999999994</v>
      </c>
      <c r="X32" s="26">
        <f t="shared" si="10"/>
        <v>92.6</v>
      </c>
      <c r="Y32" s="26">
        <f t="shared" si="10"/>
        <v>95.3</v>
      </c>
      <c r="Z32" s="26">
        <f t="shared" si="10"/>
        <v>98.9</v>
      </c>
      <c r="AA32" s="27">
        <f t="shared" si="10"/>
        <v>66.400000000000006</v>
      </c>
      <c r="AB32" s="27">
        <f t="shared" si="10"/>
        <v>69.599999999999994</v>
      </c>
      <c r="AC32" s="27">
        <f t="shared" si="10"/>
        <v>69</v>
      </c>
      <c r="AD32" s="27">
        <f t="shared" si="10"/>
        <v>80.400000000000006</v>
      </c>
      <c r="AE32" s="27">
        <f t="shared" si="10"/>
        <v>81.2</v>
      </c>
      <c r="AF32" s="28">
        <f t="shared" si="3"/>
        <v>78.39929400583803</v>
      </c>
      <c r="AG32" s="28">
        <f t="shared" si="4"/>
        <v>77.589317935763262</v>
      </c>
      <c r="AH32" s="28">
        <f t="shared" si="4"/>
        <v>86.588601225871372</v>
      </c>
      <c r="AI32" s="28">
        <f t="shared" si="5"/>
        <v>86.750085704490914</v>
      </c>
      <c r="AJ32" s="28">
        <f t="shared" si="6"/>
        <v>90.162820156332074</v>
      </c>
      <c r="AK32" s="28">
        <f t="shared" si="7"/>
        <v>66.439176245210732</v>
      </c>
      <c r="AL32" s="28">
        <f t="shared" si="7"/>
        <v>69.601472817847082</v>
      </c>
      <c r="AM32" s="28">
        <f t="shared" si="7"/>
        <v>69.028921662516765</v>
      </c>
      <c r="AN32" s="28">
        <f t="shared" si="8"/>
        <v>74.324748743718601</v>
      </c>
      <c r="AO32" s="28">
        <f t="shared" si="9"/>
        <v>81.207739797418284</v>
      </c>
    </row>
    <row r="33" spans="1:41" s="29" customFormat="1" ht="18" customHeight="1" x14ac:dyDescent="0.15">
      <c r="A33" s="23" t="s">
        <v>80</v>
      </c>
      <c r="B33" s="24">
        <v>1181573084</v>
      </c>
      <c r="C33" s="24">
        <v>2393747909</v>
      </c>
      <c r="D33" s="24">
        <v>976494214</v>
      </c>
      <c r="E33" s="24">
        <v>1110970782</v>
      </c>
      <c r="F33" s="24">
        <v>14947840037</v>
      </c>
      <c r="G33" s="24">
        <v>527733630</v>
      </c>
      <c r="H33" s="24">
        <v>1184250777</v>
      </c>
      <c r="I33" s="24">
        <v>357743458</v>
      </c>
      <c r="J33" s="24">
        <v>518767758</v>
      </c>
      <c r="K33" s="24">
        <v>5783324725</v>
      </c>
      <c r="L33" s="25">
        <f t="shared" si="2"/>
        <v>11816</v>
      </c>
      <c r="M33" s="25">
        <f t="shared" si="2"/>
        <v>23937</v>
      </c>
      <c r="N33" s="25">
        <f t="shared" si="2"/>
        <v>9765</v>
      </c>
      <c r="O33" s="25">
        <f t="shared" si="2"/>
        <v>11110</v>
      </c>
      <c r="P33" s="25">
        <f t="shared" si="2"/>
        <v>149478</v>
      </c>
      <c r="Q33" s="25">
        <f t="shared" si="2"/>
        <v>5277</v>
      </c>
      <c r="R33" s="25">
        <f t="shared" si="2"/>
        <v>11843</v>
      </c>
      <c r="S33" s="25">
        <f t="shared" si="2"/>
        <v>3577</v>
      </c>
      <c r="T33" s="25">
        <f t="shared" si="2"/>
        <v>5188</v>
      </c>
      <c r="U33" s="25">
        <f t="shared" si="2"/>
        <v>57833</v>
      </c>
      <c r="V33" s="26">
        <f t="shared" si="10"/>
        <v>84</v>
      </c>
      <c r="W33" s="26">
        <f t="shared" si="10"/>
        <v>78.599999999999994</v>
      </c>
      <c r="X33" s="26">
        <f t="shared" si="10"/>
        <v>95.5</v>
      </c>
      <c r="Y33" s="26">
        <f t="shared" si="10"/>
        <v>104.6</v>
      </c>
      <c r="Z33" s="26">
        <f t="shared" si="10"/>
        <v>101.3</v>
      </c>
      <c r="AA33" s="27">
        <f t="shared" si="10"/>
        <v>63.2</v>
      </c>
      <c r="AB33" s="27">
        <f t="shared" si="10"/>
        <v>64.099999999999994</v>
      </c>
      <c r="AC33" s="27">
        <f t="shared" si="10"/>
        <v>68.5</v>
      </c>
      <c r="AD33" s="27">
        <f t="shared" si="10"/>
        <v>88.2</v>
      </c>
      <c r="AE33" s="27">
        <f t="shared" si="10"/>
        <v>77.3</v>
      </c>
      <c r="AF33" s="28">
        <f t="shared" si="3"/>
        <v>80.211798248591407</v>
      </c>
      <c r="AG33" s="28">
        <f t="shared" si="4"/>
        <v>78.530888094222632</v>
      </c>
      <c r="AH33" s="28">
        <f t="shared" si="4"/>
        <v>89.333089378830849</v>
      </c>
      <c r="AI33" s="28">
        <f t="shared" si="5"/>
        <v>95.217689406924919</v>
      </c>
      <c r="AJ33" s="28">
        <f t="shared" si="6"/>
        <v>92.364445268328851</v>
      </c>
      <c r="AK33" s="28">
        <f t="shared" si="7"/>
        <v>63.182471264367813</v>
      </c>
      <c r="AL33" s="28">
        <f t="shared" si="7"/>
        <v>64.127138834741174</v>
      </c>
      <c r="AM33" s="28">
        <f t="shared" si="7"/>
        <v>68.51177935261444</v>
      </c>
      <c r="AN33" s="28">
        <f t="shared" si="8"/>
        <v>81.469849246231149</v>
      </c>
      <c r="AO33" s="28">
        <f t="shared" si="9"/>
        <v>77.28171686666488</v>
      </c>
    </row>
    <row r="34" spans="1:41" s="29" customFormat="1" ht="18" customHeight="1" x14ac:dyDescent="0.15">
      <c r="A34" s="23" t="s">
        <v>81</v>
      </c>
      <c r="B34" s="24">
        <v>1187011236</v>
      </c>
      <c r="C34" s="24">
        <v>2780331589</v>
      </c>
      <c r="D34" s="24">
        <v>935266859</v>
      </c>
      <c r="E34" s="24">
        <v>1087721503</v>
      </c>
      <c r="F34" s="24">
        <v>15319452186</v>
      </c>
      <c r="G34" s="24">
        <v>432218218</v>
      </c>
      <c r="H34" s="24">
        <v>1125292866</v>
      </c>
      <c r="I34" s="24">
        <v>283510992</v>
      </c>
      <c r="J34" s="24">
        <v>402113646</v>
      </c>
      <c r="K34" s="24">
        <v>5068919534</v>
      </c>
      <c r="L34" s="25">
        <f t="shared" si="2"/>
        <v>11870</v>
      </c>
      <c r="M34" s="25">
        <f t="shared" si="2"/>
        <v>27803</v>
      </c>
      <c r="N34" s="25">
        <f t="shared" si="2"/>
        <v>9353</v>
      </c>
      <c r="O34" s="25">
        <f t="shared" si="2"/>
        <v>10877</v>
      </c>
      <c r="P34" s="25">
        <f t="shared" si="2"/>
        <v>153195</v>
      </c>
      <c r="Q34" s="25">
        <f t="shared" si="2"/>
        <v>4322</v>
      </c>
      <c r="R34" s="25">
        <f t="shared" si="2"/>
        <v>11253</v>
      </c>
      <c r="S34" s="25">
        <f t="shared" si="2"/>
        <v>2835</v>
      </c>
      <c r="T34" s="25">
        <f t="shared" si="2"/>
        <v>4021</v>
      </c>
      <c r="U34" s="25">
        <f t="shared" si="2"/>
        <v>50689</v>
      </c>
      <c r="V34" s="26">
        <f t="shared" si="10"/>
        <v>84.3</v>
      </c>
      <c r="W34" s="26">
        <f t="shared" si="10"/>
        <v>91.3</v>
      </c>
      <c r="X34" s="26">
        <f t="shared" si="10"/>
        <v>91.5</v>
      </c>
      <c r="Y34" s="26">
        <f t="shared" si="10"/>
        <v>102.4</v>
      </c>
      <c r="Z34" s="26">
        <f t="shared" si="10"/>
        <v>103.8</v>
      </c>
      <c r="AA34" s="27">
        <f t="shared" si="10"/>
        <v>51.7</v>
      </c>
      <c r="AB34" s="27">
        <f t="shared" si="10"/>
        <v>60.9</v>
      </c>
      <c r="AC34" s="27">
        <f t="shared" si="10"/>
        <v>54.3</v>
      </c>
      <c r="AD34" s="27">
        <f t="shared" si="10"/>
        <v>68.3</v>
      </c>
      <c r="AE34" s="27">
        <f t="shared" si="10"/>
        <v>67.7</v>
      </c>
      <c r="AF34" s="28">
        <f t="shared" si="3"/>
        <v>80.578372140384218</v>
      </c>
      <c r="AG34" s="28">
        <f t="shared" si="4"/>
        <v>91.214199009218859</v>
      </c>
      <c r="AH34" s="28">
        <f t="shared" si="4"/>
        <v>85.563992315433168</v>
      </c>
      <c r="AI34" s="28">
        <f t="shared" si="5"/>
        <v>93.220774768597863</v>
      </c>
      <c r="AJ34" s="28">
        <f t="shared" si="6"/>
        <v>94.661229029567153</v>
      </c>
      <c r="AK34" s="28">
        <f t="shared" si="7"/>
        <v>51.748084291187737</v>
      </c>
      <c r="AL34" s="28">
        <f t="shared" si="7"/>
        <v>60.932423651721898</v>
      </c>
      <c r="AM34" s="28">
        <f t="shared" si="7"/>
        <v>54.299942539743341</v>
      </c>
      <c r="AN34" s="28">
        <f t="shared" si="8"/>
        <v>63.143844221105525</v>
      </c>
      <c r="AO34" s="28">
        <f t="shared" si="9"/>
        <v>67.735254028917339</v>
      </c>
    </row>
    <row r="35" spans="1:41" s="29" customFormat="1" ht="18" customHeight="1" x14ac:dyDescent="0.15">
      <c r="A35" s="23" t="s">
        <v>82</v>
      </c>
      <c r="B35" s="24">
        <v>1160264574</v>
      </c>
      <c r="C35" s="24">
        <v>2612371723</v>
      </c>
      <c r="D35" s="24">
        <v>858453717</v>
      </c>
      <c r="E35" s="24">
        <v>1011832130</v>
      </c>
      <c r="F35" s="24">
        <v>14586253865</v>
      </c>
      <c r="G35" s="24">
        <v>394785486</v>
      </c>
      <c r="H35" s="24">
        <v>973488586</v>
      </c>
      <c r="I35" s="24">
        <v>218459607</v>
      </c>
      <c r="J35" s="24">
        <v>367339091</v>
      </c>
      <c r="K35" s="24">
        <v>4468344572</v>
      </c>
      <c r="L35" s="25">
        <f t="shared" si="2"/>
        <v>11603</v>
      </c>
      <c r="M35" s="25">
        <f t="shared" si="2"/>
        <v>26124</v>
      </c>
      <c r="N35" s="25">
        <f t="shared" si="2"/>
        <v>8585</v>
      </c>
      <c r="O35" s="25">
        <f t="shared" si="2"/>
        <v>10118</v>
      </c>
      <c r="P35" s="25">
        <f t="shared" si="2"/>
        <v>145863</v>
      </c>
      <c r="Q35" s="25">
        <f t="shared" si="2"/>
        <v>3948</v>
      </c>
      <c r="R35" s="25">
        <f t="shared" si="2"/>
        <v>9735</v>
      </c>
      <c r="S35" s="25">
        <f t="shared" si="2"/>
        <v>2185</v>
      </c>
      <c r="T35" s="25">
        <f t="shared" si="2"/>
        <v>3673</v>
      </c>
      <c r="U35" s="25">
        <f t="shared" si="2"/>
        <v>44683</v>
      </c>
      <c r="V35" s="26">
        <f t="shared" si="10"/>
        <v>82.4</v>
      </c>
      <c r="W35" s="26">
        <f t="shared" si="10"/>
        <v>85.8</v>
      </c>
      <c r="X35" s="26">
        <f t="shared" si="10"/>
        <v>84</v>
      </c>
      <c r="Y35" s="26">
        <f t="shared" si="10"/>
        <v>95.3</v>
      </c>
      <c r="Z35" s="26">
        <f t="shared" si="10"/>
        <v>98.9</v>
      </c>
      <c r="AA35" s="27">
        <f t="shared" si="10"/>
        <v>47.3</v>
      </c>
      <c r="AB35" s="27">
        <f t="shared" si="10"/>
        <v>52.7</v>
      </c>
      <c r="AC35" s="27">
        <f t="shared" si="10"/>
        <v>41.9</v>
      </c>
      <c r="AD35" s="27">
        <f t="shared" si="10"/>
        <v>62.4</v>
      </c>
      <c r="AE35" s="27">
        <f t="shared" si="10"/>
        <v>59.7</v>
      </c>
      <c r="AF35" s="28">
        <f t="shared" si="3"/>
        <v>78.765867897630841</v>
      </c>
      <c r="AG35" s="28">
        <f t="shared" si="4"/>
        <v>85.705849545618591</v>
      </c>
      <c r="AH35" s="28">
        <f t="shared" si="4"/>
        <v>78.538102643856917</v>
      </c>
      <c r="AI35" s="28">
        <f t="shared" si="5"/>
        <v>86.715803908124784</v>
      </c>
      <c r="AJ35" s="28">
        <f t="shared" si="6"/>
        <v>90.130688664380386</v>
      </c>
      <c r="AK35" s="28">
        <f t="shared" si="7"/>
        <v>47.270114942528735</v>
      </c>
      <c r="AL35" s="28">
        <f t="shared" si="7"/>
        <v>52.71280051981806</v>
      </c>
      <c r="AM35" s="28">
        <f t="shared" si="7"/>
        <v>41.85022026431718</v>
      </c>
      <c r="AN35" s="28">
        <f t="shared" si="8"/>
        <v>57.679020100502512</v>
      </c>
      <c r="AO35" s="28">
        <f t="shared" si="9"/>
        <v>59.709490338616135</v>
      </c>
    </row>
    <row r="36" spans="1:41" s="29" customFormat="1" ht="18" customHeight="1" x14ac:dyDescent="0.15">
      <c r="A36" s="23" t="s">
        <v>83</v>
      </c>
      <c r="B36" s="24">
        <v>1196418829</v>
      </c>
      <c r="C36" s="24">
        <v>2890689177</v>
      </c>
      <c r="D36" s="24">
        <v>961838055</v>
      </c>
      <c r="E36" s="24">
        <v>1068438537</v>
      </c>
      <c r="F36" s="24">
        <v>15585022173</v>
      </c>
      <c r="G36" s="24">
        <v>413969067</v>
      </c>
      <c r="H36" s="24">
        <v>1152429560</v>
      </c>
      <c r="I36" s="24">
        <v>282736539</v>
      </c>
      <c r="J36" s="24">
        <v>358874512</v>
      </c>
      <c r="K36" s="24">
        <v>4742551266</v>
      </c>
      <c r="L36" s="25">
        <f t="shared" si="2"/>
        <v>11964</v>
      </c>
      <c r="M36" s="25">
        <f t="shared" si="2"/>
        <v>28907</v>
      </c>
      <c r="N36" s="25">
        <f t="shared" si="2"/>
        <v>9618</v>
      </c>
      <c r="O36" s="25">
        <f t="shared" si="2"/>
        <v>10684</v>
      </c>
      <c r="P36" s="25">
        <f t="shared" si="2"/>
        <v>155850</v>
      </c>
      <c r="Q36" s="25">
        <f t="shared" si="2"/>
        <v>4140</v>
      </c>
      <c r="R36" s="25">
        <f t="shared" si="2"/>
        <v>11524</v>
      </c>
      <c r="S36" s="25">
        <f t="shared" si="2"/>
        <v>2827</v>
      </c>
      <c r="T36" s="25">
        <f t="shared" si="2"/>
        <v>3589</v>
      </c>
      <c r="U36" s="25">
        <f t="shared" si="2"/>
        <v>47426</v>
      </c>
      <c r="V36" s="26">
        <f t="shared" si="10"/>
        <v>85</v>
      </c>
      <c r="W36" s="26">
        <f t="shared" si="10"/>
        <v>94.9</v>
      </c>
      <c r="X36" s="26">
        <f t="shared" si="10"/>
        <v>94.1</v>
      </c>
      <c r="Y36" s="26">
        <f t="shared" si="10"/>
        <v>100.6</v>
      </c>
      <c r="Z36" s="26">
        <f t="shared" si="10"/>
        <v>105.6</v>
      </c>
      <c r="AA36" s="27">
        <f t="shared" si="10"/>
        <v>49.6</v>
      </c>
      <c r="AB36" s="27">
        <f t="shared" si="10"/>
        <v>62.4</v>
      </c>
      <c r="AC36" s="27">
        <f t="shared" si="10"/>
        <v>54.1</v>
      </c>
      <c r="AD36" s="27">
        <f t="shared" si="10"/>
        <v>61</v>
      </c>
      <c r="AE36" s="27">
        <f t="shared" si="10"/>
        <v>63.4</v>
      </c>
      <c r="AF36" s="28">
        <f t="shared" si="3"/>
        <v>81.216482248319863</v>
      </c>
      <c r="AG36" s="28">
        <f t="shared" si="4"/>
        <v>94.83612742364096</v>
      </c>
      <c r="AH36" s="28">
        <f t="shared" si="4"/>
        <v>87.988290183880707</v>
      </c>
      <c r="AI36" s="28">
        <f t="shared" si="5"/>
        <v>91.566678093932126</v>
      </c>
      <c r="AJ36" s="28">
        <f t="shared" si="6"/>
        <v>96.301788859023077</v>
      </c>
      <c r="AK36" s="28">
        <f t="shared" si="7"/>
        <v>49.568965517241381</v>
      </c>
      <c r="AL36" s="28">
        <f t="shared" si="7"/>
        <v>62.399826727312103</v>
      </c>
      <c r="AM36" s="28">
        <f t="shared" si="7"/>
        <v>54.146715188661176</v>
      </c>
      <c r="AN36" s="28">
        <f t="shared" si="8"/>
        <v>56.359924623115575</v>
      </c>
      <c r="AO36" s="28">
        <f t="shared" si="9"/>
        <v>63.37493652617794</v>
      </c>
    </row>
    <row r="37" spans="1:41" ht="18" customHeight="1" x14ac:dyDescent="0.15">
      <c r="A37" s="23" t="s">
        <v>84</v>
      </c>
      <c r="B37" s="24">
        <v>1219254486</v>
      </c>
      <c r="C37" s="24">
        <v>2917107720</v>
      </c>
      <c r="D37" s="24">
        <v>999709205</v>
      </c>
      <c r="E37" s="24">
        <v>1102278829</v>
      </c>
      <c r="F37" s="24">
        <v>15530273986</v>
      </c>
      <c r="G37" s="24">
        <v>411960556</v>
      </c>
      <c r="H37" s="24">
        <v>1271425282</v>
      </c>
      <c r="I37" s="24">
        <v>315132231</v>
      </c>
      <c r="J37" s="24">
        <v>414312504</v>
      </c>
      <c r="K37" s="24">
        <v>4938557533</v>
      </c>
      <c r="L37" s="25">
        <f t="shared" si="2"/>
        <v>12193</v>
      </c>
      <c r="M37" s="25">
        <f t="shared" si="2"/>
        <v>29171</v>
      </c>
      <c r="N37" s="25">
        <f t="shared" si="2"/>
        <v>9997</v>
      </c>
      <c r="O37" s="25">
        <f t="shared" si="2"/>
        <v>11023</v>
      </c>
      <c r="P37" s="25">
        <f t="shared" si="2"/>
        <v>155303</v>
      </c>
      <c r="Q37" s="25">
        <f t="shared" si="2"/>
        <v>4120</v>
      </c>
      <c r="R37" s="25">
        <f t="shared" si="2"/>
        <v>12714</v>
      </c>
      <c r="S37" s="25">
        <f t="shared" si="2"/>
        <v>3151</v>
      </c>
      <c r="T37" s="25">
        <f t="shared" si="2"/>
        <v>4143</v>
      </c>
      <c r="U37" s="25">
        <f t="shared" si="2"/>
        <v>49386</v>
      </c>
      <c r="V37" s="26">
        <f t="shared" si="10"/>
        <v>86.6</v>
      </c>
      <c r="W37" s="26">
        <f t="shared" si="10"/>
        <v>95.8</v>
      </c>
      <c r="X37" s="26">
        <f t="shared" si="10"/>
        <v>97.8</v>
      </c>
      <c r="Y37" s="26">
        <f t="shared" si="10"/>
        <v>103.8</v>
      </c>
      <c r="Z37" s="26">
        <f t="shared" si="10"/>
        <v>105.3</v>
      </c>
      <c r="AA37" s="27">
        <f t="shared" si="10"/>
        <v>49.3</v>
      </c>
      <c r="AB37" s="27">
        <f t="shared" si="10"/>
        <v>68.8</v>
      </c>
      <c r="AC37" s="27">
        <f t="shared" si="10"/>
        <v>60.4</v>
      </c>
      <c r="AD37" s="27">
        <f t="shared" si="10"/>
        <v>70.400000000000006</v>
      </c>
      <c r="AE37" s="27">
        <f t="shared" si="10"/>
        <v>66</v>
      </c>
      <c r="AF37" s="28">
        <f t="shared" si="3"/>
        <v>82.771027085737558</v>
      </c>
      <c r="AG37" s="28">
        <f t="shared" si="4"/>
        <v>95.702240740133192</v>
      </c>
      <c r="AH37" s="28">
        <f t="shared" si="4"/>
        <v>91.455493550452843</v>
      </c>
      <c r="AI37" s="28">
        <f t="shared" si="5"/>
        <v>94.472060335961601</v>
      </c>
      <c r="AJ37" s="28">
        <f t="shared" si="6"/>
        <v>95.963790280223677</v>
      </c>
      <c r="AK37" s="28">
        <f t="shared" si="7"/>
        <v>49.329501915708811</v>
      </c>
      <c r="AL37" s="28">
        <f t="shared" si="7"/>
        <v>68.843404808317089</v>
      </c>
      <c r="AM37" s="28">
        <f t="shared" si="7"/>
        <v>60.352422907488986</v>
      </c>
      <c r="AN37" s="28">
        <f t="shared" si="8"/>
        <v>65.059673366834176</v>
      </c>
      <c r="AO37" s="28">
        <f t="shared" si="9"/>
        <v>65.994066868001184</v>
      </c>
    </row>
    <row r="38" spans="1:41" ht="18" customHeight="1" x14ac:dyDescent="0.15">
      <c r="A38" s="23" t="s">
        <v>85</v>
      </c>
      <c r="B38" s="30">
        <v>1082643457</v>
      </c>
      <c r="C38" s="30">
        <v>2641370083</v>
      </c>
      <c r="D38" s="30">
        <v>874167982</v>
      </c>
      <c r="E38" s="30">
        <v>1008729526</v>
      </c>
      <c r="F38" s="30">
        <v>13803472656</v>
      </c>
      <c r="G38" s="30">
        <v>355385653</v>
      </c>
      <c r="H38" s="30">
        <f>170612035+905489449</f>
        <v>1076101484</v>
      </c>
      <c r="I38" s="30">
        <f>40357259+200664342</f>
        <v>241021601</v>
      </c>
      <c r="J38" s="30">
        <f>64190623+325650767</f>
        <v>389841390</v>
      </c>
      <c r="K38" s="30">
        <f>726557910+3452746119</f>
        <v>4179304029</v>
      </c>
      <c r="L38" s="25">
        <f t="shared" si="2"/>
        <v>10826</v>
      </c>
      <c r="M38" s="25">
        <f t="shared" si="2"/>
        <v>26414</v>
      </c>
      <c r="N38" s="25">
        <f t="shared" si="2"/>
        <v>8742</v>
      </c>
      <c r="O38" s="25">
        <f t="shared" si="2"/>
        <v>10087</v>
      </c>
      <c r="P38" s="25">
        <f t="shared" si="2"/>
        <v>138035</v>
      </c>
      <c r="Q38" s="25">
        <f t="shared" si="2"/>
        <v>3554</v>
      </c>
      <c r="R38" s="25">
        <f t="shared" si="2"/>
        <v>10761</v>
      </c>
      <c r="S38" s="25">
        <f t="shared" si="2"/>
        <v>2410</v>
      </c>
      <c r="T38" s="25">
        <f t="shared" si="2"/>
        <v>3898</v>
      </c>
      <c r="U38" s="25">
        <f t="shared" si="2"/>
        <v>41793</v>
      </c>
      <c r="V38" s="26">
        <f t="shared" si="10"/>
        <v>76.900000000000006</v>
      </c>
      <c r="W38" s="26">
        <f t="shared" si="10"/>
        <v>86.7</v>
      </c>
      <c r="X38" s="26">
        <f t="shared" si="10"/>
        <v>85.5</v>
      </c>
      <c r="Y38" s="26">
        <f t="shared" si="10"/>
        <v>95</v>
      </c>
      <c r="Z38" s="26">
        <f t="shared" si="10"/>
        <v>93.6</v>
      </c>
      <c r="AA38" s="27">
        <f t="shared" si="10"/>
        <v>42.6</v>
      </c>
      <c r="AB38" s="27">
        <f t="shared" si="10"/>
        <v>58.3</v>
      </c>
      <c r="AC38" s="27">
        <f t="shared" si="10"/>
        <v>46.2</v>
      </c>
      <c r="AD38" s="27">
        <f t="shared" si="10"/>
        <v>66.2</v>
      </c>
      <c r="AE38" s="27">
        <f t="shared" si="10"/>
        <v>55.8</v>
      </c>
      <c r="AF38" s="28">
        <f t="shared" si="3"/>
        <v>73.491276899056416</v>
      </c>
      <c r="AG38" s="28">
        <f t="shared" si="4"/>
        <v>86.65726190085627</v>
      </c>
      <c r="AH38" s="28">
        <f t="shared" si="4"/>
        <v>79.974384777239052</v>
      </c>
      <c r="AI38" s="28">
        <f t="shared" si="5"/>
        <v>86.450119986287277</v>
      </c>
      <c r="AJ38" s="28">
        <f t="shared" si="6"/>
        <v>85.293663299039153</v>
      </c>
      <c r="AK38" s="28">
        <f t="shared" si="7"/>
        <v>42.552681992337163</v>
      </c>
      <c r="AL38" s="28">
        <f t="shared" si="7"/>
        <v>58.268356075373617</v>
      </c>
      <c r="AM38" s="28">
        <f t="shared" si="7"/>
        <v>46.159739513503162</v>
      </c>
      <c r="AN38" s="28">
        <f t="shared" si="8"/>
        <v>61.212311557788944</v>
      </c>
      <c r="AO38" s="28">
        <f>U38/U$25*100</f>
        <v>55.847609375417598</v>
      </c>
    </row>
    <row r="39" spans="1:41" ht="18" customHeight="1" x14ac:dyDescent="0.15">
      <c r="A39" s="32" t="s">
        <v>86</v>
      </c>
      <c r="B39" s="30">
        <v>1075194283</v>
      </c>
      <c r="C39" s="30">
        <v>2607782965</v>
      </c>
      <c r="D39" s="30">
        <v>859245574</v>
      </c>
      <c r="E39" s="30">
        <v>1019737151</v>
      </c>
      <c r="F39" s="30">
        <v>13693143624</v>
      </c>
      <c r="G39" s="30">
        <v>380208637</v>
      </c>
      <c r="H39" s="30">
        <f>183034991+889559436</f>
        <v>1072594427</v>
      </c>
      <c r="I39" s="30">
        <f>43518292+219293826</f>
        <v>262812118</v>
      </c>
      <c r="J39" s="30">
        <f>69898811+350631373</f>
        <v>420530184</v>
      </c>
      <c r="K39" s="30">
        <f>778985058+3629294695</f>
        <v>4408279753</v>
      </c>
      <c r="L39" s="25">
        <f t="shared" si="2"/>
        <v>10752</v>
      </c>
      <c r="M39" s="25">
        <f t="shared" si="2"/>
        <v>26078</v>
      </c>
      <c r="N39" s="25">
        <f t="shared" si="2"/>
        <v>8592</v>
      </c>
      <c r="O39" s="25">
        <f t="shared" si="2"/>
        <v>10197</v>
      </c>
      <c r="P39" s="25">
        <f t="shared" si="2"/>
        <v>136931</v>
      </c>
      <c r="Q39" s="25">
        <f t="shared" si="2"/>
        <v>3802</v>
      </c>
      <c r="R39" s="25">
        <f t="shared" si="2"/>
        <v>10726</v>
      </c>
      <c r="S39" s="25">
        <f t="shared" si="2"/>
        <v>2628</v>
      </c>
      <c r="T39" s="25">
        <f t="shared" si="2"/>
        <v>4205</v>
      </c>
      <c r="U39" s="25">
        <f t="shared" si="2"/>
        <v>44083</v>
      </c>
      <c r="V39" s="26">
        <f t="shared" si="10"/>
        <v>76.400000000000006</v>
      </c>
      <c r="W39" s="26">
        <f t="shared" si="10"/>
        <v>85.6</v>
      </c>
      <c r="X39" s="26">
        <f t="shared" si="10"/>
        <v>84.1</v>
      </c>
      <c r="Y39" s="26">
        <f t="shared" si="10"/>
        <v>96</v>
      </c>
      <c r="Z39" s="26">
        <f t="shared" si="10"/>
        <v>92.8</v>
      </c>
      <c r="AA39" s="27">
        <f t="shared" si="10"/>
        <v>45.5</v>
      </c>
      <c r="AB39" s="27">
        <f t="shared" si="10"/>
        <v>58.1</v>
      </c>
      <c r="AC39" s="27">
        <f t="shared" si="10"/>
        <v>50.3</v>
      </c>
      <c r="AD39" s="27">
        <f t="shared" si="10"/>
        <v>71.5</v>
      </c>
      <c r="AE39" s="27">
        <f t="shared" si="10"/>
        <v>58.9</v>
      </c>
      <c r="AF39" s="28">
        <f t="shared" si="3"/>
        <v>72.988934899192188</v>
      </c>
      <c r="AG39" s="28">
        <f t="shared" si="4"/>
        <v>85.554935861684328</v>
      </c>
      <c r="AH39" s="28">
        <f t="shared" si="4"/>
        <v>78.602140700759307</v>
      </c>
      <c r="AI39" s="28">
        <f t="shared" si="5"/>
        <v>87.392869386355841</v>
      </c>
      <c r="AJ39" s="28">
        <f t="shared" si="6"/>
        <v>84.61148700837272</v>
      </c>
      <c r="AK39" s="28">
        <f t="shared" si="7"/>
        <v>45.522030651340998</v>
      </c>
      <c r="AL39" s="28">
        <f t="shared" si="7"/>
        <v>58.078839072991116</v>
      </c>
      <c r="AM39" s="28">
        <f t="shared" si="7"/>
        <v>50.335184830492238</v>
      </c>
      <c r="AN39" s="28">
        <f t="shared" si="8"/>
        <v>66.033291457286438</v>
      </c>
      <c r="AO39" s="28">
        <f>U39/U$25*100</f>
        <v>58.907715744180457</v>
      </c>
    </row>
    <row r="40" spans="1:41" ht="18" customHeight="1" x14ac:dyDescent="0.15">
      <c r="A40" s="32" t="s">
        <v>87</v>
      </c>
      <c r="B40" s="30">
        <v>1151703980</v>
      </c>
      <c r="C40" s="30">
        <v>2909802005</v>
      </c>
      <c r="D40" s="30">
        <v>947702454</v>
      </c>
      <c r="E40" s="30">
        <v>1042686844</v>
      </c>
      <c r="F40" s="30">
        <v>14487005861</v>
      </c>
      <c r="G40" s="30">
        <v>436407031</v>
      </c>
      <c r="H40" s="30">
        <f>214861452+1066789917</f>
        <v>1281651369</v>
      </c>
      <c r="I40" s="30">
        <f>51575355+273060595</f>
        <v>324635950</v>
      </c>
      <c r="J40" s="30">
        <f>69156279+350413012</f>
        <v>419569291</v>
      </c>
      <c r="K40" s="30">
        <f>863184668+4123308977</f>
        <v>4986493645</v>
      </c>
      <c r="L40" s="25">
        <f t="shared" si="2"/>
        <v>11517</v>
      </c>
      <c r="M40" s="25">
        <f t="shared" si="2"/>
        <v>29098</v>
      </c>
      <c r="N40" s="25">
        <f t="shared" si="2"/>
        <v>9477</v>
      </c>
      <c r="O40" s="25">
        <f t="shared" si="2"/>
        <v>10427</v>
      </c>
      <c r="P40" s="25">
        <f t="shared" si="2"/>
        <v>144870</v>
      </c>
      <c r="Q40" s="25">
        <f t="shared" si="2"/>
        <v>4364</v>
      </c>
      <c r="R40" s="25">
        <f>ROUND(H40*0.00001,0)</f>
        <v>12817</v>
      </c>
      <c r="S40" s="25">
        <f t="shared" si="2"/>
        <v>3246</v>
      </c>
      <c r="T40" s="25">
        <f t="shared" si="2"/>
        <v>4196</v>
      </c>
      <c r="U40" s="25">
        <f t="shared" si="2"/>
        <v>49865</v>
      </c>
      <c r="V40" s="26">
        <f t="shared" si="10"/>
        <v>81.8</v>
      </c>
      <c r="W40" s="26">
        <f t="shared" si="10"/>
        <v>95.5</v>
      </c>
      <c r="X40" s="26">
        <f t="shared" si="10"/>
        <v>92.7</v>
      </c>
      <c r="Y40" s="26">
        <f t="shared" si="10"/>
        <v>98.2</v>
      </c>
      <c r="Z40" s="26">
        <f t="shared" si="10"/>
        <v>98.2</v>
      </c>
      <c r="AA40" s="27">
        <f t="shared" si="10"/>
        <v>52.3</v>
      </c>
      <c r="AB40" s="27">
        <f t="shared" si="10"/>
        <v>69.400000000000006</v>
      </c>
      <c r="AC40" s="27">
        <f t="shared" si="10"/>
        <v>62.2</v>
      </c>
      <c r="AD40" s="27">
        <f t="shared" si="10"/>
        <v>71.3</v>
      </c>
      <c r="AE40" s="27">
        <f t="shared" si="10"/>
        <v>66.599999999999994</v>
      </c>
      <c r="AF40" s="28">
        <f t="shared" si="3"/>
        <v>78.182065032923759</v>
      </c>
      <c r="AG40" s="28">
        <f t="shared" si="4"/>
        <v>95.462747285194055</v>
      </c>
      <c r="AH40" s="28">
        <f t="shared" si="4"/>
        <v>86.69838075198976</v>
      </c>
      <c r="AI40" s="28">
        <f t="shared" si="5"/>
        <v>89.364072677408302</v>
      </c>
      <c r="AJ40" s="28">
        <f t="shared" si="6"/>
        <v>89.517100750764669</v>
      </c>
      <c r="AK40" s="28">
        <f t="shared" si="7"/>
        <v>52.250957854406131</v>
      </c>
      <c r="AL40" s="28">
        <f t="shared" si="7"/>
        <v>69.401126272471302</v>
      </c>
      <c r="AM40" s="28">
        <f t="shared" si="7"/>
        <v>62.171997701589731</v>
      </c>
      <c r="AN40" s="28">
        <f t="shared" si="8"/>
        <v>65.891959798994975</v>
      </c>
      <c r="AO40" s="28">
        <f>U40/U$25*100</f>
        <v>66.634150252558996</v>
      </c>
    </row>
    <row r="41" spans="1:41" ht="18" customHeight="1" x14ac:dyDescent="0.15">
      <c r="A41" s="32" t="s">
        <v>88</v>
      </c>
      <c r="B41" s="30">
        <v>1195195158</v>
      </c>
      <c r="C41" s="30">
        <v>3103731670</v>
      </c>
      <c r="D41" s="30">
        <v>978288559</v>
      </c>
      <c r="E41" s="30">
        <v>1094697748</v>
      </c>
      <c r="F41" s="30">
        <v>15226925272</v>
      </c>
      <c r="G41" s="30">
        <v>483668369</v>
      </c>
      <c r="H41" s="30">
        <f>253474156+1231662441</f>
        <v>1485136597</v>
      </c>
      <c r="I41" s="30">
        <f>52780868+289374212</f>
        <v>342155080</v>
      </c>
      <c r="J41" s="30">
        <f>80837785+392138803</f>
        <v>472976588</v>
      </c>
      <c r="K41" s="30">
        <f>966109878+4698368149</f>
        <v>5664478027</v>
      </c>
      <c r="L41" s="25">
        <f t="shared" si="2"/>
        <v>11952</v>
      </c>
      <c r="M41" s="25">
        <f t="shared" si="2"/>
        <v>31037</v>
      </c>
      <c r="N41" s="25">
        <f t="shared" si="2"/>
        <v>9783</v>
      </c>
      <c r="O41" s="25">
        <f t="shared" si="2"/>
        <v>10947</v>
      </c>
      <c r="P41" s="25">
        <f t="shared" si="2"/>
        <v>152269</v>
      </c>
      <c r="Q41" s="25">
        <f t="shared" si="2"/>
        <v>4837</v>
      </c>
      <c r="R41" s="25">
        <f t="shared" si="2"/>
        <v>14851</v>
      </c>
      <c r="S41" s="25">
        <f t="shared" si="2"/>
        <v>3422</v>
      </c>
      <c r="T41" s="25">
        <f t="shared" si="2"/>
        <v>4730</v>
      </c>
      <c r="U41" s="25">
        <f t="shared" si="2"/>
        <v>56645</v>
      </c>
      <c r="V41" s="26">
        <f t="shared" si="10"/>
        <v>84.9</v>
      </c>
      <c r="W41" s="26">
        <f t="shared" si="10"/>
        <v>101.9</v>
      </c>
      <c r="X41" s="26">
        <f t="shared" si="10"/>
        <v>95.7</v>
      </c>
      <c r="Y41" s="26">
        <f t="shared" si="10"/>
        <v>103.1</v>
      </c>
      <c r="Z41" s="26">
        <f t="shared" si="10"/>
        <v>103.2</v>
      </c>
      <c r="AA41" s="27">
        <f t="shared" si="10"/>
        <v>57.9</v>
      </c>
      <c r="AB41" s="27">
        <f t="shared" si="10"/>
        <v>80.400000000000006</v>
      </c>
      <c r="AC41" s="27">
        <f t="shared" si="10"/>
        <v>65.5</v>
      </c>
      <c r="AD41" s="27">
        <f t="shared" si="10"/>
        <v>80.400000000000006</v>
      </c>
      <c r="AE41" s="27">
        <f t="shared" si="10"/>
        <v>75.7</v>
      </c>
      <c r="AF41" s="28">
        <f t="shared" si="3"/>
        <v>81.135021383477024</v>
      </c>
      <c r="AG41" s="28">
        <f t="shared" si="4"/>
        <v>101.82408713624882</v>
      </c>
      <c r="AH41" s="28">
        <f t="shared" si="4"/>
        <v>89.497758668008416</v>
      </c>
      <c r="AI41" s="28">
        <f t="shared" si="5"/>
        <v>93.820706205005138</v>
      </c>
      <c r="AJ41" s="28">
        <f t="shared" si="6"/>
        <v>94.089041307504559</v>
      </c>
      <c r="AK41" s="28">
        <f t="shared" si="7"/>
        <v>57.91427203065134</v>
      </c>
      <c r="AL41" s="28">
        <f t="shared" si="7"/>
        <v>80.414771496642842</v>
      </c>
      <c r="AM41" s="28">
        <f t="shared" si="7"/>
        <v>65.542999425397426</v>
      </c>
      <c r="AN41" s="28">
        <f t="shared" si="8"/>
        <v>74.277638190954775</v>
      </c>
      <c r="AO41" s="28">
        <f t="shared" si="9"/>
        <v>75.694203169682226</v>
      </c>
    </row>
    <row r="42" spans="1:41" ht="18" customHeight="1" x14ac:dyDescent="0.15">
      <c r="A42" s="32" t="s">
        <v>89</v>
      </c>
      <c r="B42" s="30">
        <v>1280557626</v>
      </c>
      <c r="C42" s="30">
        <v>3292704599</v>
      </c>
      <c r="D42" s="30">
        <v>1044307870</v>
      </c>
      <c r="E42" s="30">
        <v>1230826082</v>
      </c>
      <c r="F42" s="30">
        <v>16324288840</v>
      </c>
      <c r="G42" s="30">
        <v>549001351</v>
      </c>
      <c r="H42" s="30">
        <v>1649880025</v>
      </c>
      <c r="I42" s="30">
        <v>380718784</v>
      </c>
      <c r="J42" s="30">
        <v>586720826</v>
      </c>
      <c r="K42" s="30">
        <v>6479845057</v>
      </c>
      <c r="L42" s="25">
        <f t="shared" si="2"/>
        <v>12806</v>
      </c>
      <c r="M42" s="25">
        <f t="shared" si="2"/>
        <v>32927</v>
      </c>
      <c r="N42" s="25">
        <f t="shared" si="2"/>
        <v>10443</v>
      </c>
      <c r="O42" s="25">
        <f t="shared" si="2"/>
        <v>12308</v>
      </c>
      <c r="P42" s="25">
        <f t="shared" si="2"/>
        <v>163243</v>
      </c>
      <c r="Q42" s="25">
        <f t="shared" si="2"/>
        <v>5490</v>
      </c>
      <c r="R42" s="25">
        <f t="shared" si="2"/>
        <v>16499</v>
      </c>
      <c r="S42" s="25">
        <f t="shared" si="2"/>
        <v>3807</v>
      </c>
      <c r="T42" s="25">
        <f t="shared" si="2"/>
        <v>5867</v>
      </c>
      <c r="U42" s="25">
        <f t="shared" si="2"/>
        <v>64798</v>
      </c>
      <c r="V42" s="26">
        <f t="shared" si="10"/>
        <v>91</v>
      </c>
      <c r="W42" s="26">
        <f t="shared" si="10"/>
        <v>108.1</v>
      </c>
      <c r="X42" s="26">
        <f t="shared" si="10"/>
        <v>102.2</v>
      </c>
      <c r="Y42" s="26">
        <f t="shared" si="10"/>
        <v>115.9</v>
      </c>
      <c r="Z42" s="26">
        <f t="shared" si="10"/>
        <v>110.6</v>
      </c>
      <c r="AA42" s="27">
        <f t="shared" si="10"/>
        <v>65.7</v>
      </c>
      <c r="AB42" s="27">
        <f t="shared" si="10"/>
        <v>89.3</v>
      </c>
      <c r="AC42" s="27">
        <f t="shared" si="10"/>
        <v>72.900000000000006</v>
      </c>
      <c r="AD42" s="27">
        <f t="shared" si="10"/>
        <v>99.7</v>
      </c>
      <c r="AE42" s="27">
        <f t="shared" si="10"/>
        <v>86.6</v>
      </c>
      <c r="AF42" s="28">
        <f t="shared" si="3"/>
        <v>86.932319598126398</v>
      </c>
      <c r="AG42" s="28">
        <f t="shared" si="4"/>
        <v>108.024671106591</v>
      </c>
      <c r="AH42" s="28">
        <f t="shared" si="4"/>
        <v>95.535632604519265</v>
      </c>
      <c r="AI42" s="28">
        <f t="shared" si="5"/>
        <v>105.48508741858073</v>
      </c>
      <c r="AJ42" s="28">
        <f t="shared" si="6"/>
        <v>100.87002193592238</v>
      </c>
      <c r="AK42" s="28">
        <f t="shared" si="7"/>
        <v>65.732758620689651</v>
      </c>
      <c r="AL42" s="28">
        <f t="shared" si="7"/>
        <v>89.338314923110246</v>
      </c>
      <c r="AM42" s="28">
        <f t="shared" si="7"/>
        <v>72.917065696226786</v>
      </c>
      <c r="AN42" s="28">
        <f t="shared" si="8"/>
        <v>92.132537688442213</v>
      </c>
      <c r="AO42" s="28">
        <f t="shared" si="9"/>
        <v>86.588983617072458</v>
      </c>
    </row>
    <row r="43" spans="1:41" ht="18" customHeight="1" x14ac:dyDescent="0.15">
      <c r="A43" s="32" t="s">
        <v>90</v>
      </c>
      <c r="B43" s="30">
        <v>1426022926</v>
      </c>
      <c r="C43" s="30">
        <v>3720172803</v>
      </c>
      <c r="D43" s="30">
        <v>1261074243</v>
      </c>
      <c r="E43" s="30">
        <v>1413481609</v>
      </c>
      <c r="F43" s="30">
        <v>18664187347</v>
      </c>
      <c r="G43" s="30">
        <v>566744806</v>
      </c>
      <c r="H43" s="30">
        <v>1789834971</v>
      </c>
      <c r="I43" s="30">
        <v>392970565</v>
      </c>
      <c r="J43" s="30">
        <v>630380618</v>
      </c>
      <c r="K43" s="30">
        <v>6790911748</v>
      </c>
      <c r="L43" s="25">
        <f t="shared" si="2"/>
        <v>14260</v>
      </c>
      <c r="M43" s="25">
        <f t="shared" si="2"/>
        <v>37202</v>
      </c>
      <c r="N43" s="25">
        <f t="shared" si="2"/>
        <v>12611</v>
      </c>
      <c r="O43" s="25">
        <f t="shared" si="2"/>
        <v>14135</v>
      </c>
      <c r="P43" s="25">
        <f t="shared" si="2"/>
        <v>186642</v>
      </c>
      <c r="Q43" s="25">
        <f>ROUND(G43*0.00001,0)</f>
        <v>5667</v>
      </c>
      <c r="R43" s="25">
        <f t="shared" si="2"/>
        <v>17898</v>
      </c>
      <c r="S43" s="25">
        <f t="shared" si="2"/>
        <v>3930</v>
      </c>
      <c r="T43" s="25">
        <f t="shared" si="2"/>
        <v>6304</v>
      </c>
      <c r="U43" s="25">
        <f t="shared" si="2"/>
        <v>67909</v>
      </c>
      <c r="V43" s="26">
        <f t="shared" si="10"/>
        <v>101.3</v>
      </c>
      <c r="W43" s="26">
        <f t="shared" si="10"/>
        <v>122.1</v>
      </c>
      <c r="X43" s="26">
        <f t="shared" si="10"/>
        <v>123.4</v>
      </c>
      <c r="Y43" s="26">
        <f t="shared" si="10"/>
        <v>133.1</v>
      </c>
      <c r="Z43" s="26">
        <f t="shared" si="10"/>
        <v>126.5</v>
      </c>
      <c r="AA43" s="27">
        <f t="shared" si="10"/>
        <v>67.900000000000006</v>
      </c>
      <c r="AB43" s="27">
        <f t="shared" si="10"/>
        <v>96.9</v>
      </c>
      <c r="AC43" s="27">
        <f t="shared" si="10"/>
        <v>75.3</v>
      </c>
      <c r="AD43" s="27">
        <f t="shared" si="10"/>
        <v>107.1</v>
      </c>
      <c r="AE43" s="27">
        <f t="shared" si="10"/>
        <v>90.7</v>
      </c>
      <c r="AF43" s="28">
        <f t="shared" si="3"/>
        <v>96.802661054918204</v>
      </c>
      <c r="AG43" s="28">
        <f t="shared" si="4"/>
        <v>122.04980151569831</v>
      </c>
      <c r="AH43" s="28">
        <f t="shared" si="4"/>
        <v>115.36913365657304</v>
      </c>
      <c r="AI43" s="28">
        <f t="shared" si="5"/>
        <v>121.14329790881042</v>
      </c>
      <c r="AJ43" s="28">
        <f t="shared" si="6"/>
        <v>115.32857540087124</v>
      </c>
      <c r="AK43" s="28">
        <f t="shared" si="7"/>
        <v>67.852011494252878</v>
      </c>
      <c r="AL43" s="28">
        <f t="shared" si="7"/>
        <v>96.913580246913583</v>
      </c>
      <c r="AM43" s="28">
        <f t="shared" si="7"/>
        <v>75.27293621911511</v>
      </c>
      <c r="AN43" s="28">
        <f t="shared" si="8"/>
        <v>98.994974874371849</v>
      </c>
      <c r="AO43" s="28">
        <f t="shared" si="9"/>
        <v>90.746184889221482</v>
      </c>
    </row>
    <row r="44" spans="1:41" ht="18" customHeight="1" x14ac:dyDescent="0.15">
      <c r="A44" s="32" t="s">
        <v>91</v>
      </c>
      <c r="B44" s="30">
        <v>1356732275</v>
      </c>
      <c r="C44" s="30">
        <v>3506341639</v>
      </c>
      <c r="D44" s="30">
        <v>1244108997</v>
      </c>
      <c r="E44" s="30">
        <v>1333881971</v>
      </c>
      <c r="F44" s="33">
        <v>17928047779</v>
      </c>
      <c r="G44" s="30">
        <v>523525214</v>
      </c>
      <c r="H44" s="30">
        <v>1622238164</v>
      </c>
      <c r="I44" s="30">
        <v>374345295</v>
      </c>
      <c r="J44" s="30">
        <v>554343349</v>
      </c>
      <c r="K44" s="33">
        <v>6266138718</v>
      </c>
      <c r="L44" s="25">
        <f t="shared" si="2"/>
        <v>13567</v>
      </c>
      <c r="M44" s="25">
        <f t="shared" si="2"/>
        <v>35063</v>
      </c>
      <c r="N44" s="25">
        <f t="shared" si="2"/>
        <v>12441</v>
      </c>
      <c r="O44" s="25">
        <f t="shared" si="2"/>
        <v>13339</v>
      </c>
      <c r="P44" s="25">
        <f t="shared" si="2"/>
        <v>179280</v>
      </c>
      <c r="Q44" s="25">
        <f t="shared" si="2"/>
        <v>5235</v>
      </c>
      <c r="R44" s="25">
        <f t="shared" si="2"/>
        <v>16222</v>
      </c>
      <c r="S44" s="25">
        <f t="shared" si="2"/>
        <v>3743</v>
      </c>
      <c r="T44" s="25">
        <f t="shared" si="2"/>
        <v>5543</v>
      </c>
      <c r="U44" s="25">
        <f t="shared" si="2"/>
        <v>62661</v>
      </c>
      <c r="V44" s="26">
        <f t="shared" si="10"/>
        <v>96.4</v>
      </c>
      <c r="W44" s="26">
        <f t="shared" si="10"/>
        <v>115.1</v>
      </c>
      <c r="X44" s="26">
        <f t="shared" si="10"/>
        <v>121.7</v>
      </c>
      <c r="Y44" s="26">
        <f t="shared" si="10"/>
        <v>125.6</v>
      </c>
      <c r="Z44" s="26">
        <f t="shared" si="10"/>
        <v>121.5</v>
      </c>
      <c r="AA44" s="27">
        <f t="shared" si="10"/>
        <v>62.7</v>
      </c>
      <c r="AB44" s="27">
        <f t="shared" si="10"/>
        <v>87.8</v>
      </c>
      <c r="AC44" s="27">
        <f t="shared" si="10"/>
        <v>71.7</v>
      </c>
      <c r="AD44" s="27">
        <f t="shared" si="10"/>
        <v>94.2</v>
      </c>
      <c r="AE44" s="27">
        <f t="shared" si="10"/>
        <v>83.7</v>
      </c>
      <c r="AF44" s="28">
        <f>L44/L$26*100</f>
        <v>92.098296110243709</v>
      </c>
      <c r="AG44" s="28">
        <f t="shared" si="4"/>
        <v>115.03231521275548</v>
      </c>
      <c r="AH44" s="28">
        <f t="shared" si="4"/>
        <v>113.81392370322936</v>
      </c>
      <c r="AI44" s="28">
        <f t="shared" si="5"/>
        <v>114.32122043195064</v>
      </c>
      <c r="AJ44" s="28">
        <f t="shared" si="6"/>
        <v>110.77949763648161</v>
      </c>
      <c r="AK44" s="28">
        <f t="shared" si="7"/>
        <v>62.679597701149426</v>
      </c>
      <c r="AL44" s="28">
        <f t="shared" si="7"/>
        <v>87.838423218540171</v>
      </c>
      <c r="AM44" s="28">
        <f t="shared" si="7"/>
        <v>71.69124688756942</v>
      </c>
      <c r="AN44" s="28">
        <f t="shared" si="8"/>
        <v>87.04459798994975</v>
      </c>
      <c r="AO44" s="28">
        <f t="shared" si="9"/>
        <v>83.733329769890702</v>
      </c>
    </row>
    <row r="45" spans="1:41" ht="18" customHeight="1" x14ac:dyDescent="0.15">
      <c r="A45" s="32" t="s">
        <v>92</v>
      </c>
      <c r="B45" s="30">
        <v>1094630839</v>
      </c>
      <c r="C45" s="30">
        <v>2800318723</v>
      </c>
      <c r="D45" s="30">
        <v>1036477201</v>
      </c>
      <c r="E45" s="30">
        <v>960839428</v>
      </c>
      <c r="F45" s="30">
        <v>14654541136</v>
      </c>
      <c r="G45" s="30">
        <v>294446832</v>
      </c>
      <c r="H45" s="30">
        <v>877592113</v>
      </c>
      <c r="I45" s="30">
        <v>203196726</v>
      </c>
      <c r="J45" s="30">
        <v>207438826</v>
      </c>
      <c r="K45" s="30">
        <v>3387890639</v>
      </c>
      <c r="L45" s="25">
        <f t="shared" si="2"/>
        <v>10946</v>
      </c>
      <c r="M45" s="25">
        <f t="shared" si="2"/>
        <v>28003</v>
      </c>
      <c r="N45" s="25">
        <f t="shared" si="2"/>
        <v>10365</v>
      </c>
      <c r="O45" s="25">
        <f t="shared" si="2"/>
        <v>9608</v>
      </c>
      <c r="P45" s="25">
        <f t="shared" si="2"/>
        <v>146545</v>
      </c>
      <c r="Q45" s="25">
        <f t="shared" si="2"/>
        <v>2944</v>
      </c>
      <c r="R45" s="25">
        <f t="shared" si="2"/>
        <v>8776</v>
      </c>
      <c r="S45" s="25">
        <f t="shared" si="2"/>
        <v>2032</v>
      </c>
      <c r="T45" s="25">
        <f t="shared" si="2"/>
        <v>2074</v>
      </c>
      <c r="U45" s="25">
        <f t="shared" si="2"/>
        <v>33879</v>
      </c>
      <c r="V45" s="26">
        <f t="shared" si="10"/>
        <v>77.8</v>
      </c>
      <c r="W45" s="26">
        <f t="shared" si="10"/>
        <v>91.9</v>
      </c>
      <c r="X45" s="26">
        <f t="shared" si="10"/>
        <v>101.4</v>
      </c>
      <c r="Y45" s="26">
        <f t="shared" si="10"/>
        <v>90.5</v>
      </c>
      <c r="Z45" s="26">
        <f t="shared" si="10"/>
        <v>99.3</v>
      </c>
      <c r="AA45" s="27">
        <f t="shared" si="10"/>
        <v>35.200000000000003</v>
      </c>
      <c r="AB45" s="27">
        <f t="shared" si="10"/>
        <v>47.5</v>
      </c>
      <c r="AC45" s="27">
        <f t="shared" si="10"/>
        <v>38.9</v>
      </c>
      <c r="AD45" s="27">
        <f t="shared" si="10"/>
        <v>35.200000000000003</v>
      </c>
      <c r="AE45" s="27">
        <f t="shared" si="10"/>
        <v>45.3</v>
      </c>
      <c r="AF45" s="28">
        <f>L45/L$26*100</f>
        <v>74.305885547484891</v>
      </c>
      <c r="AG45" s="28">
        <f>M45/M$27*100</f>
        <v>91.870345461106922</v>
      </c>
      <c r="AH45" s="28">
        <f>N45/N$27*100</f>
        <v>94.822065684749788</v>
      </c>
      <c r="AI45" s="28">
        <f>O45/O$26*100</f>
        <v>82.344874871443267</v>
      </c>
      <c r="AJ45" s="28">
        <f>P45/P$27*100</f>
        <v>90.552105539592802</v>
      </c>
      <c r="AK45" s="28">
        <f>Q45/Q$25*100</f>
        <v>35.249042145593869</v>
      </c>
      <c r="AL45" s="28">
        <f>R45/R$25*100</f>
        <v>47.520034654537582</v>
      </c>
      <c r="AM45" s="28">
        <f>S45/S$25*100</f>
        <v>38.919747174870714</v>
      </c>
      <c r="AN45" s="28">
        <f>T45/T$26*100</f>
        <v>32.569095477386931</v>
      </c>
      <c r="AO45" s="28">
        <f>U45/U$25*100</f>
        <v>45.272202474810911</v>
      </c>
    </row>
    <row r="46" spans="1:41" ht="18" customHeight="1" x14ac:dyDescent="0.15">
      <c r="A46" s="32" t="s">
        <v>93</v>
      </c>
      <c r="B46" s="30">
        <v>1065749750</v>
      </c>
      <c r="C46" s="30">
        <v>2703750632</v>
      </c>
      <c r="D46" s="30">
        <v>974435280</v>
      </c>
      <c r="E46" s="30">
        <v>915836002</v>
      </c>
      <c r="F46" s="30">
        <v>14026236538</v>
      </c>
      <c r="G46" s="30">
        <v>262883333</v>
      </c>
      <c r="H46" s="30">
        <v>760549363</v>
      </c>
      <c r="I46" s="30">
        <v>180925037</v>
      </c>
      <c r="J46" s="30">
        <v>207368303</v>
      </c>
      <c r="K46" s="30">
        <v>3010918918</v>
      </c>
      <c r="L46" s="25">
        <f t="shared" ref="L46:U52" si="11">ROUND(B46*0.00001,0)</f>
        <v>10657</v>
      </c>
      <c r="M46" s="25">
        <f t="shared" si="11"/>
        <v>27038</v>
      </c>
      <c r="N46" s="25">
        <f t="shared" si="11"/>
        <v>9744</v>
      </c>
      <c r="O46" s="25">
        <f t="shared" si="11"/>
        <v>9158</v>
      </c>
      <c r="P46" s="25">
        <f t="shared" si="11"/>
        <v>140262</v>
      </c>
      <c r="Q46" s="25">
        <f t="shared" si="11"/>
        <v>2629</v>
      </c>
      <c r="R46" s="25">
        <f t="shared" si="11"/>
        <v>7605</v>
      </c>
      <c r="S46" s="25">
        <f t="shared" si="11"/>
        <v>1809</v>
      </c>
      <c r="T46" s="25">
        <f t="shared" si="11"/>
        <v>2074</v>
      </c>
      <c r="U46" s="25">
        <f t="shared" si="11"/>
        <v>30109</v>
      </c>
      <c r="V46" s="26">
        <f t="shared" si="10"/>
        <v>75.7</v>
      </c>
      <c r="W46" s="26">
        <f t="shared" si="10"/>
        <v>88.8</v>
      </c>
      <c r="X46" s="26">
        <f t="shared" si="10"/>
        <v>95.3</v>
      </c>
      <c r="Y46" s="26">
        <f t="shared" si="10"/>
        <v>86.2</v>
      </c>
      <c r="Z46" s="26">
        <f t="shared" si="10"/>
        <v>95.1</v>
      </c>
      <c r="AA46" s="27">
        <f t="shared" si="10"/>
        <v>31.5</v>
      </c>
      <c r="AB46" s="27">
        <f t="shared" si="10"/>
        <v>41.2</v>
      </c>
      <c r="AC46" s="27">
        <f t="shared" si="10"/>
        <v>34.6</v>
      </c>
      <c r="AD46" s="27">
        <f t="shared" si="10"/>
        <v>35.200000000000003</v>
      </c>
      <c r="AE46" s="27">
        <f t="shared" si="10"/>
        <v>40.200000000000003</v>
      </c>
      <c r="AF46" s="28">
        <f t="shared" si="3"/>
        <v>72.344036385852959</v>
      </c>
      <c r="AG46" s="28">
        <f t="shared" si="4"/>
        <v>88.704438830747023</v>
      </c>
      <c r="AH46" s="28">
        <f t="shared" si="4"/>
        <v>89.140975208123692</v>
      </c>
      <c r="AI46" s="28">
        <f t="shared" si="5"/>
        <v>78.488172780253677</v>
      </c>
      <c r="AJ46" s="28">
        <f t="shared" si="6"/>
        <v>86.669756233200474</v>
      </c>
      <c r="AK46" s="28">
        <f t="shared" si="7"/>
        <v>31.47749042145594</v>
      </c>
      <c r="AL46" s="28">
        <f t="shared" si="7"/>
        <v>41.179337231968809</v>
      </c>
      <c r="AM46" s="28">
        <f t="shared" si="7"/>
        <v>34.648534763455274</v>
      </c>
      <c r="AN46" s="28">
        <f t="shared" si="8"/>
        <v>32.569095477386931</v>
      </c>
      <c r="AO46" s="28">
        <f t="shared" si="9"/>
        <v>40.234385439773362</v>
      </c>
    </row>
    <row r="47" spans="1:41" ht="18" customHeight="1" x14ac:dyDescent="0.15">
      <c r="A47" s="32" t="s">
        <v>94</v>
      </c>
      <c r="B47" s="34">
        <v>1042749575</v>
      </c>
      <c r="C47" s="34">
        <v>2613570093</v>
      </c>
      <c r="D47" s="34">
        <v>984776983</v>
      </c>
      <c r="E47" s="34">
        <v>893767647</v>
      </c>
      <c r="F47" s="34">
        <v>13794039575</v>
      </c>
      <c r="G47" s="30">
        <v>268714328</v>
      </c>
      <c r="H47" s="30">
        <v>742109456</v>
      </c>
      <c r="I47" s="30">
        <v>190712262</v>
      </c>
      <c r="J47" s="30">
        <v>203068177</v>
      </c>
      <c r="K47" s="34">
        <v>3025856587</v>
      </c>
      <c r="L47" s="25">
        <f t="shared" si="11"/>
        <v>10427</v>
      </c>
      <c r="M47" s="25">
        <f t="shared" si="11"/>
        <v>26136</v>
      </c>
      <c r="N47" s="25">
        <f t="shared" si="11"/>
        <v>9848</v>
      </c>
      <c r="O47" s="25">
        <f t="shared" si="11"/>
        <v>8938</v>
      </c>
      <c r="P47" s="25">
        <f t="shared" si="11"/>
        <v>137940</v>
      </c>
      <c r="Q47" s="25">
        <f t="shared" si="11"/>
        <v>2687</v>
      </c>
      <c r="R47" s="25">
        <f t="shared" si="11"/>
        <v>7421</v>
      </c>
      <c r="S47" s="25">
        <f t="shared" si="11"/>
        <v>1907</v>
      </c>
      <c r="T47" s="25">
        <f t="shared" si="11"/>
        <v>2031</v>
      </c>
      <c r="U47" s="25">
        <f t="shared" si="11"/>
        <v>30259</v>
      </c>
      <c r="V47" s="26">
        <f t="shared" si="10"/>
        <v>74.099999999999994</v>
      </c>
      <c r="W47" s="26">
        <f t="shared" si="10"/>
        <v>85.8</v>
      </c>
      <c r="X47" s="26">
        <f t="shared" si="10"/>
        <v>96.4</v>
      </c>
      <c r="Y47" s="26">
        <f t="shared" si="10"/>
        <v>84.1</v>
      </c>
      <c r="Z47" s="26">
        <f t="shared" si="10"/>
        <v>93.5</v>
      </c>
      <c r="AA47" s="27">
        <f t="shared" si="10"/>
        <v>32.200000000000003</v>
      </c>
      <c r="AB47" s="27">
        <f t="shared" ref="AB47:AE50" si="12">ROUND(R47/R$25*100,1)</f>
        <v>40.200000000000003</v>
      </c>
      <c r="AC47" s="27">
        <f t="shared" si="12"/>
        <v>36.5</v>
      </c>
      <c r="AD47" s="27">
        <f t="shared" si="12"/>
        <v>34.5</v>
      </c>
      <c r="AE47" s="27">
        <f t="shared" si="12"/>
        <v>40.4</v>
      </c>
      <c r="AF47" s="28">
        <f t="shared" ref="AF47:AF53" si="13">L47/L$26*100</f>
        <v>70.782703143031696</v>
      </c>
      <c r="AG47" s="28">
        <f t="shared" ref="AG47:AH52" si="14">M47/M$27*100</f>
        <v>85.745218332731866</v>
      </c>
      <c r="AH47" s="28">
        <f t="shared" si="14"/>
        <v>90.092397767816294</v>
      </c>
      <c r="AI47" s="28">
        <f t="shared" ref="AI47:AI53" si="15">O47/O$26*100</f>
        <v>76.602673980116549</v>
      </c>
      <c r="AJ47" s="28">
        <f t="shared" ref="AJ47:AJ53" si="16">P47/P$27*100</f>
        <v>85.234961534896655</v>
      </c>
      <c r="AK47" s="28">
        <f t="shared" ref="AK47:AM53" si="17">Q47/Q$25*100</f>
        <v>32.171934865900383</v>
      </c>
      <c r="AL47" s="28">
        <f t="shared" si="17"/>
        <v>40.183019276586528</v>
      </c>
      <c r="AM47" s="28">
        <f t="shared" si="17"/>
        <v>36.525569814211842</v>
      </c>
      <c r="AN47" s="28">
        <f t="shared" ref="AN47:AN53" si="18">T47/T$26*100</f>
        <v>31.893844221105528</v>
      </c>
      <c r="AO47" s="28">
        <f t="shared" ref="AO47:AO53" si="19">U47/U$25*100</f>
        <v>40.434829088382287</v>
      </c>
    </row>
    <row r="48" spans="1:41" ht="18" customHeight="1" x14ac:dyDescent="0.15">
      <c r="A48" s="32" t="s">
        <v>96</v>
      </c>
      <c r="B48" s="34">
        <v>1069592394</v>
      </c>
      <c r="C48" s="34">
        <v>2674682467</v>
      </c>
      <c r="D48" s="34">
        <v>997508794</v>
      </c>
      <c r="E48" s="34">
        <v>925455239</v>
      </c>
      <c r="F48" s="34">
        <v>14145586637</v>
      </c>
      <c r="G48" s="30">
        <v>278040111</v>
      </c>
      <c r="H48" s="30">
        <v>799107030</v>
      </c>
      <c r="I48" s="30">
        <v>197850566</v>
      </c>
      <c r="J48" s="30">
        <v>221727417</v>
      </c>
      <c r="K48" s="34">
        <v>3185682396</v>
      </c>
      <c r="L48" s="25">
        <f t="shared" ref="L48:U50" si="20">ROUND(B48*0.00001,0)</f>
        <v>10696</v>
      </c>
      <c r="M48" s="25">
        <f t="shared" si="20"/>
        <v>26747</v>
      </c>
      <c r="N48" s="25">
        <f t="shared" si="20"/>
        <v>9975</v>
      </c>
      <c r="O48" s="25">
        <f t="shared" si="20"/>
        <v>9255</v>
      </c>
      <c r="P48" s="25">
        <f t="shared" si="20"/>
        <v>141456</v>
      </c>
      <c r="Q48" s="25">
        <f t="shared" si="20"/>
        <v>2780</v>
      </c>
      <c r="R48" s="25">
        <f t="shared" si="20"/>
        <v>7991</v>
      </c>
      <c r="S48" s="25">
        <f t="shared" si="20"/>
        <v>1979</v>
      </c>
      <c r="T48" s="25">
        <f t="shared" si="20"/>
        <v>2217</v>
      </c>
      <c r="U48" s="25">
        <f t="shared" si="20"/>
        <v>31857</v>
      </c>
      <c r="V48" s="38">
        <f t="shared" ref="V48:AA50" si="21">ROUND(L48/L$25*100,1)</f>
        <v>76</v>
      </c>
      <c r="W48" s="26">
        <f t="shared" si="21"/>
        <v>87.8</v>
      </c>
      <c r="X48" s="26">
        <f t="shared" si="21"/>
        <v>97.6</v>
      </c>
      <c r="Y48" s="26">
        <f t="shared" si="21"/>
        <v>87.1</v>
      </c>
      <c r="Z48" s="26">
        <f t="shared" si="21"/>
        <v>95.9</v>
      </c>
      <c r="AA48" s="27">
        <f t="shared" si="21"/>
        <v>33.299999999999997</v>
      </c>
      <c r="AB48" s="27">
        <f t="shared" si="12"/>
        <v>43.3</v>
      </c>
      <c r="AC48" s="27">
        <f t="shared" si="12"/>
        <v>37.9</v>
      </c>
      <c r="AD48" s="27">
        <f t="shared" si="12"/>
        <v>37.700000000000003</v>
      </c>
      <c r="AE48" s="27">
        <f t="shared" si="12"/>
        <v>42.6</v>
      </c>
      <c r="AF48" s="28">
        <f t="shared" si="13"/>
        <v>72.608784196592225</v>
      </c>
      <c r="AG48" s="28">
        <f t="shared" si="14"/>
        <v>87.749745743249889</v>
      </c>
      <c r="AH48" s="28">
        <f t="shared" si="14"/>
        <v>91.254231085902475</v>
      </c>
      <c r="AI48" s="28">
        <f t="shared" si="15"/>
        <v>79.319506342132328</v>
      </c>
      <c r="AJ48" s="28">
        <f t="shared" si="16"/>
        <v>87.407544721475574</v>
      </c>
      <c r="AK48" s="28">
        <f t="shared" si="17"/>
        <v>33.285440613026815</v>
      </c>
      <c r="AL48" s="28">
        <f t="shared" si="17"/>
        <v>43.269439029672945</v>
      </c>
      <c r="AM48" s="28">
        <f t="shared" si="17"/>
        <v>37.904615973951351</v>
      </c>
      <c r="AN48" s="28">
        <f t="shared" si="18"/>
        <v>34.814698492462313</v>
      </c>
      <c r="AO48" s="28">
        <f t="shared" si="19"/>
        <v>42.570222091562663</v>
      </c>
    </row>
    <row r="49" spans="1:41" ht="18" customHeight="1" x14ac:dyDescent="0.15">
      <c r="A49" s="32" t="s">
        <v>99</v>
      </c>
      <c r="B49" s="34">
        <v>1117053891</v>
      </c>
      <c r="C49" s="34">
        <v>2876981929</v>
      </c>
      <c r="D49" s="34">
        <v>1043907524</v>
      </c>
      <c r="E49" s="34">
        <v>998871239</v>
      </c>
      <c r="F49" s="34">
        <v>14773852566</v>
      </c>
      <c r="G49" s="30">
        <v>304933981</v>
      </c>
      <c r="H49" s="30">
        <v>927053668</v>
      </c>
      <c r="I49" s="30">
        <v>215025247</v>
      </c>
      <c r="J49" s="30">
        <v>246657288</v>
      </c>
      <c r="K49" s="34">
        <v>3514170110</v>
      </c>
      <c r="L49" s="25">
        <f t="shared" si="20"/>
        <v>11171</v>
      </c>
      <c r="M49" s="25">
        <f t="shared" si="20"/>
        <v>28770</v>
      </c>
      <c r="N49" s="25">
        <f t="shared" si="20"/>
        <v>10439</v>
      </c>
      <c r="O49" s="25">
        <f t="shared" si="20"/>
        <v>9989</v>
      </c>
      <c r="P49" s="25">
        <f t="shared" si="20"/>
        <v>147739</v>
      </c>
      <c r="Q49" s="25">
        <f t="shared" si="20"/>
        <v>3049</v>
      </c>
      <c r="R49" s="25">
        <f t="shared" si="20"/>
        <v>9271</v>
      </c>
      <c r="S49" s="25">
        <f t="shared" si="20"/>
        <v>2150</v>
      </c>
      <c r="T49" s="25">
        <f t="shared" si="20"/>
        <v>2467</v>
      </c>
      <c r="U49" s="25">
        <f t="shared" si="20"/>
        <v>35142</v>
      </c>
      <c r="V49" s="39">
        <f t="shared" si="21"/>
        <v>79.400000000000006</v>
      </c>
      <c r="W49" s="39">
        <f t="shared" si="21"/>
        <v>94.4</v>
      </c>
      <c r="X49" s="39">
        <f t="shared" si="21"/>
        <v>102.1</v>
      </c>
      <c r="Y49" s="39">
        <f t="shared" si="21"/>
        <v>94</v>
      </c>
      <c r="Z49" s="39">
        <f t="shared" si="21"/>
        <v>100.1</v>
      </c>
      <c r="AA49" s="40">
        <f t="shared" si="21"/>
        <v>36.5</v>
      </c>
      <c r="AB49" s="40">
        <f t="shared" si="12"/>
        <v>50.2</v>
      </c>
      <c r="AC49" s="40">
        <f t="shared" si="12"/>
        <v>41.2</v>
      </c>
      <c r="AD49" s="40">
        <f t="shared" si="12"/>
        <v>41.9</v>
      </c>
      <c r="AE49" s="40">
        <f t="shared" si="12"/>
        <v>47</v>
      </c>
      <c r="AF49" s="28">
        <f t="shared" si="13"/>
        <v>75.83327676328831</v>
      </c>
      <c r="AG49" s="28">
        <f>M49/M$27*100</f>
        <v>94.386667104097626</v>
      </c>
      <c r="AH49" s="28">
        <f>N49/N$27*100</f>
        <v>95.499039429146464</v>
      </c>
      <c r="AI49" s="28">
        <f t="shared" si="15"/>
        <v>85.610215975317104</v>
      </c>
      <c r="AJ49" s="28">
        <f t="shared" si="16"/>
        <v>91.289894027867888</v>
      </c>
      <c r="AK49" s="28">
        <f t="shared" si="17"/>
        <v>36.506226053639843</v>
      </c>
      <c r="AL49" s="28">
        <f t="shared" si="17"/>
        <v>50.200346545375787</v>
      </c>
      <c r="AM49" s="28">
        <f t="shared" si="17"/>
        <v>41.179850603332696</v>
      </c>
      <c r="AN49" s="28">
        <f t="shared" si="18"/>
        <v>38.740577889447238</v>
      </c>
      <c r="AO49" s="28">
        <f t="shared" si="19"/>
        <v>46.959937996098027</v>
      </c>
    </row>
    <row r="50" spans="1:41" ht="18" customHeight="1" x14ac:dyDescent="0.15">
      <c r="A50" s="32" t="s">
        <v>100</v>
      </c>
      <c r="B50" s="34">
        <v>1202142760</v>
      </c>
      <c r="C50" s="34">
        <v>3048332242</v>
      </c>
      <c r="D50" s="34">
        <v>1112226721</v>
      </c>
      <c r="E50" s="34">
        <v>1118524208</v>
      </c>
      <c r="F50" s="34">
        <v>15683494923</v>
      </c>
      <c r="G50" s="30">
        <v>329162698</v>
      </c>
      <c r="H50" s="30">
        <v>997833593</v>
      </c>
      <c r="I50" s="30">
        <v>234392874</v>
      </c>
      <c r="J50" s="30">
        <v>372426166</v>
      </c>
      <c r="K50" s="34">
        <v>3979348683</v>
      </c>
      <c r="L50" s="25">
        <f t="shared" si="20"/>
        <v>12021</v>
      </c>
      <c r="M50" s="25">
        <f t="shared" si="20"/>
        <v>30483</v>
      </c>
      <c r="N50" s="25">
        <f t="shared" si="20"/>
        <v>11122</v>
      </c>
      <c r="O50" s="25">
        <f t="shared" si="20"/>
        <v>11185</v>
      </c>
      <c r="P50" s="25">
        <f t="shared" si="20"/>
        <v>156835</v>
      </c>
      <c r="Q50" s="25">
        <f t="shared" si="20"/>
        <v>3292</v>
      </c>
      <c r="R50" s="25">
        <f t="shared" si="20"/>
        <v>9978</v>
      </c>
      <c r="S50" s="25">
        <f t="shared" si="20"/>
        <v>2344</v>
      </c>
      <c r="T50" s="25">
        <f t="shared" si="20"/>
        <v>3724</v>
      </c>
      <c r="U50" s="25">
        <f t="shared" si="20"/>
        <v>39793</v>
      </c>
      <c r="V50" s="39">
        <f t="shared" si="21"/>
        <v>85.4</v>
      </c>
      <c r="W50" s="39">
        <f t="shared" si="21"/>
        <v>100.1</v>
      </c>
      <c r="X50" s="39">
        <f t="shared" si="21"/>
        <v>108.8</v>
      </c>
      <c r="Y50" s="39">
        <f t="shared" si="21"/>
        <v>105.3</v>
      </c>
      <c r="Z50" s="39">
        <f t="shared" si="21"/>
        <v>106.3</v>
      </c>
      <c r="AA50" s="40">
        <f t="shared" si="21"/>
        <v>39.4</v>
      </c>
      <c r="AB50" s="40">
        <f t="shared" si="12"/>
        <v>54</v>
      </c>
      <c r="AC50" s="40">
        <f t="shared" si="12"/>
        <v>44.9</v>
      </c>
      <c r="AD50" s="40">
        <f t="shared" si="12"/>
        <v>63.3</v>
      </c>
      <c r="AE50" s="40">
        <f t="shared" si="12"/>
        <v>53.2</v>
      </c>
      <c r="AF50" s="28">
        <f t="shared" si="13"/>
        <v>81.603421356323409</v>
      </c>
      <c r="AG50" s="28">
        <f>M50/M$27*100</f>
        <v>100.00656146451887</v>
      </c>
      <c r="AH50" s="28">
        <f>N50/N$27*100</f>
        <v>101.74732412405088</v>
      </c>
      <c r="AI50" s="28">
        <f t="shared" si="15"/>
        <v>95.86047308878986</v>
      </c>
      <c r="AJ50" s="28">
        <f t="shared" si="16"/>
        <v>96.910433466184699</v>
      </c>
      <c r="AK50" s="28">
        <f t="shared" si="17"/>
        <v>39.415708812260533</v>
      </c>
      <c r="AL50" s="28">
        <f t="shared" si="17"/>
        <v>54.028589993502273</v>
      </c>
      <c r="AM50" s="28">
        <f t="shared" si="17"/>
        <v>44.895613867075276</v>
      </c>
      <c r="AN50" s="28">
        <f t="shared" si="18"/>
        <v>58.479899497487445</v>
      </c>
      <c r="AO50" s="28">
        <f t="shared" si="19"/>
        <v>53.175027393965316</v>
      </c>
    </row>
    <row r="51" spans="1:41" ht="18" customHeight="1" x14ac:dyDescent="0.15">
      <c r="A51" s="32" t="s">
        <v>102</v>
      </c>
      <c r="B51" s="34">
        <v>1427578586</v>
      </c>
      <c r="C51" s="34">
        <v>3856865181</v>
      </c>
      <c r="D51" s="34">
        <v>1246707073</v>
      </c>
      <c r="E51" s="34">
        <v>1249676237</v>
      </c>
      <c r="F51" s="44">
        <v>18022239886</v>
      </c>
      <c r="G51" s="30">
        <v>368907971</v>
      </c>
      <c r="H51" s="30">
        <v>1136810642</v>
      </c>
      <c r="I51" s="30">
        <v>259103569</v>
      </c>
      <c r="J51" s="30">
        <v>365531365</v>
      </c>
      <c r="K51" s="44">
        <v>4352972131</v>
      </c>
      <c r="L51" s="25">
        <f t="shared" si="11"/>
        <v>14276</v>
      </c>
      <c r="M51" s="25">
        <f t="shared" si="11"/>
        <v>38569</v>
      </c>
      <c r="N51" s="25">
        <f t="shared" si="11"/>
        <v>12467</v>
      </c>
      <c r="O51" s="25">
        <f t="shared" si="11"/>
        <v>12497</v>
      </c>
      <c r="P51" s="25">
        <f t="shared" si="11"/>
        <v>180222</v>
      </c>
      <c r="Q51" s="25">
        <f t="shared" si="11"/>
        <v>3689</v>
      </c>
      <c r="R51" s="25">
        <f t="shared" si="11"/>
        <v>11368</v>
      </c>
      <c r="S51" s="25">
        <f t="shared" si="11"/>
        <v>2591</v>
      </c>
      <c r="T51" s="25">
        <f t="shared" si="11"/>
        <v>3655</v>
      </c>
      <c r="U51" s="25">
        <f t="shared" si="11"/>
        <v>43530</v>
      </c>
      <c r="V51" s="39">
        <f t="shared" ref="V51:AE52" si="22">ROUND(L51/L$25*100,1)</f>
        <v>101.4</v>
      </c>
      <c r="W51" s="39">
        <f t="shared" si="22"/>
        <v>126.6</v>
      </c>
      <c r="X51" s="39">
        <f t="shared" si="22"/>
        <v>122</v>
      </c>
      <c r="Y51" s="39">
        <f t="shared" si="22"/>
        <v>117.7</v>
      </c>
      <c r="Z51" s="39">
        <f t="shared" si="22"/>
        <v>122.2</v>
      </c>
      <c r="AA51" s="40">
        <f t="shared" si="22"/>
        <v>44.2</v>
      </c>
      <c r="AB51" s="40">
        <f t="shared" si="22"/>
        <v>61.6</v>
      </c>
      <c r="AC51" s="40">
        <f t="shared" si="22"/>
        <v>49.6</v>
      </c>
      <c r="AD51" s="40">
        <f t="shared" si="22"/>
        <v>62.1</v>
      </c>
      <c r="AE51" s="40">
        <f t="shared" si="22"/>
        <v>58.2</v>
      </c>
      <c r="AF51" s="28">
        <f t="shared" si="13"/>
        <v>96.911275541375332</v>
      </c>
      <c r="AG51" s="28">
        <f t="shared" si="14"/>
        <v>126.5345625143532</v>
      </c>
      <c r="AH51" s="28">
        <f t="shared" si="14"/>
        <v>114.05177934315249</v>
      </c>
      <c r="AI51" s="28">
        <f t="shared" si="15"/>
        <v>107.10490229688037</v>
      </c>
      <c r="AJ51" s="28">
        <f t="shared" si="16"/>
        <v>111.36157197145241</v>
      </c>
      <c r="AK51" s="28">
        <f t="shared" si="17"/>
        <v>44.169061302681996</v>
      </c>
      <c r="AL51" s="28">
        <f t="shared" si="17"/>
        <v>61.555122373835822</v>
      </c>
      <c r="AM51" s="28">
        <f t="shared" si="17"/>
        <v>49.626508331737213</v>
      </c>
      <c r="AN51" s="28">
        <f t="shared" si="18"/>
        <v>57.3963567839196</v>
      </c>
      <c r="AO51" s="28">
        <f t="shared" si="19"/>
        <v>58.16874682630889</v>
      </c>
    </row>
    <row r="52" spans="1:41" ht="18" customHeight="1" x14ac:dyDescent="0.15">
      <c r="A52" s="32" t="s">
        <v>103</v>
      </c>
      <c r="B52" s="34">
        <v>1415881869</v>
      </c>
      <c r="C52" s="34">
        <v>3904590136</v>
      </c>
      <c r="D52" s="34">
        <v>1237164989</v>
      </c>
      <c r="E52" s="34">
        <v>1266346156</v>
      </c>
      <c r="F52" s="44">
        <v>18114030540</v>
      </c>
      <c r="G52" s="30">
        <v>407988480</v>
      </c>
      <c r="H52" s="30">
        <v>1267054936</v>
      </c>
      <c r="I52" s="30">
        <v>283034382</v>
      </c>
      <c r="J52" s="30">
        <v>400679172</v>
      </c>
      <c r="K52" s="44">
        <v>4816779625</v>
      </c>
      <c r="L52" s="25">
        <f t="shared" si="11"/>
        <v>14159</v>
      </c>
      <c r="M52" s="25">
        <f t="shared" si="11"/>
        <v>39046</v>
      </c>
      <c r="N52" s="25">
        <f t="shared" si="11"/>
        <v>12372</v>
      </c>
      <c r="O52" s="25">
        <f t="shared" si="11"/>
        <v>12663</v>
      </c>
      <c r="P52" s="25">
        <f t="shared" si="11"/>
        <v>181140</v>
      </c>
      <c r="Q52" s="25">
        <f t="shared" si="11"/>
        <v>4080</v>
      </c>
      <c r="R52" s="25">
        <f t="shared" si="11"/>
        <v>12671</v>
      </c>
      <c r="S52" s="25">
        <f t="shared" si="11"/>
        <v>2830</v>
      </c>
      <c r="T52" s="25">
        <f t="shared" si="11"/>
        <v>4007</v>
      </c>
      <c r="U52" s="25">
        <f t="shared" si="11"/>
        <v>48168</v>
      </c>
      <c r="V52" s="39">
        <f t="shared" si="22"/>
        <v>100.6</v>
      </c>
      <c r="W52" s="39">
        <f t="shared" si="22"/>
        <v>128.19999999999999</v>
      </c>
      <c r="X52" s="39">
        <f t="shared" si="22"/>
        <v>121.1</v>
      </c>
      <c r="Y52" s="39">
        <f t="shared" si="22"/>
        <v>119.2</v>
      </c>
      <c r="Z52" s="39">
        <f t="shared" si="22"/>
        <v>122.8</v>
      </c>
      <c r="AA52" s="40">
        <f t="shared" si="22"/>
        <v>48.9</v>
      </c>
      <c r="AB52" s="40">
        <f t="shared" si="22"/>
        <v>68.599999999999994</v>
      </c>
      <c r="AC52" s="40">
        <f t="shared" si="22"/>
        <v>54.2</v>
      </c>
      <c r="AD52" s="40">
        <f t="shared" si="22"/>
        <v>68.099999999999994</v>
      </c>
      <c r="AE52" s="40">
        <f t="shared" si="22"/>
        <v>64.400000000000006</v>
      </c>
      <c r="AF52" s="28">
        <f t="shared" si="13"/>
        <v>96.117032109157563</v>
      </c>
      <c r="AG52" s="28">
        <f t="shared" si="14"/>
        <v>128.09947180210622</v>
      </c>
      <c r="AH52" s="28">
        <f t="shared" si="14"/>
        <v>113.18269142804867</v>
      </c>
      <c r="AI52" s="28">
        <f t="shared" si="15"/>
        <v>108.52759684607474</v>
      </c>
      <c r="AJ52" s="28">
        <f t="shared" si="16"/>
        <v>111.92881638706089</v>
      </c>
      <c r="AK52" s="28">
        <f t="shared" si="17"/>
        <v>48.850574712643677</v>
      </c>
      <c r="AL52" s="28">
        <f t="shared" si="17"/>
        <v>68.610569633961447</v>
      </c>
      <c r="AM52" s="28">
        <f t="shared" si="17"/>
        <v>54.204175445316991</v>
      </c>
      <c r="AN52" s="28">
        <f t="shared" si="18"/>
        <v>62.923994974874375</v>
      </c>
      <c r="AO52" s="28">
        <f t="shared" si="19"/>
        <v>64.366464441296728</v>
      </c>
    </row>
    <row r="53" spans="1:41" ht="18" customHeight="1" x14ac:dyDescent="0.15">
      <c r="A53" s="32" t="s">
        <v>127</v>
      </c>
      <c r="B53" s="34">
        <v>1499854889</v>
      </c>
      <c r="C53" s="34">
        <v>3925495011</v>
      </c>
      <c r="D53" s="34">
        <v>1272313722</v>
      </c>
      <c r="E53" s="34">
        <v>1192307884</v>
      </c>
      <c r="F53" s="34">
        <v>18396655431</v>
      </c>
      <c r="G53" s="30">
        <v>428518525</v>
      </c>
      <c r="H53" s="30">
        <v>1232745643</v>
      </c>
      <c r="I53" s="30">
        <v>297424413</v>
      </c>
      <c r="J53" s="30">
        <v>332557589</v>
      </c>
      <c r="K53" s="34">
        <v>4753820185</v>
      </c>
      <c r="L53" s="25">
        <f t="shared" ref="L53:U53" si="23">ROUND(B53*0.00001,0)</f>
        <v>14999</v>
      </c>
      <c r="M53" s="25">
        <f t="shared" si="23"/>
        <v>39255</v>
      </c>
      <c r="N53" s="25">
        <f t="shared" si="23"/>
        <v>12723</v>
      </c>
      <c r="O53" s="25">
        <f t="shared" si="23"/>
        <v>11923</v>
      </c>
      <c r="P53" s="25">
        <f t="shared" si="23"/>
        <v>183967</v>
      </c>
      <c r="Q53" s="25">
        <f t="shared" si="23"/>
        <v>4285</v>
      </c>
      <c r="R53" s="25">
        <f t="shared" si="23"/>
        <v>12327</v>
      </c>
      <c r="S53" s="25">
        <f t="shared" si="23"/>
        <v>2974</v>
      </c>
      <c r="T53" s="25">
        <f t="shared" si="23"/>
        <v>3326</v>
      </c>
      <c r="U53" s="25">
        <f t="shared" si="23"/>
        <v>47538</v>
      </c>
      <c r="V53" s="39">
        <f t="shared" ref="V53:AE53" si="24">ROUND(L53/L$25*100,1)</f>
        <v>106.6</v>
      </c>
      <c r="W53" s="39">
        <f t="shared" si="24"/>
        <v>128.9</v>
      </c>
      <c r="X53" s="39">
        <f t="shared" si="24"/>
        <v>124.5</v>
      </c>
      <c r="Y53" s="39">
        <f t="shared" si="24"/>
        <v>112.2</v>
      </c>
      <c r="Z53" s="39">
        <f t="shared" si="24"/>
        <v>124.7</v>
      </c>
      <c r="AA53" s="40">
        <f t="shared" si="24"/>
        <v>51.3</v>
      </c>
      <c r="AB53" s="40">
        <f t="shared" si="24"/>
        <v>66.7</v>
      </c>
      <c r="AC53" s="40">
        <f t="shared" si="24"/>
        <v>57</v>
      </c>
      <c r="AD53" s="40">
        <f t="shared" si="24"/>
        <v>56.5</v>
      </c>
      <c r="AE53" s="40">
        <f t="shared" si="24"/>
        <v>63.5</v>
      </c>
      <c r="AF53" s="28">
        <f t="shared" si="13"/>
        <v>101.81929264815695</v>
      </c>
      <c r="AG53" s="28">
        <f t="shared" ref="AG53:AH54" si="25">M53/M$27*100</f>
        <v>128.78514484432927</v>
      </c>
      <c r="AH53" s="28">
        <f t="shared" si="25"/>
        <v>116.39374256701124</v>
      </c>
      <c r="AI53" s="28">
        <f t="shared" si="15"/>
        <v>102.18546451834077</v>
      </c>
      <c r="AJ53" s="28">
        <f t="shared" si="16"/>
        <v>113.67565730528007</v>
      </c>
      <c r="AK53" s="28">
        <f t="shared" si="17"/>
        <v>51.305076628352488</v>
      </c>
      <c r="AL53" s="28">
        <f t="shared" si="17"/>
        <v>66.747888239116307</v>
      </c>
      <c r="AM53" s="28">
        <f t="shared" si="17"/>
        <v>56.962267764796017</v>
      </c>
      <c r="AN53" s="28">
        <f t="shared" si="18"/>
        <v>52.229899497487445</v>
      </c>
      <c r="AO53" s="28">
        <f t="shared" si="19"/>
        <v>63.524601117139269</v>
      </c>
    </row>
    <row r="54" spans="1:41" ht="18" customHeight="1" x14ac:dyDescent="0.15">
      <c r="A54" s="32" t="s">
        <v>167</v>
      </c>
      <c r="B54" s="34">
        <v>1456952831</v>
      </c>
      <c r="C54" s="34">
        <v>4088293260</v>
      </c>
      <c r="D54" s="34">
        <v>1152816197</v>
      </c>
      <c r="E54" s="34">
        <v>1227508460</v>
      </c>
      <c r="F54" s="34">
        <v>18327989996</v>
      </c>
      <c r="G54" s="30">
        <v>441854229</v>
      </c>
      <c r="H54" s="30">
        <v>1343257186</v>
      </c>
      <c r="I54" s="30">
        <v>307764594</v>
      </c>
      <c r="J54" s="30">
        <v>402405412</v>
      </c>
      <c r="K54" s="34">
        <v>5077988583</v>
      </c>
      <c r="L54" s="25">
        <f t="shared" ref="L54:U56" si="26">ROUND(B54*0.00001,0)</f>
        <v>14570</v>
      </c>
      <c r="M54" s="25">
        <f t="shared" si="26"/>
        <v>40883</v>
      </c>
      <c r="N54" s="25">
        <f t="shared" si="26"/>
        <v>11528</v>
      </c>
      <c r="O54" s="25">
        <f t="shared" si="26"/>
        <v>12275</v>
      </c>
      <c r="P54" s="25">
        <f t="shared" si="26"/>
        <v>183280</v>
      </c>
      <c r="Q54" s="25">
        <f t="shared" si="26"/>
        <v>4419</v>
      </c>
      <c r="R54" s="25">
        <f t="shared" si="26"/>
        <v>13433</v>
      </c>
      <c r="S54" s="25">
        <f t="shared" si="26"/>
        <v>3078</v>
      </c>
      <c r="T54" s="25">
        <f t="shared" si="26"/>
        <v>4024</v>
      </c>
      <c r="U54" s="25">
        <f t="shared" si="26"/>
        <v>50780</v>
      </c>
      <c r="V54" s="39">
        <f t="shared" ref="V54:AE54" si="27">ROUND(L54/L$25*100,1)</f>
        <v>103.5</v>
      </c>
      <c r="W54" s="39">
        <f t="shared" si="27"/>
        <v>134.19999999999999</v>
      </c>
      <c r="X54" s="39">
        <f t="shared" si="27"/>
        <v>112.8</v>
      </c>
      <c r="Y54" s="39">
        <f t="shared" si="27"/>
        <v>115.6</v>
      </c>
      <c r="Z54" s="39">
        <f t="shared" si="27"/>
        <v>124.2</v>
      </c>
      <c r="AA54" s="40">
        <f t="shared" si="27"/>
        <v>52.9</v>
      </c>
      <c r="AB54" s="40">
        <f t="shared" si="27"/>
        <v>72.7</v>
      </c>
      <c r="AC54" s="40">
        <f t="shared" si="27"/>
        <v>59</v>
      </c>
      <c r="AD54" s="40">
        <f t="shared" si="27"/>
        <v>68.400000000000006</v>
      </c>
      <c r="AE54" s="40">
        <f t="shared" si="27"/>
        <v>67.900000000000006</v>
      </c>
      <c r="AF54" s="28">
        <f>L54/L$26*100</f>
        <v>98.907066730025122</v>
      </c>
      <c r="AG54" s="28">
        <f t="shared" si="25"/>
        <v>134.12617696269808</v>
      </c>
      <c r="AH54" s="28">
        <f t="shared" si="25"/>
        <v>105.46153142438935</v>
      </c>
      <c r="AI54" s="28">
        <f>O54/O$26*100</f>
        <v>105.20226259856015</v>
      </c>
      <c r="AJ54" s="28">
        <f>P54/P$27*100</f>
        <v>113.25115086353385</v>
      </c>
      <c r="AK54" s="28">
        <f t="shared" ref="AK54:AM54" si="28">Q54/Q$25*100</f>
        <v>52.909482758620683</v>
      </c>
      <c r="AL54" s="28">
        <f t="shared" si="28"/>
        <v>72.7366255144033</v>
      </c>
      <c r="AM54" s="28">
        <f t="shared" si="28"/>
        <v>58.954223328864195</v>
      </c>
      <c r="AN54" s="28">
        <f>T54/T$26*100</f>
        <v>63.190954773869343</v>
      </c>
      <c r="AO54" s="28">
        <f>U54/U$25*100</f>
        <v>67.85685650907341</v>
      </c>
    </row>
    <row r="55" spans="1:41" ht="18" customHeight="1" x14ac:dyDescent="0.15">
      <c r="A55" s="32" t="s">
        <v>168</v>
      </c>
      <c r="B55" s="34">
        <v>1459873644</v>
      </c>
      <c r="C55" s="34">
        <v>4222199260</v>
      </c>
      <c r="D55" s="34">
        <v>1117554294</v>
      </c>
      <c r="E55" s="34">
        <v>1200555306</v>
      </c>
      <c r="F55" s="34">
        <v>18343655124</v>
      </c>
      <c r="G55" s="30">
        <v>470166222</v>
      </c>
      <c r="H55" s="30">
        <v>1465042366</v>
      </c>
      <c r="I55" s="30">
        <v>299085917</v>
      </c>
      <c r="J55" s="30">
        <v>386428727</v>
      </c>
      <c r="K55" s="34">
        <v>5206319231</v>
      </c>
      <c r="L55" s="25">
        <f t="shared" ref="L55" si="29">ROUND(B55*0.00001,0)</f>
        <v>14599</v>
      </c>
      <c r="M55" s="25">
        <f t="shared" ref="M55" si="30">ROUND(C55*0.00001,0)</f>
        <v>42222</v>
      </c>
      <c r="N55" s="25">
        <f t="shared" ref="N55" si="31">ROUND(D55*0.00001,0)</f>
        <v>11176</v>
      </c>
      <c r="O55" s="25">
        <f t="shared" ref="O55" si="32">ROUND(E55*0.00001,0)</f>
        <v>12006</v>
      </c>
      <c r="P55" s="25">
        <f t="shared" si="26"/>
        <v>183437</v>
      </c>
      <c r="Q55" s="25">
        <f t="shared" ref="Q55" si="33">ROUND(G55*0.00001,0)</f>
        <v>4702</v>
      </c>
      <c r="R55" s="25">
        <f t="shared" ref="R55" si="34">ROUND(H55*0.00001,0)</f>
        <v>14650</v>
      </c>
      <c r="S55" s="25">
        <f t="shared" ref="S55" si="35">ROUND(I55*0.00001,0)</f>
        <v>2991</v>
      </c>
      <c r="T55" s="25">
        <f t="shared" ref="T55" si="36">ROUND(J55*0.00001,0)</f>
        <v>3864</v>
      </c>
      <c r="U55" s="25">
        <f t="shared" si="26"/>
        <v>52063</v>
      </c>
      <c r="V55" s="39">
        <f t="shared" ref="V55" si="37">ROUND(L55/L$25*100,1)</f>
        <v>103.7</v>
      </c>
      <c r="W55" s="39">
        <f t="shared" ref="W55" si="38">ROUND(M55/M$25*100,1)</f>
        <v>138.6</v>
      </c>
      <c r="X55" s="39">
        <f t="shared" ref="X55" si="39">ROUND(N55/N$25*100,1)</f>
        <v>109.4</v>
      </c>
      <c r="Y55" s="39">
        <f t="shared" ref="Y55" si="40">ROUND(O55/O$25*100,1)</f>
        <v>113</v>
      </c>
      <c r="Z55" s="39">
        <f t="shared" ref="Z55" si="41">ROUND(P55/P$25*100,1)</f>
        <v>124.3</v>
      </c>
      <c r="AA55" s="40">
        <f t="shared" ref="AA55" si="42">ROUND(Q55/Q$25*100,1)</f>
        <v>56.3</v>
      </c>
      <c r="AB55" s="40">
        <f t="shared" ref="AB55" si="43">ROUND(R55/R$25*100,1)</f>
        <v>79.3</v>
      </c>
      <c r="AC55" s="40">
        <f t="shared" ref="AC55" si="44">ROUND(S55/S$25*100,1)</f>
        <v>57.3</v>
      </c>
      <c r="AD55" s="40">
        <f t="shared" ref="AD55" si="45">ROUND(T55/T$25*100,1)</f>
        <v>65.7</v>
      </c>
      <c r="AE55" s="40">
        <f t="shared" ref="AE55" si="46">ROUND(U55/U$25*100,1)</f>
        <v>69.599999999999994</v>
      </c>
      <c r="AF55" s="28">
        <f>L55/L$26*100</f>
        <v>99.103930486728657</v>
      </c>
      <c r="AG55" s="28">
        <f t="shared" ref="AG55" si="47">M55/M$27*100</f>
        <v>138.51907745808865</v>
      </c>
      <c r="AH55" s="28">
        <f t="shared" ref="AH55" si="48">N55/N$27*100</f>
        <v>102.24133199158356</v>
      </c>
      <c r="AI55" s="28">
        <f>O55/O$26*100</f>
        <v>102.89681179293795</v>
      </c>
      <c r="AJ55" s="28">
        <f>P55/P$27*100</f>
        <v>113.34816325269566</v>
      </c>
      <c r="AK55" s="28">
        <f t="shared" ref="AK55" si="49">Q55/Q$25*100</f>
        <v>56.297892720306507</v>
      </c>
      <c r="AL55" s="28">
        <f t="shared" ref="AL55" si="50">R55/R$25*100</f>
        <v>79.326402425817633</v>
      </c>
      <c r="AM55" s="28">
        <f t="shared" ref="AM55" si="51">S55/S$25*100</f>
        <v>57.287875885845615</v>
      </c>
      <c r="AN55" s="28">
        <f>T55/T$26*100</f>
        <v>60.678391959798994</v>
      </c>
      <c r="AO55" s="28">
        <f>U55/U$25*100</f>
        <v>69.571317850175049</v>
      </c>
    </row>
    <row r="56" spans="1:41" ht="18" customHeight="1" x14ac:dyDescent="0.15">
      <c r="A56" s="107" t="s">
        <v>175</v>
      </c>
      <c r="B56" s="108">
        <v>1476523950</v>
      </c>
      <c r="C56" s="108">
        <v>4239775993</v>
      </c>
      <c r="D56" s="108">
        <v>1163850001</v>
      </c>
      <c r="E56" s="108">
        <v>1155264927</v>
      </c>
      <c r="F56" s="108">
        <v>18368653868</v>
      </c>
      <c r="G56" s="108">
        <v>410292888</v>
      </c>
      <c r="H56" s="108">
        <v>1262069881</v>
      </c>
      <c r="I56" s="108">
        <v>278805831</v>
      </c>
      <c r="J56" s="108">
        <v>339607202</v>
      </c>
      <c r="K56" s="108">
        <v>4630303184</v>
      </c>
      <c r="L56" s="109">
        <f t="shared" ref="L56" si="52">ROUND(B56*0.00001,0)</f>
        <v>14765</v>
      </c>
      <c r="M56" s="109">
        <f t="shared" ref="M56" si="53">ROUND(C56*0.00001,0)</f>
        <v>42398</v>
      </c>
      <c r="N56" s="109">
        <f t="shared" ref="N56" si="54">ROUND(D56*0.00001,0)</f>
        <v>11639</v>
      </c>
      <c r="O56" s="109">
        <f t="shared" ref="O56" si="55">ROUND(E56*0.00001,0)</f>
        <v>11553</v>
      </c>
      <c r="P56" s="109">
        <f t="shared" ref="P56" si="56">ROUND(F56*0.00001,0)</f>
        <v>183687</v>
      </c>
      <c r="Q56" s="109">
        <f t="shared" ref="Q56" si="57">ROUND(G56*0.00001,0)</f>
        <v>4103</v>
      </c>
      <c r="R56" s="109">
        <f t="shared" ref="R56" si="58">ROUND(H56*0.00001,0)</f>
        <v>12621</v>
      </c>
      <c r="S56" s="109">
        <f t="shared" ref="S56" si="59">ROUND(I56*0.00001,0)</f>
        <v>2788</v>
      </c>
      <c r="T56" s="109">
        <f t="shared" ref="T56" si="60">ROUND(J56*0.00001,0)</f>
        <v>3396</v>
      </c>
      <c r="U56" s="25">
        <f t="shared" si="26"/>
        <v>46303</v>
      </c>
      <c r="V56" s="110">
        <f t="shared" ref="V56" si="61">ROUND(L56/L$25*100,1)</f>
        <v>104.9</v>
      </c>
      <c r="W56" s="110">
        <f t="shared" ref="W56" si="62">ROUND(M56/M$25*100,1)</f>
        <v>139.19999999999999</v>
      </c>
      <c r="X56" s="110">
        <f t="shared" ref="X56" si="63">ROUND(N56/N$25*100,1)</f>
        <v>113.9</v>
      </c>
      <c r="Y56" s="110">
        <f t="shared" ref="Y56" si="64">ROUND(O56/O$25*100,1)</f>
        <v>108.8</v>
      </c>
      <c r="Z56" s="110">
        <f t="shared" ref="Z56" si="65">ROUND(P56/P$25*100,1)</f>
        <v>124.5</v>
      </c>
      <c r="AA56" s="111">
        <f t="shared" ref="AA56" si="66">ROUND(Q56/Q$25*100,1)</f>
        <v>49.1</v>
      </c>
      <c r="AB56" s="111">
        <f t="shared" ref="AB56" si="67">ROUND(R56/R$25*100,1)</f>
        <v>68.3</v>
      </c>
      <c r="AC56" s="111">
        <f t="shared" ref="AC56" si="68">ROUND(S56/S$25*100,1)</f>
        <v>53.4</v>
      </c>
      <c r="AD56" s="111">
        <f t="shared" ref="AD56" si="69">ROUND(T56/T$25*100,1)</f>
        <v>57.7</v>
      </c>
      <c r="AE56" s="111">
        <f t="shared" ref="AE56" si="70">ROUND(U56/U$25*100,1)</f>
        <v>61.9</v>
      </c>
      <c r="AF56" s="112">
        <f>L56/L$26*100</f>
        <v>100.23080578372141</v>
      </c>
      <c r="AG56" s="112">
        <f t="shared" ref="AG56" si="71">M56/M$27*100</f>
        <v>139.09648633575014</v>
      </c>
      <c r="AH56" s="112">
        <f t="shared" ref="AH56" si="72">N56/N$27*100</f>
        <v>106.47699204098436</v>
      </c>
      <c r="AI56" s="112">
        <f>O56/O$26*100</f>
        <v>99.014398354473769</v>
      </c>
      <c r="AJ56" s="112">
        <f>P56/P$27*100</f>
        <v>113.50264157938641</v>
      </c>
      <c r="AK56" s="112">
        <f t="shared" ref="AK56" si="73">Q56/Q$25*100</f>
        <v>49.125957854406131</v>
      </c>
      <c r="AL56" s="112">
        <f t="shared" ref="AL56" si="74">R56/R$25*100</f>
        <v>68.33983105912931</v>
      </c>
      <c r="AM56" s="112">
        <f t="shared" ref="AM56" si="75">S56/S$25*100</f>
        <v>53.399731852135602</v>
      </c>
      <c r="AN56" s="112">
        <f>T56/T$26*100</f>
        <v>53.329145728643212</v>
      </c>
      <c r="AO56" s="112">
        <f>U56/U$25*100</f>
        <v>61.874281743592483</v>
      </c>
    </row>
    <row r="57" spans="1:41" ht="18" customHeight="1" x14ac:dyDescent="0.15">
      <c r="B57" s="35"/>
      <c r="C57" t="s">
        <v>95</v>
      </c>
      <c r="G57" s="35"/>
      <c r="H57" t="s">
        <v>95</v>
      </c>
      <c r="L57" s="36"/>
      <c r="M57" s="36"/>
      <c r="N57" s="36"/>
      <c r="O57" s="36"/>
      <c r="P57" s="36"/>
      <c r="Q57" s="36"/>
      <c r="R57" s="36"/>
      <c r="V57" s="36"/>
      <c r="AA57" s="36"/>
      <c r="AF57" s="36"/>
      <c r="AK57" s="36"/>
    </row>
  </sheetData>
  <mergeCells count="9">
    <mergeCell ref="AA3:AE4"/>
    <mergeCell ref="AF3:AJ4"/>
    <mergeCell ref="AK3:AO4"/>
    <mergeCell ref="A3:A5"/>
    <mergeCell ref="B3:F4"/>
    <mergeCell ref="G3:K4"/>
    <mergeCell ref="L3:P4"/>
    <mergeCell ref="Q3:U4"/>
    <mergeCell ref="V3:Z4"/>
  </mergeCells>
  <phoneticPr fontId="1"/>
  <printOptions horizontalCentered="1"/>
  <pageMargins left="0.25" right="0.25" top="0.75" bottom="0.75" header="0.3" footer="0.3"/>
  <pageSetup paperSize="9" scale="52" fitToWidth="2" fitToHeight="0" orientation="landscape" r:id="rId1"/>
  <colBreaks count="1" manualBreakCount="1">
    <brk id="21" max="5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(1)</vt:lpstr>
      <vt:lpstr>(2)億単位①</vt:lpstr>
      <vt:lpstr>(2)億単位②</vt:lpstr>
      <vt:lpstr>(3)億単位</vt:lpstr>
      <vt:lpstr>p34-p35根拠</vt:lpstr>
      <vt:lpstr>'(1)'!Print_Area</vt:lpstr>
      <vt:lpstr>'(2)億単位①'!Print_Area</vt:lpstr>
      <vt:lpstr>'(2)億単位②'!Print_Area</vt:lpstr>
      <vt:lpstr>'(3)億単位'!Print_Area</vt:lpstr>
      <vt:lpstr>'p34-p35根拠'!Print_Area</vt:lpstr>
      <vt:lpstr>'p34-p35根拠'!Print_Titles</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総務部税務室税政課</dc:creator>
  <cp:lastModifiedBy>大阪府</cp:lastModifiedBy>
  <cp:lastPrinted>2021-08-20T10:11:50Z</cp:lastPrinted>
  <dcterms:created xsi:type="dcterms:W3CDTF">2012-08-10T02:36:10Z</dcterms:created>
  <dcterms:modified xsi:type="dcterms:W3CDTF">2021-09-22T07:35:35Z</dcterms:modified>
</cp:coreProperties>
</file>