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defaultThemeVersion="124226"/>
  <mc:AlternateContent xmlns:mc="http://schemas.openxmlformats.org/markup-compatibility/2006">
    <mc:Choice Requires="x15">
      <x15ac:absPath xmlns:x15ac="http://schemas.microsoft.com/office/spreadsheetml/2010/11/ac" url="\\G0000sv0ns101\d11517$\doc\04_緑地課\03 委託役務\R6\00日本庭園植栽等景観創出業務\03 発注資料\"/>
    </mc:Choice>
  </mc:AlternateContent>
  <xr:revisionPtr revIDLastSave="0" documentId="8_{A2FFD5D2-9B67-4FC6-BBA0-C2C9807B1FE5}" xr6:coauthVersionLast="47" xr6:coauthVersionMax="47" xr10:uidLastSave="{00000000-0000-0000-0000-000000000000}"/>
  <bookViews>
    <workbookView xWindow="1536" yWindow="1536" windowWidth="17280" windowHeight="10044" tabRatio="796" xr2:uid="{00000000-000D-0000-FFFF-FFFF00000000}"/>
  </bookViews>
  <sheets>
    <sheet name="数量表" sheetId="2" r:id="rId1"/>
    <sheet name="数量内訳　恒常管理" sheetId="5" r:id="rId2"/>
    <sheet name="数量内訳　恒常管理２" sheetId="14" r:id="rId3"/>
    <sheet name="数量内訳　恒常管理３" sheetId="15" r:id="rId4"/>
    <sheet name="数量内訳　恒常管理４" sheetId="16" r:id="rId5"/>
    <sheet name="数量内訳　恒常管理５" sheetId="17" r:id="rId6"/>
    <sheet name="数量内訳　恒常管理６" sheetId="18" r:id="rId7"/>
    <sheet name="数量内訳　恒常管理７" sheetId="19" r:id="rId8"/>
    <sheet name="数量内訳　恒常管理８" sheetId="20" r:id="rId9"/>
    <sheet name="数量内訳（芝刈更正）" sheetId="6" r:id="rId10"/>
  </sheets>
  <externalReferences>
    <externalReference r:id="rId11"/>
    <externalReference r:id="rId12"/>
    <externalReference r:id="rId13"/>
    <externalReference r:id="rId14"/>
  </externalReferences>
  <definedNames>
    <definedName name="_１">#REF!</definedName>
    <definedName name="_２">#REF!</definedName>
    <definedName name="_xlnm._FilterDatabase" localSheetId="0" hidden="1">数量表!$B$1:$M$414</definedName>
    <definedName name="｢2.4.Dｿｰﾀﾞ塩">#REF!</definedName>
    <definedName name="aaa">'[1]代価A-10'!$H$14</definedName>
    <definedName name="BMﾖｳﾘﾝ">#REF!</definedName>
    <definedName name="C.C5号">#REF!</definedName>
    <definedName name="DDVP50">#REF!</definedName>
    <definedName name="MCPP">#REF!</definedName>
    <definedName name="_xlnm.Print_Area" localSheetId="1">'数量内訳　恒常管理'!$A$1:$I$251</definedName>
    <definedName name="_xlnm.Print_Area" localSheetId="2">'数量内訳　恒常管理２'!$A$1:$L$83</definedName>
    <definedName name="_xlnm.Print_Area" localSheetId="3">'数量内訳　恒常管理３'!$B$1:$X$90</definedName>
    <definedName name="_xlnm.Print_Area" localSheetId="5">'数量内訳　恒常管理５'!$A$1:$K$94</definedName>
    <definedName name="_xlnm.Print_Area" localSheetId="7">'数量内訳　恒常管理７'!$A$2:$J$38</definedName>
    <definedName name="_xlnm.Print_Area" localSheetId="9">'数量内訳（芝刈更正）'!$A$2:$K$63</definedName>
    <definedName name="_xlnm.Print_Area" localSheetId="0">数量表!$A$1:$M$414</definedName>
    <definedName name="_xlnm.Print_Titles" localSheetId="1">'数量内訳　恒常管理'!$1:$2</definedName>
    <definedName name="_xlnm.Print_Titles" localSheetId="2">'数量内訳　恒常管理２'!$5:$7</definedName>
    <definedName name="_xlnm.Print_Titles" localSheetId="3">'数量内訳　恒常管理３'!$4:$7</definedName>
    <definedName name="_xlnm.Print_Titles" localSheetId="4">'数量内訳　恒常管理４'!#REF!</definedName>
    <definedName name="_xlnm.Print_Titles" localSheetId="5">'数量内訳　恒常管理５'!$3:$3</definedName>
    <definedName name="_xlnm.Print_Titles" localSheetId="6">'数量内訳　恒常管理６'!$4:$4</definedName>
    <definedName name="_xlnm.Print_Titles" localSheetId="7">'数量内訳　恒常管理７'!$3:$3</definedName>
    <definedName name="_xlnm.Print_Titles" localSheetId="8">'数量内訳　恒常管理８'!$4:$4</definedName>
    <definedName name="_xlnm.Print_Titles" localSheetId="9">'数量内訳（芝刈更正）'!$3:$6</definedName>
    <definedName name="_xlnm.Print_Titles" localSheetId="0">数量表!$1:$2</definedName>
    <definedName name="ｱｰｼﾞﾗﾝ80SG">#REF!</definedName>
    <definedName name="ｱｸﾞﾚﾌﾟﾄﾏｲｼﾝ">#REF!</definedName>
    <definedName name="ｳｴｲｱｯﾌﾟＦＬ">#REF!</definedName>
    <definedName name="ｴｱｰﾌﾞﾚｰｶｰ_1日">#REF!</definedName>
    <definedName name="ｴｱｰﾌﾞﾚｰｶｰ_刃損料_1日">#REF!</definedName>
    <definedName name="ｴｱｰﾗｲﾑ_1日">#REF!</definedName>
    <definedName name="ｴｱｰﾗｲﾑ_刃損料_1日">#REF!</definedName>
    <definedName name="ｴｱﾚｰｼｮﾝ_ﾚﾉﾍﾞｰﾀ_巾2.8_12段_1日">#REF!</definedName>
    <definedName name="ｴｱﾚｰｼｮﾝ_消耗部品_ﾊﾟｲﾌﾟ刃60_ｽﾗｲｽ刃60_1日">#REF!</definedName>
    <definedName name="エイ">'[2]"単価"'!$G$32</definedName>
    <definedName name="ｴｲｶﾛｰﾙ">#REF!</definedName>
    <definedName name="ｴﾝｼﾞﾝ付き噴霧機_8.5PS_1日">#REF!</definedName>
    <definedName name="おー">'[2]"単価"'!$G$30</definedName>
    <definedName name="ｵｰｿｻｲﾄﾞ">#REF!</definedName>
    <definedName name="ｵｻﾀﾞﾝ">#REF!</definedName>
    <definedName name="ｵﾙﾄﾗﾝ水和剤">#REF!</definedName>
    <definedName name="ｵﾙﾄﾗﾝ粒剤">#REF!</definedName>
    <definedName name="カーブ">#REF!</definedName>
    <definedName name="ガソリン">#REF!</definedName>
    <definedName name="ｶﾐｷﾘﾎｲﾎｲ">#REF!</definedName>
    <definedName name="ｷﾉﾝﾄﾞ水和剤">#REF!</definedName>
    <definedName name="ｸｽﾞﾉｯｸ粒剤">#REF!</definedName>
    <definedName name="ｸﾞﾗｽｶﾞｰﾄﾞﾏｯﾄ">#REF!</definedName>
    <definedName name="ｸﾞﾗｽﾃﾝ水和剤">#REF!</definedName>
    <definedName name="ｸﾞﾗｽﾃﾝ粒剤">#REF!</definedName>
    <definedName name="ｸﾞﾘｰﾝｶﾞｰﾄﾞ">#REF!</definedName>
    <definedName name="ｸﾞﾘﾝﾅｰ">#REF!</definedName>
    <definedName name="ｹｲﾋﾟﾝ">#REF!</definedName>
    <definedName name="ｹﾙｾﾝ">#REF!</definedName>
    <definedName name="コウライシバ">#REF!</definedName>
    <definedName name="こも">#REF!</definedName>
    <definedName name="ｺﾝｸﾘｰﾄｶｯﾀｰ_手動式ﾌﾞﾚｰﾄﾞ径30_1日">#REF!</definedName>
    <definedName name="ｻｲｸﾛﾝ_1日">#REF!</definedName>
    <definedName name="ｼﾊﾞｹﾞﾝ">#REF!</definedName>
    <definedName name="しゅろ縄">#REF!</definedName>
    <definedName name="ｽｲｰﾊﾟｰ_1日">#REF!</definedName>
    <definedName name="スタッカー">#REF!</definedName>
    <definedName name="ｽﾌﾟﾗｻｲﾄﾞ">#REF!</definedName>
    <definedName name="ｽﾐﾁｵﾝ">#REF!</definedName>
    <definedName name="ｽﾐﾊﾟｲﾝ">#REF!</definedName>
    <definedName name="すり込みﾏｯﾄ_1日">#REF!</definedName>
    <definedName name="ｾﾒﾝﾄ">#REF!</definedName>
    <definedName name="ｿﾄﾞｶｯﾀｰ_1日">#REF!</definedName>
    <definedName name="ﾀｰｻﾞｲﾝ">#REF!</definedName>
    <definedName name="ﾀﾞｰｽﾞﾊﾞﾝ">#REF!</definedName>
    <definedName name="ﾀﾞｲｼｽﾄﾝ粒剤">#REF!</definedName>
    <definedName name="たけ肥料">#REF!</definedName>
    <definedName name="ﾀﾞﾝﾌﾟﾄﾗｯｸ_10t_10h">#REF!</definedName>
    <definedName name="ﾀﾞﾝﾌﾟﾄﾗｯｸ_2t_10h">#REF!</definedName>
    <definedName name="ﾀﾞﾝﾌﾟﾄﾗｯｸ_2t_1日">#REF!</definedName>
    <definedName name="ﾁｪｲﾝｿｰ_鋸長500_1日">#REF!</definedName>
    <definedName name="ﾃﾞｨﾌﾟﾃﾚｯｸｽ">#REF!</definedName>
    <definedName name="ﾃｸﾞｽ8号">#REF!</definedName>
    <definedName name="ﾄｯﾌﾟｼﾞﾝM">#REF!</definedName>
    <definedName name="ﾄﾗｸﾀｰ_1t_26PS_10h">#REF!</definedName>
    <definedName name="ﾄﾗｸﾀｰ_52PS_10h">#REF!</definedName>
    <definedName name="ﾄﾗｸﾀｰｼｮﾍﾞﾙ_0.8㎥_10h">#REF!</definedName>
    <definedName name="ﾄﾗｸﾀｰｼｮﾍﾞﾙ_0.8㎥_1日">#REF!</definedName>
    <definedName name="ﾄﾗｸﾀｰｼｮﾍﾞﾙ_0.8_10h">#REF!</definedName>
    <definedName name="ﾄﾗｸﾀｰｼｮﾍﾞﾙ_0.8_1日">#REF!</definedName>
    <definedName name="ﾄﾗｯｸ_2t_10h">#REF!</definedName>
    <definedName name="ﾄﾗｯｸ_2t_1日">#REF!</definedName>
    <definedName name="ﾄﾗｯｸ_4ｰ4.5t_10h">#REF!</definedName>
    <definedName name="ﾄﾗｯｸ_4ｰ4.5t_1日">#REF!</definedName>
    <definedName name="ﾄﾗｯｸｸﾚｰﾝ_2.9t吊_10h">#REF!</definedName>
    <definedName name="ノシバ">#REF!</definedName>
    <definedName name="ﾊﾞｰﾁｶﾙﾓｱ_3連吊上_作業巾210_1日">#REF!</definedName>
    <definedName name="ﾊﾞｰﾁｶﾙﾓｱ_3連吊上_作業巾210_刃損料_1日">#REF!</definedName>
    <definedName name="ﾊｲﾎﾟﾈｯｸｽ">#REF!</definedName>
    <definedName name="ﾊﾞｻｸﾞﾗﾝ粒剤">#REF!</definedName>
    <definedName name="ﾊﾟﾀﾞﾝ">#REF!</definedName>
    <definedName name="ﾊﾞｯｸﾎｳ_0.2㎥_10h">#REF!</definedName>
    <definedName name="ﾊﾞｯｸﾎｳ_0.2_10h">#REF!</definedName>
    <definedName name="ﾊﾞﾝﾀﾞｰ_BCｰ30_1日">#REF!</definedName>
    <definedName name="ﾊﾞﾝﾀﾞｰ_BCｰ30_刃損料_1日">#REF!</definedName>
    <definedName name="ﾊﾝﾄﾞｶﾞｲﾄﾞ式_3.4PS_刈巾55ｰ65_1日">#REF!</definedName>
    <definedName name="ﾌｫｰｸﾘﾌﾄ_1t_10h">#REF!</definedName>
    <definedName name="ﾌﾞﾗｼ_ｽｲｰﾊﾟｰ_1日">#REF!</definedName>
    <definedName name="ﾌﾟﾗﾝﾄｽﾄﾗｲｸ">#REF!</definedName>
    <definedName name="ﾌﾞﾙﾄｰｻﾞｰ_3t_10h">#REF!</definedName>
    <definedName name="ﾌﾞﾛｰﾄﾞｷｬｽﾀｰ_1日">#REF!</definedName>
    <definedName name="ﾍﾞﾝﾚｰﾄ">#REF!</definedName>
    <definedName name="ﾎﾙﾑｸﾞﾘｰﾝ">#REF!</definedName>
    <definedName name="ﾏﾗｿﾝ">#REF!</definedName>
    <definedName name="ﾏﾝﾈﾌﾞﾀﾞｲｾﾝ">#REF!</definedName>
    <definedName name="ﾐﾆﾊﾞｯｸﾎｳ_0.06㎥_10h">#REF!</definedName>
    <definedName name="ﾐﾆﾊﾞｯｸﾎｳ_0.06_10h">#REF!</definedName>
    <definedName name="ﾒﾈﾃﾞｰﾙ">#REF!</definedName>
    <definedName name="ﾕﾘｶUF644">#REF!</definedName>
    <definedName name="ﾗｳﾝﾄﾞｱｯﾌﾟ">#REF!</definedName>
    <definedName name="ﾗﾝﾀﾞｲﾔ粒剤">#REF!</definedName>
    <definedName name="ﾗﾝﾈｰﾄ">#REF!</definedName>
    <definedName name="ﾘﾄﾞﾐﾙ粒剤">#REF!</definedName>
    <definedName name="一般運転手">#REF!</definedName>
    <definedName name="一般世話役">#REF!</definedName>
    <definedName name="一本支柱_ｸﾚｵｿｰﾄ__末口4.5_L1.5">#REF!</definedName>
    <definedName name="一本支柱_末口6.0_L1.8">#REF!</definedName>
    <definedName name="渦巻きﾎﾟﾝﾌﾟ_口径40_1日">#REF!</definedName>
    <definedName name="乾燥鶏糞">#REF!</definedName>
    <definedName name="丸山1号">#REF!</definedName>
    <definedName name="計作業員">#REF!</definedName>
    <definedName name="軽作業員">#REF!</definedName>
    <definedName name="軽油">#REF!</definedName>
    <definedName name="穴掘り機_2ヶ所堀">#REF!</definedName>
    <definedName name="穴掘り機_4ヶ所堀">#REF!</definedName>
    <definedName name="肩掛式草刈機_30cc_ｶｯﾀｰ径255_1日">#REF!</definedName>
    <definedName name="耕運機_0.4t_10h">#REF!</definedName>
    <definedName name="高度化成">#REF!</definedName>
    <definedName name="骨粉">#REF!</definedName>
    <definedName name="混合油">#REF!</definedName>
    <definedName name="混合油1.20">#REF!</definedName>
    <definedName name="砂">#REF!</definedName>
    <definedName name="菜種油粕">#REF!</definedName>
    <definedName name="菜種油粕１">[3]データ入力シート!$G$63</definedName>
    <definedName name="三本支柱_末口6.0_L0.6">#REF!</definedName>
    <definedName name="三本支柱_末口6.0_L4.0">#REF!</definedName>
    <definedName name="三本支柱A_ｸﾚｵｿｰﾄ__末口4.5_L4.0">#REF!</definedName>
    <definedName name="三本支柱A_ｸﾚｵｿｰﾄ__末口6.0_L0.8">#REF!</definedName>
    <definedName name="三本支柱A_焼丸太加工__末口4.5_L4.0">#REF!</definedName>
    <definedName name="三本支柱A_焼丸太加工__末口6.0_L0.8">#REF!</definedName>
    <definedName name="三本支柱Ｂ_ｸﾚｵｿｰﾄ__末口4.5_L6.0">#REF!</definedName>
    <definedName name="三本支柱Ｂ_ｸﾚｵｿｰﾄ__末口6.0_L0.8">#REF!</definedName>
    <definedName name="三本支柱Ｂ_焼丸太加工__末口4.5_L6.0">#REF!</definedName>
    <definedName name="三本支柱Ｂ_焼丸太加工__末口6.0_L0.8">#REF!</definedName>
    <definedName name="残材搬出_2tﾀﾞﾝﾌﾟ_10h">#REF!</definedName>
    <definedName name="自走式ﾀﾝｸ車_2t車搭載型_1日">#REF!</definedName>
    <definedName name="自走式ﾊﾞｰﾁｶﾙﾓｱ_作業巾76_1日">#REF!</definedName>
    <definedName name="自走式ﾊﾞｰﾁｶﾙﾓｱ_作業巾76_刃損料_1日">#REF!</definedName>
    <definedName name="自走式ﾛｰﾀﾘｰﾓｱ_７PS_刈巾77_1日">#REF!</definedName>
    <definedName name="自走式ﾛｰﾀﾘｰﾓｱ_7PS_刈巾77_刃損料_1日">#REF!</definedName>
    <definedName name="自走式ﾛｰﾀﾘｰﾓｱ_8PS_刈巾63_1日">#REF!</definedName>
    <definedName name="自走式ﾛｰﾀﾘｰﾓｱ_8PS_刈巾63_刃損料_1日">#REF!</definedName>
    <definedName name="住友液肥2号">#REF!</definedName>
    <definedName name="助手">#REF!</definedName>
    <definedName name="乗用ｱﾌﾟﾛｰﾁﾓｱ_8PS_刈巾193_1日">#REF!</definedName>
    <definedName name="乗用ｱﾌﾟﾛｰﾁﾓｱ_8PS_刈巾193_ﾘｰﾙ刃_下刃ｹﾝﾏ_1日">#REF!</definedName>
    <definedName name="乗用ｱﾌﾟﾛｰﾁﾓｱ_8PS_刈巾193_ﾘｰﾙ刃_下刃損料_1日">#REF!</definedName>
    <definedName name="乗用ﾛｰﾀﾘｰﾓｱ_刈巾165_23PS_1日">#REF!</definedName>
    <definedName name="乗用ﾛｰﾀﾘｰﾓｱ_刈巾165_23PS_刃損料_1日">#REF!</definedName>
    <definedName name="振動ﾛｰﾗｰ_2.5_2.8t_10h">#REF!</definedName>
    <definedName name="真砂土">#REF!</definedName>
    <definedName name="真竹_径4.0">#REF!</definedName>
    <definedName name="人止めロープ">#REF!</definedName>
    <definedName name="杉皮">#REF!</definedName>
    <definedName name="世話役">#REF!</definedName>
    <definedName name="生ｺﾝｸﾘｰﾄ_16ｰ8ｰBB">#REF!</definedName>
    <definedName name="生垣支柱_真竹径4.0__12本_束">#REF!</definedName>
    <definedName name="生垣支柱_杉丸太ｸﾚｵｿｰﾄ__末口6.0_L1.5">#REF!</definedName>
    <definedName name="石灰硫黄合剤">#REF!</definedName>
    <definedName name="石工">#REF!</definedName>
    <definedName name="積込台_1日">#REF!</definedName>
    <definedName name="造園工">#REF!</definedName>
    <definedName name="測量技師６．７級">#REF!</definedName>
    <definedName name="代価表A10号">'[1]代価A-10'!$H$14</definedName>
    <definedName name="代価表A11号">'[1]代価A-11'!$H$15</definedName>
    <definedName name="代価表A12号">'[1]代価A-12'!$H$21</definedName>
    <definedName name="代価表A13号">'[1]代A13-15'!$L$12</definedName>
    <definedName name="代価表A14号">'[1]代A13-15'!$L$16</definedName>
    <definedName name="代価表A15号">'[1]代A13-15'!$L$20</definedName>
    <definedName name="代価表A16号">'[1]代価A-16'!$L$13</definedName>
    <definedName name="代価表A17号">'[1]代A17-18'!$L$13</definedName>
    <definedName name="代価表A18号">'[1]代A17-18'!$L$17</definedName>
    <definedName name="代価表A19号">'[1]代価A-19'!$H$19</definedName>
    <definedName name="代価表A1号">'[1]代価A-1'!$H$28</definedName>
    <definedName name="代価表A2号">'[1]代価A-2'!$H$24</definedName>
    <definedName name="代価表A3号">'[1]代価A-3'!$H$26</definedName>
    <definedName name="代価表A4号">'[1]代価A-4'!$H$20</definedName>
    <definedName name="代価表A5号">'[1]代価A-5'!$H$30</definedName>
    <definedName name="代価表A6号">'[1]代価A-6'!$H$26</definedName>
    <definedName name="代価表A7号">'[1]代価A-7'!$H$21</definedName>
    <definedName name="代価表A8号">'[1]代価A-8'!$H$28</definedName>
    <definedName name="代価表A9号">'[1]代価A-9'!$H$24</definedName>
    <definedName name="代価表B10号">'[1]代B8-14'!$M$14</definedName>
    <definedName name="代価表B11号">'[1]代B8-14'!$M$16</definedName>
    <definedName name="代価表B12号">'[1]代B8-14'!$M$18</definedName>
    <definedName name="代価表B13号">'[1]代B8-14'!$M$20</definedName>
    <definedName name="代価表B14号">'[1]代B8-14'!$M$22</definedName>
    <definedName name="代価表B15号">'[1]代価B-15'!$H$29</definedName>
    <definedName name="代価表B16号">'[1]代価B-16'!$H$14</definedName>
    <definedName name="代価表B17号">'[1]代価B-17'!$H$14</definedName>
    <definedName name="代価表Ｂ１７号②">'[1]代価B-17'!$H$14</definedName>
    <definedName name="代価表B1号">'[1]代価B-1'!$H$29</definedName>
    <definedName name="代価表B2号">'[1]代価B-2'!$H$25</definedName>
    <definedName name="代価表B3号">'[1]代価B-3'!$H$23</definedName>
    <definedName name="代価表B4号">'[1]代価B-4'!$H$27</definedName>
    <definedName name="代価表B5号">'[1]代価B-5'!$H$23</definedName>
    <definedName name="代価表B6号">'[1]代価B-6'!$H$21</definedName>
    <definedName name="代価表B7号">'[1]代価B-7'!$H$23</definedName>
    <definedName name="代価表B8号">'[1]代B8-14'!$M$10</definedName>
    <definedName name="代価表B9号">'[1]代B8-14'!$M$12</definedName>
    <definedName name="代価表C10号">'[1]代C1-29'!$J$27</definedName>
    <definedName name="代価表C11号">'[1]代C1-29'!$J$29</definedName>
    <definedName name="代価表C12号">'[1]代C1-29'!$J$31</definedName>
    <definedName name="代価表C13号">'[1]代C1-29'!$J$33</definedName>
    <definedName name="代価表C14号">'[1]代C1-29'!$J$35</definedName>
    <definedName name="代価表C15号">'[1]代C1-29'!$J$37</definedName>
    <definedName name="代価表C16号">'[1]代C1-29'!$J$39</definedName>
    <definedName name="代価表C17号">'[1]代C1-29'!$J$41</definedName>
    <definedName name="代価表C18号">'[1]代C1-29'!$J$43</definedName>
    <definedName name="代価表C19号">'[1]代C1-29'!$J$45</definedName>
    <definedName name="代価表C1号">'[1]代C1-29'!$J$9</definedName>
    <definedName name="代価表C20号">'[1]代C1-29'!$J$47</definedName>
    <definedName name="代価表C21号">'[1]代C1-29'!$J$49</definedName>
    <definedName name="代価表C22号">'[1]代C1-29'!$J$51</definedName>
    <definedName name="代価表C23号">'[1]代C1-29'!$J$53</definedName>
    <definedName name="代価表C24号">'[1]代C1-29'!$J$55</definedName>
    <definedName name="代価表C25号">'[1]代C1-29'!$J$57</definedName>
    <definedName name="代価表C26号">'[1]代C1-29'!$J$59</definedName>
    <definedName name="代価表C27号">'[1]代C1-29'!$J$61</definedName>
    <definedName name="代価表C28号">'[1]代C1-29'!$J$63</definedName>
    <definedName name="代価表C29号">'[1]代C1-29'!$J$65</definedName>
    <definedName name="代価表C2号">'[1]代C1-29'!$J$11</definedName>
    <definedName name="代価表C30号">'[1]代C30-42'!$J$9</definedName>
    <definedName name="代価表C31号">'[1]代C30-42'!$J$11</definedName>
    <definedName name="代価表C32号">'[1]代C30-42'!$J$13</definedName>
    <definedName name="代価表C33号">'[1]代C30-42'!$J$15</definedName>
    <definedName name="代価表C34号">'[1]代C30-42'!$J$17</definedName>
    <definedName name="代価表C35号">'[1]代C30-42'!$J$19</definedName>
    <definedName name="代価表C36号">'[1]代C30-42'!$J$21</definedName>
    <definedName name="代価表C37号">'[1]代C30-42'!$J$23</definedName>
    <definedName name="代価表C38号">'[1]代C30-42'!$J$25</definedName>
    <definedName name="代価表C39号">'[1]代C30-42'!$J$27</definedName>
    <definedName name="代価表C3号">'[1]代C1-29'!$J$13</definedName>
    <definedName name="代価表C40号">'[1]代C30-42'!$J$29</definedName>
    <definedName name="代価表C41号">'[1]代C30-42'!$J$31</definedName>
    <definedName name="代価表C42号">'[1]代C30-42'!$J$33</definedName>
    <definedName name="代価表C43号">'[1]代C43-44'!$K$9</definedName>
    <definedName name="代価表C44号">'[1]代C43-44'!$K$11</definedName>
    <definedName name="代価表C45号">'[1]代C45-46'!$J$9</definedName>
    <definedName name="代価表C46号">'[1]代C45-46'!$J$12</definedName>
    <definedName name="代価表C47号">'[1]代C47-48'!$J$9</definedName>
    <definedName name="代価表C48号">'[1]代C47-48'!$J$12</definedName>
    <definedName name="代価表C49号">'[1]代C49-51'!$I$10</definedName>
    <definedName name="代価表C4号">'[1]代C1-29'!$J$15</definedName>
    <definedName name="代価表C50号">'[1]代C49-51'!$I$13</definedName>
    <definedName name="代価表C51号">'[1]代C49-51'!$I$16</definedName>
    <definedName name="代価表C52号">'[1]代価C-52'!$H$10</definedName>
    <definedName name="代価表C53号">'[1]代価C53-59'!$J$10</definedName>
    <definedName name="代価表C54号">'[1]代価C53-59'!$J$13</definedName>
    <definedName name="代価表C55号">'[1]代価C53-59'!$J$16</definedName>
    <definedName name="代価表C56号">'[1]代価C53-59'!$J$19</definedName>
    <definedName name="代価表C57号">'[1]代価C53-59'!$J$22</definedName>
    <definedName name="代価表C58号">'[1]代価C53-59'!$J$25</definedName>
    <definedName name="代価表C59号">'[1]代価C53-59'!$J$28</definedName>
    <definedName name="代価表C5号">'[1]代C1-29'!$J$17</definedName>
    <definedName name="代価表C60号">'[4]代価C53-66'!$J$40</definedName>
    <definedName name="代価表C61号">'[4]代価C53-66'!$J$43</definedName>
    <definedName name="代価表C62号">'[4]代価C53-66'!$J$46</definedName>
    <definedName name="代価表C63号">'[4]代価C53-66'!$J$49</definedName>
    <definedName name="代価表C64号">'[4]代価C53-66'!$J$52</definedName>
    <definedName name="代価表C65号">'[4]代価C53-66'!$J$55</definedName>
    <definedName name="代価表C66号">'[4]代価C53-66'!$J$58</definedName>
    <definedName name="代価表C6号">'[1]代C1-29'!$J$19</definedName>
    <definedName name="代価表C7号">'[1]代C1-29'!$J$21</definedName>
    <definedName name="代価表C8号">'[1]代C1-29'!$J$23</definedName>
    <definedName name="代価表C9号">'[1]代C1-29'!$J$25</definedName>
    <definedName name="代価表D10号">'[1]代D3A-12'!$M$56</definedName>
    <definedName name="代価表D11号">'[1]代D3A-12'!$M$60</definedName>
    <definedName name="代価表D12号">'[1]代D3A-12'!$M$64</definedName>
    <definedName name="代価表D13号">'[1]代価D-13'!$J$12</definedName>
    <definedName name="代価表D14号">'[1]代D14-15'!$I$12</definedName>
    <definedName name="代価表D15号">'[1]代D14-15'!$I$16</definedName>
    <definedName name="代価表D16号">'[1]代価D-16'!$J$11</definedName>
    <definedName name="代価表D17号">'[1]代D17-32'!$M$12</definedName>
    <definedName name="代価表D18号">'[1]代D17-32'!$M$16</definedName>
    <definedName name="代価表D19号">'[1]代D17-32'!$M$20</definedName>
    <definedName name="代価表D1A号">[1]代価D1A!$H$22</definedName>
    <definedName name="代価表D1B号">[1]代価D1B!$H$26</definedName>
    <definedName name="代価表D20号">'[1]代D17-32'!$M$24</definedName>
    <definedName name="代価表D21号">'[1]代D17-32'!$M$28</definedName>
    <definedName name="代価表D22号">'[1]代D17-32'!$M$32</definedName>
    <definedName name="代価表D23号">'[1]代D17-32'!$M$36</definedName>
    <definedName name="代価表D24号">'[1]代D17-32'!$M$40</definedName>
    <definedName name="代価表D25号">'[1]代D17-32'!$M$44</definedName>
    <definedName name="代価表D26号">'[1]代D17-32'!$M$48</definedName>
    <definedName name="代価表D27号">'[1]代D17-32'!$M$52</definedName>
    <definedName name="代価表D28号">'[1]代D17-32'!$M$56</definedName>
    <definedName name="代価表D29号">'[1]代D17-32'!$M$60</definedName>
    <definedName name="代価表D2号">'[1]代価D-2'!$H$24</definedName>
    <definedName name="代価表D30号">'[1]代D17-32'!$M$64</definedName>
    <definedName name="代価表D31号">'[1]代D17-32'!$M$68</definedName>
    <definedName name="代価表D32号">'[1]代D17-32'!$M$72</definedName>
    <definedName name="代価表D33号">'[1]代D33-34'!$I$12</definedName>
    <definedName name="代価表D34号">'[1]代D33-34'!$I$16</definedName>
    <definedName name="代価表D35号">'[1]代D35-36'!$L$12</definedName>
    <definedName name="代価表D36号">'[1]代D35-36'!$L$16</definedName>
    <definedName name="代価表D37号">'[1]代D37-39'!$L$13</definedName>
    <definedName name="代価表D38号">'[1]代D37-39'!$L$17</definedName>
    <definedName name="代価表D39号">'[1]代D37-39'!$L$21</definedName>
    <definedName name="代価表D3a号">'[1]代D3A-12'!$M$12</definedName>
    <definedName name="代価表D3b号">'[1]代D3A-12'!$M$16</definedName>
    <definedName name="代価表D40号">'[1]代D40-41'!$I$12</definedName>
    <definedName name="代価表D41号">'[1]代D40-41'!$I$16</definedName>
    <definedName name="代価表D42号">'[1]代D42-46'!$O$12</definedName>
    <definedName name="代価表D43号">'[1]代D42-46'!$O$16</definedName>
    <definedName name="代価表D44号">'[1]代D42-46'!$O$20</definedName>
    <definedName name="代価表D45号">'[1]代D42-46'!$O$24</definedName>
    <definedName name="代価表D46号">'[1]代D42-46'!$O$28</definedName>
    <definedName name="代価表D47号">'[1]代価D-47'!$H$13</definedName>
    <definedName name="代価表D48号">'[1]代価D-48'!$G$13</definedName>
    <definedName name="代価表D49号">'[1]代価D-49'!$H$26</definedName>
    <definedName name="代価表D4a号">'[1]代D3A-12'!$M$20</definedName>
    <definedName name="代価表D4b号">'[1]代D3A-12'!$M$24</definedName>
    <definedName name="代価表D50号">'[1]代価D-50'!$N$14</definedName>
    <definedName name="代価表D51号">'[1]代価D-51'!$H$13</definedName>
    <definedName name="代価表D5a号">'[1]代D3A-12'!$M$28</definedName>
    <definedName name="代価表D5b号">'[1]代D3A-12'!$M$32</definedName>
    <definedName name="代価表D6a号">'[1]代D3A-12'!$M$36</definedName>
    <definedName name="代価表D6b号">'[1]代D3A-12'!$M$40</definedName>
    <definedName name="代価表D7号">'[1]代D3A-12'!$M$44</definedName>
    <definedName name="代価表D8号">'[1]代D3A-12'!$M$48</definedName>
    <definedName name="代価表D9号">'[1]代D3A-12'!$M$52</definedName>
    <definedName name="代価表E10号">'[1]代E8-20'!$K$23</definedName>
    <definedName name="代価表E11号">'[1]代E8-20'!$K$28</definedName>
    <definedName name="代価表E12号">'[1]代E8-20'!$K$42</definedName>
    <definedName name="代価表E13号">'[1]代E8-20'!$K$47</definedName>
    <definedName name="代価表E14号">'[1]代E8-20'!$K$52</definedName>
    <definedName name="代価表E15号">'[1]代E8-20'!$K$57</definedName>
    <definedName name="代価表E16号">'[1]代E8-20'!$K$62</definedName>
    <definedName name="代価表E17号">'[1]代E8-20'!$K$76</definedName>
    <definedName name="代価表E18号">'[1]代E8-20'!$K$81</definedName>
    <definedName name="代価表E19号">'[1]代E8-20'!$K$86</definedName>
    <definedName name="代価表E1号">'[1]代E1-4'!$J$11</definedName>
    <definedName name="代価表E20号">'[1]代E8-20'!$K$91</definedName>
    <definedName name="代価表E21号">'[1]代E21-23'!$J$11</definedName>
    <definedName name="代価表E22号">'[1]代E21-23'!$J$15</definedName>
    <definedName name="代価表E23号">'[1]代E21-23'!$J$19</definedName>
    <definedName name="代価表E24号">'[1]代価E-24'!$G$11</definedName>
    <definedName name="代価表E25号">'[1]代E25-26'!$I$13</definedName>
    <definedName name="代価表E26号">'[1]代E25-26'!$I$18</definedName>
    <definedName name="代価表E27号">'[1]代価E-27'!$H$23</definedName>
    <definedName name="代価表E28号">'[1]代価E-28'!$H$20</definedName>
    <definedName name="代価表E29号">'[1]代価E-29'!$H$20</definedName>
    <definedName name="代価表E2号">'[1]代E1-4'!$J$15</definedName>
    <definedName name="代価表E30号">'[1]代価E-30'!$H$28</definedName>
    <definedName name="代価表E31号">'[1]代価E-31'!$J$13</definedName>
    <definedName name="代価表E32号">'[1]代価E-32'!$H$18</definedName>
    <definedName name="代価表E33号">'[1]代価E-33'!$H$17</definedName>
    <definedName name="代価表E3号">'[1]代E1-4'!$J$19</definedName>
    <definedName name="代価表E4号">'[1]代E1-4'!$J$23</definedName>
    <definedName name="代価表E5号">'[1]代E5-7'!$K$14</definedName>
    <definedName name="代価表E6号">'[1]代E5-7'!$K$19</definedName>
    <definedName name="代価表E7号">'[1]代E5-7'!$K$24</definedName>
    <definedName name="代価表E8号">'[1]代E8-20'!$K$13</definedName>
    <definedName name="代価表E9号">'[1]代E8-20'!$K$18</definedName>
    <definedName name="代価表F10a号">'[1]代F5-11b'!$K$43</definedName>
    <definedName name="代価表F10b号">'[1]代F5-11b'!$K$47</definedName>
    <definedName name="代価表F11a号">'[1]代F5-11b'!$K$51</definedName>
    <definedName name="代価表F11b号">'[1]代F5-11b'!$K$55</definedName>
    <definedName name="代価表F12号">'[1]代F12-13'!$M$12</definedName>
    <definedName name="代価表F13号">'[1]代F12-13'!$M$16</definedName>
    <definedName name="代価表F14a号">'[1]代F14A-18'!$I$11</definedName>
    <definedName name="代価表F14b号">'[1]代F14A-18'!$I$15</definedName>
    <definedName name="代価表F15号">'[1]代F14A-18'!$I$19</definedName>
    <definedName name="代価表F16号">'[1]代F14A-18'!$I$23</definedName>
    <definedName name="代価表F17号">'[1]代F14A-18'!$I$27</definedName>
    <definedName name="代価表F18号">'[1]代F14A-18'!$I$31</definedName>
    <definedName name="代価表F19号">'[1]代価F-19'!$K$11</definedName>
    <definedName name="代価表F1号">'[1]代F1-4'!$M$12</definedName>
    <definedName name="代価表F20号">'[1]代価F-20'!$J$11</definedName>
    <definedName name="代価表F21号">'[1]代価F-21'!$H$26</definedName>
    <definedName name="代価表F22号">'[1]代価F-22'!$K$12</definedName>
    <definedName name="代価表F23号">'[1]代価F-23'!$I$11</definedName>
    <definedName name="代価表F2号">'[1]代F1-4'!$M$16</definedName>
    <definedName name="代価表F3号">'[1]代F1-4'!$M$20</definedName>
    <definedName name="代価表F4号">'[1]代F1-4'!$M$24</definedName>
    <definedName name="代価表F5号">'[1]代F5-11b'!$K$11</definedName>
    <definedName name="代価表F6号">'[1]代F5-11b'!$K$15</definedName>
    <definedName name="代価表F7a号">'[1]代F5-11b'!$K$19</definedName>
    <definedName name="代価表F7b号">'[1]代F5-11b'!$K$23</definedName>
    <definedName name="代価表F8a号">'[1]代F5-11b'!$K$27</definedName>
    <definedName name="代価表F8b号">'[1]代F5-11b'!$K$31</definedName>
    <definedName name="代価表F9a号">'[1]代F5-11b'!$K$35</definedName>
    <definedName name="代価表F9b号">'[1]代F5-11b'!$K$39</definedName>
    <definedName name="代価表G10号">'[1]代G2A-19'!$K$52</definedName>
    <definedName name="代価表G11号">'[1]代G2A-19'!$K$56</definedName>
    <definedName name="代価表G12a号">'[1]代G2A-19'!$K$60</definedName>
    <definedName name="代価表G12b号">'[1]代G2A-19'!$K$64</definedName>
    <definedName name="代価表G13号">'[1]代G2A-19'!$K$68</definedName>
    <definedName name="代価表G14号">'[1]代G2A-19'!$K$72</definedName>
    <definedName name="代価表G15号">'[1]代G2A-19'!$K$76</definedName>
    <definedName name="代価表G16号">'[1]代G2A-19'!$K$80</definedName>
    <definedName name="代価表G17号">'[1]代G2A-19'!$K$84</definedName>
    <definedName name="代価表G18号">'[1]代G2A-19'!$K$88</definedName>
    <definedName name="代価表G19号">'[1]代G2A-19'!$K$92</definedName>
    <definedName name="代価表G1号">'[1]代価G-1'!$J$12</definedName>
    <definedName name="代価表G20号">'[1]代価G-20'!$J$11</definedName>
    <definedName name="代価表G21号">'[1]代価G-21'!$I$11</definedName>
    <definedName name="代価表G22a号">[1]代G22AB!$J$12</definedName>
    <definedName name="代価表G22b号">[1]代G22AB!$K$12</definedName>
    <definedName name="代価表G23号">'[1]代G23-26'!$J$11</definedName>
    <definedName name="代価表G24号">'[1]代G23-26'!$J$15</definedName>
    <definedName name="代価表G25号">'[1]代G23-26'!$J$19</definedName>
    <definedName name="代価表G26号">'[1]代G23-26'!$J$23</definedName>
    <definedName name="代価表G27号">'[1]代G27-28'!$J$11</definedName>
    <definedName name="代価表G28号">'[1]代G27-28'!$I$15</definedName>
    <definedName name="代価表G2a号">'[1]代G2A-19'!$K$11</definedName>
    <definedName name="代価表G2b号">'[1]代G2A-19'!$K$15</definedName>
    <definedName name="代価表G3号">'[1]代G2A-19'!$K$19</definedName>
    <definedName name="代価表G4号">'[1]代G2A-19'!$K$23</definedName>
    <definedName name="代価表G5号">'[1]代G2A-19'!$K$27</definedName>
    <definedName name="代価表G6号">'[1]代G2A-19'!$K$31</definedName>
    <definedName name="代価表G7号">'[1]代G2A-19'!$K$35</definedName>
    <definedName name="代価表G8号">'[1]代G2A-19'!$K$39</definedName>
    <definedName name="代価表G9号">'[1]代G2A-19'!$K$43</definedName>
    <definedName name="代価表H1a号">'[1]代価H1-AC'!$K$11</definedName>
    <definedName name="代価表H1b号">'[1]代価H1-AC'!$K$15</definedName>
    <definedName name="代価表H1c号">'[1]代価H1-AC'!$K$19</definedName>
    <definedName name="代価表H2a号">'[1]代価H-2AC'!$H$12</definedName>
    <definedName name="代価表H2b号">'[1]代価H-2AC'!$H$16</definedName>
    <definedName name="代価表H2c号">'[1]代価H-2AC'!$H$20</definedName>
    <definedName name="代価表I10号">'[1]代価I7-20'!$J$18</definedName>
    <definedName name="代価表I11号">'[1]代価I7-20'!$J$21</definedName>
    <definedName name="代価表I12号">'[1]代価I7-20'!$J$24</definedName>
    <definedName name="代価表I13号">'[1]代価I7-20'!$J$27</definedName>
    <definedName name="代価表I14号">'[1]代価I7-20'!$J$30</definedName>
    <definedName name="代価表I15号">'[1]代価I7-20'!$J$33</definedName>
    <definedName name="代価表I16号">'[1]代価I7-20'!$J$41</definedName>
    <definedName name="代価表I17号">'[1]代価I7-20'!$J$44</definedName>
    <definedName name="代価表I18号">'[1]代価I7-20'!$J$48</definedName>
    <definedName name="代価表I19号">'[1]代価I7-20'!$J$52</definedName>
    <definedName name="代価表I1号">'[1]代I-1-5'!$I$9</definedName>
    <definedName name="代価表I20号">'[1]代価I7-20'!$J$56</definedName>
    <definedName name="代価表I2号">'[1]代I-1-5'!$I$12</definedName>
    <definedName name="代価表I3号">'[1]代I-1-5'!$I$15</definedName>
    <definedName name="代価表I4号">'[1]代I-1-5'!$I$18</definedName>
    <definedName name="代価表I5号">'[1]代I-1-5'!$I$21</definedName>
    <definedName name="代価表I6号">'[1]代価I-6'!$H$13</definedName>
    <definedName name="代価表I7号">'[1]代価I7-20'!$J$9</definedName>
    <definedName name="代価表I8号">'[1]代価I7-20'!$J$12</definedName>
    <definedName name="代価表I9号">'[1]代価I7-20'!$J$15</definedName>
    <definedName name="代価表J10号">'[1]代J1-25'!$L$27</definedName>
    <definedName name="代価表J11号">'[1]代J1-25'!$L$29</definedName>
    <definedName name="代価表J12号">'[1]代J1-25'!$L$31</definedName>
    <definedName name="代価表J13号">'[1]代J1-25'!$L$33</definedName>
    <definedName name="代価表J14号">'[1]代J1-25'!$L$35</definedName>
    <definedName name="代価表J15号">'[1]代J1-25'!$L$37</definedName>
    <definedName name="代価表J16号">'[1]代J1-25'!$L$39</definedName>
    <definedName name="代価表J17号">'[1]代J1-25'!$L$41</definedName>
    <definedName name="代価表J18号">'[1]代J1-25'!$L$43</definedName>
    <definedName name="代価表J19号">'[1]代J1-25'!$L$45</definedName>
    <definedName name="代価表J1号">'[1]代J1-25'!$L$9</definedName>
    <definedName name="代価表J20号">'[1]代J1-25'!$L$47</definedName>
    <definedName name="代価表J21号">'[1]代J1-25'!$L$49</definedName>
    <definedName name="代価表J22号">'[1]代J1-25'!$L$51</definedName>
    <definedName name="代価表J23号">'[1]代J1-25'!$L$53</definedName>
    <definedName name="代価表J24号">'[1]代J1-25'!$L$55</definedName>
    <definedName name="代価表J25号">'[1]代J1-25'!$L$57</definedName>
    <definedName name="代価表J26号">'[1]代J26-33'!$K$9</definedName>
    <definedName name="代価表J27号">'[1]代J26-33'!$K$11</definedName>
    <definedName name="代価表J28号">'[1]代J26-33'!$K$13</definedName>
    <definedName name="代価表J29号">'[1]代J26-33'!$K$15</definedName>
    <definedName name="代価表J2号">'[1]代J1-25'!$L$11</definedName>
    <definedName name="代価表J30号">'[1]代J26-33'!$K$17</definedName>
    <definedName name="代価表J31号">'[1]代J26-33'!$K$19</definedName>
    <definedName name="代価表J32号">'[1]代J26-33'!$K$21</definedName>
    <definedName name="代価表J33号">'[1]代J26-33'!$K$23</definedName>
    <definedName name="代価表J3号">'[1]代J1-25'!$L$13</definedName>
    <definedName name="代価表J4号">'[1]代J1-25'!$L$15</definedName>
    <definedName name="代価表J5号">'[1]代J1-25'!$L$17</definedName>
    <definedName name="代価表J6号">'[1]代J1-25'!$L$19</definedName>
    <definedName name="代価表J7号">'[1]代J1-25'!$L$21</definedName>
    <definedName name="代価表J8号">'[1]代J1-25'!$L$23</definedName>
    <definedName name="代価表J9号">'[1]代J1-25'!$L$25</definedName>
    <definedName name="大型ｷﾞｬﾝｸﾞﾓｱｰ_48PS_1日">#REF!</definedName>
    <definedName name="大型ｷﾞｬﾝｸﾞﾓｱｰ_ﾘｰﾙ刃_下刃_1日">#REF!</definedName>
    <definedName name="大型ｷﾞｬﾝｸﾞﾓｱｰ_ﾘｰﾙ刃_下刃研磨費_1日">#REF!</definedName>
    <definedName name="茶畑機械_1日">#REF!</definedName>
    <definedName name="鳥居型三本支柱_ｸﾚｵｿｰﾄ__末口7.5_L0.6">#REF!</definedName>
    <definedName name="鳥居型三本支柱_ｸﾚｵｿｰﾄ__末口7.5_L1.8">#REF!</definedName>
    <definedName name="鳥居型三本支柱_焼丸太加工__末口7.5_L0.6">#REF!</definedName>
    <definedName name="鳥居型三本支柱_焼丸太加工__末口7.5_L1.8">#REF!</definedName>
    <definedName name="鳥居型十字支柱_ｸﾚｵｿｰﾄ__末口7.5_L0.75">#REF!</definedName>
    <definedName name="鳥居型十字支柱_ｸﾚｵｿｰﾄ__末口7.5_L2.1">#REF!</definedName>
    <definedName name="鳥居型十字支柱_焼丸太加工__末口7.5_L0.75">#REF!</definedName>
    <definedName name="鳥居型十字支柱_焼丸太加工__末口7.5_L2.1">#REF!</definedName>
    <definedName name="鳥居型二本支柱_末口6.0_L0.6">#REF!</definedName>
    <definedName name="鳥居型二本支柱_末口6.0_L1.8">#REF!</definedName>
    <definedName name="鳥居型二本支柱A_ｸﾚｵｿｰﾄ__末口6.0_L0.6">#REF!</definedName>
    <definedName name="鳥居型二本支柱A_ｸﾚｵｿｰﾄ__末口6.0_L1.8">#REF!</definedName>
    <definedName name="鳥居型二本支柱A_焼丸太加工__末口6.0_L0.6">#REF!</definedName>
    <definedName name="鳥居型二本支柱Ａ_焼丸太加工__末口6.0_L1.8">#REF!</definedName>
    <definedName name="展着剤">#REF!</definedName>
    <definedName name="灯油">#REF!</definedName>
    <definedName name="特殊運転手">#REF!</definedName>
    <definedName name="特殊作業員">#REF!</definedName>
    <definedName name="普通化成">#REF!</definedName>
    <definedName name="普通化成２">[3]データ入力シート!$G$56</definedName>
    <definedName name="普通作業員">#REF!</definedName>
    <definedName name="目土散布機_1日">#REF!</definedName>
    <definedName name="熔成燐肥">#REF!</definedName>
    <definedName name="硫安">#REF!</definedName>
    <definedName name="硫安２">[3]データ入力シート!$G$69</definedName>
    <definedName name="粒状ｹｲｶﾙ">#REF!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02" i="2" l="1"/>
  <c r="K298" i="2"/>
  <c r="K90" i="2"/>
  <c r="K88" i="2"/>
  <c r="K86" i="2"/>
  <c r="K84" i="2"/>
  <c r="K82" i="2"/>
  <c r="K80" i="2"/>
  <c r="K78" i="2"/>
  <c r="K391" i="2"/>
  <c r="K346" i="2"/>
  <c r="K326" i="2"/>
  <c r="K158" i="2"/>
  <c r="L8"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K404" i="2"/>
  <c r="K383" i="2"/>
  <c r="K381" i="2"/>
  <c r="K344" i="2"/>
  <c r="K334" i="2"/>
  <c r="K330" i="2"/>
  <c r="K294" i="2"/>
  <c r="K276" i="2"/>
  <c r="K278" i="2"/>
  <c r="E8" i="6"/>
  <c r="F8" i="6"/>
  <c r="G8" i="6"/>
  <c r="H49" i="6"/>
  <c r="G49" i="6"/>
  <c r="K220" i="2"/>
  <c r="K218" i="2"/>
  <c r="C180" i="5"/>
  <c r="D180" i="5"/>
  <c r="E180" i="5"/>
  <c r="F180" i="5"/>
  <c r="G180" i="5"/>
  <c r="H180" i="5"/>
  <c r="I180" i="5"/>
  <c r="B180" i="5"/>
  <c r="B175" i="5"/>
  <c r="B177" i="5"/>
  <c r="B171" i="5"/>
  <c r="B173" i="5"/>
  <c r="I39" i="5"/>
  <c r="B39" i="5"/>
  <c r="I18" i="5"/>
  <c r="B17" i="5"/>
  <c r="I20" i="5"/>
  <c r="B19" i="5"/>
  <c r="I22" i="5"/>
  <c r="B21" i="5"/>
  <c r="I24" i="5"/>
  <c r="B23" i="5"/>
  <c r="I26" i="5"/>
  <c r="B25" i="5"/>
  <c r="I28" i="5"/>
  <c r="B27" i="5"/>
  <c r="I30" i="5"/>
  <c r="B29" i="5"/>
  <c r="B31" i="5"/>
  <c r="D32" i="5"/>
  <c r="E32" i="5"/>
  <c r="F32" i="5"/>
  <c r="G32" i="5"/>
  <c r="H32" i="5"/>
  <c r="I32" i="5"/>
  <c r="J49" i="6"/>
  <c r="K268" i="2"/>
  <c r="K266" i="2"/>
  <c r="F10" i="6"/>
  <c r="N5" i="20"/>
  <c r="N7" i="20"/>
  <c r="N9" i="20"/>
  <c r="N11" i="20"/>
  <c r="N13" i="20"/>
  <c r="N15" i="20"/>
  <c r="N19" i="20"/>
  <c r="N16" i="20"/>
  <c r="K368" i="2"/>
  <c r="K366" i="2"/>
  <c r="K364" i="2"/>
  <c r="H120" i="5"/>
  <c r="I106" i="5"/>
  <c r="C120" i="5"/>
  <c r="G106" i="5"/>
  <c r="D106" i="5"/>
  <c r="H93" i="5"/>
  <c r="H91" i="5"/>
  <c r="H89" i="5"/>
  <c r="H87" i="5"/>
  <c r="H85" i="5"/>
  <c r="H83" i="5"/>
  <c r="H81" i="5"/>
  <c r="H79" i="5"/>
  <c r="H69" i="5"/>
  <c r="K324" i="2"/>
  <c r="D29" i="6"/>
  <c r="D27" i="6"/>
  <c r="D25" i="6"/>
  <c r="D23" i="6"/>
  <c r="H14" i="6"/>
  <c r="H12" i="6"/>
  <c r="H10" i="6"/>
  <c r="H8" i="6"/>
  <c r="K340" i="2"/>
  <c r="K338" i="2"/>
  <c r="K130" i="2"/>
  <c r="J36" i="19"/>
  <c r="J37" i="19"/>
  <c r="J38" i="19"/>
  <c r="K56" i="2"/>
  <c r="J6" i="19"/>
  <c r="J7" i="19"/>
  <c r="J8" i="19"/>
  <c r="J9" i="19"/>
  <c r="J10" i="19"/>
  <c r="J11" i="19"/>
  <c r="J12" i="19"/>
  <c r="J13" i="19"/>
  <c r="J14" i="19"/>
  <c r="J15" i="19"/>
  <c r="J16" i="19"/>
  <c r="J17" i="19"/>
  <c r="J18" i="19"/>
  <c r="J19" i="19"/>
  <c r="J20" i="19"/>
  <c r="J21" i="19"/>
  <c r="J22" i="19"/>
  <c r="J23" i="19"/>
  <c r="J24" i="19"/>
  <c r="J25" i="19"/>
  <c r="J26" i="19"/>
  <c r="J27" i="19"/>
  <c r="J28" i="19"/>
  <c r="J29" i="19"/>
  <c r="J30" i="19"/>
  <c r="J31" i="19"/>
  <c r="J32" i="19"/>
  <c r="K54" i="2"/>
  <c r="H38" i="19"/>
  <c r="N6" i="20"/>
  <c r="N8" i="20"/>
  <c r="N10" i="20"/>
  <c r="N12" i="20"/>
  <c r="N14" i="20"/>
  <c r="N18" i="20"/>
  <c r="N20" i="20"/>
  <c r="K156" i="2"/>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K152" i="2"/>
  <c r="K20" i="20"/>
  <c r="N17" i="20"/>
  <c r="K19" i="20"/>
  <c r="H32" i="19"/>
  <c r="J6" i="18"/>
  <c r="J8" i="18"/>
  <c r="J12" i="18"/>
  <c r="K76" i="2"/>
  <c r="H12" i="18"/>
  <c r="J5" i="18"/>
  <c r="J7" i="18"/>
  <c r="J11" i="18"/>
  <c r="H11" i="18"/>
  <c r="F5" i="17"/>
  <c r="H5" i="17"/>
  <c r="J5" i="17"/>
  <c r="F6" i="17"/>
  <c r="H6" i="17"/>
  <c r="J6" i="17"/>
  <c r="F7" i="17"/>
  <c r="H7" i="17"/>
  <c r="J7" i="17"/>
  <c r="F8" i="17"/>
  <c r="H8" i="17"/>
  <c r="J8" i="17"/>
  <c r="F9" i="17"/>
  <c r="H9" i="17"/>
  <c r="J9" i="17"/>
  <c r="F10" i="17"/>
  <c r="H10" i="17"/>
  <c r="J10" i="17"/>
  <c r="F12" i="17"/>
  <c r="H12" i="17"/>
  <c r="J12" i="17"/>
  <c r="F13" i="17"/>
  <c r="H13" i="17"/>
  <c r="J13" i="17"/>
  <c r="F14" i="17"/>
  <c r="H14" i="17"/>
  <c r="J14" i="17"/>
  <c r="F16" i="17"/>
  <c r="H16" i="17"/>
  <c r="J16" i="17"/>
  <c r="F17" i="17"/>
  <c r="H17" i="17"/>
  <c r="J17" i="17"/>
  <c r="J20" i="17"/>
  <c r="J21" i="17"/>
  <c r="J22" i="17"/>
  <c r="J23" i="17"/>
  <c r="J24" i="17"/>
  <c r="J29" i="17"/>
  <c r="J30" i="17"/>
  <c r="J31" i="17"/>
  <c r="J32" i="17"/>
  <c r="J33" i="17"/>
  <c r="J34" i="17"/>
  <c r="J35" i="17"/>
  <c r="J36" i="17"/>
  <c r="F37" i="17"/>
  <c r="H37" i="17"/>
  <c r="J37" i="17"/>
  <c r="J38" i="17"/>
  <c r="J39" i="17"/>
  <c r="J40" i="17"/>
  <c r="J41" i="17"/>
  <c r="J42" i="17"/>
  <c r="F43" i="17"/>
  <c r="H43"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90" i="17"/>
  <c r="J93" i="17"/>
  <c r="K74" i="2"/>
  <c r="R170" i="17"/>
  <c r="R169" i="17"/>
  <c r="R171" i="17"/>
  <c r="AG167" i="17"/>
  <c r="AG166" i="17"/>
  <c r="R164" i="17"/>
  <c r="R165" i="17"/>
  <c r="R166" i="17"/>
  <c r="T164" i="17"/>
  <c r="T165" i="17"/>
  <c r="U166" i="17"/>
  <c r="S160" i="17"/>
  <c r="R152" i="17"/>
  <c r="R151" i="17"/>
  <c r="R150" i="17"/>
  <c r="R149" i="17"/>
  <c r="R148" i="17"/>
  <c r="R147" i="17"/>
  <c r="R146" i="17"/>
  <c r="R153" i="17"/>
  <c r="AG144" i="17"/>
  <c r="AG143" i="17"/>
  <c r="AG142" i="17"/>
  <c r="T142" i="17"/>
  <c r="R142" i="17"/>
  <c r="AG141" i="17"/>
  <c r="R139" i="17"/>
  <c r="AG138" i="17"/>
  <c r="R136" i="17"/>
  <c r="AG139" i="17"/>
  <c r="R137" i="17"/>
  <c r="AG140" i="17"/>
  <c r="R138" i="17"/>
  <c r="R140" i="17"/>
  <c r="R141" i="17"/>
  <c r="R143" i="17"/>
  <c r="T141" i="17"/>
  <c r="T140" i="17"/>
  <c r="T139" i="17"/>
  <c r="T138" i="17"/>
  <c r="T137" i="17"/>
  <c r="T136" i="17"/>
  <c r="U143" i="17"/>
  <c r="S132" i="17"/>
  <c r="R126" i="17"/>
  <c r="R125" i="17"/>
  <c r="R124" i="17"/>
  <c r="R123" i="17"/>
  <c r="AG121" i="17"/>
  <c r="R119" i="17"/>
  <c r="AG120" i="17"/>
  <c r="R118" i="17"/>
  <c r="AG119" i="17"/>
  <c r="R117" i="17"/>
  <c r="R120" i="17"/>
  <c r="T119" i="17"/>
  <c r="T118" i="17"/>
  <c r="T117" i="17"/>
  <c r="U120" i="17"/>
  <c r="S113" i="17"/>
  <c r="R107" i="17"/>
  <c r="AG105" i="17"/>
  <c r="AG104" i="17"/>
  <c r="R102" i="17"/>
  <c r="T101" i="17"/>
  <c r="T102" i="17"/>
  <c r="T103" i="17"/>
  <c r="U104" i="17"/>
  <c r="S97" i="17"/>
  <c r="AG103" i="17"/>
  <c r="R103" i="17"/>
  <c r="R101" i="17"/>
  <c r="R104" i="17"/>
  <c r="R97" i="17"/>
  <c r="R108" i="17"/>
  <c r="R91" i="17"/>
  <c r="R90" i="17"/>
  <c r="R88" i="17"/>
  <c r="R87" i="17"/>
  <c r="R86" i="17"/>
  <c r="AG82" i="17"/>
  <c r="R82" i="17"/>
  <c r="T82" i="17"/>
  <c r="AG81" i="17"/>
  <c r="R81" i="17"/>
  <c r="T81" i="17"/>
  <c r="AG80" i="17"/>
  <c r="R80" i="17"/>
  <c r="T80" i="17"/>
  <c r="AG79" i="17"/>
  <c r="R79" i="17"/>
  <c r="T79" i="17"/>
  <c r="AG78" i="17"/>
  <c r="R78" i="17"/>
  <c r="T78" i="17"/>
  <c r="AG77" i="17"/>
  <c r="R77" i="17"/>
  <c r="T77" i="17"/>
  <c r="AG76" i="17"/>
  <c r="R76" i="17"/>
  <c r="T76" i="17"/>
  <c r="AG75" i="17"/>
  <c r="R75" i="17"/>
  <c r="T75" i="17"/>
  <c r="U83" i="17"/>
  <c r="S71" i="17"/>
  <c r="R65" i="17"/>
  <c r="R64" i="17"/>
  <c r="AG60" i="17"/>
  <c r="T60" i="17"/>
  <c r="R60" i="17"/>
  <c r="AG59" i="17"/>
  <c r="T59" i="17"/>
  <c r="R59" i="17"/>
  <c r="AG58" i="17"/>
  <c r="T58" i="17"/>
  <c r="R58" i="17"/>
  <c r="AG57" i="17"/>
  <c r="T57" i="17"/>
  <c r="U61" i="17"/>
  <c r="S53" i="17"/>
  <c r="R57" i="17"/>
  <c r="R61" i="17"/>
  <c r="R53" i="17"/>
  <c r="R66" i="17"/>
  <c r="R47" i="17"/>
  <c r="R46" i="17"/>
  <c r="T40" i="17"/>
  <c r="T41" i="17"/>
  <c r="T42" i="17"/>
  <c r="U43" i="17"/>
  <c r="S36" i="17"/>
  <c r="AG42" i="17"/>
  <c r="R42" i="17"/>
  <c r="AG41" i="17"/>
  <c r="R41" i="17"/>
  <c r="AG40" i="17"/>
  <c r="R40" i="17"/>
  <c r="R43" i="17"/>
  <c r="R36" i="17"/>
  <c r="R48" i="17"/>
  <c r="F35" i="17"/>
  <c r="R30" i="17"/>
  <c r="AG26" i="17"/>
  <c r="R26" i="17"/>
  <c r="T26" i="17"/>
  <c r="AG25" i="17"/>
  <c r="R25" i="17"/>
  <c r="T25" i="17"/>
  <c r="AG24" i="17"/>
  <c r="T24" i="17"/>
  <c r="U27" i="17"/>
  <c r="S20" i="17"/>
  <c r="R24" i="17"/>
  <c r="R27" i="17"/>
  <c r="R20" i="17"/>
  <c r="R31" i="17"/>
  <c r="R16" i="17"/>
  <c r="R15" i="17"/>
  <c r="T11" i="17"/>
  <c r="U12" i="17"/>
  <c r="AG11" i="17"/>
  <c r="R11" i="17"/>
  <c r="R12" i="17"/>
  <c r="R7" i="17"/>
  <c r="R17" i="17"/>
  <c r="S7" i="17"/>
  <c r="I5" i="16"/>
  <c r="L5" i="16"/>
  <c r="I6" i="16"/>
  <c r="I7" i="16"/>
  <c r="L7" i="16"/>
  <c r="I8" i="16"/>
  <c r="L8" i="16"/>
  <c r="I9" i="16"/>
  <c r="L9" i="16"/>
  <c r="I10" i="16"/>
  <c r="L10" i="16"/>
  <c r="I11" i="16"/>
  <c r="L11" i="16"/>
  <c r="I12" i="16"/>
  <c r="L12" i="16"/>
  <c r="I13" i="16"/>
  <c r="L13" i="16"/>
  <c r="I14" i="16"/>
  <c r="L14" i="16"/>
  <c r="I15" i="16"/>
  <c r="L15" i="16"/>
  <c r="L16" i="16"/>
  <c r="I17" i="16"/>
  <c r="L17" i="16"/>
  <c r="I18" i="16"/>
  <c r="L18" i="16"/>
  <c r="I19" i="16"/>
  <c r="L19" i="16"/>
  <c r="I20" i="16"/>
  <c r="L20" i="16"/>
  <c r="I21" i="16"/>
  <c r="L21" i="16"/>
  <c r="I22" i="16"/>
  <c r="L22" i="16"/>
  <c r="I23" i="16"/>
  <c r="L23" i="16"/>
  <c r="I24" i="16"/>
  <c r="L24" i="16"/>
  <c r="I25" i="16"/>
  <c r="L25" i="16"/>
  <c r="I26" i="16"/>
  <c r="L26" i="16"/>
  <c r="I27" i="16"/>
  <c r="L27" i="16"/>
  <c r="L28" i="16"/>
  <c r="I29" i="16"/>
  <c r="L29" i="16"/>
  <c r="I30" i="16"/>
  <c r="L30" i="16"/>
  <c r="I31" i="16"/>
  <c r="L31" i="16"/>
  <c r="I32" i="16"/>
  <c r="L32" i="16"/>
  <c r="I33" i="16"/>
  <c r="L33" i="16"/>
  <c r="I34" i="16"/>
  <c r="L34" i="16"/>
  <c r="I35" i="16"/>
  <c r="L35" i="16"/>
  <c r="I36" i="16"/>
  <c r="L36" i="16"/>
  <c r="I37" i="16"/>
  <c r="L37" i="16"/>
  <c r="I38" i="16"/>
  <c r="L38" i="16"/>
  <c r="I39" i="16"/>
  <c r="L39" i="16"/>
  <c r="I40" i="16"/>
  <c r="L40" i="16"/>
  <c r="I41" i="16"/>
  <c r="L41" i="16"/>
  <c r="I42" i="16"/>
  <c r="L42" i="16"/>
  <c r="I43" i="16"/>
  <c r="L43" i="16"/>
  <c r="D44" i="16"/>
  <c r="I44" i="16"/>
  <c r="L44" i="16"/>
  <c r="I45" i="16"/>
  <c r="L45" i="16"/>
  <c r="I46" i="16"/>
  <c r="L46" i="16"/>
  <c r="D47" i="16"/>
  <c r="I47" i="16"/>
  <c r="L47" i="16"/>
  <c r="D48" i="16"/>
  <c r="I48" i="16"/>
  <c r="L48" i="16"/>
  <c r="D49" i="16"/>
  <c r="I49" i="16"/>
  <c r="L49" i="16"/>
  <c r="I50" i="16"/>
  <c r="I51" i="16"/>
  <c r="I52" i="16"/>
  <c r="I53" i="16"/>
  <c r="I54" i="16"/>
  <c r="L54" i="16"/>
  <c r="I55" i="16"/>
  <c r="L55" i="16"/>
  <c r="I56" i="16"/>
  <c r="L56" i="16"/>
  <c r="I57" i="16"/>
  <c r="L57" i="16"/>
  <c r="I58" i="16"/>
  <c r="I59" i="16"/>
  <c r="L59" i="16"/>
  <c r="I60" i="16"/>
  <c r="L60" i="16"/>
  <c r="I61" i="16"/>
  <c r="L61" i="16"/>
  <c r="I62" i="16"/>
  <c r="L62" i="16"/>
  <c r="I63" i="16"/>
  <c r="L63" i="16"/>
  <c r="I64" i="16"/>
  <c r="I65" i="16"/>
  <c r="L65" i="16"/>
  <c r="I66" i="16"/>
  <c r="L66" i="16"/>
  <c r="I67" i="16"/>
  <c r="L67" i="16"/>
  <c r="I68" i="16"/>
  <c r="I69" i="16"/>
  <c r="I70" i="16"/>
  <c r="I71" i="16"/>
  <c r="I72" i="16"/>
  <c r="I73" i="16"/>
  <c r="L73" i="16"/>
  <c r="I74" i="16"/>
  <c r="I75" i="16"/>
  <c r="I76" i="16"/>
  <c r="I77" i="16"/>
  <c r="I78" i="16"/>
  <c r="I79" i="16"/>
  <c r="I80" i="16"/>
  <c r="I81" i="16"/>
  <c r="I82" i="16"/>
  <c r="I83" i="16"/>
  <c r="I84" i="16"/>
  <c r="I85" i="16"/>
  <c r="L85" i="16"/>
  <c r="I86" i="16"/>
  <c r="I87" i="16"/>
  <c r="I88" i="16"/>
  <c r="I89" i="16"/>
  <c r="I90" i="16"/>
  <c r="I91" i="16"/>
  <c r="I92" i="16"/>
  <c r="L92" i="16"/>
  <c r="I93" i="16"/>
  <c r="I94" i="16"/>
  <c r="I95" i="16"/>
  <c r="I96" i="16"/>
  <c r="I97" i="16"/>
  <c r="I98" i="16"/>
  <c r="I99" i="16"/>
  <c r="I100" i="16"/>
  <c r="I101" i="16"/>
  <c r="I102" i="16"/>
  <c r="I103" i="16"/>
  <c r="I104" i="16"/>
  <c r="I105" i="16"/>
  <c r="I106" i="16"/>
  <c r="I107" i="16"/>
  <c r="I108" i="16"/>
  <c r="I109" i="16"/>
  <c r="L109" i="16"/>
  <c r="I110" i="16"/>
  <c r="L110" i="16"/>
  <c r="I111" i="16"/>
  <c r="L111" i="16"/>
  <c r="I112" i="16"/>
  <c r="L112" i="16"/>
  <c r="I113" i="16"/>
  <c r="L113" i="16"/>
  <c r="I114" i="16"/>
  <c r="L114" i="16"/>
  <c r="I115" i="16"/>
  <c r="L115" i="16"/>
  <c r="I116" i="16"/>
  <c r="L116" i="16"/>
  <c r="I117" i="16"/>
  <c r="L117" i="16"/>
  <c r="I118" i="16"/>
  <c r="L118" i="16"/>
  <c r="I119" i="16"/>
  <c r="L119" i="16"/>
  <c r="I120" i="16"/>
  <c r="L120" i="16"/>
  <c r="I121" i="16"/>
  <c r="L121" i="16"/>
  <c r="I122" i="16"/>
  <c r="L122" i="16"/>
  <c r="I123" i="16"/>
  <c r="L123" i="16"/>
  <c r="I124" i="16"/>
  <c r="L124" i="16"/>
  <c r="I125" i="16"/>
  <c r="L125" i="16"/>
  <c r="I126" i="16"/>
  <c r="L126" i="16"/>
  <c r="I127" i="16"/>
  <c r="L127" i="16"/>
  <c r="I128" i="16"/>
  <c r="L128" i="16"/>
  <c r="I129" i="16"/>
  <c r="L129" i="16"/>
  <c r="I130" i="16"/>
  <c r="L130" i="16"/>
  <c r="I131" i="16"/>
  <c r="L131" i="16"/>
  <c r="I132" i="16"/>
  <c r="L132" i="16"/>
  <c r="I133" i="16"/>
  <c r="L133" i="16"/>
  <c r="I134" i="16"/>
  <c r="L134" i="16"/>
  <c r="I135" i="16"/>
  <c r="L135" i="16"/>
  <c r="I136" i="16"/>
  <c r="L136" i="16"/>
  <c r="I137" i="16"/>
  <c r="L137" i="16"/>
  <c r="I138" i="16"/>
  <c r="L138" i="16"/>
  <c r="I139" i="16"/>
  <c r="L139" i="16"/>
  <c r="I140" i="16"/>
  <c r="L140" i="16"/>
  <c r="I141" i="16"/>
  <c r="L141" i="16"/>
  <c r="I142" i="16"/>
  <c r="L142" i="16"/>
  <c r="I143" i="16"/>
  <c r="L143" i="16"/>
  <c r="I144" i="16"/>
  <c r="L144" i="16"/>
  <c r="I145" i="16"/>
  <c r="L145" i="16"/>
  <c r="I146" i="16"/>
  <c r="L146" i="16"/>
  <c r="I147" i="16"/>
  <c r="L147" i="16"/>
  <c r="I148" i="16"/>
  <c r="L148" i="16"/>
  <c r="I149" i="16"/>
  <c r="L149" i="16"/>
  <c r="I150" i="16"/>
  <c r="L150" i="16"/>
  <c r="I151" i="16"/>
  <c r="L151" i="16"/>
  <c r="I152" i="16"/>
  <c r="L152" i="16"/>
  <c r="I153" i="16"/>
  <c r="L153" i="16"/>
  <c r="I154" i="16"/>
  <c r="L154" i="16"/>
  <c r="I155" i="16"/>
  <c r="L155" i="16"/>
  <c r="I156" i="16"/>
  <c r="L156" i="16"/>
  <c r="I157" i="16"/>
  <c r="L157" i="16"/>
  <c r="I158" i="16"/>
  <c r="L158" i="16"/>
  <c r="I159" i="16"/>
  <c r="L159" i="16"/>
  <c r="I160" i="16"/>
  <c r="L160" i="16"/>
  <c r="I161" i="16"/>
  <c r="I162" i="16"/>
  <c r="L162" i="16"/>
  <c r="L163" i="16"/>
  <c r="L164" i="16"/>
  <c r="I165" i="16"/>
  <c r="L165" i="16"/>
  <c r="L166" i="16"/>
  <c r="L167" i="16"/>
  <c r="L168" i="16"/>
  <c r="L169" i="16"/>
  <c r="L170" i="16"/>
  <c r="L171" i="16"/>
  <c r="L172" i="16"/>
  <c r="L173" i="16"/>
  <c r="L174" i="16"/>
  <c r="L175" i="16"/>
  <c r="I176" i="16"/>
  <c r="L176" i="16"/>
  <c r="L177" i="16"/>
  <c r="L178" i="16"/>
  <c r="L179" i="16"/>
  <c r="L180" i="16"/>
  <c r="I181" i="16"/>
  <c r="L181" i="16"/>
  <c r="L182" i="16"/>
  <c r="L183" i="16"/>
  <c r="L184" i="16"/>
  <c r="L185" i="16"/>
  <c r="L186" i="16"/>
  <c r="L187" i="16"/>
  <c r="L188" i="16"/>
  <c r="I189" i="16"/>
  <c r="L189" i="16"/>
  <c r="L190" i="16"/>
  <c r="L191" i="16"/>
  <c r="L194" i="16"/>
  <c r="K72" i="2"/>
  <c r="R127" i="17"/>
  <c r="R113" i="17"/>
  <c r="H93" i="17"/>
  <c r="R173" i="17"/>
  <c r="R160" i="17"/>
  <c r="R83" i="17"/>
  <c r="R71" i="17"/>
  <c r="R92" i="17"/>
  <c r="R132" i="17"/>
  <c r="R155" i="17"/>
  <c r="N134" i="16"/>
  <c r="I8" i="15"/>
  <c r="H8" i="15"/>
  <c r="L8" i="15"/>
  <c r="T8" i="15"/>
  <c r="I9" i="15"/>
  <c r="H9" i="15"/>
  <c r="L9" i="15"/>
  <c r="T9" i="15"/>
  <c r="I10" i="15"/>
  <c r="H10" i="15"/>
  <c r="L10" i="15"/>
  <c r="T10" i="15"/>
  <c r="I11" i="15"/>
  <c r="H11" i="15"/>
  <c r="L11" i="15"/>
  <c r="T11" i="15"/>
  <c r="T12" i="15"/>
  <c r="I13" i="15"/>
  <c r="H13" i="15"/>
  <c r="L13" i="15"/>
  <c r="T13" i="15"/>
  <c r="T14" i="15"/>
  <c r="T15" i="15"/>
  <c r="T16" i="15"/>
  <c r="T17" i="15"/>
  <c r="T18" i="15"/>
  <c r="T19" i="15"/>
  <c r="T20" i="15"/>
  <c r="T21" i="15"/>
  <c r="T22" i="15"/>
  <c r="T23" i="15"/>
  <c r="T24" i="15"/>
  <c r="T25" i="15"/>
  <c r="T26" i="15"/>
  <c r="T27" i="15"/>
  <c r="T28" i="15"/>
  <c r="T29" i="15"/>
  <c r="T30" i="15"/>
  <c r="T31" i="15"/>
  <c r="T32" i="15"/>
  <c r="T33" i="15"/>
  <c r="I34" i="15"/>
  <c r="H34" i="15"/>
  <c r="L34" i="15"/>
  <c r="T34" i="15"/>
  <c r="T35" i="15"/>
  <c r="T36" i="15"/>
  <c r="T37" i="15"/>
  <c r="T38" i="15"/>
  <c r="T39" i="15"/>
  <c r="I40" i="15"/>
  <c r="H40" i="15"/>
  <c r="L40" i="15"/>
  <c r="T40" i="15"/>
  <c r="I41" i="15"/>
  <c r="H41" i="15"/>
  <c r="L41" i="15"/>
  <c r="T41" i="15"/>
  <c r="T42" i="15"/>
  <c r="T43" i="15"/>
  <c r="T44" i="15"/>
  <c r="I45" i="15"/>
  <c r="H45" i="15"/>
  <c r="L45" i="15"/>
  <c r="T45" i="15"/>
  <c r="I46" i="15"/>
  <c r="H46" i="15"/>
  <c r="L46" i="15"/>
  <c r="T46" i="15"/>
  <c r="T47" i="15"/>
  <c r="T48" i="15"/>
  <c r="T49" i="15"/>
  <c r="I50" i="15"/>
  <c r="H50" i="15"/>
  <c r="L50" i="15"/>
  <c r="T50" i="15"/>
  <c r="I51" i="15"/>
  <c r="H51" i="15"/>
  <c r="L51" i="15"/>
  <c r="T51" i="15"/>
  <c r="T52" i="15"/>
  <c r="T53" i="15"/>
  <c r="T54" i="15"/>
  <c r="T55" i="15"/>
  <c r="I56" i="15"/>
  <c r="H56" i="15"/>
  <c r="L56" i="15"/>
  <c r="T56" i="15"/>
  <c r="I57" i="15"/>
  <c r="H57" i="15"/>
  <c r="L57" i="15"/>
  <c r="T57" i="15"/>
  <c r="T58" i="15"/>
  <c r="T59" i="15"/>
  <c r="T60" i="15"/>
  <c r="T61" i="15"/>
  <c r="T62" i="15"/>
  <c r="T63" i="15"/>
  <c r="T64" i="15"/>
  <c r="I65" i="15"/>
  <c r="H65" i="15"/>
  <c r="L65" i="15"/>
  <c r="T65" i="15"/>
  <c r="T66" i="15"/>
  <c r="I67" i="15"/>
  <c r="H67" i="15"/>
  <c r="L67" i="15"/>
  <c r="T67" i="15"/>
  <c r="T68" i="15"/>
  <c r="I69" i="15"/>
  <c r="H69" i="15"/>
  <c r="L69" i="15"/>
  <c r="T69" i="15"/>
  <c r="T70" i="15"/>
  <c r="T71" i="15"/>
  <c r="T72" i="15"/>
  <c r="T73" i="15"/>
  <c r="T74" i="15"/>
  <c r="T75" i="15"/>
  <c r="T76" i="15"/>
  <c r="T77" i="15"/>
  <c r="T78" i="15"/>
  <c r="T79" i="15"/>
  <c r="T80" i="15"/>
  <c r="I81" i="15"/>
  <c r="H81" i="15"/>
  <c r="L81" i="15"/>
  <c r="T81" i="15"/>
  <c r="T82" i="15"/>
  <c r="T83" i="15"/>
  <c r="T84" i="15"/>
  <c r="T85" i="15"/>
  <c r="T86" i="15"/>
  <c r="T87" i="15"/>
  <c r="T88" i="15"/>
  <c r="T89" i="15"/>
  <c r="T90" i="15"/>
  <c r="K70" i="2"/>
  <c r="N8" i="15"/>
  <c r="N9" i="15"/>
  <c r="N10" i="15"/>
  <c r="N11" i="15"/>
  <c r="I12" i="15"/>
  <c r="H12" i="15"/>
  <c r="L12" i="15"/>
  <c r="N12" i="15"/>
  <c r="N13" i="15"/>
  <c r="I14" i="15"/>
  <c r="H14" i="15"/>
  <c r="L14" i="15"/>
  <c r="N14" i="15"/>
  <c r="I15" i="15"/>
  <c r="H15" i="15"/>
  <c r="L15" i="15"/>
  <c r="N15" i="15"/>
  <c r="I16" i="15"/>
  <c r="H16" i="15"/>
  <c r="L16" i="15"/>
  <c r="N16" i="15"/>
  <c r="I17" i="15"/>
  <c r="H17" i="15"/>
  <c r="L17" i="15"/>
  <c r="N17" i="15"/>
  <c r="I18" i="15"/>
  <c r="H18" i="15"/>
  <c r="L18" i="15"/>
  <c r="N18" i="15"/>
  <c r="I19" i="15"/>
  <c r="H19" i="15"/>
  <c r="L19" i="15"/>
  <c r="N19" i="15"/>
  <c r="I20" i="15"/>
  <c r="H20" i="15"/>
  <c r="L20" i="15"/>
  <c r="N20" i="15"/>
  <c r="I21" i="15"/>
  <c r="H21" i="15"/>
  <c r="L21" i="15"/>
  <c r="N21" i="15"/>
  <c r="I22" i="15"/>
  <c r="H22" i="15"/>
  <c r="L22" i="15"/>
  <c r="N22" i="15"/>
  <c r="I23" i="15"/>
  <c r="H23" i="15"/>
  <c r="L23" i="15"/>
  <c r="N23" i="15"/>
  <c r="I24" i="15"/>
  <c r="H24" i="15"/>
  <c r="L24" i="15"/>
  <c r="N24" i="15"/>
  <c r="I25" i="15"/>
  <c r="H25" i="15"/>
  <c r="L25" i="15"/>
  <c r="N25" i="15"/>
  <c r="I26" i="15"/>
  <c r="H26" i="15"/>
  <c r="L26" i="15"/>
  <c r="N26" i="15"/>
  <c r="I27" i="15"/>
  <c r="H27" i="15"/>
  <c r="L27" i="15"/>
  <c r="N27" i="15"/>
  <c r="I28" i="15"/>
  <c r="H28" i="15"/>
  <c r="L28" i="15"/>
  <c r="N28" i="15"/>
  <c r="I29" i="15"/>
  <c r="H29" i="15"/>
  <c r="L29" i="15"/>
  <c r="N29" i="15"/>
  <c r="I30" i="15"/>
  <c r="H30" i="15"/>
  <c r="L30" i="15"/>
  <c r="N30" i="15"/>
  <c r="I31" i="15"/>
  <c r="H31" i="15"/>
  <c r="L31" i="15"/>
  <c r="N31" i="15"/>
  <c r="I32" i="15"/>
  <c r="H32" i="15"/>
  <c r="L32" i="15"/>
  <c r="N32" i="15"/>
  <c r="I33" i="15"/>
  <c r="H33" i="15"/>
  <c r="L33" i="15"/>
  <c r="N33" i="15"/>
  <c r="N34" i="15"/>
  <c r="I35" i="15"/>
  <c r="H35" i="15"/>
  <c r="L35" i="15"/>
  <c r="N35" i="15"/>
  <c r="I36" i="15"/>
  <c r="H36" i="15"/>
  <c r="L36" i="15"/>
  <c r="N36" i="15"/>
  <c r="I37" i="15"/>
  <c r="H37" i="15"/>
  <c r="L37" i="15"/>
  <c r="N37" i="15"/>
  <c r="I38" i="15"/>
  <c r="H38" i="15"/>
  <c r="L38" i="15"/>
  <c r="N38" i="15"/>
  <c r="I39" i="15"/>
  <c r="H39" i="15"/>
  <c r="L39" i="15"/>
  <c r="N39" i="15"/>
  <c r="N40" i="15"/>
  <c r="N41" i="15"/>
  <c r="I42" i="15"/>
  <c r="H42" i="15"/>
  <c r="L42" i="15"/>
  <c r="N42" i="15"/>
  <c r="I43" i="15"/>
  <c r="H43" i="15"/>
  <c r="L43" i="15"/>
  <c r="N43" i="15"/>
  <c r="I44" i="15"/>
  <c r="H44" i="15"/>
  <c r="L44" i="15"/>
  <c r="N44" i="15"/>
  <c r="N45" i="15"/>
  <c r="N46" i="15"/>
  <c r="N47" i="15"/>
  <c r="N48" i="15"/>
  <c r="N49" i="15"/>
  <c r="N50" i="15"/>
  <c r="N51" i="15"/>
  <c r="I52" i="15"/>
  <c r="H52" i="15"/>
  <c r="L52" i="15"/>
  <c r="N52" i="15"/>
  <c r="I53" i="15"/>
  <c r="H53" i="15"/>
  <c r="L53" i="15"/>
  <c r="N53" i="15"/>
  <c r="I54" i="15"/>
  <c r="H54" i="15"/>
  <c r="L54" i="15"/>
  <c r="N54" i="15"/>
  <c r="I55" i="15"/>
  <c r="H55" i="15"/>
  <c r="L55" i="15"/>
  <c r="N55" i="15"/>
  <c r="N56" i="15"/>
  <c r="N57" i="15"/>
  <c r="I58" i="15"/>
  <c r="H58" i="15"/>
  <c r="L58" i="15"/>
  <c r="N58" i="15"/>
  <c r="N59" i="15"/>
  <c r="N60" i="15"/>
  <c r="N61" i="15"/>
  <c r="N62" i="15"/>
  <c r="N63" i="15"/>
  <c r="N64" i="15"/>
  <c r="N65" i="15"/>
  <c r="N66" i="15"/>
  <c r="N67" i="15"/>
  <c r="N68" i="15"/>
  <c r="N69" i="15"/>
  <c r="I70" i="15"/>
  <c r="H70" i="15"/>
  <c r="L70" i="15"/>
  <c r="N70" i="15"/>
  <c r="I71" i="15"/>
  <c r="H71" i="15"/>
  <c r="L71" i="15"/>
  <c r="N71" i="15"/>
  <c r="I72" i="15"/>
  <c r="H72" i="15"/>
  <c r="L72" i="15"/>
  <c r="N72" i="15"/>
  <c r="I73" i="15"/>
  <c r="H73" i="15"/>
  <c r="L73" i="15"/>
  <c r="N73" i="15"/>
  <c r="I74" i="15"/>
  <c r="H74" i="15"/>
  <c r="L74" i="15"/>
  <c r="N74" i="15"/>
  <c r="I75" i="15"/>
  <c r="H75" i="15"/>
  <c r="L75" i="15"/>
  <c r="N75" i="15"/>
  <c r="I76" i="15"/>
  <c r="H76" i="15"/>
  <c r="L76" i="15"/>
  <c r="N76" i="15"/>
  <c r="I77" i="15"/>
  <c r="H77" i="15"/>
  <c r="L77" i="15"/>
  <c r="N77" i="15"/>
  <c r="I78" i="15"/>
  <c r="H78" i="15"/>
  <c r="L78" i="15"/>
  <c r="N78" i="15"/>
  <c r="I79" i="15"/>
  <c r="H79" i="15"/>
  <c r="L79" i="15"/>
  <c r="N79" i="15"/>
  <c r="I80" i="15"/>
  <c r="H80" i="15"/>
  <c r="L80" i="15"/>
  <c r="N80" i="15"/>
  <c r="N81" i="15"/>
  <c r="I82" i="15"/>
  <c r="H82" i="15"/>
  <c r="L82" i="15"/>
  <c r="N82" i="15"/>
  <c r="I83" i="15"/>
  <c r="H83" i="15"/>
  <c r="L83" i="15"/>
  <c r="N83" i="15"/>
  <c r="I84" i="15"/>
  <c r="H84" i="15"/>
  <c r="L84" i="15"/>
  <c r="N84" i="15"/>
  <c r="I85" i="15"/>
  <c r="H85" i="15"/>
  <c r="L85" i="15"/>
  <c r="N85" i="15"/>
  <c r="I86" i="15"/>
  <c r="H86" i="15"/>
  <c r="L86" i="15"/>
  <c r="N86" i="15"/>
  <c r="I87" i="15"/>
  <c r="H87" i="15"/>
  <c r="L87" i="15"/>
  <c r="N87" i="15"/>
  <c r="I88" i="15"/>
  <c r="H88" i="15"/>
  <c r="L88" i="15"/>
  <c r="N88" i="15"/>
  <c r="I89" i="15"/>
  <c r="H89" i="15"/>
  <c r="L89" i="15"/>
  <c r="N89" i="15"/>
  <c r="N90" i="15"/>
  <c r="K68" i="2"/>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I47" i="15"/>
  <c r="H47" i="15"/>
  <c r="L47" i="15"/>
  <c r="O47" i="15"/>
  <c r="I48" i="15"/>
  <c r="H48" i="15"/>
  <c r="L48" i="15"/>
  <c r="O48" i="15"/>
  <c r="I49" i="15"/>
  <c r="H49" i="15"/>
  <c r="L49" i="15"/>
  <c r="O49" i="15"/>
  <c r="O50" i="15"/>
  <c r="O51" i="15"/>
  <c r="O52" i="15"/>
  <c r="O53" i="15"/>
  <c r="O54" i="15"/>
  <c r="O55" i="15"/>
  <c r="O56" i="15"/>
  <c r="O57" i="15"/>
  <c r="O58" i="15"/>
  <c r="I59" i="15"/>
  <c r="H59" i="15"/>
  <c r="L59" i="15"/>
  <c r="O59" i="15"/>
  <c r="I60" i="15"/>
  <c r="H60" i="15"/>
  <c r="L60" i="15"/>
  <c r="O60" i="15"/>
  <c r="I61" i="15"/>
  <c r="H61" i="15"/>
  <c r="L61" i="15"/>
  <c r="O61" i="15"/>
  <c r="I62" i="15"/>
  <c r="H62" i="15"/>
  <c r="L62" i="15"/>
  <c r="O62" i="15"/>
  <c r="I63" i="15"/>
  <c r="H63" i="15"/>
  <c r="L63" i="15"/>
  <c r="O63" i="15"/>
  <c r="I64" i="15"/>
  <c r="H64" i="15"/>
  <c r="L64" i="15"/>
  <c r="O64" i="15"/>
  <c r="O65" i="15"/>
  <c r="I66" i="15"/>
  <c r="H66" i="15"/>
  <c r="L66" i="15"/>
  <c r="O66" i="15"/>
  <c r="O67" i="15"/>
  <c r="I68" i="15"/>
  <c r="H68" i="15"/>
  <c r="L68" i="15"/>
  <c r="O68" i="15"/>
  <c r="O69" i="15"/>
  <c r="O70" i="15"/>
  <c r="O71" i="15"/>
  <c r="O72" i="15"/>
  <c r="O73" i="15"/>
  <c r="O74" i="15"/>
  <c r="O75" i="15"/>
  <c r="O76" i="15"/>
  <c r="O77" i="15"/>
  <c r="O78" i="15"/>
  <c r="O79" i="15"/>
  <c r="O80" i="15"/>
  <c r="O81" i="15"/>
  <c r="O82" i="15"/>
  <c r="O83" i="15"/>
  <c r="O84" i="15"/>
  <c r="O85" i="15"/>
  <c r="O86" i="15"/>
  <c r="O87" i="15"/>
  <c r="O88" i="15"/>
  <c r="O89" i="15"/>
  <c r="O90" i="15"/>
  <c r="K66" i="2"/>
  <c r="X8" i="15"/>
  <c r="X9" i="15"/>
  <c r="X10" i="15"/>
  <c r="X11" i="15"/>
  <c r="M8" i="15"/>
  <c r="P8" i="15"/>
  <c r="Q8" i="15"/>
  <c r="R8" i="15"/>
  <c r="S8" i="15"/>
  <c r="U8" i="15"/>
  <c r="V8" i="15"/>
  <c r="W8" i="15"/>
  <c r="M9" i="15"/>
  <c r="P9" i="15"/>
  <c r="Q9" i="15"/>
  <c r="R9" i="15"/>
  <c r="S9" i="15"/>
  <c r="U9" i="15"/>
  <c r="V9" i="15"/>
  <c r="W9" i="15"/>
  <c r="M10" i="15"/>
  <c r="P10" i="15"/>
  <c r="Q10" i="15"/>
  <c r="R10" i="15"/>
  <c r="S10" i="15"/>
  <c r="U10" i="15"/>
  <c r="V10" i="15"/>
  <c r="W10" i="15"/>
  <c r="M11" i="15"/>
  <c r="P11" i="15"/>
  <c r="Q11" i="15"/>
  <c r="R11" i="15"/>
  <c r="S11" i="15"/>
  <c r="U11" i="15"/>
  <c r="V11" i="15"/>
  <c r="W11" i="15"/>
  <c r="M12" i="15"/>
  <c r="P12" i="15"/>
  <c r="Q12" i="15"/>
  <c r="R12" i="15"/>
  <c r="S12" i="15"/>
  <c r="U12" i="15"/>
  <c r="V12" i="15"/>
  <c r="W12" i="15"/>
  <c r="X12" i="15"/>
  <c r="M13" i="15"/>
  <c r="P13" i="15"/>
  <c r="Q13" i="15"/>
  <c r="R13" i="15"/>
  <c r="S13" i="15"/>
  <c r="U13" i="15"/>
  <c r="V13" i="15"/>
  <c r="W13" i="15"/>
  <c r="X13" i="15"/>
  <c r="M14" i="15"/>
  <c r="P14" i="15"/>
  <c r="Q14" i="15"/>
  <c r="R14" i="15"/>
  <c r="S14" i="15"/>
  <c r="U14" i="15"/>
  <c r="V14" i="15"/>
  <c r="W14" i="15"/>
  <c r="X14" i="15"/>
  <c r="M15" i="15"/>
  <c r="P15" i="15"/>
  <c r="Q15" i="15"/>
  <c r="R15" i="15"/>
  <c r="S15" i="15"/>
  <c r="U15" i="15"/>
  <c r="V15" i="15"/>
  <c r="W15" i="15"/>
  <c r="X15" i="15"/>
  <c r="M16" i="15"/>
  <c r="P16" i="15"/>
  <c r="Q16" i="15"/>
  <c r="R16" i="15"/>
  <c r="S16" i="15"/>
  <c r="U16" i="15"/>
  <c r="V16" i="15"/>
  <c r="W16" i="15"/>
  <c r="X16" i="15"/>
  <c r="M17" i="15"/>
  <c r="P17" i="15"/>
  <c r="Q17" i="15"/>
  <c r="R17" i="15"/>
  <c r="S17" i="15"/>
  <c r="U17" i="15"/>
  <c r="V17" i="15"/>
  <c r="W17" i="15"/>
  <c r="X17" i="15"/>
  <c r="M18" i="15"/>
  <c r="P18" i="15"/>
  <c r="Q18" i="15"/>
  <c r="R18" i="15"/>
  <c r="S18" i="15"/>
  <c r="U18" i="15"/>
  <c r="V18" i="15"/>
  <c r="W18" i="15"/>
  <c r="X18" i="15"/>
  <c r="M19" i="15"/>
  <c r="P19" i="15"/>
  <c r="Q19" i="15"/>
  <c r="R19" i="15"/>
  <c r="S19" i="15"/>
  <c r="U19" i="15"/>
  <c r="V19" i="15"/>
  <c r="W19" i="15"/>
  <c r="X19" i="15"/>
  <c r="M20" i="15"/>
  <c r="P20" i="15"/>
  <c r="Q20" i="15"/>
  <c r="R20" i="15"/>
  <c r="S20" i="15"/>
  <c r="U20" i="15"/>
  <c r="V20" i="15"/>
  <c r="W20" i="15"/>
  <c r="X20" i="15"/>
  <c r="M21" i="15"/>
  <c r="P21" i="15"/>
  <c r="Q21" i="15"/>
  <c r="R21" i="15"/>
  <c r="S21" i="15"/>
  <c r="U21" i="15"/>
  <c r="V21" i="15"/>
  <c r="W21" i="15"/>
  <c r="X21" i="15"/>
  <c r="M22" i="15"/>
  <c r="P22" i="15"/>
  <c r="Q22" i="15"/>
  <c r="R22" i="15"/>
  <c r="S22" i="15"/>
  <c r="U22" i="15"/>
  <c r="V22" i="15"/>
  <c r="W22" i="15"/>
  <c r="X22" i="15"/>
  <c r="M23" i="15"/>
  <c r="P23" i="15"/>
  <c r="Q23" i="15"/>
  <c r="R23" i="15"/>
  <c r="S23" i="15"/>
  <c r="U23" i="15"/>
  <c r="V23" i="15"/>
  <c r="W23" i="15"/>
  <c r="X23" i="15"/>
  <c r="M24" i="15"/>
  <c r="P24" i="15"/>
  <c r="Q24" i="15"/>
  <c r="R24" i="15"/>
  <c r="S24" i="15"/>
  <c r="U24" i="15"/>
  <c r="V24" i="15"/>
  <c r="W24" i="15"/>
  <c r="X24" i="15"/>
  <c r="M25" i="15"/>
  <c r="P25" i="15"/>
  <c r="Q25" i="15"/>
  <c r="R25" i="15"/>
  <c r="S25" i="15"/>
  <c r="U25" i="15"/>
  <c r="V25" i="15"/>
  <c r="W25" i="15"/>
  <c r="X25" i="15"/>
  <c r="M26" i="15"/>
  <c r="P26" i="15"/>
  <c r="Q26" i="15"/>
  <c r="R26" i="15"/>
  <c r="S26" i="15"/>
  <c r="U26" i="15"/>
  <c r="V26" i="15"/>
  <c r="W26" i="15"/>
  <c r="X26" i="15"/>
  <c r="M27" i="15"/>
  <c r="P27" i="15"/>
  <c r="Q27" i="15"/>
  <c r="R27" i="15"/>
  <c r="S27" i="15"/>
  <c r="U27" i="15"/>
  <c r="V27" i="15"/>
  <c r="W27" i="15"/>
  <c r="X27" i="15"/>
  <c r="M28" i="15"/>
  <c r="P28" i="15"/>
  <c r="Q28" i="15"/>
  <c r="R28" i="15"/>
  <c r="S28" i="15"/>
  <c r="U28" i="15"/>
  <c r="V28" i="15"/>
  <c r="W28" i="15"/>
  <c r="X28" i="15"/>
  <c r="M29" i="15"/>
  <c r="P29" i="15"/>
  <c r="Q29" i="15"/>
  <c r="R29" i="15"/>
  <c r="S29" i="15"/>
  <c r="U29" i="15"/>
  <c r="V29" i="15"/>
  <c r="W29" i="15"/>
  <c r="X29" i="15"/>
  <c r="M30" i="15"/>
  <c r="P30" i="15"/>
  <c r="Q30" i="15"/>
  <c r="R30" i="15"/>
  <c r="S30" i="15"/>
  <c r="U30" i="15"/>
  <c r="V30" i="15"/>
  <c r="W30" i="15"/>
  <c r="X30" i="15"/>
  <c r="M31" i="15"/>
  <c r="P31" i="15"/>
  <c r="Q31" i="15"/>
  <c r="R31" i="15"/>
  <c r="S31" i="15"/>
  <c r="U31" i="15"/>
  <c r="V31" i="15"/>
  <c r="W31" i="15"/>
  <c r="X31" i="15"/>
  <c r="M32" i="15"/>
  <c r="P32" i="15"/>
  <c r="Q32" i="15"/>
  <c r="R32" i="15"/>
  <c r="S32" i="15"/>
  <c r="U32" i="15"/>
  <c r="V32" i="15"/>
  <c r="W32" i="15"/>
  <c r="X32" i="15"/>
  <c r="M33" i="15"/>
  <c r="P33" i="15"/>
  <c r="Q33" i="15"/>
  <c r="R33" i="15"/>
  <c r="S33" i="15"/>
  <c r="U33" i="15"/>
  <c r="V33" i="15"/>
  <c r="W33" i="15"/>
  <c r="X33" i="15"/>
  <c r="M34" i="15"/>
  <c r="P34" i="15"/>
  <c r="Q34" i="15"/>
  <c r="R34" i="15"/>
  <c r="S34" i="15"/>
  <c r="U34" i="15"/>
  <c r="V34" i="15"/>
  <c r="W34" i="15"/>
  <c r="X34" i="15"/>
  <c r="M35" i="15"/>
  <c r="P35" i="15"/>
  <c r="Q35" i="15"/>
  <c r="R35" i="15"/>
  <c r="S35" i="15"/>
  <c r="U35" i="15"/>
  <c r="V35" i="15"/>
  <c r="W35" i="15"/>
  <c r="X35" i="15"/>
  <c r="M36" i="15"/>
  <c r="P36" i="15"/>
  <c r="Q36" i="15"/>
  <c r="R36" i="15"/>
  <c r="S36" i="15"/>
  <c r="U36" i="15"/>
  <c r="V36" i="15"/>
  <c r="W36" i="15"/>
  <c r="X36" i="15"/>
  <c r="M37" i="15"/>
  <c r="P37" i="15"/>
  <c r="Q37" i="15"/>
  <c r="R37" i="15"/>
  <c r="S37" i="15"/>
  <c r="U37" i="15"/>
  <c r="V37" i="15"/>
  <c r="W37" i="15"/>
  <c r="X37" i="15"/>
  <c r="M38" i="15"/>
  <c r="P38" i="15"/>
  <c r="Q38" i="15"/>
  <c r="R38" i="15"/>
  <c r="S38" i="15"/>
  <c r="U38" i="15"/>
  <c r="V38" i="15"/>
  <c r="W38" i="15"/>
  <c r="X38" i="15"/>
  <c r="M39" i="15"/>
  <c r="P39" i="15"/>
  <c r="Q39" i="15"/>
  <c r="R39" i="15"/>
  <c r="S39" i="15"/>
  <c r="U39" i="15"/>
  <c r="V39" i="15"/>
  <c r="W39" i="15"/>
  <c r="X39" i="15"/>
  <c r="M40" i="15"/>
  <c r="P40" i="15"/>
  <c r="Q40" i="15"/>
  <c r="R40" i="15"/>
  <c r="S40" i="15"/>
  <c r="U40" i="15"/>
  <c r="V40" i="15"/>
  <c r="W40" i="15"/>
  <c r="X40" i="15"/>
  <c r="M41" i="15"/>
  <c r="P41" i="15"/>
  <c r="Q41" i="15"/>
  <c r="R41" i="15"/>
  <c r="S41" i="15"/>
  <c r="U41" i="15"/>
  <c r="V41" i="15"/>
  <c r="W41" i="15"/>
  <c r="X41" i="15"/>
  <c r="M42" i="15"/>
  <c r="P42" i="15"/>
  <c r="Q42" i="15"/>
  <c r="R42" i="15"/>
  <c r="S42" i="15"/>
  <c r="U42" i="15"/>
  <c r="V42" i="15"/>
  <c r="W42" i="15"/>
  <c r="X42" i="15"/>
  <c r="M43" i="15"/>
  <c r="P43" i="15"/>
  <c r="Q43" i="15"/>
  <c r="R43" i="15"/>
  <c r="S43" i="15"/>
  <c r="U43" i="15"/>
  <c r="V43" i="15"/>
  <c r="W43" i="15"/>
  <c r="X43" i="15"/>
  <c r="M44" i="15"/>
  <c r="P44" i="15"/>
  <c r="Q44" i="15"/>
  <c r="R44" i="15"/>
  <c r="S44" i="15"/>
  <c r="U44" i="15"/>
  <c r="V44" i="15"/>
  <c r="W44" i="15"/>
  <c r="X44" i="15"/>
  <c r="M45" i="15"/>
  <c r="P45" i="15"/>
  <c r="Q45" i="15"/>
  <c r="R45" i="15"/>
  <c r="S45" i="15"/>
  <c r="U45" i="15"/>
  <c r="V45" i="15"/>
  <c r="W45" i="15"/>
  <c r="X45" i="15"/>
  <c r="M46" i="15"/>
  <c r="P46" i="15"/>
  <c r="Q46" i="15"/>
  <c r="R46" i="15"/>
  <c r="S46" i="15"/>
  <c r="U46" i="15"/>
  <c r="V46" i="15"/>
  <c r="W46" i="15"/>
  <c r="X46" i="15"/>
  <c r="M47" i="15"/>
  <c r="P47" i="15"/>
  <c r="Q47" i="15"/>
  <c r="R47" i="15"/>
  <c r="S47" i="15"/>
  <c r="U47" i="15"/>
  <c r="V47" i="15"/>
  <c r="W47" i="15"/>
  <c r="X47" i="15"/>
  <c r="M48" i="15"/>
  <c r="P48" i="15"/>
  <c r="Q48" i="15"/>
  <c r="R48" i="15"/>
  <c r="S48" i="15"/>
  <c r="U48" i="15"/>
  <c r="V48" i="15"/>
  <c r="W48" i="15"/>
  <c r="X48" i="15"/>
  <c r="M49" i="15"/>
  <c r="P49" i="15"/>
  <c r="Q49" i="15"/>
  <c r="R49" i="15"/>
  <c r="S49" i="15"/>
  <c r="U49" i="15"/>
  <c r="V49" i="15"/>
  <c r="W49" i="15"/>
  <c r="X49" i="15"/>
  <c r="M50" i="15"/>
  <c r="P50" i="15"/>
  <c r="Q50" i="15"/>
  <c r="R50" i="15"/>
  <c r="S50" i="15"/>
  <c r="U50" i="15"/>
  <c r="V50" i="15"/>
  <c r="W50" i="15"/>
  <c r="X50" i="15"/>
  <c r="M51" i="15"/>
  <c r="P51" i="15"/>
  <c r="Q51" i="15"/>
  <c r="R51" i="15"/>
  <c r="S51" i="15"/>
  <c r="U51" i="15"/>
  <c r="V51" i="15"/>
  <c r="W51" i="15"/>
  <c r="X51" i="15"/>
  <c r="M52" i="15"/>
  <c r="P52" i="15"/>
  <c r="Q52" i="15"/>
  <c r="R52" i="15"/>
  <c r="S52" i="15"/>
  <c r="U52" i="15"/>
  <c r="V52" i="15"/>
  <c r="W52" i="15"/>
  <c r="X52" i="15"/>
  <c r="M53" i="15"/>
  <c r="P53" i="15"/>
  <c r="Q53" i="15"/>
  <c r="R53" i="15"/>
  <c r="S53" i="15"/>
  <c r="U53" i="15"/>
  <c r="V53" i="15"/>
  <c r="W53" i="15"/>
  <c r="X53" i="15"/>
  <c r="M54" i="15"/>
  <c r="P54" i="15"/>
  <c r="Q54" i="15"/>
  <c r="R54" i="15"/>
  <c r="S54" i="15"/>
  <c r="U54" i="15"/>
  <c r="V54" i="15"/>
  <c r="W54" i="15"/>
  <c r="X54" i="15"/>
  <c r="M55" i="15"/>
  <c r="P55" i="15"/>
  <c r="Q55" i="15"/>
  <c r="R55" i="15"/>
  <c r="S55" i="15"/>
  <c r="U55" i="15"/>
  <c r="V55" i="15"/>
  <c r="W55" i="15"/>
  <c r="X55" i="15"/>
  <c r="M56" i="15"/>
  <c r="P56" i="15"/>
  <c r="Q56" i="15"/>
  <c r="R56" i="15"/>
  <c r="S56" i="15"/>
  <c r="U56" i="15"/>
  <c r="V56" i="15"/>
  <c r="W56" i="15"/>
  <c r="X56" i="15"/>
  <c r="M57" i="15"/>
  <c r="P57" i="15"/>
  <c r="Q57" i="15"/>
  <c r="R57" i="15"/>
  <c r="S57" i="15"/>
  <c r="U57" i="15"/>
  <c r="V57" i="15"/>
  <c r="W57" i="15"/>
  <c r="X57" i="15"/>
  <c r="M58" i="15"/>
  <c r="P58" i="15"/>
  <c r="Q58" i="15"/>
  <c r="R58" i="15"/>
  <c r="S58" i="15"/>
  <c r="U58" i="15"/>
  <c r="V58" i="15"/>
  <c r="W58" i="15"/>
  <c r="X58" i="15"/>
  <c r="M59" i="15"/>
  <c r="P59" i="15"/>
  <c r="Q59" i="15"/>
  <c r="R59" i="15"/>
  <c r="S59" i="15"/>
  <c r="U59" i="15"/>
  <c r="V59" i="15"/>
  <c r="W59" i="15"/>
  <c r="X59" i="15"/>
  <c r="M60" i="15"/>
  <c r="P60" i="15"/>
  <c r="Q60" i="15"/>
  <c r="R60" i="15"/>
  <c r="S60" i="15"/>
  <c r="U60" i="15"/>
  <c r="V60" i="15"/>
  <c r="W60" i="15"/>
  <c r="X60" i="15"/>
  <c r="M61" i="15"/>
  <c r="P61" i="15"/>
  <c r="Q61" i="15"/>
  <c r="R61" i="15"/>
  <c r="S61" i="15"/>
  <c r="U61" i="15"/>
  <c r="V61" i="15"/>
  <c r="W61" i="15"/>
  <c r="X61" i="15"/>
  <c r="M62" i="15"/>
  <c r="P62" i="15"/>
  <c r="Q62" i="15"/>
  <c r="R62" i="15"/>
  <c r="S62" i="15"/>
  <c r="U62" i="15"/>
  <c r="V62" i="15"/>
  <c r="W62" i="15"/>
  <c r="X62" i="15"/>
  <c r="M63" i="15"/>
  <c r="P63" i="15"/>
  <c r="Q63" i="15"/>
  <c r="R63" i="15"/>
  <c r="S63" i="15"/>
  <c r="U63" i="15"/>
  <c r="V63" i="15"/>
  <c r="W63" i="15"/>
  <c r="X63" i="15"/>
  <c r="M64" i="15"/>
  <c r="P64" i="15"/>
  <c r="Q64" i="15"/>
  <c r="R64" i="15"/>
  <c r="S64" i="15"/>
  <c r="U64" i="15"/>
  <c r="V64" i="15"/>
  <c r="W64" i="15"/>
  <c r="X64" i="15"/>
  <c r="M65" i="15"/>
  <c r="P65" i="15"/>
  <c r="Q65" i="15"/>
  <c r="R65" i="15"/>
  <c r="S65" i="15"/>
  <c r="U65" i="15"/>
  <c r="V65" i="15"/>
  <c r="W65" i="15"/>
  <c r="X65" i="15"/>
  <c r="M66" i="15"/>
  <c r="P66" i="15"/>
  <c r="Q66" i="15"/>
  <c r="R66" i="15"/>
  <c r="S66" i="15"/>
  <c r="U66" i="15"/>
  <c r="V66" i="15"/>
  <c r="W66" i="15"/>
  <c r="X66" i="15"/>
  <c r="M67" i="15"/>
  <c r="P67" i="15"/>
  <c r="Q67" i="15"/>
  <c r="R67" i="15"/>
  <c r="S67" i="15"/>
  <c r="U67" i="15"/>
  <c r="V67" i="15"/>
  <c r="W67" i="15"/>
  <c r="X67" i="15"/>
  <c r="M68" i="15"/>
  <c r="P68" i="15"/>
  <c r="Q68" i="15"/>
  <c r="R68" i="15"/>
  <c r="S68" i="15"/>
  <c r="U68" i="15"/>
  <c r="V68" i="15"/>
  <c r="W68" i="15"/>
  <c r="X68" i="15"/>
  <c r="M69" i="15"/>
  <c r="P69" i="15"/>
  <c r="Q69" i="15"/>
  <c r="R69" i="15"/>
  <c r="S69" i="15"/>
  <c r="U69" i="15"/>
  <c r="V69" i="15"/>
  <c r="W69" i="15"/>
  <c r="X69" i="15"/>
  <c r="M70" i="15"/>
  <c r="P70" i="15"/>
  <c r="Q70" i="15"/>
  <c r="R70" i="15"/>
  <c r="S70" i="15"/>
  <c r="U70" i="15"/>
  <c r="V70" i="15"/>
  <c r="W70" i="15"/>
  <c r="X70" i="15"/>
  <c r="M71" i="15"/>
  <c r="P71" i="15"/>
  <c r="Q71" i="15"/>
  <c r="R71" i="15"/>
  <c r="S71" i="15"/>
  <c r="U71" i="15"/>
  <c r="V71" i="15"/>
  <c r="W71" i="15"/>
  <c r="X71" i="15"/>
  <c r="M72" i="15"/>
  <c r="P72" i="15"/>
  <c r="Q72" i="15"/>
  <c r="R72" i="15"/>
  <c r="S72" i="15"/>
  <c r="U72" i="15"/>
  <c r="V72" i="15"/>
  <c r="W72" i="15"/>
  <c r="X72" i="15"/>
  <c r="M73" i="15"/>
  <c r="P73" i="15"/>
  <c r="Q73" i="15"/>
  <c r="R73" i="15"/>
  <c r="S73" i="15"/>
  <c r="U73" i="15"/>
  <c r="V73" i="15"/>
  <c r="W73" i="15"/>
  <c r="X73" i="15"/>
  <c r="M74" i="15"/>
  <c r="P74" i="15"/>
  <c r="Q74" i="15"/>
  <c r="R74" i="15"/>
  <c r="S74" i="15"/>
  <c r="U74" i="15"/>
  <c r="V74" i="15"/>
  <c r="W74" i="15"/>
  <c r="X74" i="15"/>
  <c r="M75" i="15"/>
  <c r="P75" i="15"/>
  <c r="Q75" i="15"/>
  <c r="R75" i="15"/>
  <c r="S75" i="15"/>
  <c r="U75" i="15"/>
  <c r="V75" i="15"/>
  <c r="W75" i="15"/>
  <c r="X75" i="15"/>
  <c r="M76" i="15"/>
  <c r="P76" i="15"/>
  <c r="Q76" i="15"/>
  <c r="R76" i="15"/>
  <c r="S76" i="15"/>
  <c r="U76" i="15"/>
  <c r="V76" i="15"/>
  <c r="W76" i="15"/>
  <c r="X76" i="15"/>
  <c r="M77" i="15"/>
  <c r="P77" i="15"/>
  <c r="Q77" i="15"/>
  <c r="R77" i="15"/>
  <c r="S77" i="15"/>
  <c r="U77" i="15"/>
  <c r="V77" i="15"/>
  <c r="W77" i="15"/>
  <c r="X77" i="15"/>
  <c r="M78" i="15"/>
  <c r="P78" i="15"/>
  <c r="Q78" i="15"/>
  <c r="R78" i="15"/>
  <c r="S78" i="15"/>
  <c r="U78" i="15"/>
  <c r="V78" i="15"/>
  <c r="W78" i="15"/>
  <c r="X78" i="15"/>
  <c r="M79" i="15"/>
  <c r="P79" i="15"/>
  <c r="Q79" i="15"/>
  <c r="R79" i="15"/>
  <c r="S79" i="15"/>
  <c r="U79" i="15"/>
  <c r="V79" i="15"/>
  <c r="W79" i="15"/>
  <c r="X79" i="15"/>
  <c r="M80" i="15"/>
  <c r="P80" i="15"/>
  <c r="Q80" i="15"/>
  <c r="R80" i="15"/>
  <c r="S80" i="15"/>
  <c r="U80" i="15"/>
  <c r="V80" i="15"/>
  <c r="W80" i="15"/>
  <c r="X80" i="15"/>
  <c r="M81" i="15"/>
  <c r="P81" i="15"/>
  <c r="Q81" i="15"/>
  <c r="R81" i="15"/>
  <c r="S81" i="15"/>
  <c r="U81" i="15"/>
  <c r="V81" i="15"/>
  <c r="W81" i="15"/>
  <c r="X81" i="15"/>
  <c r="M82" i="15"/>
  <c r="P82" i="15"/>
  <c r="Q82" i="15"/>
  <c r="R82" i="15"/>
  <c r="S82" i="15"/>
  <c r="U82" i="15"/>
  <c r="V82" i="15"/>
  <c r="W82" i="15"/>
  <c r="X82" i="15"/>
  <c r="M83" i="15"/>
  <c r="P83" i="15"/>
  <c r="Q83" i="15"/>
  <c r="R83" i="15"/>
  <c r="S83" i="15"/>
  <c r="U83" i="15"/>
  <c r="V83" i="15"/>
  <c r="W83" i="15"/>
  <c r="X83" i="15"/>
  <c r="M84" i="15"/>
  <c r="P84" i="15"/>
  <c r="Q84" i="15"/>
  <c r="R84" i="15"/>
  <c r="S84" i="15"/>
  <c r="U84" i="15"/>
  <c r="V84" i="15"/>
  <c r="W84" i="15"/>
  <c r="X84" i="15"/>
  <c r="M85" i="15"/>
  <c r="P85" i="15"/>
  <c r="Q85" i="15"/>
  <c r="R85" i="15"/>
  <c r="S85" i="15"/>
  <c r="U85" i="15"/>
  <c r="V85" i="15"/>
  <c r="W85" i="15"/>
  <c r="X85" i="15"/>
  <c r="M86" i="15"/>
  <c r="P86" i="15"/>
  <c r="Q86" i="15"/>
  <c r="R86" i="15"/>
  <c r="S86" i="15"/>
  <c r="U86" i="15"/>
  <c r="V86" i="15"/>
  <c r="W86" i="15"/>
  <c r="X86" i="15"/>
  <c r="M87" i="15"/>
  <c r="P87" i="15"/>
  <c r="Q87" i="15"/>
  <c r="R87" i="15"/>
  <c r="S87" i="15"/>
  <c r="U87" i="15"/>
  <c r="V87" i="15"/>
  <c r="W87" i="15"/>
  <c r="X87" i="15"/>
  <c r="M88" i="15"/>
  <c r="P88" i="15"/>
  <c r="Q88" i="15"/>
  <c r="R88" i="15"/>
  <c r="S88" i="15"/>
  <c r="U88" i="15"/>
  <c r="V88" i="15"/>
  <c r="W88" i="15"/>
  <c r="X88" i="15"/>
  <c r="M89" i="15"/>
  <c r="P89" i="15"/>
  <c r="Q89" i="15"/>
  <c r="R89" i="15"/>
  <c r="S89" i="15"/>
  <c r="U89" i="15"/>
  <c r="V89" i="15"/>
  <c r="W89" i="15"/>
  <c r="X89" i="15"/>
  <c r="X104" i="15"/>
  <c r="W104" i="15"/>
  <c r="V104" i="15"/>
  <c r="U104" i="15"/>
  <c r="T104" i="15"/>
  <c r="S104" i="15"/>
  <c r="R104" i="15"/>
  <c r="Q104" i="15"/>
  <c r="P104" i="15"/>
  <c r="O104" i="15"/>
  <c r="N104" i="15"/>
  <c r="M104" i="15"/>
  <c r="X103" i="15"/>
  <c r="W103" i="15"/>
  <c r="V103" i="15"/>
  <c r="U103" i="15"/>
  <c r="T103" i="15"/>
  <c r="S103" i="15"/>
  <c r="R103" i="15"/>
  <c r="Q103" i="15"/>
  <c r="P103" i="15"/>
  <c r="O103" i="15"/>
  <c r="N103" i="15"/>
  <c r="M103" i="15"/>
  <c r="X90" i="15"/>
  <c r="W90" i="15"/>
  <c r="V90" i="15"/>
  <c r="U90" i="15"/>
  <c r="S90" i="15"/>
  <c r="R90" i="15"/>
  <c r="Q90" i="15"/>
  <c r="P90" i="15"/>
  <c r="M90" i="15"/>
  <c r="L90" i="15"/>
  <c r="L83" i="14"/>
  <c r="K154" i="2"/>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K60" i="2"/>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K64" i="2"/>
  <c r="C83" i="14"/>
  <c r="K296" i="2"/>
  <c r="K292" i="2"/>
  <c r="K288" i="2"/>
  <c r="K286" i="2"/>
  <c r="K284" i="2"/>
  <c r="K282" i="2"/>
  <c r="K280" i="2"/>
  <c r="K274" i="2"/>
  <c r="C48" i="6"/>
  <c r="K270" i="2"/>
  <c r="D31" i="6"/>
  <c r="H16" i="6"/>
  <c r="F7" i="6"/>
  <c r="G7" i="6"/>
  <c r="F9" i="6"/>
  <c r="G9" i="6"/>
  <c r="G10" i="6"/>
  <c r="F11" i="6"/>
  <c r="G11" i="6"/>
  <c r="F12" i="6"/>
  <c r="G12" i="6"/>
  <c r="F13" i="6"/>
  <c r="G13" i="6"/>
  <c r="F14" i="6"/>
  <c r="G14" i="6"/>
  <c r="G16" i="6"/>
  <c r="K264" i="2"/>
  <c r="E7" i="6"/>
  <c r="E9" i="6"/>
  <c r="E10" i="6"/>
  <c r="E11" i="6"/>
  <c r="E12" i="6"/>
  <c r="E13" i="6"/>
  <c r="E14" i="6"/>
  <c r="E16" i="6"/>
  <c r="K262" i="2"/>
  <c r="K257" i="2"/>
  <c r="K255" i="2"/>
  <c r="K253" i="2"/>
  <c r="K251" i="2"/>
  <c r="K249" i="2"/>
  <c r="K247" i="2"/>
  <c r="K245" i="2"/>
  <c r="K243" i="2"/>
  <c r="H15" i="6"/>
  <c r="G15" i="6"/>
  <c r="E15" i="6"/>
  <c r="K400" i="2"/>
  <c r="K398" i="2"/>
  <c r="K342" i="2"/>
  <c r="K308" i="2"/>
  <c r="K306" i="2"/>
  <c r="K304" i="2"/>
  <c r="K302" i="2"/>
  <c r="K216" i="2"/>
  <c r="K214" i="2"/>
  <c r="K212" i="2"/>
  <c r="K210" i="2"/>
  <c r="K208" i="2"/>
  <c r="K206" i="2"/>
  <c r="K204" i="2"/>
  <c r="K200" i="2"/>
  <c r="K198" i="2"/>
  <c r="K196" i="2"/>
  <c r="K194" i="2"/>
  <c r="K192" i="2"/>
  <c r="K190" i="2"/>
  <c r="K178" i="2"/>
  <c r="K176" i="2"/>
  <c r="K174" i="2"/>
  <c r="K172" i="2"/>
  <c r="K170" i="2"/>
  <c r="K168" i="2"/>
  <c r="G211" i="5"/>
  <c r="G210" i="5"/>
  <c r="K138" i="2"/>
  <c r="K136" i="2"/>
  <c r="K134" i="2"/>
  <c r="H193" i="5"/>
  <c r="K128" i="2"/>
  <c r="G193" i="5"/>
  <c r="K126" i="2"/>
  <c r="F193" i="5"/>
  <c r="K124" i="2"/>
  <c r="E193" i="5"/>
  <c r="K122" i="2"/>
  <c r="D193" i="5"/>
  <c r="K120" i="2"/>
  <c r="C193" i="5"/>
  <c r="K118" i="2"/>
  <c r="B193" i="5"/>
  <c r="K116" i="2"/>
  <c r="K108" i="2"/>
  <c r="K106" i="2"/>
  <c r="K104" i="2"/>
  <c r="K102" i="2"/>
  <c r="K100" i="2"/>
  <c r="K98" i="2"/>
  <c r="K96" i="2"/>
  <c r="K94" i="2"/>
  <c r="K92" i="2"/>
  <c r="G149" i="5"/>
  <c r="K62" i="2"/>
  <c r="G140" i="5"/>
  <c r="K58" i="2"/>
  <c r="H71" i="5"/>
  <c r="H73" i="5"/>
  <c r="H75" i="5"/>
  <c r="H77" i="5"/>
  <c r="H97" i="5"/>
  <c r="H70" i="5"/>
  <c r="H72" i="5"/>
  <c r="H74" i="5"/>
  <c r="H76" i="5"/>
  <c r="H78" i="5"/>
  <c r="H80" i="5"/>
  <c r="H82" i="5"/>
  <c r="H84" i="5"/>
  <c r="H86" i="5"/>
  <c r="H88" i="5"/>
  <c r="H90" i="5"/>
  <c r="H68" i="5"/>
  <c r="D97" i="5"/>
  <c r="B97" i="5"/>
  <c r="B96" i="5"/>
  <c r="D12" i="5"/>
  <c r="K12" i="2"/>
  <c r="D11" i="5"/>
  <c r="F11" i="5"/>
  <c r="F12" i="5"/>
  <c r="H11" i="5"/>
  <c r="H12" i="5"/>
  <c r="K10" i="2"/>
  <c r="K8" i="2"/>
  <c r="K6" i="2"/>
  <c r="C136" i="5"/>
  <c r="G124" i="5"/>
  <c r="H136" i="5"/>
  <c r="I124" i="5"/>
  <c r="D124" i="5"/>
  <c r="K52" i="2"/>
  <c r="K50" i="2"/>
  <c r="K48" i="2"/>
  <c r="K46" i="2"/>
  <c r="K42" i="2"/>
  <c r="F51" i="5"/>
  <c r="K38" i="2"/>
  <c r="K36" i="2"/>
  <c r="K34" i="2"/>
  <c r="K30" i="2"/>
  <c r="K28" i="2"/>
  <c r="K26" i="2"/>
  <c r="I251" i="5"/>
  <c r="I243" i="5"/>
  <c r="I250" i="5"/>
  <c r="I240" i="5"/>
  <c r="I232" i="5"/>
  <c r="I239" i="5"/>
  <c r="G226" i="5"/>
  <c r="I217" i="5"/>
  <c r="G148" i="5"/>
  <c r="G139" i="5"/>
  <c r="H135" i="5"/>
  <c r="I123" i="5"/>
  <c r="C135" i="5"/>
  <c r="G123" i="5"/>
  <c r="H119" i="5"/>
  <c r="I105" i="5"/>
  <c r="C119" i="5"/>
  <c r="G105" i="5"/>
  <c r="F58" i="5"/>
  <c r="K40" i="2"/>
  <c r="F57" i="5"/>
  <c r="F50" i="5"/>
  <c r="E48" i="5"/>
  <c r="D48" i="5"/>
  <c r="I46" i="5"/>
  <c r="I48" i="5"/>
  <c r="I42" i="5"/>
  <c r="I35" i="5"/>
  <c r="K32" i="2"/>
  <c r="I200" i="5"/>
  <c r="I196" i="5"/>
  <c r="I199" i="5"/>
  <c r="I195" i="5"/>
  <c r="I189" i="5"/>
  <c r="I187" i="5"/>
  <c r="K24" i="2"/>
  <c r="K22" i="2"/>
  <c r="K20" i="2"/>
  <c r="K18" i="2"/>
  <c r="I29" i="5"/>
  <c r="K16" i="2"/>
  <c r="K14" i="2"/>
  <c r="D123" i="5"/>
  <c r="H66" i="5"/>
  <c r="D105" i="5"/>
  <c r="I193" i="5"/>
  <c r="K406" i="2"/>
  <c r="K396" i="2"/>
  <c r="K402" i="2"/>
  <c r="K387" i="2"/>
  <c r="K385" i="2"/>
  <c r="K379" i="2"/>
  <c r="K373" i="2"/>
  <c r="K371" i="2"/>
  <c r="K360" i="2"/>
  <c r="K358" i="2"/>
  <c r="K356" i="2"/>
  <c r="K354" i="2"/>
  <c r="K352" i="2"/>
  <c r="K348" i="2"/>
  <c r="K336" i="2"/>
  <c r="K332" i="2"/>
  <c r="K328" i="2"/>
  <c r="K272" i="2"/>
  <c r="K377" i="2"/>
  <c r="K375" i="2"/>
  <c r="K322" i="2"/>
  <c r="K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kawano</author>
  </authors>
  <commentList>
    <comment ref="K8" authorId="0" shapeId="0" xr:uid="{00000000-0006-0000-0300-000001000000}">
      <text>
        <r>
          <rPr>
            <b/>
            <sz val="9"/>
            <color indexed="81"/>
            <rFont val="ＭＳ Ｐゴシック"/>
            <family val="3"/>
            <charset val="128"/>
          </rPr>
          <t>①～⑫の番号　①ならば１を記入</t>
        </r>
      </text>
    </comment>
    <comment ref="K9" authorId="0" shapeId="0" xr:uid="{00000000-0006-0000-0300-000002000000}">
      <text>
        <r>
          <rPr>
            <b/>
            <sz val="9"/>
            <color indexed="81"/>
            <rFont val="ＭＳ Ｐゴシック"/>
            <family val="3"/>
            <charset val="128"/>
          </rPr>
          <t>①～⑫の番号　①ならば１を記入</t>
        </r>
      </text>
    </comment>
    <comment ref="K10" authorId="0" shapeId="0" xr:uid="{00000000-0006-0000-0300-000003000000}">
      <text>
        <r>
          <rPr>
            <b/>
            <sz val="9"/>
            <color indexed="81"/>
            <rFont val="ＭＳ Ｐゴシック"/>
            <family val="3"/>
            <charset val="128"/>
          </rPr>
          <t>①～⑫の番号　①ならば１を記入</t>
        </r>
      </text>
    </comment>
    <comment ref="K11" authorId="0" shapeId="0" xr:uid="{00000000-0006-0000-0300-000004000000}">
      <text>
        <r>
          <rPr>
            <b/>
            <sz val="9"/>
            <color indexed="81"/>
            <rFont val="ＭＳ Ｐゴシック"/>
            <family val="3"/>
            <charset val="128"/>
          </rPr>
          <t>①～⑫の番号　①ならば１を記入</t>
        </r>
      </text>
    </comment>
    <comment ref="K12" authorId="0" shapeId="0" xr:uid="{00000000-0006-0000-0300-000005000000}">
      <text>
        <r>
          <rPr>
            <b/>
            <sz val="9"/>
            <color indexed="81"/>
            <rFont val="ＭＳ Ｐゴシック"/>
            <family val="3"/>
            <charset val="128"/>
          </rPr>
          <t>①～⑫の番号　①ならば１を記入</t>
        </r>
      </text>
    </comment>
    <comment ref="K13" authorId="0" shapeId="0" xr:uid="{00000000-0006-0000-0300-000006000000}">
      <text>
        <r>
          <rPr>
            <b/>
            <sz val="9"/>
            <color indexed="81"/>
            <rFont val="ＭＳ Ｐゴシック"/>
            <family val="3"/>
            <charset val="128"/>
          </rPr>
          <t>①～⑫の番号　①ならば１を記入</t>
        </r>
      </text>
    </comment>
    <comment ref="K14" authorId="0" shapeId="0" xr:uid="{00000000-0006-0000-0300-000007000000}">
      <text>
        <r>
          <rPr>
            <b/>
            <sz val="9"/>
            <color indexed="81"/>
            <rFont val="ＭＳ Ｐゴシック"/>
            <family val="3"/>
            <charset val="128"/>
          </rPr>
          <t>①～⑫の番号　①ならば１を記入</t>
        </r>
      </text>
    </comment>
    <comment ref="K15" authorId="0" shapeId="0" xr:uid="{00000000-0006-0000-0300-000008000000}">
      <text>
        <r>
          <rPr>
            <b/>
            <sz val="9"/>
            <color indexed="81"/>
            <rFont val="ＭＳ Ｐゴシック"/>
            <family val="3"/>
            <charset val="128"/>
          </rPr>
          <t>①～⑫の番号　①ならば１を記入</t>
        </r>
      </text>
    </comment>
    <comment ref="K16" authorId="0" shapeId="0" xr:uid="{00000000-0006-0000-0300-000009000000}">
      <text>
        <r>
          <rPr>
            <b/>
            <sz val="9"/>
            <color indexed="81"/>
            <rFont val="ＭＳ Ｐゴシック"/>
            <family val="3"/>
            <charset val="128"/>
          </rPr>
          <t>①～⑫の番号　①ならば１を記入</t>
        </r>
      </text>
    </comment>
    <comment ref="K17" authorId="0" shapeId="0" xr:uid="{00000000-0006-0000-0300-00000A000000}">
      <text>
        <r>
          <rPr>
            <b/>
            <sz val="9"/>
            <color indexed="81"/>
            <rFont val="ＭＳ Ｐゴシック"/>
            <family val="3"/>
            <charset val="128"/>
          </rPr>
          <t>①～⑫の番号　①ならば１を記入</t>
        </r>
      </text>
    </comment>
    <comment ref="K18" authorId="0" shapeId="0" xr:uid="{00000000-0006-0000-0300-00000B000000}">
      <text>
        <r>
          <rPr>
            <b/>
            <sz val="9"/>
            <color indexed="81"/>
            <rFont val="ＭＳ Ｐゴシック"/>
            <family val="3"/>
            <charset val="128"/>
          </rPr>
          <t>①～⑫の番号　①ならば１を記入</t>
        </r>
      </text>
    </comment>
    <comment ref="K19" authorId="0" shapeId="0" xr:uid="{00000000-0006-0000-0300-00000C000000}">
      <text>
        <r>
          <rPr>
            <b/>
            <sz val="9"/>
            <color indexed="81"/>
            <rFont val="ＭＳ Ｐゴシック"/>
            <family val="3"/>
            <charset val="128"/>
          </rPr>
          <t>①～⑫の番号　①ならば１を記入</t>
        </r>
      </text>
    </comment>
    <comment ref="K20" authorId="0" shapeId="0" xr:uid="{00000000-0006-0000-0300-00000D000000}">
      <text>
        <r>
          <rPr>
            <b/>
            <sz val="9"/>
            <color indexed="81"/>
            <rFont val="ＭＳ Ｐゴシック"/>
            <family val="3"/>
            <charset val="128"/>
          </rPr>
          <t>①～⑫の番号　①ならば１を記入</t>
        </r>
      </text>
    </comment>
    <comment ref="K21" authorId="0" shapeId="0" xr:uid="{00000000-0006-0000-0300-00000E000000}">
      <text>
        <r>
          <rPr>
            <b/>
            <sz val="9"/>
            <color indexed="81"/>
            <rFont val="ＭＳ Ｐゴシック"/>
            <family val="3"/>
            <charset val="128"/>
          </rPr>
          <t>①～⑫の番号　①ならば１を記入</t>
        </r>
      </text>
    </comment>
    <comment ref="K22" authorId="0" shapeId="0" xr:uid="{00000000-0006-0000-0300-00000F000000}">
      <text>
        <r>
          <rPr>
            <b/>
            <sz val="9"/>
            <color indexed="81"/>
            <rFont val="ＭＳ Ｐゴシック"/>
            <family val="3"/>
            <charset val="128"/>
          </rPr>
          <t>①～⑫の番号　①ならば１を記入</t>
        </r>
      </text>
    </comment>
    <comment ref="K23" authorId="0" shapeId="0" xr:uid="{00000000-0006-0000-0300-000010000000}">
      <text>
        <r>
          <rPr>
            <b/>
            <sz val="9"/>
            <color indexed="81"/>
            <rFont val="ＭＳ Ｐゴシック"/>
            <family val="3"/>
            <charset val="128"/>
          </rPr>
          <t>①～⑫の番号　①ならば１を記入</t>
        </r>
      </text>
    </comment>
    <comment ref="K24" authorId="0" shapeId="0" xr:uid="{00000000-0006-0000-0300-000011000000}">
      <text>
        <r>
          <rPr>
            <b/>
            <sz val="9"/>
            <color indexed="81"/>
            <rFont val="ＭＳ Ｐゴシック"/>
            <family val="3"/>
            <charset val="128"/>
          </rPr>
          <t>①～⑫の番号　①ならば１を記入</t>
        </r>
      </text>
    </comment>
    <comment ref="K25" authorId="0" shapeId="0" xr:uid="{00000000-0006-0000-0300-000012000000}">
      <text>
        <r>
          <rPr>
            <b/>
            <sz val="9"/>
            <color indexed="81"/>
            <rFont val="ＭＳ Ｐゴシック"/>
            <family val="3"/>
            <charset val="128"/>
          </rPr>
          <t>①～⑫の番号　①ならば１を記入</t>
        </r>
      </text>
    </comment>
    <comment ref="K26" authorId="0" shapeId="0" xr:uid="{00000000-0006-0000-0300-000013000000}">
      <text>
        <r>
          <rPr>
            <b/>
            <sz val="9"/>
            <color indexed="81"/>
            <rFont val="ＭＳ Ｐゴシック"/>
            <family val="3"/>
            <charset val="128"/>
          </rPr>
          <t>①～⑫の番号　①ならば１を記入</t>
        </r>
      </text>
    </comment>
    <comment ref="K27" authorId="0" shapeId="0" xr:uid="{00000000-0006-0000-0300-000014000000}">
      <text>
        <r>
          <rPr>
            <b/>
            <sz val="9"/>
            <color indexed="81"/>
            <rFont val="ＭＳ Ｐゴシック"/>
            <family val="3"/>
            <charset val="128"/>
          </rPr>
          <t>①～⑫の番号　①ならば１を記入</t>
        </r>
      </text>
    </comment>
    <comment ref="K28" authorId="0" shapeId="0" xr:uid="{00000000-0006-0000-0300-000015000000}">
      <text>
        <r>
          <rPr>
            <b/>
            <sz val="9"/>
            <color indexed="81"/>
            <rFont val="ＭＳ Ｐゴシック"/>
            <family val="3"/>
            <charset val="128"/>
          </rPr>
          <t>①～⑫の番号　①ならば１を記入</t>
        </r>
      </text>
    </comment>
    <comment ref="K29" authorId="0" shapeId="0" xr:uid="{00000000-0006-0000-0300-000016000000}">
      <text>
        <r>
          <rPr>
            <b/>
            <sz val="9"/>
            <color indexed="81"/>
            <rFont val="ＭＳ Ｐゴシック"/>
            <family val="3"/>
            <charset val="128"/>
          </rPr>
          <t>①～⑫の番号　①ならば１を記入</t>
        </r>
      </text>
    </comment>
    <comment ref="K30" authorId="0" shapeId="0" xr:uid="{00000000-0006-0000-0300-000017000000}">
      <text>
        <r>
          <rPr>
            <b/>
            <sz val="9"/>
            <color indexed="81"/>
            <rFont val="ＭＳ Ｐゴシック"/>
            <family val="3"/>
            <charset val="128"/>
          </rPr>
          <t>①～⑫の番号　①ならば１を記入</t>
        </r>
      </text>
    </comment>
    <comment ref="K31" authorId="0" shapeId="0" xr:uid="{00000000-0006-0000-0300-000018000000}">
      <text>
        <r>
          <rPr>
            <b/>
            <sz val="9"/>
            <color indexed="81"/>
            <rFont val="ＭＳ Ｐゴシック"/>
            <family val="3"/>
            <charset val="128"/>
          </rPr>
          <t>①～⑫の番号　①ならば１を記入</t>
        </r>
      </text>
    </comment>
    <comment ref="K32" authorId="0" shapeId="0" xr:uid="{00000000-0006-0000-0300-000019000000}">
      <text>
        <r>
          <rPr>
            <b/>
            <sz val="9"/>
            <color indexed="81"/>
            <rFont val="ＭＳ Ｐゴシック"/>
            <family val="3"/>
            <charset val="128"/>
          </rPr>
          <t>①～⑫の番号　①ならば１を記入</t>
        </r>
      </text>
    </comment>
    <comment ref="K33" authorId="0" shapeId="0" xr:uid="{00000000-0006-0000-0300-00001A000000}">
      <text>
        <r>
          <rPr>
            <b/>
            <sz val="9"/>
            <color indexed="81"/>
            <rFont val="ＭＳ Ｐゴシック"/>
            <family val="3"/>
            <charset val="128"/>
          </rPr>
          <t>①～⑫の番号　①ならば１を記入</t>
        </r>
      </text>
    </comment>
    <comment ref="K34" authorId="0" shapeId="0" xr:uid="{00000000-0006-0000-0300-00001B000000}">
      <text>
        <r>
          <rPr>
            <b/>
            <sz val="9"/>
            <color indexed="81"/>
            <rFont val="ＭＳ Ｐゴシック"/>
            <family val="3"/>
            <charset val="128"/>
          </rPr>
          <t>①～⑫の番号　①ならば１を記入</t>
        </r>
      </text>
    </comment>
    <comment ref="K35" authorId="0" shapeId="0" xr:uid="{00000000-0006-0000-0300-00001C000000}">
      <text>
        <r>
          <rPr>
            <b/>
            <sz val="9"/>
            <color indexed="81"/>
            <rFont val="ＭＳ Ｐゴシック"/>
            <family val="3"/>
            <charset val="128"/>
          </rPr>
          <t>①～⑫の番号　①ならば１を記入</t>
        </r>
      </text>
    </comment>
    <comment ref="K36" authorId="0" shapeId="0" xr:uid="{00000000-0006-0000-0300-00001D000000}">
      <text>
        <r>
          <rPr>
            <b/>
            <sz val="9"/>
            <color indexed="81"/>
            <rFont val="ＭＳ Ｐゴシック"/>
            <family val="3"/>
            <charset val="128"/>
          </rPr>
          <t>①～⑫の番号　①ならば１を記入</t>
        </r>
      </text>
    </comment>
    <comment ref="K37" authorId="0" shapeId="0" xr:uid="{00000000-0006-0000-0300-00001E000000}">
      <text>
        <r>
          <rPr>
            <b/>
            <sz val="9"/>
            <color indexed="81"/>
            <rFont val="ＭＳ Ｐゴシック"/>
            <family val="3"/>
            <charset val="128"/>
          </rPr>
          <t>①～⑫の番号　①ならば１を記入</t>
        </r>
      </text>
    </comment>
    <comment ref="K38" authorId="0" shapeId="0" xr:uid="{00000000-0006-0000-0300-00001F000000}">
      <text>
        <r>
          <rPr>
            <b/>
            <sz val="9"/>
            <color indexed="81"/>
            <rFont val="ＭＳ Ｐゴシック"/>
            <family val="3"/>
            <charset val="128"/>
          </rPr>
          <t>①～⑫の番号　①ならば１を記入</t>
        </r>
      </text>
    </comment>
    <comment ref="K39" authorId="0" shapeId="0" xr:uid="{00000000-0006-0000-0300-000020000000}">
      <text>
        <r>
          <rPr>
            <b/>
            <sz val="9"/>
            <color indexed="81"/>
            <rFont val="ＭＳ Ｐゴシック"/>
            <family val="3"/>
            <charset val="128"/>
          </rPr>
          <t>①～⑫の番号　①ならば１を記入</t>
        </r>
      </text>
    </comment>
    <comment ref="K40" authorId="0" shapeId="0" xr:uid="{00000000-0006-0000-0300-000021000000}">
      <text>
        <r>
          <rPr>
            <b/>
            <sz val="9"/>
            <color indexed="81"/>
            <rFont val="ＭＳ Ｐゴシック"/>
            <family val="3"/>
            <charset val="128"/>
          </rPr>
          <t>①～⑫の番号　①ならば１を記入</t>
        </r>
      </text>
    </comment>
    <comment ref="K41" authorId="0" shapeId="0" xr:uid="{00000000-0006-0000-0300-000022000000}">
      <text>
        <r>
          <rPr>
            <b/>
            <sz val="9"/>
            <color indexed="81"/>
            <rFont val="ＭＳ Ｐゴシック"/>
            <family val="3"/>
            <charset val="128"/>
          </rPr>
          <t>①～⑫の番号　①ならば１を記入</t>
        </r>
      </text>
    </comment>
    <comment ref="K42" authorId="0" shapeId="0" xr:uid="{00000000-0006-0000-0300-000023000000}">
      <text>
        <r>
          <rPr>
            <b/>
            <sz val="9"/>
            <color indexed="81"/>
            <rFont val="ＭＳ Ｐゴシック"/>
            <family val="3"/>
            <charset val="128"/>
          </rPr>
          <t>①～⑫の番号　①ならば１を記入</t>
        </r>
      </text>
    </comment>
    <comment ref="K43" authorId="0" shapeId="0" xr:uid="{00000000-0006-0000-0300-000024000000}">
      <text>
        <r>
          <rPr>
            <b/>
            <sz val="9"/>
            <color indexed="81"/>
            <rFont val="ＭＳ Ｐゴシック"/>
            <family val="3"/>
            <charset val="128"/>
          </rPr>
          <t>①～⑫の番号　①ならば１を記入</t>
        </r>
      </text>
    </comment>
    <comment ref="K44" authorId="0" shapeId="0" xr:uid="{00000000-0006-0000-0300-000025000000}">
      <text>
        <r>
          <rPr>
            <b/>
            <sz val="9"/>
            <color indexed="81"/>
            <rFont val="ＭＳ Ｐゴシック"/>
            <family val="3"/>
            <charset val="128"/>
          </rPr>
          <t>①～⑫の番号　①ならば１を記入</t>
        </r>
      </text>
    </comment>
    <comment ref="K45" authorId="0" shapeId="0" xr:uid="{00000000-0006-0000-0300-000026000000}">
      <text>
        <r>
          <rPr>
            <b/>
            <sz val="9"/>
            <color indexed="81"/>
            <rFont val="ＭＳ Ｐゴシック"/>
            <family val="3"/>
            <charset val="128"/>
          </rPr>
          <t>①～⑫の番号　①ならば１を記入</t>
        </r>
      </text>
    </comment>
    <comment ref="K46" authorId="0" shapeId="0" xr:uid="{00000000-0006-0000-0300-000027000000}">
      <text>
        <r>
          <rPr>
            <b/>
            <sz val="9"/>
            <color indexed="81"/>
            <rFont val="ＭＳ Ｐゴシック"/>
            <family val="3"/>
            <charset val="128"/>
          </rPr>
          <t>①～⑫の番号　①ならば１を記入</t>
        </r>
      </text>
    </comment>
    <comment ref="K47" authorId="0" shapeId="0" xr:uid="{00000000-0006-0000-0300-000028000000}">
      <text>
        <r>
          <rPr>
            <b/>
            <sz val="9"/>
            <color indexed="81"/>
            <rFont val="ＭＳ Ｐゴシック"/>
            <family val="3"/>
            <charset val="128"/>
          </rPr>
          <t>①～⑫の番号　①ならば１を記入</t>
        </r>
      </text>
    </comment>
    <comment ref="K48" authorId="0" shapeId="0" xr:uid="{00000000-0006-0000-0300-000029000000}">
      <text>
        <r>
          <rPr>
            <b/>
            <sz val="9"/>
            <color indexed="81"/>
            <rFont val="ＭＳ Ｐゴシック"/>
            <family val="3"/>
            <charset val="128"/>
          </rPr>
          <t>①～⑫の番号　①ならば１を記入</t>
        </r>
      </text>
    </comment>
    <comment ref="K49" authorId="0" shapeId="0" xr:uid="{00000000-0006-0000-0300-00002A000000}">
      <text>
        <r>
          <rPr>
            <b/>
            <sz val="9"/>
            <color indexed="81"/>
            <rFont val="ＭＳ Ｐゴシック"/>
            <family val="3"/>
            <charset val="128"/>
          </rPr>
          <t>①～⑫の番号　①ならば１を記入</t>
        </r>
      </text>
    </comment>
    <comment ref="K50" authorId="0" shapeId="0" xr:uid="{00000000-0006-0000-0300-00002B000000}">
      <text>
        <r>
          <rPr>
            <b/>
            <sz val="9"/>
            <color indexed="81"/>
            <rFont val="ＭＳ Ｐゴシック"/>
            <family val="3"/>
            <charset val="128"/>
          </rPr>
          <t>①～⑫の番号　①ならば１を記入</t>
        </r>
      </text>
    </comment>
    <comment ref="K51" authorId="0" shapeId="0" xr:uid="{00000000-0006-0000-0300-00002C000000}">
      <text>
        <r>
          <rPr>
            <b/>
            <sz val="9"/>
            <color indexed="81"/>
            <rFont val="ＭＳ Ｐゴシック"/>
            <family val="3"/>
            <charset val="128"/>
          </rPr>
          <t>①～⑫の番号　①ならば１を記入</t>
        </r>
      </text>
    </comment>
    <comment ref="K52" authorId="0" shapeId="0" xr:uid="{00000000-0006-0000-0300-00002D000000}">
      <text>
        <r>
          <rPr>
            <b/>
            <sz val="9"/>
            <color indexed="81"/>
            <rFont val="ＭＳ Ｐゴシック"/>
            <family val="3"/>
            <charset val="128"/>
          </rPr>
          <t>①～⑫の番号　①ならば１を記入</t>
        </r>
      </text>
    </comment>
    <comment ref="K53" authorId="0" shapeId="0" xr:uid="{00000000-0006-0000-0300-00002E000000}">
      <text>
        <r>
          <rPr>
            <b/>
            <sz val="9"/>
            <color indexed="81"/>
            <rFont val="ＭＳ Ｐゴシック"/>
            <family val="3"/>
            <charset val="128"/>
          </rPr>
          <t>①～⑫の番号　①ならば１を記入</t>
        </r>
      </text>
    </comment>
    <comment ref="K54" authorId="0" shapeId="0" xr:uid="{00000000-0006-0000-0300-00002F000000}">
      <text>
        <r>
          <rPr>
            <b/>
            <sz val="9"/>
            <color indexed="81"/>
            <rFont val="ＭＳ Ｐゴシック"/>
            <family val="3"/>
            <charset val="128"/>
          </rPr>
          <t>①～⑫の番号　①ならば１を記入</t>
        </r>
      </text>
    </comment>
    <comment ref="K55" authorId="0" shapeId="0" xr:uid="{00000000-0006-0000-0300-000030000000}">
      <text>
        <r>
          <rPr>
            <b/>
            <sz val="9"/>
            <color indexed="81"/>
            <rFont val="ＭＳ Ｐゴシック"/>
            <family val="3"/>
            <charset val="128"/>
          </rPr>
          <t>①～⑫の番号　①ならば１を記入</t>
        </r>
      </text>
    </comment>
    <comment ref="K56" authorId="0" shapeId="0" xr:uid="{00000000-0006-0000-0300-000031000000}">
      <text>
        <r>
          <rPr>
            <b/>
            <sz val="9"/>
            <color indexed="81"/>
            <rFont val="ＭＳ Ｐゴシック"/>
            <family val="3"/>
            <charset val="128"/>
          </rPr>
          <t>①～⑫の番号　①ならば１を記入</t>
        </r>
      </text>
    </comment>
    <comment ref="K57" authorId="0" shapeId="0" xr:uid="{00000000-0006-0000-0300-000032000000}">
      <text>
        <r>
          <rPr>
            <b/>
            <sz val="9"/>
            <color indexed="81"/>
            <rFont val="ＭＳ Ｐゴシック"/>
            <family val="3"/>
            <charset val="128"/>
          </rPr>
          <t>①～⑫の番号　①ならば１を記入</t>
        </r>
      </text>
    </comment>
    <comment ref="K58" authorId="0" shapeId="0" xr:uid="{00000000-0006-0000-0300-000033000000}">
      <text>
        <r>
          <rPr>
            <b/>
            <sz val="9"/>
            <color indexed="81"/>
            <rFont val="ＭＳ Ｐゴシック"/>
            <family val="3"/>
            <charset val="128"/>
          </rPr>
          <t>①～⑫の番号　①ならば１を記入</t>
        </r>
      </text>
    </comment>
    <comment ref="K59" authorId="0" shapeId="0" xr:uid="{00000000-0006-0000-0300-000034000000}">
      <text>
        <r>
          <rPr>
            <b/>
            <sz val="9"/>
            <color indexed="81"/>
            <rFont val="ＭＳ Ｐゴシック"/>
            <family val="3"/>
            <charset val="128"/>
          </rPr>
          <t>①～⑫の番号　①ならば１を記入</t>
        </r>
      </text>
    </comment>
    <comment ref="K60" authorId="0" shapeId="0" xr:uid="{00000000-0006-0000-0300-000035000000}">
      <text>
        <r>
          <rPr>
            <b/>
            <sz val="9"/>
            <color indexed="81"/>
            <rFont val="ＭＳ Ｐゴシック"/>
            <family val="3"/>
            <charset val="128"/>
          </rPr>
          <t>①～⑫の番号　①ならば１を記入</t>
        </r>
      </text>
    </comment>
    <comment ref="K61" authorId="0" shapeId="0" xr:uid="{00000000-0006-0000-0300-000036000000}">
      <text>
        <r>
          <rPr>
            <b/>
            <sz val="9"/>
            <color indexed="81"/>
            <rFont val="ＭＳ Ｐゴシック"/>
            <family val="3"/>
            <charset val="128"/>
          </rPr>
          <t>①～⑫の番号　①ならば１を記入</t>
        </r>
      </text>
    </comment>
    <comment ref="K62" authorId="0" shapeId="0" xr:uid="{00000000-0006-0000-0300-000037000000}">
      <text>
        <r>
          <rPr>
            <b/>
            <sz val="9"/>
            <color indexed="81"/>
            <rFont val="ＭＳ Ｐゴシック"/>
            <family val="3"/>
            <charset val="128"/>
          </rPr>
          <t>①～⑫の番号　①ならば１を記入</t>
        </r>
      </text>
    </comment>
    <comment ref="K63" authorId="0" shapeId="0" xr:uid="{00000000-0006-0000-0300-000038000000}">
      <text>
        <r>
          <rPr>
            <b/>
            <sz val="9"/>
            <color indexed="81"/>
            <rFont val="ＭＳ Ｐゴシック"/>
            <family val="3"/>
            <charset val="128"/>
          </rPr>
          <t>①～⑫の番号　①ならば１を記入</t>
        </r>
      </text>
    </comment>
    <comment ref="K64" authorId="0" shapeId="0" xr:uid="{00000000-0006-0000-0300-000039000000}">
      <text>
        <r>
          <rPr>
            <b/>
            <sz val="9"/>
            <color indexed="81"/>
            <rFont val="ＭＳ Ｐゴシック"/>
            <family val="3"/>
            <charset val="128"/>
          </rPr>
          <t>①～⑫の番号　①ならば１を記入</t>
        </r>
      </text>
    </comment>
    <comment ref="K65" authorId="0" shapeId="0" xr:uid="{00000000-0006-0000-0300-00003A000000}">
      <text>
        <r>
          <rPr>
            <b/>
            <sz val="9"/>
            <color indexed="81"/>
            <rFont val="ＭＳ Ｐゴシック"/>
            <family val="3"/>
            <charset val="128"/>
          </rPr>
          <t>①～⑫の番号　①ならば１を記入</t>
        </r>
      </text>
    </comment>
    <comment ref="K66" authorId="0" shapeId="0" xr:uid="{00000000-0006-0000-0300-00003B000000}">
      <text>
        <r>
          <rPr>
            <b/>
            <sz val="9"/>
            <color indexed="81"/>
            <rFont val="ＭＳ Ｐゴシック"/>
            <family val="3"/>
            <charset val="128"/>
          </rPr>
          <t>①～⑫の番号　①ならば１を記入</t>
        </r>
      </text>
    </comment>
    <comment ref="K67" authorId="0" shapeId="0" xr:uid="{00000000-0006-0000-0300-00003C000000}">
      <text>
        <r>
          <rPr>
            <b/>
            <sz val="9"/>
            <color indexed="81"/>
            <rFont val="ＭＳ Ｐゴシック"/>
            <family val="3"/>
            <charset val="128"/>
          </rPr>
          <t>①～⑫の番号　①ならば１を記入</t>
        </r>
      </text>
    </comment>
    <comment ref="K68" authorId="0" shapeId="0" xr:uid="{00000000-0006-0000-0300-00003D000000}">
      <text>
        <r>
          <rPr>
            <b/>
            <sz val="9"/>
            <color indexed="81"/>
            <rFont val="ＭＳ Ｐゴシック"/>
            <family val="3"/>
            <charset val="128"/>
          </rPr>
          <t>①～⑫の番号　①ならば１を記入</t>
        </r>
      </text>
    </comment>
    <comment ref="K69" authorId="0" shapeId="0" xr:uid="{00000000-0006-0000-0300-00003E000000}">
      <text>
        <r>
          <rPr>
            <b/>
            <sz val="9"/>
            <color indexed="81"/>
            <rFont val="ＭＳ Ｐゴシック"/>
            <family val="3"/>
            <charset val="128"/>
          </rPr>
          <t>①～⑫の番号　①ならば１を記入</t>
        </r>
      </text>
    </comment>
    <comment ref="K70" authorId="0" shapeId="0" xr:uid="{00000000-0006-0000-0300-00003F000000}">
      <text>
        <r>
          <rPr>
            <b/>
            <sz val="9"/>
            <color indexed="81"/>
            <rFont val="ＭＳ Ｐゴシック"/>
            <family val="3"/>
            <charset val="128"/>
          </rPr>
          <t>①～⑫の番号　①ならば１を記入</t>
        </r>
      </text>
    </comment>
    <comment ref="K71" authorId="0" shapeId="0" xr:uid="{00000000-0006-0000-0300-000040000000}">
      <text>
        <r>
          <rPr>
            <b/>
            <sz val="9"/>
            <color indexed="81"/>
            <rFont val="ＭＳ Ｐゴシック"/>
            <family val="3"/>
            <charset val="128"/>
          </rPr>
          <t>①～⑫の番号　①ならば１を記入</t>
        </r>
      </text>
    </comment>
    <comment ref="K72" authorId="0" shapeId="0" xr:uid="{00000000-0006-0000-0300-000041000000}">
      <text>
        <r>
          <rPr>
            <b/>
            <sz val="9"/>
            <color indexed="81"/>
            <rFont val="ＭＳ Ｐゴシック"/>
            <family val="3"/>
            <charset val="128"/>
          </rPr>
          <t>①～⑫の番号　①ならば１を記入</t>
        </r>
      </text>
    </comment>
    <comment ref="K73" authorId="0" shapeId="0" xr:uid="{00000000-0006-0000-0300-000042000000}">
      <text>
        <r>
          <rPr>
            <b/>
            <sz val="9"/>
            <color indexed="81"/>
            <rFont val="ＭＳ Ｐゴシック"/>
            <family val="3"/>
            <charset val="128"/>
          </rPr>
          <t>①～⑫の番号　①ならば１を記入</t>
        </r>
      </text>
    </comment>
    <comment ref="K74" authorId="0" shapeId="0" xr:uid="{00000000-0006-0000-0300-000043000000}">
      <text>
        <r>
          <rPr>
            <b/>
            <sz val="9"/>
            <color indexed="81"/>
            <rFont val="ＭＳ Ｐゴシック"/>
            <family val="3"/>
            <charset val="128"/>
          </rPr>
          <t>①～⑫の番号　①ならば１を記入</t>
        </r>
      </text>
    </comment>
    <comment ref="K75" authorId="0" shapeId="0" xr:uid="{00000000-0006-0000-0300-000044000000}">
      <text>
        <r>
          <rPr>
            <b/>
            <sz val="9"/>
            <color indexed="81"/>
            <rFont val="ＭＳ Ｐゴシック"/>
            <family val="3"/>
            <charset val="128"/>
          </rPr>
          <t>①～⑫の番号　①ならば１を記入</t>
        </r>
      </text>
    </comment>
    <comment ref="K76" authorId="0" shapeId="0" xr:uid="{00000000-0006-0000-0300-000045000000}">
      <text>
        <r>
          <rPr>
            <b/>
            <sz val="9"/>
            <color indexed="81"/>
            <rFont val="ＭＳ Ｐゴシック"/>
            <family val="3"/>
            <charset val="128"/>
          </rPr>
          <t>①～⑫の番号　①ならば１を記入</t>
        </r>
      </text>
    </comment>
    <comment ref="K77" authorId="0" shapeId="0" xr:uid="{00000000-0006-0000-0300-000046000000}">
      <text>
        <r>
          <rPr>
            <b/>
            <sz val="9"/>
            <color indexed="81"/>
            <rFont val="ＭＳ Ｐゴシック"/>
            <family val="3"/>
            <charset val="128"/>
          </rPr>
          <t>①～⑫の番号　①ならば１を記入</t>
        </r>
      </text>
    </comment>
    <comment ref="K78" authorId="0" shapeId="0" xr:uid="{00000000-0006-0000-0300-000047000000}">
      <text>
        <r>
          <rPr>
            <b/>
            <sz val="9"/>
            <color indexed="81"/>
            <rFont val="ＭＳ Ｐゴシック"/>
            <family val="3"/>
            <charset val="128"/>
          </rPr>
          <t>①～⑫の番号　①ならば１を記入</t>
        </r>
      </text>
    </comment>
    <comment ref="K79" authorId="0" shapeId="0" xr:uid="{00000000-0006-0000-0300-000048000000}">
      <text>
        <r>
          <rPr>
            <b/>
            <sz val="9"/>
            <color indexed="81"/>
            <rFont val="ＭＳ Ｐゴシック"/>
            <family val="3"/>
            <charset val="128"/>
          </rPr>
          <t>①～⑫の番号　①ならば１を記入</t>
        </r>
      </text>
    </comment>
    <comment ref="K80" authorId="0" shapeId="0" xr:uid="{00000000-0006-0000-0300-000049000000}">
      <text>
        <r>
          <rPr>
            <b/>
            <sz val="9"/>
            <color indexed="81"/>
            <rFont val="ＭＳ Ｐゴシック"/>
            <family val="3"/>
            <charset val="128"/>
          </rPr>
          <t>①～⑫の番号　①ならば１を記入</t>
        </r>
      </text>
    </comment>
    <comment ref="K81" authorId="0" shapeId="0" xr:uid="{00000000-0006-0000-0300-00004A000000}">
      <text>
        <r>
          <rPr>
            <b/>
            <sz val="9"/>
            <color indexed="81"/>
            <rFont val="ＭＳ Ｐゴシック"/>
            <family val="3"/>
            <charset val="128"/>
          </rPr>
          <t>①～⑫の番号　①ならば１を記入</t>
        </r>
      </text>
    </comment>
    <comment ref="K82" authorId="0" shapeId="0" xr:uid="{00000000-0006-0000-0300-00004B000000}">
      <text>
        <r>
          <rPr>
            <b/>
            <sz val="9"/>
            <color indexed="81"/>
            <rFont val="ＭＳ Ｐゴシック"/>
            <family val="3"/>
            <charset val="128"/>
          </rPr>
          <t>①～⑫の番号　①ならば１を記入</t>
        </r>
      </text>
    </comment>
    <comment ref="K83" authorId="0" shapeId="0" xr:uid="{00000000-0006-0000-0300-00004C000000}">
      <text>
        <r>
          <rPr>
            <b/>
            <sz val="9"/>
            <color indexed="81"/>
            <rFont val="ＭＳ Ｐゴシック"/>
            <family val="3"/>
            <charset val="128"/>
          </rPr>
          <t>①～⑫の番号　①ならば１を記入</t>
        </r>
      </text>
    </comment>
    <comment ref="K84" authorId="0" shapeId="0" xr:uid="{00000000-0006-0000-0300-00004D000000}">
      <text>
        <r>
          <rPr>
            <b/>
            <sz val="9"/>
            <color indexed="81"/>
            <rFont val="ＭＳ Ｐゴシック"/>
            <family val="3"/>
            <charset val="128"/>
          </rPr>
          <t>①～⑫の番号　①ならば１を記入</t>
        </r>
      </text>
    </comment>
    <comment ref="K85" authorId="0" shapeId="0" xr:uid="{00000000-0006-0000-0300-00004E000000}">
      <text>
        <r>
          <rPr>
            <b/>
            <sz val="9"/>
            <color indexed="81"/>
            <rFont val="ＭＳ Ｐゴシック"/>
            <family val="3"/>
            <charset val="128"/>
          </rPr>
          <t>①～⑫の番号　①ならば１を記入</t>
        </r>
      </text>
    </comment>
    <comment ref="K86" authorId="0" shapeId="0" xr:uid="{00000000-0006-0000-0300-00004F000000}">
      <text>
        <r>
          <rPr>
            <b/>
            <sz val="9"/>
            <color indexed="81"/>
            <rFont val="ＭＳ Ｐゴシック"/>
            <family val="3"/>
            <charset val="128"/>
          </rPr>
          <t>①～⑫の番号　①ならば１を記入</t>
        </r>
      </text>
    </comment>
    <comment ref="K87" authorId="0" shapeId="0" xr:uid="{00000000-0006-0000-0300-000050000000}">
      <text>
        <r>
          <rPr>
            <b/>
            <sz val="9"/>
            <color indexed="81"/>
            <rFont val="ＭＳ Ｐゴシック"/>
            <family val="3"/>
            <charset val="128"/>
          </rPr>
          <t>①～⑫の番号　①ならば１を記入</t>
        </r>
      </text>
    </comment>
    <comment ref="K88" authorId="0" shapeId="0" xr:uid="{00000000-0006-0000-0300-000051000000}">
      <text>
        <r>
          <rPr>
            <b/>
            <sz val="9"/>
            <color indexed="81"/>
            <rFont val="ＭＳ Ｐゴシック"/>
            <family val="3"/>
            <charset val="128"/>
          </rPr>
          <t>①～⑫の番号　①ならば１を記入</t>
        </r>
      </text>
    </comment>
    <comment ref="K89" authorId="0" shapeId="0" xr:uid="{00000000-0006-0000-0300-000052000000}">
      <text>
        <r>
          <rPr>
            <b/>
            <sz val="9"/>
            <color indexed="81"/>
            <rFont val="ＭＳ Ｐゴシック"/>
            <family val="3"/>
            <charset val="128"/>
          </rPr>
          <t>①～⑫の番号　①ならば１を記入</t>
        </r>
      </text>
    </comment>
    <comment ref="K90" authorId="0" shapeId="0" xr:uid="{00000000-0006-0000-0300-000053000000}">
      <text>
        <r>
          <rPr>
            <b/>
            <sz val="9"/>
            <color indexed="81"/>
            <rFont val="ＭＳ Ｐゴシック"/>
            <family val="3"/>
            <charset val="128"/>
          </rPr>
          <t>①～⑫の番号　①ならば１を記入</t>
        </r>
      </text>
    </comment>
    <comment ref="H91" authorId="0" shapeId="0" xr:uid="{00000000-0006-0000-0300-000054000000}">
      <text>
        <r>
          <rPr>
            <b/>
            <sz val="9"/>
            <color indexed="81"/>
            <rFont val="ＭＳ Ｐゴシック"/>
            <family val="3"/>
            <charset val="128"/>
          </rPr>
          <t>I列と下の12行には隠しデータが入っているので注意すること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490</author>
  </authors>
  <commentList>
    <comment ref="E7" authorId="0" shapeId="0" xr:uid="{00000000-0006-0000-0900-000001000000}">
      <text>
        <r>
          <rPr>
            <b/>
            <sz val="11"/>
            <color indexed="81"/>
            <rFont val="ＭＳ Ｐゴシック"/>
            <family val="3"/>
            <charset val="128"/>
          </rPr>
          <t>自動計算
（打ち込み必要なし）</t>
        </r>
      </text>
    </comment>
    <comment ref="G7" authorId="0" shapeId="0" xr:uid="{00000000-0006-0000-0900-000002000000}">
      <text>
        <r>
          <rPr>
            <b/>
            <sz val="11"/>
            <color indexed="81"/>
            <rFont val="ＭＳ Ｐゴシック"/>
            <family val="3"/>
            <charset val="128"/>
          </rPr>
          <t>自動計算
（打ち込み必要なし）</t>
        </r>
      </text>
    </comment>
    <comment ref="H7" authorId="0" shapeId="0" xr:uid="{00000000-0006-0000-0900-000003000000}">
      <text>
        <r>
          <rPr>
            <b/>
            <sz val="11"/>
            <color indexed="81"/>
            <rFont val="ＭＳ Ｐゴシック"/>
            <family val="3"/>
            <charset val="128"/>
          </rPr>
          <t>自動計算
（打ち込み必要なし）</t>
        </r>
      </text>
    </comment>
    <comment ref="E8" authorId="0" shapeId="0" xr:uid="{00000000-0006-0000-0900-000004000000}">
      <text>
        <r>
          <rPr>
            <b/>
            <sz val="11"/>
            <color indexed="81"/>
            <rFont val="ＭＳ Ｐゴシック"/>
            <family val="3"/>
            <charset val="128"/>
          </rPr>
          <t>自動計算
（打ち込み必要なし）</t>
        </r>
      </text>
    </comment>
    <comment ref="G8" authorId="0" shapeId="0" xr:uid="{00000000-0006-0000-0900-000005000000}">
      <text>
        <r>
          <rPr>
            <b/>
            <sz val="11"/>
            <color indexed="81"/>
            <rFont val="ＭＳ Ｐゴシック"/>
            <family val="3"/>
            <charset val="128"/>
          </rPr>
          <t>自動計算
（打ち込み必要なし）</t>
        </r>
      </text>
    </comment>
    <comment ref="H8" authorId="0" shapeId="0" xr:uid="{00000000-0006-0000-0900-000006000000}">
      <text>
        <r>
          <rPr>
            <b/>
            <sz val="11"/>
            <color indexed="81"/>
            <rFont val="ＭＳ Ｐゴシック"/>
            <family val="3"/>
            <charset val="128"/>
          </rPr>
          <t>自動計算
（打ち込み必要なし）</t>
        </r>
      </text>
    </comment>
    <comment ref="E9" authorId="0" shapeId="0" xr:uid="{00000000-0006-0000-0900-000007000000}">
      <text>
        <r>
          <rPr>
            <b/>
            <sz val="11"/>
            <color indexed="81"/>
            <rFont val="ＭＳ Ｐゴシック"/>
            <family val="3"/>
            <charset val="128"/>
          </rPr>
          <t>自動計算
（打ち込み必要なし）</t>
        </r>
      </text>
    </comment>
    <comment ref="G9" authorId="0" shapeId="0" xr:uid="{00000000-0006-0000-0900-000008000000}">
      <text>
        <r>
          <rPr>
            <b/>
            <sz val="11"/>
            <color indexed="81"/>
            <rFont val="ＭＳ Ｐゴシック"/>
            <family val="3"/>
            <charset val="128"/>
          </rPr>
          <t>自動計算
（打ち込み必要なし）</t>
        </r>
      </text>
    </comment>
    <comment ref="H9" authorId="0" shapeId="0" xr:uid="{00000000-0006-0000-0900-000009000000}">
      <text>
        <r>
          <rPr>
            <b/>
            <sz val="11"/>
            <color indexed="81"/>
            <rFont val="ＭＳ Ｐゴシック"/>
            <family val="3"/>
            <charset val="128"/>
          </rPr>
          <t>自動計算
（打ち込み必要なし）</t>
        </r>
      </text>
    </comment>
    <comment ref="E10" authorId="0" shapeId="0" xr:uid="{00000000-0006-0000-0900-00000A000000}">
      <text>
        <r>
          <rPr>
            <b/>
            <sz val="11"/>
            <color indexed="81"/>
            <rFont val="ＭＳ Ｐゴシック"/>
            <family val="3"/>
            <charset val="128"/>
          </rPr>
          <t>自動計算
（打ち込み必要なし）</t>
        </r>
      </text>
    </comment>
    <comment ref="G10" authorId="0" shapeId="0" xr:uid="{00000000-0006-0000-0900-00000B000000}">
      <text>
        <r>
          <rPr>
            <b/>
            <sz val="11"/>
            <color indexed="81"/>
            <rFont val="ＭＳ Ｐゴシック"/>
            <family val="3"/>
            <charset val="128"/>
          </rPr>
          <t>自動計算
（打ち込み必要なし）</t>
        </r>
      </text>
    </comment>
    <comment ref="H10" authorId="0" shapeId="0" xr:uid="{00000000-0006-0000-0900-00000C000000}">
      <text>
        <r>
          <rPr>
            <b/>
            <sz val="11"/>
            <color indexed="81"/>
            <rFont val="ＭＳ Ｐゴシック"/>
            <family val="3"/>
            <charset val="128"/>
          </rPr>
          <t>自動計算
（打ち込み必要なし）</t>
        </r>
      </text>
    </comment>
    <comment ref="E11" authorId="0" shapeId="0" xr:uid="{00000000-0006-0000-0900-00000D000000}">
      <text>
        <r>
          <rPr>
            <b/>
            <sz val="11"/>
            <color indexed="81"/>
            <rFont val="ＭＳ Ｐゴシック"/>
            <family val="3"/>
            <charset val="128"/>
          </rPr>
          <t>自動計算
（打ち込み必要なし）</t>
        </r>
      </text>
    </comment>
    <comment ref="G11" authorId="0" shapeId="0" xr:uid="{00000000-0006-0000-0900-00000E000000}">
      <text>
        <r>
          <rPr>
            <b/>
            <sz val="11"/>
            <color indexed="81"/>
            <rFont val="ＭＳ Ｐゴシック"/>
            <family val="3"/>
            <charset val="128"/>
          </rPr>
          <t>自動計算
（打ち込み必要なし）</t>
        </r>
      </text>
    </comment>
    <comment ref="H11" authorId="0" shapeId="0" xr:uid="{00000000-0006-0000-0900-00000F000000}">
      <text>
        <r>
          <rPr>
            <b/>
            <sz val="11"/>
            <color indexed="81"/>
            <rFont val="ＭＳ Ｐゴシック"/>
            <family val="3"/>
            <charset val="128"/>
          </rPr>
          <t>自動計算
（打ち込み必要なし）</t>
        </r>
      </text>
    </comment>
    <comment ref="E12" authorId="0" shapeId="0" xr:uid="{00000000-0006-0000-0900-000010000000}">
      <text>
        <r>
          <rPr>
            <b/>
            <sz val="11"/>
            <color indexed="81"/>
            <rFont val="ＭＳ Ｐゴシック"/>
            <family val="3"/>
            <charset val="128"/>
          </rPr>
          <t>自動計算
（打ち込み必要なし）</t>
        </r>
      </text>
    </comment>
    <comment ref="G12" authorId="0" shapeId="0" xr:uid="{00000000-0006-0000-0900-000011000000}">
      <text>
        <r>
          <rPr>
            <b/>
            <sz val="11"/>
            <color indexed="81"/>
            <rFont val="ＭＳ Ｐゴシック"/>
            <family val="3"/>
            <charset val="128"/>
          </rPr>
          <t>自動計算
（打ち込み必要なし）</t>
        </r>
      </text>
    </comment>
    <comment ref="H12" authorId="0" shapeId="0" xr:uid="{00000000-0006-0000-0900-000012000000}">
      <text>
        <r>
          <rPr>
            <b/>
            <sz val="11"/>
            <color indexed="81"/>
            <rFont val="ＭＳ Ｐゴシック"/>
            <family val="3"/>
            <charset val="128"/>
          </rPr>
          <t>自動計算
（打ち込み必要なし）</t>
        </r>
      </text>
    </comment>
    <comment ref="E13" authorId="0" shapeId="0" xr:uid="{00000000-0006-0000-0900-000013000000}">
      <text>
        <r>
          <rPr>
            <b/>
            <sz val="11"/>
            <color indexed="81"/>
            <rFont val="ＭＳ Ｐゴシック"/>
            <family val="3"/>
            <charset val="128"/>
          </rPr>
          <t>自動計算
（打ち込み必要なし）</t>
        </r>
      </text>
    </comment>
    <comment ref="G13" authorId="0" shapeId="0" xr:uid="{00000000-0006-0000-0900-000014000000}">
      <text>
        <r>
          <rPr>
            <b/>
            <sz val="11"/>
            <color indexed="81"/>
            <rFont val="ＭＳ Ｐゴシック"/>
            <family val="3"/>
            <charset val="128"/>
          </rPr>
          <t>自動計算
（打ち込み必要なし）</t>
        </r>
      </text>
    </comment>
    <comment ref="H13" authorId="0" shapeId="0" xr:uid="{00000000-0006-0000-0900-000015000000}">
      <text>
        <r>
          <rPr>
            <b/>
            <sz val="11"/>
            <color indexed="81"/>
            <rFont val="ＭＳ Ｐゴシック"/>
            <family val="3"/>
            <charset val="128"/>
          </rPr>
          <t>自動計算
（打ち込み必要なし）</t>
        </r>
      </text>
    </comment>
    <comment ref="E14" authorId="0" shapeId="0" xr:uid="{00000000-0006-0000-0900-000016000000}">
      <text>
        <r>
          <rPr>
            <b/>
            <sz val="11"/>
            <color indexed="81"/>
            <rFont val="ＭＳ Ｐゴシック"/>
            <family val="3"/>
            <charset val="128"/>
          </rPr>
          <t>自動計算
（打ち込み必要なし）</t>
        </r>
      </text>
    </comment>
    <comment ref="G14" authorId="0" shapeId="0" xr:uid="{00000000-0006-0000-0900-000017000000}">
      <text>
        <r>
          <rPr>
            <b/>
            <sz val="11"/>
            <color indexed="81"/>
            <rFont val="ＭＳ Ｐゴシック"/>
            <family val="3"/>
            <charset val="128"/>
          </rPr>
          <t>自動計算
（打ち込み必要なし）</t>
        </r>
      </text>
    </comment>
    <comment ref="H14" authorId="0" shapeId="0" xr:uid="{00000000-0006-0000-0900-000018000000}">
      <text>
        <r>
          <rPr>
            <b/>
            <sz val="11"/>
            <color indexed="81"/>
            <rFont val="ＭＳ Ｐゴシック"/>
            <family val="3"/>
            <charset val="128"/>
          </rPr>
          <t>自動計算
（打ち込み必要なし）</t>
        </r>
      </text>
    </comment>
    <comment ref="E15" authorId="0" shapeId="0" xr:uid="{00000000-0006-0000-0900-000019000000}">
      <text>
        <r>
          <rPr>
            <b/>
            <sz val="11"/>
            <color indexed="81"/>
            <rFont val="ＭＳ Ｐゴシック"/>
            <family val="3"/>
            <charset val="128"/>
          </rPr>
          <t>自動計算
（打ち込み必要なし）</t>
        </r>
      </text>
    </comment>
    <comment ref="G15" authorId="0" shapeId="0" xr:uid="{00000000-0006-0000-0900-00001A000000}">
      <text>
        <r>
          <rPr>
            <b/>
            <sz val="11"/>
            <color indexed="81"/>
            <rFont val="ＭＳ Ｐゴシック"/>
            <family val="3"/>
            <charset val="128"/>
          </rPr>
          <t>自動計算
（打ち込み必要なし）</t>
        </r>
      </text>
    </comment>
    <comment ref="H15" authorId="0" shapeId="0" xr:uid="{00000000-0006-0000-0900-00001B000000}">
      <text>
        <r>
          <rPr>
            <b/>
            <sz val="11"/>
            <color indexed="81"/>
            <rFont val="ＭＳ Ｐゴシック"/>
            <family val="3"/>
            <charset val="128"/>
          </rPr>
          <t>自動計算
（打ち込み必要なし）</t>
        </r>
      </text>
    </comment>
    <comment ref="E16" authorId="0" shapeId="0" xr:uid="{00000000-0006-0000-0900-00001D000000}">
      <text>
        <r>
          <rPr>
            <b/>
            <sz val="11"/>
            <color indexed="81"/>
            <rFont val="ＭＳ Ｐゴシック"/>
            <family val="3"/>
            <charset val="128"/>
          </rPr>
          <t>自動計算
（打ち込み必要なし）</t>
        </r>
      </text>
    </comment>
    <comment ref="G16" authorId="0" shapeId="0" xr:uid="{00000000-0006-0000-0900-00001E000000}">
      <text>
        <r>
          <rPr>
            <b/>
            <sz val="11"/>
            <color indexed="81"/>
            <rFont val="ＭＳ Ｐゴシック"/>
            <family val="3"/>
            <charset val="128"/>
          </rPr>
          <t>自動計算
（打ち込み必要なし）</t>
        </r>
      </text>
    </comment>
    <comment ref="H16" authorId="0" shapeId="0" xr:uid="{00000000-0006-0000-0900-00001F000000}">
      <text>
        <r>
          <rPr>
            <b/>
            <sz val="11"/>
            <color indexed="81"/>
            <rFont val="ＭＳ Ｐゴシック"/>
            <family val="3"/>
            <charset val="128"/>
          </rPr>
          <t>自動計算
（打ち込み必要なし）</t>
        </r>
      </text>
    </comment>
    <comment ref="D30" authorId="0" shapeId="0" xr:uid="{00000000-0006-0000-0900-000021000000}">
      <text>
        <r>
          <rPr>
            <b/>
            <sz val="11"/>
            <color indexed="81"/>
            <rFont val="ＭＳ Ｐゴシック"/>
            <family val="3"/>
            <charset val="128"/>
          </rPr>
          <t>自動計算
（打ち込み必要なし）</t>
        </r>
      </text>
    </comment>
    <comment ref="E30" authorId="0" shapeId="0" xr:uid="{00000000-0006-0000-0900-000022000000}">
      <text>
        <r>
          <rPr>
            <b/>
            <sz val="11"/>
            <color indexed="81"/>
            <rFont val="ＭＳ Ｐゴシック"/>
            <family val="3"/>
            <charset val="128"/>
          </rPr>
          <t>直接入力</t>
        </r>
      </text>
    </comment>
    <comment ref="D31" authorId="0" shapeId="0" xr:uid="{00000000-0006-0000-0900-000023000000}">
      <text>
        <r>
          <rPr>
            <b/>
            <sz val="11"/>
            <color indexed="81"/>
            <rFont val="ＭＳ Ｐゴシック"/>
            <family val="3"/>
            <charset val="128"/>
          </rPr>
          <t>自動計算
（打ち込み必要なし）</t>
        </r>
      </text>
    </comment>
    <comment ref="E31" authorId="0" shapeId="0" xr:uid="{00000000-0006-0000-0900-000024000000}">
      <text>
        <r>
          <rPr>
            <b/>
            <sz val="11"/>
            <color indexed="81"/>
            <rFont val="ＭＳ Ｐゴシック"/>
            <family val="3"/>
            <charset val="128"/>
          </rPr>
          <t>直接入力</t>
        </r>
      </text>
    </comment>
    <comment ref="C62" authorId="0" shapeId="0" xr:uid="{00000000-0006-0000-0900-000025000000}">
      <text>
        <r>
          <rPr>
            <b/>
            <sz val="11"/>
            <color indexed="81"/>
            <rFont val="ＭＳ Ｐゴシック"/>
            <family val="3"/>
            <charset val="128"/>
          </rPr>
          <t>直接入力</t>
        </r>
      </text>
    </comment>
    <comment ref="D62" authorId="0" shapeId="0" xr:uid="{00000000-0006-0000-0900-000026000000}">
      <text>
        <r>
          <rPr>
            <b/>
            <sz val="11"/>
            <color indexed="81"/>
            <rFont val="ＭＳ Ｐゴシック"/>
            <family val="3"/>
            <charset val="128"/>
          </rPr>
          <t>直接入力</t>
        </r>
      </text>
    </comment>
    <comment ref="F62" authorId="0" shapeId="0" xr:uid="{00000000-0006-0000-0900-000028000000}">
      <text>
        <r>
          <rPr>
            <b/>
            <sz val="11"/>
            <color indexed="81"/>
            <rFont val="ＭＳ Ｐゴシック"/>
            <family val="3"/>
            <charset val="128"/>
          </rPr>
          <t>直接入力</t>
        </r>
      </text>
    </comment>
    <comment ref="G62" authorId="0" shapeId="0" xr:uid="{00000000-0006-0000-0900-000029000000}">
      <text>
        <r>
          <rPr>
            <b/>
            <sz val="11"/>
            <color indexed="81"/>
            <rFont val="ＭＳ Ｐゴシック"/>
            <family val="3"/>
            <charset val="128"/>
          </rPr>
          <t>直接入力</t>
        </r>
      </text>
    </comment>
    <comment ref="D63" authorId="0" shapeId="0" xr:uid="{00000000-0006-0000-0900-00002A000000}">
      <text>
        <r>
          <rPr>
            <b/>
            <sz val="11"/>
            <color indexed="81"/>
            <rFont val="ＭＳ Ｐゴシック"/>
            <family val="3"/>
            <charset val="128"/>
          </rPr>
          <t>直接入力</t>
        </r>
      </text>
    </comment>
    <comment ref="F63" authorId="0" shapeId="0" xr:uid="{00000000-0006-0000-0900-00002C000000}">
      <text>
        <r>
          <rPr>
            <b/>
            <sz val="11"/>
            <color indexed="81"/>
            <rFont val="ＭＳ Ｐゴシック"/>
            <family val="3"/>
            <charset val="128"/>
          </rPr>
          <t>直接入力</t>
        </r>
      </text>
    </comment>
    <comment ref="G63" authorId="0" shapeId="0" xr:uid="{00000000-0006-0000-0900-00002D000000}">
      <text>
        <r>
          <rPr>
            <b/>
            <sz val="11"/>
            <color indexed="81"/>
            <rFont val="ＭＳ Ｐゴシック"/>
            <family val="3"/>
            <charset val="128"/>
          </rPr>
          <t>直接入力</t>
        </r>
      </text>
    </comment>
  </commentList>
</comments>
</file>

<file path=xl/sharedStrings.xml><?xml version="1.0" encoding="utf-8"?>
<sst xmlns="http://schemas.openxmlformats.org/spreadsheetml/2006/main" count="2259" uniqueCount="1032">
  <si>
    <t>本</t>
    <rPh sb="0" eb="1">
      <t>ホン</t>
    </rPh>
    <phoneticPr fontId="3"/>
  </si>
  <si>
    <t>C=101-120cm</t>
    <phoneticPr fontId="3"/>
  </si>
  <si>
    <t>C=81-100cm</t>
    <phoneticPr fontId="3"/>
  </si>
  <si>
    <t>C=61-80cm</t>
    <phoneticPr fontId="3"/>
  </si>
  <si>
    <t>C=46-60cm</t>
    <phoneticPr fontId="3"/>
  </si>
  <si>
    <t>C=31-45cm</t>
    <phoneticPr fontId="3"/>
  </si>
  <si>
    <t>順応管理</t>
    <rPh sb="0" eb="4">
      <t>ジュンノウカンリ</t>
    </rPh>
    <phoneticPr fontId="3"/>
  </si>
  <si>
    <t>順応管理</t>
    <rPh sb="0" eb="2">
      <t>ジュンノウ</t>
    </rPh>
    <rPh sb="2" eb="4">
      <t>カンリ</t>
    </rPh>
    <phoneticPr fontId="3"/>
  </si>
  <si>
    <t>人</t>
    <rPh sb="0" eb="1">
      <t>ニン</t>
    </rPh>
    <phoneticPr fontId="3"/>
  </si>
  <si>
    <t>軽作業員</t>
    <rPh sb="0" eb="1">
      <t>ケイ</t>
    </rPh>
    <rPh sb="1" eb="4">
      <t>サギョウイン</t>
    </rPh>
    <phoneticPr fontId="3"/>
  </si>
  <si>
    <t>樹木等庭管理</t>
    <rPh sb="0" eb="6">
      <t>ジュモクトウニワカンリ</t>
    </rPh>
    <phoneticPr fontId="3"/>
  </si>
  <si>
    <t>造園工</t>
    <rPh sb="0" eb="2">
      <t>ゾウエン</t>
    </rPh>
    <rPh sb="2" eb="3">
      <t>コウ</t>
    </rPh>
    <phoneticPr fontId="3"/>
  </si>
  <si>
    <t>基本管理</t>
    <rPh sb="0" eb="4">
      <t>キホンカンリ</t>
    </rPh>
    <phoneticPr fontId="3"/>
  </si>
  <si>
    <t>C=120cm以上</t>
    <rPh sb="7" eb="9">
      <t>イジョウ</t>
    </rPh>
    <phoneticPr fontId="3"/>
  </si>
  <si>
    <t>C=90-120cm未満</t>
    <rPh sb="10" eb="12">
      <t>ミマン</t>
    </rPh>
    <phoneticPr fontId="3"/>
  </si>
  <si>
    <t>C=60-90cm未満</t>
    <rPh sb="9" eb="11">
      <t>ミマン</t>
    </rPh>
    <phoneticPr fontId="3"/>
  </si>
  <si>
    <t>C=30-60cm未満</t>
    <rPh sb="9" eb="11">
      <t>ミマン</t>
    </rPh>
    <phoneticPr fontId="3"/>
  </si>
  <si>
    <t>C=30cm未満</t>
    <rPh sb="6" eb="8">
      <t>ミマン</t>
    </rPh>
    <phoneticPr fontId="3"/>
  </si>
  <si>
    <t>m2</t>
    <phoneticPr fontId="3"/>
  </si>
  <si>
    <t>日</t>
    <rPh sb="0" eb="1">
      <t>ヒ</t>
    </rPh>
    <phoneticPr fontId="3"/>
  </si>
  <si>
    <t>m2</t>
    <phoneticPr fontId="3"/>
  </si>
  <si>
    <t>MCPP</t>
    <phoneticPr fontId="3"/>
  </si>
  <si>
    <t>芝生地除草剤散布</t>
    <rPh sb="0" eb="2">
      <t>シバフ</t>
    </rPh>
    <rPh sb="2" eb="3">
      <t>チ</t>
    </rPh>
    <rPh sb="3" eb="8">
      <t>ジョソウザイサンプ</t>
    </rPh>
    <phoneticPr fontId="3"/>
  </si>
  <si>
    <t>H=181cm以上</t>
    <rPh sb="7" eb="9">
      <t>イジョウ</t>
    </rPh>
    <phoneticPr fontId="3"/>
  </si>
  <si>
    <t>C=121cm以上</t>
    <rPh sb="7" eb="9">
      <t>イジョウ</t>
    </rPh>
    <phoneticPr fontId="3"/>
  </si>
  <si>
    <t>C=10cm以上</t>
    <rPh sb="6" eb="8">
      <t>イジョウ</t>
    </rPh>
    <phoneticPr fontId="3"/>
  </si>
  <si>
    <t>C=10cm未満</t>
    <rPh sb="6" eb="8">
      <t>ミマン</t>
    </rPh>
    <phoneticPr fontId="3"/>
  </si>
  <si>
    <t>C=30cm以下</t>
    <rPh sb="6" eb="8">
      <t>イカ</t>
    </rPh>
    <phoneticPr fontId="3"/>
  </si>
  <si>
    <t>運搬処分</t>
    <rPh sb="0" eb="2">
      <t>ウンパン</t>
    </rPh>
    <rPh sb="2" eb="4">
      <t>ショブン</t>
    </rPh>
    <phoneticPr fontId="3"/>
  </si>
  <si>
    <t>クマザサ等刈込み</t>
    <rPh sb="4" eb="5">
      <t>トウ</t>
    </rPh>
    <rPh sb="5" eb="7">
      <t>カリコ</t>
    </rPh>
    <phoneticPr fontId="3"/>
  </si>
  <si>
    <t>付近地処分</t>
    <rPh sb="0" eb="2">
      <t>フキン</t>
    </rPh>
    <rPh sb="2" eb="3">
      <t>チ</t>
    </rPh>
    <rPh sb="3" eb="5">
      <t>ショブン</t>
    </rPh>
    <phoneticPr fontId="3"/>
  </si>
  <si>
    <t>普通化成</t>
    <rPh sb="0" eb="2">
      <t>フツウ</t>
    </rPh>
    <rPh sb="2" eb="4">
      <t>カセイ</t>
    </rPh>
    <phoneticPr fontId="3"/>
  </si>
  <si>
    <t>小面積(付近地処分)</t>
    <rPh sb="0" eb="3">
      <t>ショウメンセキ</t>
    </rPh>
    <rPh sb="4" eb="6">
      <t>フキン</t>
    </rPh>
    <rPh sb="6" eb="7">
      <t>チ</t>
    </rPh>
    <rPh sb="7" eb="9">
      <t>ショブン</t>
    </rPh>
    <phoneticPr fontId="3"/>
  </si>
  <si>
    <t>クロマツこも巻き</t>
    <rPh sb="6" eb="7">
      <t>マ</t>
    </rPh>
    <phoneticPr fontId="3"/>
  </si>
  <si>
    <t>m2</t>
    <phoneticPr fontId="3"/>
  </si>
  <si>
    <t>一般刈込</t>
    <rPh sb="0" eb="4">
      <t>イッパンカリコミ</t>
    </rPh>
    <phoneticPr fontId="3"/>
  </si>
  <si>
    <t>低木刈込</t>
    <rPh sb="0" eb="2">
      <t>テイボク</t>
    </rPh>
    <rPh sb="2" eb="4">
      <t>カリコミ</t>
    </rPh>
    <phoneticPr fontId="3"/>
  </si>
  <si>
    <t>弱刈込</t>
    <rPh sb="0" eb="1">
      <t>ジャク</t>
    </rPh>
    <rPh sb="1" eb="3">
      <t>カリコミ</t>
    </rPh>
    <phoneticPr fontId="3"/>
  </si>
  <si>
    <t>H=91-180cm</t>
    <phoneticPr fontId="3"/>
  </si>
  <si>
    <t>低木剪定</t>
    <rPh sb="0" eb="2">
      <t>テイボク</t>
    </rPh>
    <rPh sb="2" eb="4">
      <t>センテイ</t>
    </rPh>
    <phoneticPr fontId="3"/>
  </si>
  <si>
    <t>H=90cm内外</t>
    <rPh sb="6" eb="8">
      <t>ナイガイ</t>
    </rPh>
    <phoneticPr fontId="3"/>
  </si>
  <si>
    <t>箇所</t>
    <rPh sb="0" eb="2">
      <t>カショ</t>
    </rPh>
    <phoneticPr fontId="3"/>
  </si>
  <si>
    <t>m2</t>
    <phoneticPr fontId="3"/>
  </si>
  <si>
    <t>H=170ｃｍ内外</t>
    <rPh sb="7" eb="9">
      <t>ナイガイ</t>
    </rPh>
    <phoneticPr fontId="3"/>
  </si>
  <si>
    <t>H=200cm内外</t>
    <rPh sb="7" eb="9">
      <t>ナイガイ</t>
    </rPh>
    <phoneticPr fontId="3"/>
  </si>
  <si>
    <t>ダイミョウチク剪定</t>
    <rPh sb="7" eb="9">
      <t>センテイ</t>
    </rPh>
    <phoneticPr fontId="3"/>
  </si>
  <si>
    <t>C=51cm以上</t>
    <rPh sb="6" eb="8">
      <t>イジョウ</t>
    </rPh>
    <phoneticPr fontId="3"/>
  </si>
  <si>
    <t>C=50cm以下</t>
    <rPh sb="6" eb="8">
      <t>イカ</t>
    </rPh>
    <phoneticPr fontId="3"/>
  </si>
  <si>
    <t>C=101cm以上</t>
    <rPh sb="7" eb="9">
      <t>イジョウ</t>
    </rPh>
    <phoneticPr fontId="3"/>
  </si>
  <si>
    <t>C=51-80cm</t>
    <phoneticPr fontId="3"/>
  </si>
  <si>
    <t>H=91cm-180cm</t>
    <phoneticPr fontId="3"/>
  </si>
  <si>
    <t>H=90cm以下</t>
    <rPh sb="6" eb="8">
      <t>イカ</t>
    </rPh>
    <phoneticPr fontId="3"/>
  </si>
  <si>
    <t>C=91ｃｍ以上</t>
    <rPh sb="6" eb="8">
      <t>イジョウ</t>
    </rPh>
    <phoneticPr fontId="3"/>
  </si>
  <si>
    <t>Ｃ=61-90ｃｍ</t>
    <phoneticPr fontId="3"/>
  </si>
  <si>
    <t>C=60ｃｍ以下</t>
    <rPh sb="6" eb="8">
      <t>イカ</t>
    </rPh>
    <phoneticPr fontId="3"/>
  </si>
  <si>
    <t>基本管理</t>
    <rPh sb="0" eb="2">
      <t>キホン</t>
    </rPh>
    <rPh sb="2" eb="4">
      <t>カンリ</t>
    </rPh>
    <phoneticPr fontId="3"/>
  </si>
  <si>
    <t>備考</t>
    <rPh sb="0" eb="2">
      <t>ビコウ</t>
    </rPh>
    <phoneticPr fontId="3"/>
  </si>
  <si>
    <t>設計数量</t>
    <rPh sb="0" eb="2">
      <t>セッケイ</t>
    </rPh>
    <rPh sb="2" eb="4">
      <t>スウリョウ</t>
    </rPh>
    <phoneticPr fontId="3"/>
  </si>
  <si>
    <t>基準
回数</t>
    <rPh sb="0" eb="2">
      <t>キジュン</t>
    </rPh>
    <rPh sb="3" eb="5">
      <t>カイスウ</t>
    </rPh>
    <phoneticPr fontId="3"/>
  </si>
  <si>
    <t>基準
数量</t>
    <rPh sb="0" eb="2">
      <t>キジュン</t>
    </rPh>
    <rPh sb="3" eb="5">
      <t>スウリョウ</t>
    </rPh>
    <phoneticPr fontId="3"/>
  </si>
  <si>
    <t>要件２
(対象・場所)</t>
    <rPh sb="0" eb="2">
      <t>ヨウケン</t>
    </rPh>
    <rPh sb="5" eb="7">
      <t>タイショウ</t>
    </rPh>
    <rPh sb="8" eb="10">
      <t>バショ</t>
    </rPh>
    <phoneticPr fontId="3"/>
  </si>
  <si>
    <t>要件１</t>
    <rPh sb="0" eb="2">
      <t>ヨウケン</t>
    </rPh>
    <phoneticPr fontId="3"/>
  </si>
  <si>
    <t>（はなしょうぶ田）</t>
    <rPh sb="7" eb="8">
      <t>タ</t>
    </rPh>
    <phoneticPr fontId="3"/>
  </si>
  <si>
    <t>後片付け</t>
    <rPh sb="0" eb="3">
      <t>アトカタヅ</t>
    </rPh>
    <phoneticPr fontId="3"/>
  </si>
  <si>
    <t>m2</t>
    <phoneticPr fontId="3"/>
  </si>
  <si>
    <t>3月下旬</t>
    <rPh sb="1" eb="2">
      <t>ガツ</t>
    </rPh>
    <rPh sb="2" eb="4">
      <t>ゲジュン</t>
    </rPh>
    <phoneticPr fontId="3"/>
  </si>
  <si>
    <t>m2</t>
    <phoneticPr fontId="3"/>
  </si>
  <si>
    <t>ﾎﾟｯﾄ</t>
    <phoneticPr fontId="3"/>
  </si>
  <si>
    <t>鉢上げ苗</t>
    <rPh sb="0" eb="1">
      <t>ハチ</t>
    </rPh>
    <rPh sb="1" eb="2">
      <t>ア</t>
    </rPh>
    <rPh sb="3" eb="4">
      <t>ナエ</t>
    </rPh>
    <phoneticPr fontId="3"/>
  </si>
  <si>
    <t>サンドベンチ内</t>
    <rPh sb="6" eb="7">
      <t>ナイ</t>
    </rPh>
    <phoneticPr fontId="3"/>
  </si>
  <si>
    <t>m2</t>
    <phoneticPr fontId="3"/>
  </si>
  <si>
    <t>土部</t>
    <rPh sb="0" eb="1">
      <t>ツチ</t>
    </rPh>
    <rPh sb="1" eb="2">
      <t>ブ</t>
    </rPh>
    <phoneticPr fontId="3"/>
  </si>
  <si>
    <t>ぐり石部</t>
    <rPh sb="2" eb="4">
      <t>イシブ</t>
    </rPh>
    <phoneticPr fontId="3"/>
  </si>
  <si>
    <t>C=31-45</t>
  </si>
  <si>
    <t>C=46-60</t>
  </si>
  <si>
    <t>C=61-80</t>
  </si>
  <si>
    <t>C=81-100</t>
  </si>
  <si>
    <t>C=101-120</t>
  </si>
  <si>
    <t>H=91-180</t>
  </si>
  <si>
    <t>順応</t>
    <rPh sb="0" eb="2">
      <t>ジュンノウ</t>
    </rPh>
    <phoneticPr fontId="3"/>
  </si>
  <si>
    <t>基本管理</t>
    <rPh sb="0" eb="2">
      <t>キホン</t>
    </rPh>
    <rPh sb="2" eb="4">
      <t>カンリ</t>
    </rPh>
    <phoneticPr fontId="3"/>
  </si>
  <si>
    <t>普通化成(小面積)</t>
    <rPh sb="0" eb="2">
      <t>フツウ</t>
    </rPh>
    <rPh sb="2" eb="4">
      <t>カセイ</t>
    </rPh>
    <rPh sb="5" eb="8">
      <t>ショウメンセキ</t>
    </rPh>
    <phoneticPr fontId="3"/>
  </si>
  <si>
    <t>高度化成(部分施肥)</t>
    <rPh sb="0" eb="2">
      <t>コウド</t>
    </rPh>
    <rPh sb="2" eb="4">
      <t>カセイ</t>
    </rPh>
    <rPh sb="5" eb="7">
      <t>ブブン</t>
    </rPh>
    <rPh sb="7" eb="9">
      <t>セヒ</t>
    </rPh>
    <phoneticPr fontId="3"/>
  </si>
  <si>
    <t>除草剤散布</t>
    <rPh sb="0" eb="3">
      <t>ジョソウザイ</t>
    </rPh>
    <rPh sb="3" eb="5">
      <t>サンプ</t>
    </rPh>
    <phoneticPr fontId="3"/>
  </si>
  <si>
    <t>人力切取除草</t>
    <rPh sb="0" eb="2">
      <t>ジンリキ</t>
    </rPh>
    <rPh sb="2" eb="4">
      <t>キリトリ</t>
    </rPh>
    <rPh sb="4" eb="6">
      <t>ジョソウ</t>
    </rPh>
    <phoneticPr fontId="3"/>
  </si>
  <si>
    <t>順応管理</t>
    <rPh sb="0" eb="4">
      <t>ジュンノウカンリ</t>
    </rPh>
    <phoneticPr fontId="3"/>
  </si>
  <si>
    <t>m2</t>
    <phoneticPr fontId="3"/>
  </si>
  <si>
    <t>土壌処理</t>
    <rPh sb="0" eb="2">
      <t>ドジョウ</t>
    </rPh>
    <rPh sb="2" eb="4">
      <t>ショリ</t>
    </rPh>
    <phoneticPr fontId="3"/>
  </si>
  <si>
    <t>日</t>
    <rPh sb="0" eb="1">
      <t>ニチ</t>
    </rPh>
    <phoneticPr fontId="3"/>
  </si>
  <si>
    <t>ｍ2</t>
    <phoneticPr fontId="3"/>
  </si>
  <si>
    <t>菜種油粕　100g/㎡</t>
    <rPh sb="0" eb="2">
      <t>ナタネ</t>
    </rPh>
    <rPh sb="2" eb="4">
      <t>アブラカス</t>
    </rPh>
    <phoneticPr fontId="3"/>
  </si>
  <si>
    <t>m2</t>
    <phoneticPr fontId="3"/>
  </si>
  <si>
    <t>長期有効被覆肥料　100ｇ/㎡</t>
    <rPh sb="0" eb="2">
      <t>チョウキ</t>
    </rPh>
    <rPh sb="2" eb="4">
      <t>ユウコウ</t>
    </rPh>
    <rPh sb="4" eb="6">
      <t>ヒフク</t>
    </rPh>
    <rPh sb="6" eb="8">
      <t>ヒリョウ</t>
    </rPh>
    <phoneticPr fontId="3"/>
  </si>
  <si>
    <t>１回当り２度散布</t>
    <phoneticPr fontId="3"/>
  </si>
  <si>
    <t>回</t>
    <rPh sb="0" eb="1">
      <t>カイ</t>
    </rPh>
    <phoneticPr fontId="3"/>
  </si>
  <si>
    <t>大面積（刈放し）</t>
    <rPh sb="0" eb="3">
      <t>ダイメンセキ</t>
    </rPh>
    <rPh sb="4" eb="5">
      <t>カ</t>
    </rPh>
    <rPh sb="5" eb="6">
      <t>ハナ</t>
    </rPh>
    <phoneticPr fontId="3"/>
  </si>
  <si>
    <t>ロータリーモア</t>
    <phoneticPr fontId="3"/>
  </si>
  <si>
    <t>斜面地　跡片付け、運搬込</t>
    <rPh sb="0" eb="2">
      <t>シャメン</t>
    </rPh>
    <rPh sb="2" eb="3">
      <t>チ</t>
    </rPh>
    <rPh sb="4" eb="7">
      <t>アトカタヅ</t>
    </rPh>
    <rPh sb="9" eb="11">
      <t>ウンパン</t>
    </rPh>
    <rPh sb="11" eb="12">
      <t>コミ</t>
    </rPh>
    <phoneticPr fontId="3"/>
  </si>
  <si>
    <t>ｍ2</t>
    <phoneticPr fontId="3"/>
  </si>
  <si>
    <t>茎葉処理</t>
    <rPh sb="0" eb="1">
      <t>クキ</t>
    </rPh>
    <rPh sb="1" eb="2">
      <t>ハ</t>
    </rPh>
    <rPh sb="2" eb="4">
      <t>ショリ</t>
    </rPh>
    <phoneticPr fontId="3"/>
  </si>
  <si>
    <t>除草剤散布　MCPP</t>
    <rPh sb="0" eb="3">
      <t>ジョソウザイ</t>
    </rPh>
    <rPh sb="3" eb="5">
      <t>サンプ</t>
    </rPh>
    <phoneticPr fontId="3"/>
  </si>
  <si>
    <t>剪定</t>
    <rPh sb="0" eb="2">
      <t>センテイ</t>
    </rPh>
    <phoneticPr fontId="3"/>
  </si>
  <si>
    <t>施肥</t>
    <rPh sb="0" eb="2">
      <t>セヒ</t>
    </rPh>
    <phoneticPr fontId="3"/>
  </si>
  <si>
    <t>除草</t>
    <rPh sb="0" eb="2">
      <t>ジョソウ</t>
    </rPh>
    <phoneticPr fontId="3"/>
  </si>
  <si>
    <t>その他</t>
    <rPh sb="2" eb="3">
      <t>タ</t>
    </rPh>
    <phoneticPr fontId="3"/>
  </si>
  <si>
    <t>斜面地花壇管理</t>
    <rPh sb="0" eb="2">
      <t>シャメン</t>
    </rPh>
    <rPh sb="2" eb="3">
      <t>チ</t>
    </rPh>
    <rPh sb="3" eb="5">
      <t>カダン</t>
    </rPh>
    <rPh sb="5" eb="7">
      <t>カンリ</t>
    </rPh>
    <phoneticPr fontId="3"/>
  </si>
  <si>
    <t>洲浜管理</t>
    <rPh sb="0" eb="1">
      <t>ス</t>
    </rPh>
    <rPh sb="1" eb="2">
      <t>ハマ</t>
    </rPh>
    <rPh sb="2" eb="4">
      <t>カンリ</t>
    </rPh>
    <phoneticPr fontId="3"/>
  </si>
  <si>
    <t>竹林間伐</t>
    <rPh sb="0" eb="2">
      <t>チクリン</t>
    </rPh>
    <rPh sb="2" eb="4">
      <t>カンバツ</t>
    </rPh>
    <phoneticPr fontId="3"/>
  </si>
  <si>
    <t>除草剤散布</t>
    <rPh sb="0" eb="3">
      <t>ジョソウザイ</t>
    </rPh>
    <rPh sb="3" eb="5">
      <t>サンプ</t>
    </rPh>
    <phoneticPr fontId="3"/>
  </si>
  <si>
    <t>潅水</t>
    <rPh sb="0" eb="2">
      <t>カンスイ</t>
    </rPh>
    <phoneticPr fontId="3"/>
  </si>
  <si>
    <t>剪定</t>
    <rPh sb="0" eb="2">
      <t>センテイ</t>
    </rPh>
    <phoneticPr fontId="3"/>
  </si>
  <si>
    <t>シャクヤク株分け</t>
    <rPh sb="5" eb="7">
      <t>カブワ</t>
    </rPh>
    <phoneticPr fontId="3"/>
  </si>
  <si>
    <t>本</t>
    <rPh sb="0" eb="1">
      <t>ホン</t>
    </rPh>
    <phoneticPr fontId="3"/>
  </si>
  <si>
    <t>㎥</t>
    <phoneticPr fontId="3"/>
  </si>
  <si>
    <t>㎡</t>
    <phoneticPr fontId="3"/>
  </si>
  <si>
    <t>流れ清掃</t>
    <rPh sb="0" eb="1">
      <t>ナガ</t>
    </rPh>
    <rPh sb="2" eb="4">
      <t>セイソウ</t>
    </rPh>
    <phoneticPr fontId="3"/>
  </si>
  <si>
    <t>土砂取り除き</t>
    <rPh sb="0" eb="2">
      <t>ドシャ</t>
    </rPh>
    <rPh sb="2" eb="3">
      <t>ト</t>
    </rPh>
    <rPh sb="4" eb="5">
      <t>ノゾ</t>
    </rPh>
    <phoneticPr fontId="3"/>
  </si>
  <si>
    <t>流れ部他敷石地除草</t>
    <rPh sb="0" eb="1">
      <t>ナガ</t>
    </rPh>
    <rPh sb="2" eb="3">
      <t>ブ</t>
    </rPh>
    <rPh sb="3" eb="4">
      <t>ホカ</t>
    </rPh>
    <rPh sb="4" eb="6">
      <t>シキイシ</t>
    </rPh>
    <rPh sb="6" eb="7">
      <t>チ</t>
    </rPh>
    <rPh sb="7" eb="9">
      <t>ジョソウ</t>
    </rPh>
    <phoneticPr fontId="3"/>
  </si>
  <si>
    <t>人力切取</t>
    <rPh sb="0" eb="2">
      <t>ジンリキ</t>
    </rPh>
    <rPh sb="2" eb="4">
      <t>キリトリ</t>
    </rPh>
    <phoneticPr fontId="3"/>
  </si>
  <si>
    <t>緑地補修</t>
    <rPh sb="0" eb="2">
      <t>リョクチ</t>
    </rPh>
    <rPh sb="2" eb="4">
      <t>ホシュウ</t>
    </rPh>
    <phoneticPr fontId="3"/>
  </si>
  <si>
    <t>樹木管理</t>
    <rPh sb="0" eb="2">
      <t>ジュモク</t>
    </rPh>
    <rPh sb="2" eb="4">
      <t>カンリ</t>
    </rPh>
    <phoneticPr fontId="3"/>
  </si>
  <si>
    <t>人力除草</t>
    <rPh sb="0" eb="2">
      <t>ジンリキ</t>
    </rPh>
    <rPh sb="2" eb="4">
      <t>ジョソウ</t>
    </rPh>
    <phoneticPr fontId="3"/>
  </si>
  <si>
    <t>落葉かき</t>
    <rPh sb="0" eb="2">
      <t>オチバ</t>
    </rPh>
    <phoneticPr fontId="3"/>
  </si>
  <si>
    <t>㎡</t>
    <phoneticPr fontId="3"/>
  </si>
  <si>
    <t>人</t>
    <rPh sb="0" eb="1">
      <t>ニン</t>
    </rPh>
    <phoneticPr fontId="3"/>
  </si>
  <si>
    <t>10回</t>
    <rPh sb="2" eb="3">
      <t>カイ</t>
    </rPh>
    <phoneticPr fontId="3"/>
  </si>
  <si>
    <t>1回</t>
    <rPh sb="1" eb="2">
      <t>カイ</t>
    </rPh>
    <phoneticPr fontId="3"/>
  </si>
  <si>
    <t>病害虫防除</t>
    <rPh sb="0" eb="3">
      <t>ビョウガイチュウ</t>
    </rPh>
    <rPh sb="3" eb="5">
      <t>ボウジョ</t>
    </rPh>
    <phoneticPr fontId="3"/>
  </si>
  <si>
    <t>伐採</t>
    <rPh sb="0" eb="2">
      <t>バッサイ</t>
    </rPh>
    <phoneticPr fontId="3"/>
  </si>
  <si>
    <t>薬剤散布</t>
    <rPh sb="0" eb="2">
      <t>ヤクザイ</t>
    </rPh>
    <rPh sb="2" eb="4">
      <t>サンプ</t>
    </rPh>
    <phoneticPr fontId="3"/>
  </si>
  <si>
    <t>芝生更生</t>
    <rPh sb="0" eb="2">
      <t>シバフ</t>
    </rPh>
    <rPh sb="2" eb="4">
      <t>コウセイ</t>
    </rPh>
    <phoneticPr fontId="3"/>
  </si>
  <si>
    <t>刈取</t>
    <rPh sb="0" eb="2">
      <t>カリトリ</t>
    </rPh>
    <phoneticPr fontId="3"/>
  </si>
  <si>
    <t>株分</t>
    <rPh sb="0" eb="2">
      <t>カブワ</t>
    </rPh>
    <phoneticPr fontId="3"/>
  </si>
  <si>
    <t>鉢上げ</t>
    <rPh sb="0" eb="1">
      <t>ハチ</t>
    </rPh>
    <rPh sb="1" eb="2">
      <t>ア</t>
    </rPh>
    <phoneticPr fontId="3"/>
  </si>
  <si>
    <t>摘花</t>
    <rPh sb="0" eb="2">
      <t>テキカ</t>
    </rPh>
    <phoneticPr fontId="3"/>
  </si>
  <si>
    <t>地下茎整理</t>
    <rPh sb="0" eb="3">
      <t>チカケイ</t>
    </rPh>
    <rPh sb="3" eb="5">
      <t>セイリ</t>
    </rPh>
    <phoneticPr fontId="3"/>
  </si>
  <si>
    <t>土壌改良</t>
    <rPh sb="0" eb="2">
      <t>ドジョウ</t>
    </rPh>
    <rPh sb="2" eb="4">
      <t>カイリョウ</t>
    </rPh>
    <phoneticPr fontId="3"/>
  </si>
  <si>
    <t>枯葉撤去・摘花</t>
    <rPh sb="0" eb="2">
      <t>カレハ</t>
    </rPh>
    <rPh sb="2" eb="4">
      <t>テッキョ</t>
    </rPh>
    <rPh sb="5" eb="7">
      <t>テッカ</t>
    </rPh>
    <phoneticPr fontId="3"/>
  </si>
  <si>
    <t>池内清掃</t>
    <rPh sb="0" eb="1">
      <t>イケ</t>
    </rPh>
    <rPh sb="1" eb="2">
      <t>ナイ</t>
    </rPh>
    <rPh sb="2" eb="4">
      <t>セイソウ</t>
    </rPh>
    <phoneticPr fontId="3"/>
  </si>
  <si>
    <t>地下茎除去</t>
    <rPh sb="0" eb="3">
      <t>チカケイ</t>
    </rPh>
    <rPh sb="3" eb="5">
      <t>ジョキョ</t>
    </rPh>
    <phoneticPr fontId="3"/>
  </si>
  <si>
    <t>植付地耕耘</t>
    <rPh sb="0" eb="2">
      <t>ウエツケ</t>
    </rPh>
    <rPh sb="2" eb="3">
      <t>チ</t>
    </rPh>
    <rPh sb="3" eb="4">
      <t>コウ</t>
    </rPh>
    <rPh sb="4" eb="5">
      <t>ウン</t>
    </rPh>
    <phoneticPr fontId="3"/>
  </si>
  <si>
    <t>植付</t>
    <rPh sb="0" eb="2">
      <t>ウエツケ</t>
    </rPh>
    <phoneticPr fontId="3"/>
  </si>
  <si>
    <t>クロマツ剪定(一般)</t>
    <rPh sb="4" eb="6">
      <t>センテイ</t>
    </rPh>
    <rPh sb="7" eb="9">
      <t>イッパン</t>
    </rPh>
    <phoneticPr fontId="3"/>
  </si>
  <si>
    <t>クロチク剪定</t>
    <rPh sb="4" eb="6">
      <t>センテイ</t>
    </rPh>
    <phoneticPr fontId="3"/>
  </si>
  <si>
    <t>フジ棚剪定</t>
    <rPh sb="2" eb="3">
      <t>タナ</t>
    </rPh>
    <rPh sb="3" eb="5">
      <t>センテイ</t>
    </rPh>
    <phoneticPr fontId="3"/>
  </si>
  <si>
    <t>水生花壇施肥</t>
    <rPh sb="0" eb="2">
      <t>スイセイ</t>
    </rPh>
    <rPh sb="2" eb="4">
      <t>カダン</t>
    </rPh>
    <rPh sb="4" eb="6">
      <t>セヒ</t>
    </rPh>
    <phoneticPr fontId="3"/>
  </si>
  <si>
    <t>芝生地施肥</t>
    <rPh sb="0" eb="2">
      <t>シバフ</t>
    </rPh>
    <rPh sb="2" eb="3">
      <t>チ</t>
    </rPh>
    <rPh sb="3" eb="5">
      <t>セヒ</t>
    </rPh>
    <phoneticPr fontId="3"/>
  </si>
  <si>
    <t>水草刈取</t>
    <rPh sb="0" eb="2">
      <t>ミズクサ</t>
    </rPh>
    <rPh sb="2" eb="4">
      <t>カリトリ</t>
    </rPh>
    <phoneticPr fontId="3"/>
  </si>
  <si>
    <t>芝刈</t>
    <rPh sb="0" eb="1">
      <t>シバ</t>
    </rPh>
    <rPh sb="1" eb="2">
      <t>カリ</t>
    </rPh>
    <phoneticPr fontId="3"/>
  </si>
  <si>
    <t>枝撤去</t>
    <rPh sb="0" eb="1">
      <t>エダ</t>
    </rPh>
    <rPh sb="1" eb="3">
      <t>テッキョ</t>
    </rPh>
    <phoneticPr fontId="3"/>
  </si>
  <si>
    <t>セキショウ取除</t>
    <rPh sb="5" eb="7">
      <t>トリノゾ</t>
    </rPh>
    <phoneticPr fontId="3"/>
  </si>
  <si>
    <t>落葉清掃</t>
    <rPh sb="0" eb="2">
      <t>ラクヨウ</t>
    </rPh>
    <rPh sb="2" eb="4">
      <t>セイソウ</t>
    </rPh>
    <phoneticPr fontId="3"/>
  </si>
  <si>
    <t>支障木撤去</t>
    <rPh sb="0" eb="3">
      <t>シショウボク</t>
    </rPh>
    <rPh sb="3" eb="5">
      <t>テッキョ</t>
    </rPh>
    <phoneticPr fontId="3"/>
  </si>
  <si>
    <t>枯木撤去</t>
    <rPh sb="0" eb="2">
      <t>カレキ</t>
    </rPh>
    <rPh sb="2" eb="4">
      <t>テッキョ</t>
    </rPh>
    <phoneticPr fontId="3"/>
  </si>
  <si>
    <t>高木施肥</t>
    <rPh sb="0" eb="2">
      <t>コウボク</t>
    </rPh>
    <rPh sb="2" eb="4">
      <t>セヒ</t>
    </rPh>
    <phoneticPr fontId="3"/>
  </si>
  <si>
    <t>低木施肥</t>
    <rPh sb="0" eb="2">
      <t>テイボク</t>
    </rPh>
    <rPh sb="2" eb="4">
      <t>セヒ</t>
    </rPh>
    <phoneticPr fontId="3"/>
  </si>
  <si>
    <t>芝管理</t>
    <rPh sb="0" eb="1">
      <t>シバ</t>
    </rPh>
    <rPh sb="1" eb="3">
      <t>カンリ</t>
    </rPh>
    <phoneticPr fontId="3"/>
  </si>
  <si>
    <t>殺菌剤散布</t>
    <rPh sb="0" eb="3">
      <t>サッキンザイ</t>
    </rPh>
    <rPh sb="3" eb="5">
      <t>サンプ</t>
    </rPh>
    <phoneticPr fontId="3"/>
  </si>
  <si>
    <t>株分け</t>
    <rPh sb="0" eb="2">
      <t>カブワ</t>
    </rPh>
    <phoneticPr fontId="3"/>
  </si>
  <si>
    <t>植付地耕耘</t>
    <rPh sb="0" eb="2">
      <t>ウエツケ</t>
    </rPh>
    <rPh sb="2" eb="3">
      <t>チ</t>
    </rPh>
    <rPh sb="3" eb="5">
      <t>コウウン</t>
    </rPh>
    <phoneticPr fontId="3"/>
  </si>
  <si>
    <t>新稙地土壌改良</t>
    <rPh sb="0" eb="1">
      <t>シン</t>
    </rPh>
    <rPh sb="1" eb="2">
      <t>ショク</t>
    </rPh>
    <rPh sb="2" eb="3">
      <t>チ</t>
    </rPh>
    <rPh sb="3" eb="5">
      <t>ドジョウ</t>
    </rPh>
    <rPh sb="5" eb="7">
      <t>カイリョウ</t>
    </rPh>
    <phoneticPr fontId="3"/>
  </si>
  <si>
    <t>苗植付</t>
    <rPh sb="0" eb="1">
      <t>ナエ</t>
    </rPh>
    <rPh sb="1" eb="3">
      <t>ウエツケ</t>
    </rPh>
    <phoneticPr fontId="3"/>
  </si>
  <si>
    <t>菖蒲刈取</t>
    <rPh sb="0" eb="2">
      <t>ショウブ</t>
    </rPh>
    <rPh sb="2" eb="4">
      <t>カリトリ</t>
    </rPh>
    <phoneticPr fontId="3"/>
  </si>
  <si>
    <t>ハス・スイレン刈取</t>
    <rPh sb="7" eb="9">
      <t>カリトリ</t>
    </rPh>
    <phoneticPr fontId="3"/>
  </si>
  <si>
    <t>枯葉撤去・摘花</t>
    <rPh sb="0" eb="2">
      <t>カレハ</t>
    </rPh>
    <rPh sb="2" eb="4">
      <t>テッキョ</t>
    </rPh>
    <rPh sb="5" eb="6">
      <t>テキ</t>
    </rPh>
    <rPh sb="6" eb="7">
      <t>カ</t>
    </rPh>
    <phoneticPr fontId="3"/>
  </si>
  <si>
    <t>池内清掃</t>
    <rPh sb="0" eb="2">
      <t>イケナイ</t>
    </rPh>
    <rPh sb="2" eb="4">
      <t>セイソウ</t>
    </rPh>
    <phoneticPr fontId="3"/>
  </si>
  <si>
    <t>恒常的景観管理</t>
    <rPh sb="0" eb="3">
      <t>コウジョウテキ</t>
    </rPh>
    <rPh sb="3" eb="5">
      <t>ケイカン</t>
    </rPh>
    <rPh sb="5" eb="7">
      <t>カンリ</t>
    </rPh>
    <phoneticPr fontId="3"/>
  </si>
  <si>
    <t>茶庭管理</t>
    <rPh sb="0" eb="1">
      <t>チャ</t>
    </rPh>
    <rPh sb="1" eb="2">
      <t>ニワ</t>
    </rPh>
    <rPh sb="2" eb="4">
      <t>カンリ</t>
    </rPh>
    <phoneticPr fontId="3"/>
  </si>
  <si>
    <t>花菖蒲管理</t>
    <rPh sb="0" eb="3">
      <t>ハナショウブ</t>
    </rPh>
    <rPh sb="3" eb="5">
      <t>カンリ</t>
    </rPh>
    <phoneticPr fontId="3"/>
  </si>
  <si>
    <t>菖蒲苗床管理（第4苗圃）</t>
    <rPh sb="0" eb="2">
      <t>ショウブ</t>
    </rPh>
    <rPh sb="2" eb="4">
      <t>ナエドコ</t>
    </rPh>
    <rPh sb="4" eb="6">
      <t>カンリ</t>
    </rPh>
    <rPh sb="7" eb="8">
      <t>ダイ</t>
    </rPh>
    <rPh sb="9" eb="11">
      <t>ビョウホ</t>
    </rPh>
    <phoneticPr fontId="3"/>
  </si>
  <si>
    <t>ハス管理</t>
    <rPh sb="2" eb="4">
      <t>カンリ</t>
    </rPh>
    <phoneticPr fontId="3"/>
  </si>
  <si>
    <t>梅林管理</t>
    <rPh sb="0" eb="2">
      <t>バイリン</t>
    </rPh>
    <rPh sb="2" eb="4">
      <t>カンリ</t>
    </rPh>
    <phoneticPr fontId="3"/>
  </si>
  <si>
    <t>芝刈更生</t>
    <rPh sb="0" eb="1">
      <t>シバ</t>
    </rPh>
    <rPh sb="1" eb="2">
      <t>カリ</t>
    </rPh>
    <rPh sb="2" eb="4">
      <t>コウセイ</t>
    </rPh>
    <phoneticPr fontId="3"/>
  </si>
  <si>
    <t>夏季剪定（中高木）</t>
    <rPh sb="0" eb="2">
      <t>カキ</t>
    </rPh>
    <rPh sb="2" eb="4">
      <t>センテイ</t>
    </rPh>
    <rPh sb="5" eb="6">
      <t>チュウ</t>
    </rPh>
    <rPh sb="6" eb="8">
      <t>コウボク</t>
    </rPh>
    <phoneticPr fontId="3"/>
  </si>
  <si>
    <t>夏季剪定（低木）</t>
    <rPh sb="0" eb="2">
      <t>カキ</t>
    </rPh>
    <rPh sb="2" eb="4">
      <t>センテイ</t>
    </rPh>
    <rPh sb="5" eb="6">
      <t>テイ</t>
    </rPh>
    <phoneticPr fontId="3"/>
  </si>
  <si>
    <t>冬季枝整理</t>
    <rPh sb="0" eb="2">
      <t>トウキ</t>
    </rPh>
    <rPh sb="2" eb="3">
      <t>エダ</t>
    </rPh>
    <rPh sb="3" eb="5">
      <t>セイリ</t>
    </rPh>
    <phoneticPr fontId="3"/>
  </si>
  <si>
    <t>殺虫剤散布　ｸﾛﾁｱﾆｼﾞﾝ水和剤</t>
    <rPh sb="0" eb="3">
      <t>サッチュウザイ</t>
    </rPh>
    <rPh sb="3" eb="5">
      <t>サンプ</t>
    </rPh>
    <rPh sb="14" eb="17">
      <t>スイワザイ</t>
    </rPh>
    <phoneticPr fontId="3"/>
  </si>
  <si>
    <t>殺虫剤散布　ﾀﾞｲｱｼﾞﾉﾝ・ﾒｿﾐﾙ粒剤</t>
    <rPh sb="0" eb="3">
      <t>サッチュウザイ</t>
    </rPh>
    <rPh sb="3" eb="5">
      <t>サンプ</t>
    </rPh>
    <phoneticPr fontId="3"/>
  </si>
  <si>
    <t>ヤナギ剪定</t>
    <rPh sb="3" eb="5">
      <t>センテイ</t>
    </rPh>
    <phoneticPr fontId="3"/>
  </si>
  <si>
    <t>ヤナギ裾刈剪定</t>
    <rPh sb="3" eb="5">
      <t>スソカリ</t>
    </rPh>
    <rPh sb="5" eb="7">
      <t>センテイ</t>
    </rPh>
    <phoneticPr fontId="3"/>
  </si>
  <si>
    <t>幹吹剪定</t>
    <rPh sb="0" eb="2">
      <t>ミキフ</t>
    </rPh>
    <rPh sb="2" eb="4">
      <t>センテイ</t>
    </rPh>
    <phoneticPr fontId="3"/>
  </si>
  <si>
    <t>整枝</t>
    <rPh sb="0" eb="1">
      <t>セイ</t>
    </rPh>
    <rPh sb="1" eb="2">
      <t>シ</t>
    </rPh>
    <phoneticPr fontId="3"/>
  </si>
  <si>
    <t>樹林地　肩掛式</t>
    <rPh sb="0" eb="2">
      <t>ジュリン</t>
    </rPh>
    <rPh sb="2" eb="3">
      <t>チ</t>
    </rPh>
    <rPh sb="4" eb="6">
      <t>カタカケ</t>
    </rPh>
    <rPh sb="6" eb="7">
      <t>シキ</t>
    </rPh>
    <phoneticPr fontId="3"/>
  </si>
  <si>
    <t>斜面地　肩掛式</t>
    <rPh sb="0" eb="2">
      <t>シャメン</t>
    </rPh>
    <rPh sb="2" eb="3">
      <t>チ</t>
    </rPh>
    <rPh sb="4" eb="6">
      <t>カタカケ</t>
    </rPh>
    <rPh sb="6" eb="7">
      <t>シキ</t>
    </rPh>
    <phoneticPr fontId="3"/>
  </si>
  <si>
    <t>灌木地　人力除草</t>
    <rPh sb="0" eb="2">
      <t>カンボク</t>
    </rPh>
    <rPh sb="2" eb="3">
      <t>チ</t>
    </rPh>
    <rPh sb="4" eb="6">
      <t>ジンリキ</t>
    </rPh>
    <rPh sb="6" eb="8">
      <t>ジョソウ</t>
    </rPh>
    <phoneticPr fontId="3"/>
  </si>
  <si>
    <t>地被類地　人力除草</t>
    <rPh sb="0" eb="2">
      <t>チヒ</t>
    </rPh>
    <rPh sb="2" eb="3">
      <t>ルイ</t>
    </rPh>
    <rPh sb="3" eb="4">
      <t>チ</t>
    </rPh>
    <rPh sb="5" eb="7">
      <t>ジンリキ</t>
    </rPh>
    <rPh sb="7" eb="9">
      <t>ジョソウ</t>
    </rPh>
    <phoneticPr fontId="3"/>
  </si>
  <si>
    <t>水草地　人力除草</t>
    <rPh sb="0" eb="2">
      <t>ミズクサ</t>
    </rPh>
    <rPh sb="2" eb="3">
      <t>チ</t>
    </rPh>
    <rPh sb="4" eb="6">
      <t>ジンリキ</t>
    </rPh>
    <rPh sb="6" eb="8">
      <t>ジョソウ</t>
    </rPh>
    <phoneticPr fontId="3"/>
  </si>
  <si>
    <t>夏季剪定</t>
    <rPh sb="0" eb="2">
      <t>カキ</t>
    </rPh>
    <rPh sb="2" eb="4">
      <t>センテイ</t>
    </rPh>
    <phoneticPr fontId="3"/>
  </si>
  <si>
    <t>冬季剪定</t>
    <rPh sb="0" eb="4">
      <t>トウキセンテイ</t>
    </rPh>
    <phoneticPr fontId="3"/>
  </si>
  <si>
    <t>造園工</t>
    <rPh sb="0" eb="2">
      <t>ゾウエン</t>
    </rPh>
    <rPh sb="2" eb="3">
      <t>コウ</t>
    </rPh>
    <phoneticPr fontId="3"/>
  </si>
  <si>
    <t>運搬込</t>
    <rPh sb="0" eb="2">
      <t>ウンパン</t>
    </rPh>
    <rPh sb="2" eb="3">
      <t>コミ</t>
    </rPh>
    <phoneticPr fontId="3"/>
  </si>
  <si>
    <t>殺虫殺菌剤散布</t>
    <phoneticPr fontId="3"/>
  </si>
  <si>
    <t>殺菌剤散布</t>
    <phoneticPr fontId="3"/>
  </si>
  <si>
    <t>殺虫剤散布</t>
    <phoneticPr fontId="3"/>
  </si>
  <si>
    <t>軽作業員</t>
    <rPh sb="0" eb="1">
      <t>ケイ</t>
    </rPh>
    <rPh sb="1" eb="4">
      <t>サギョウイン</t>
    </rPh>
    <phoneticPr fontId="3"/>
  </si>
  <si>
    <t>落葉かき</t>
  </si>
  <si>
    <t>作業</t>
    <phoneticPr fontId="3"/>
  </si>
  <si>
    <t>支障木撤去</t>
    <phoneticPr fontId="3"/>
  </si>
  <si>
    <t>C=61～</t>
  </si>
  <si>
    <t>　　　計</t>
  </si>
  <si>
    <t>剪定対象</t>
  </si>
  <si>
    <t>C=30㎝</t>
  </si>
  <si>
    <t>C=31～</t>
  </si>
  <si>
    <t>C=46～</t>
  </si>
  <si>
    <t>C=81～</t>
  </si>
  <si>
    <t>C101～</t>
  </si>
  <si>
    <t>総本数</t>
    <rPh sb="0" eb="1">
      <t>ソウ</t>
    </rPh>
    <rPh sb="1" eb="3">
      <t>ホンスウ</t>
    </rPh>
    <phoneticPr fontId="14"/>
  </si>
  <si>
    <t xml:space="preserve">  45㎝</t>
  </si>
  <si>
    <t xml:space="preserve">  60㎝</t>
  </si>
  <si>
    <t xml:space="preserve">  80㎝</t>
  </si>
  <si>
    <t xml:space="preserve"> 100㎝</t>
  </si>
  <si>
    <t xml:space="preserve"> 120㎝</t>
  </si>
  <si>
    <t>以上</t>
  </si>
  <si>
    <t>(3年毎)</t>
    <rPh sb="2" eb="4">
      <t>ネンゴト</t>
    </rPh>
    <phoneticPr fontId="14"/>
  </si>
  <si>
    <t>ﾔﾏﾓﾓ、ﾓﾐｼﾞ等</t>
    <rPh sb="9" eb="10">
      <t>トウ</t>
    </rPh>
    <phoneticPr fontId="14"/>
  </si>
  <si>
    <t>　一般常緑樹</t>
    <rPh sb="1" eb="3">
      <t>イッパン</t>
    </rPh>
    <rPh sb="3" eb="6">
      <t>ジョウリョクジュ</t>
    </rPh>
    <phoneticPr fontId="14"/>
  </si>
  <si>
    <t>　地区名</t>
  </si>
  <si>
    <t>　      主な樹種</t>
  </si>
  <si>
    <t>総本数</t>
  </si>
  <si>
    <t>以上</t>
    <rPh sb="0" eb="2">
      <t>イジョウ</t>
    </rPh>
    <phoneticPr fontId="14"/>
  </si>
  <si>
    <t>低木剪定（全域）</t>
  </si>
  <si>
    <t>中木剪定（全域）</t>
  </si>
  <si>
    <t>計</t>
    <rPh sb="0" eb="1">
      <t>ケイ</t>
    </rPh>
    <phoneticPr fontId="14"/>
  </si>
  <si>
    <t>未満</t>
    <rPh sb="0" eb="2">
      <t>ミマン</t>
    </rPh>
    <phoneticPr fontId="14"/>
  </si>
  <si>
    <t>全域</t>
    <rPh sb="0" eb="2">
      <t>ゼンイキ</t>
    </rPh>
    <phoneticPr fontId="14"/>
  </si>
  <si>
    <t>クロマツ</t>
  </si>
  <si>
    <t>汎庵前</t>
    <rPh sb="0" eb="1">
      <t>ハン</t>
    </rPh>
    <phoneticPr fontId="14"/>
  </si>
  <si>
    <t>本</t>
    <rPh sb="0" eb="1">
      <t>ホン</t>
    </rPh>
    <phoneticPr fontId="14"/>
  </si>
  <si>
    <t>　　　主な樹種</t>
  </si>
  <si>
    <t>　全　域（園路沿い）</t>
  </si>
  <si>
    <t>C=18～</t>
  </si>
  <si>
    <t xml:space="preserve">  30㎝</t>
  </si>
  <si>
    <t>全    域　(ﾄｳｶｴﾃﾞ等)</t>
    <rPh sb="14" eb="15">
      <t>トウ</t>
    </rPh>
    <phoneticPr fontId="14"/>
  </si>
  <si>
    <t>　計</t>
  </si>
  <si>
    <t>裾刈剪定も同数</t>
    <rPh sb="0" eb="1">
      <t>スソ</t>
    </rPh>
    <rPh sb="1" eb="2">
      <t>カ</t>
    </rPh>
    <rPh sb="2" eb="4">
      <t>センテイ</t>
    </rPh>
    <rPh sb="5" eb="7">
      <t>ドウスウ</t>
    </rPh>
    <phoneticPr fontId="14"/>
  </si>
  <si>
    <t>C= 0～</t>
  </si>
  <si>
    <t>C=51～</t>
  </si>
  <si>
    <t>　主な樹種</t>
  </si>
  <si>
    <t>　ハス池周囲</t>
  </si>
  <si>
    <t>サクラ類</t>
  </si>
  <si>
    <t>　千里庵外庭</t>
  </si>
  <si>
    <t>本数</t>
    <rPh sb="0" eb="2">
      <t>ホンスウ</t>
    </rPh>
    <phoneticPr fontId="14"/>
  </si>
  <si>
    <t>Ｈ＝ 0㎝～90㎝</t>
  </si>
  <si>
    <t>Ｈ＝ 181㎝以上</t>
  </si>
  <si>
    <t>合       計</t>
    <rPh sb="0" eb="1">
      <t>ゴウ</t>
    </rPh>
    <phoneticPr fontId="14"/>
  </si>
  <si>
    <t>　面　積</t>
  </si>
  <si>
    <t>（全面、２面、１面）（２回刈）</t>
    <rPh sb="12" eb="13">
      <t>カイ</t>
    </rPh>
    <rPh sb="13" eb="14">
      <t>カリ</t>
    </rPh>
    <phoneticPr fontId="14"/>
  </si>
  <si>
    <t>　　小        計</t>
  </si>
  <si>
    <t>近世、現代地区</t>
    <rPh sb="0" eb="2">
      <t>キンセイ</t>
    </rPh>
    <rPh sb="3" eb="4">
      <t>ゲン</t>
    </rPh>
    <rPh sb="4" eb="5">
      <t>ダイ</t>
    </rPh>
    <rPh sb="5" eb="7">
      <t>チク</t>
    </rPh>
    <phoneticPr fontId="14"/>
  </si>
  <si>
    <t>ハス池、</t>
    <rPh sb="2" eb="3">
      <t>イケ</t>
    </rPh>
    <phoneticPr fontId="14"/>
  </si>
  <si>
    <t>３号棟周辺</t>
    <rPh sb="1" eb="3">
      <t>ゴウトウ</t>
    </rPh>
    <rPh sb="3" eb="5">
      <t>シュウヘン</t>
    </rPh>
    <phoneticPr fontId="14"/>
  </si>
  <si>
    <t>心字池周辺</t>
    <rPh sb="0" eb="1">
      <t>シン</t>
    </rPh>
    <rPh sb="1" eb="2">
      <t>ジ</t>
    </rPh>
    <rPh sb="2" eb="3">
      <t>イケ</t>
    </rPh>
    <rPh sb="3" eb="5">
      <t>シュウヘン</t>
    </rPh>
    <phoneticPr fontId="14"/>
  </si>
  <si>
    <t>水生花壇地</t>
    <rPh sb="0" eb="2">
      <t>スイセイ</t>
    </rPh>
    <rPh sb="2" eb="4">
      <t>カダン</t>
    </rPh>
    <rPh sb="4" eb="5">
      <t>チ</t>
    </rPh>
    <phoneticPr fontId="14"/>
  </si>
  <si>
    <t>北側流れ</t>
    <rPh sb="0" eb="2">
      <t>キタガワ</t>
    </rPh>
    <rPh sb="2" eb="3">
      <t>ナガ</t>
    </rPh>
    <phoneticPr fontId="14"/>
  </si>
  <si>
    <t>本　数</t>
    <rPh sb="0" eb="1">
      <t>ホン</t>
    </rPh>
    <rPh sb="2" eb="3">
      <t>カズ</t>
    </rPh>
    <phoneticPr fontId="14"/>
  </si>
  <si>
    <t>主な樹種</t>
    <rPh sb="0" eb="1">
      <t>オモ</t>
    </rPh>
    <rPh sb="2" eb="4">
      <t>ジュシュ</t>
    </rPh>
    <phoneticPr fontId="15"/>
  </si>
  <si>
    <t>60㎝未満</t>
    <rPh sb="3" eb="5">
      <t>ミマン</t>
    </rPh>
    <phoneticPr fontId="14"/>
  </si>
  <si>
    <t>90㎝未満</t>
    <rPh sb="3" eb="5">
      <t>ミマン</t>
    </rPh>
    <phoneticPr fontId="14"/>
  </si>
  <si>
    <t>120㎝未満</t>
    <rPh sb="4" eb="6">
      <t>ミマン</t>
    </rPh>
    <phoneticPr fontId="14"/>
  </si>
  <si>
    <t>以上</t>
    <rPh sb="0" eb="2">
      <t>イジョウ</t>
    </rPh>
    <phoneticPr fontId="15"/>
  </si>
  <si>
    <t>サクラ等</t>
    <rPh sb="3" eb="4">
      <t>トウ</t>
    </rPh>
    <phoneticPr fontId="15"/>
  </si>
  <si>
    <t>常緑・落葉樹</t>
    <rPh sb="0" eb="2">
      <t>ジョウリョク</t>
    </rPh>
    <rPh sb="3" eb="5">
      <t>ラクヨウ</t>
    </rPh>
    <rPh sb="5" eb="6">
      <t>ジュ</t>
    </rPh>
    <phoneticPr fontId="14"/>
  </si>
  <si>
    <t>【恒常的景観管理】</t>
    <rPh sb="1" eb="4">
      <t>コウジョウテキ</t>
    </rPh>
    <rPh sb="4" eb="6">
      <t>ケイカン</t>
    </rPh>
    <rPh sb="6" eb="8">
      <t>カンリ</t>
    </rPh>
    <phoneticPr fontId="14"/>
  </si>
  <si>
    <t>地区名</t>
    <phoneticPr fontId="14"/>
  </si>
  <si>
    <t>主な樹種</t>
    <phoneticPr fontId="14"/>
  </si>
  <si>
    <t>C= 121㎝</t>
    <phoneticPr fontId="14"/>
  </si>
  <si>
    <t>以下</t>
    <phoneticPr fontId="14"/>
  </si>
  <si>
    <t>迎賓館周囲、心字池北</t>
    <phoneticPr fontId="14"/>
  </si>
  <si>
    <t>イヌマキ</t>
    <phoneticPr fontId="14"/>
  </si>
  <si>
    <t>近世、芝山</t>
    <phoneticPr fontId="14"/>
  </si>
  <si>
    <t>ラカンマキ</t>
    <phoneticPr fontId="14"/>
  </si>
  <si>
    <t>全域　ｱﾗｶｼ､ｼﾗｶｼ､ﾏﾃﾊﾞｼｲ､</t>
    <phoneticPr fontId="14"/>
  </si>
  <si>
    <t>全　域（園路沿い）</t>
    <phoneticPr fontId="14"/>
  </si>
  <si>
    <t>計</t>
    <phoneticPr fontId="14"/>
  </si>
  <si>
    <t>H=90㎝</t>
    <phoneticPr fontId="14"/>
  </si>
  <si>
    <t>H=91～</t>
    <phoneticPr fontId="14"/>
  </si>
  <si>
    <t>H=181cm</t>
    <phoneticPr fontId="14"/>
  </si>
  <si>
    <t>以下</t>
    <phoneticPr fontId="14"/>
  </si>
  <si>
    <t>180㎝</t>
    <phoneticPr fontId="14"/>
  </si>
  <si>
    <t>ﾂｹﾞ､ｱｵｷ､ｶﾝﾂﾊﾞｷ</t>
    <phoneticPr fontId="14"/>
  </si>
  <si>
    <t>ﾂﾊﾞｷ､ｻｻﾞﾝｶ､ﾓｯｺｸ</t>
    <phoneticPr fontId="14"/>
  </si>
  <si>
    <t>C=101～</t>
    <phoneticPr fontId="14"/>
  </si>
  <si>
    <t>計</t>
    <phoneticPr fontId="14"/>
  </si>
  <si>
    <t>主な樹種</t>
    <phoneticPr fontId="14"/>
  </si>
  <si>
    <t>120㎝</t>
    <phoneticPr fontId="14"/>
  </si>
  <si>
    <t>１号棟西斜面</t>
    <phoneticPr fontId="14"/>
  </si>
  <si>
    <t>１号棟北斜面</t>
    <phoneticPr fontId="14"/>
  </si>
  <si>
    <t>１号棟南斜面</t>
    <phoneticPr fontId="14"/>
  </si>
  <si>
    <t>千里庵前</t>
    <phoneticPr fontId="14"/>
  </si>
  <si>
    <t>千里庵、梅林周囲</t>
    <phoneticPr fontId="14"/>
  </si>
  <si>
    <t>洲　浜</t>
    <phoneticPr fontId="14"/>
  </si>
  <si>
    <t>計</t>
    <phoneticPr fontId="14"/>
  </si>
  <si>
    <t>C=121～</t>
    <phoneticPr fontId="14"/>
  </si>
  <si>
    <t>計</t>
    <phoneticPr fontId="14"/>
  </si>
  <si>
    <t>地区名</t>
    <phoneticPr fontId="14"/>
  </si>
  <si>
    <t xml:space="preserve">  120㎝</t>
    <phoneticPr fontId="14"/>
  </si>
  <si>
    <t xml:space="preserve">  ㎝</t>
    <phoneticPr fontId="14"/>
  </si>
  <si>
    <t>つつじケ丘他 (ｻﾙｽﾍﾞﾘ)</t>
    <phoneticPr fontId="14"/>
  </si>
  <si>
    <t>総本数</t>
    <phoneticPr fontId="14"/>
  </si>
  <si>
    <t>H=181㎝</t>
    <phoneticPr fontId="14"/>
  </si>
  <si>
    <t xml:space="preserve"> 以上</t>
    <phoneticPr fontId="14"/>
  </si>
  <si>
    <t>ﾊﾏﾎﾞｳ､ﾊﾅｶｲﾄﾞｳ､ﾛｳﾊﾞｲ</t>
    <phoneticPr fontId="14"/>
  </si>
  <si>
    <t>ﾑｸｹﾞ､ｻﾞｸﾛ､ｻﾝｼｭﾕ</t>
    <phoneticPr fontId="14"/>
  </si>
  <si>
    <t>総本数</t>
    <phoneticPr fontId="14"/>
  </si>
  <si>
    <t>●ヤナギ剪定</t>
    <phoneticPr fontId="14"/>
  </si>
  <si>
    <t>C=101㎝</t>
    <phoneticPr fontId="14"/>
  </si>
  <si>
    <t>30㎝</t>
    <phoneticPr fontId="14"/>
  </si>
  <si>
    <t xml:space="preserve">  50㎝</t>
    <phoneticPr fontId="14"/>
  </si>
  <si>
    <t xml:space="preserve"> 80㎝</t>
    <phoneticPr fontId="14"/>
  </si>
  <si>
    <t>100㎝</t>
    <phoneticPr fontId="14"/>
  </si>
  <si>
    <t xml:space="preserve"> 以上</t>
    <phoneticPr fontId="14"/>
  </si>
  <si>
    <t>総本数</t>
    <phoneticPr fontId="14"/>
  </si>
  <si>
    <t>●幹吹剪定</t>
    <phoneticPr fontId="14"/>
  </si>
  <si>
    <t>C=51㎝</t>
    <phoneticPr fontId="14"/>
  </si>
  <si>
    <t>計</t>
    <phoneticPr fontId="14"/>
  </si>
  <si>
    <t>50㎝</t>
    <phoneticPr fontId="14"/>
  </si>
  <si>
    <t>全　　域</t>
    <phoneticPr fontId="14"/>
  </si>
  <si>
    <t>ｻﾙｽﾍﾞﾘ</t>
    <phoneticPr fontId="14"/>
  </si>
  <si>
    <t>本　数</t>
    <phoneticPr fontId="14"/>
  </si>
  <si>
    <t>m2</t>
    <phoneticPr fontId="14"/>
  </si>
  <si>
    <t>m2</t>
    <phoneticPr fontId="15"/>
  </si>
  <si>
    <t>面　積</t>
    <phoneticPr fontId="14"/>
  </si>
  <si>
    <t>●低木剪定</t>
    <phoneticPr fontId="14"/>
  </si>
  <si>
    <t>樹種名</t>
    <phoneticPr fontId="14"/>
  </si>
  <si>
    <t>H＝91㎝～180㎝</t>
    <phoneticPr fontId="14"/>
  </si>
  <si>
    <t>アジサイ</t>
    <phoneticPr fontId="14"/>
  </si>
  <si>
    <t>ウツギ</t>
    <phoneticPr fontId="14"/>
  </si>
  <si>
    <t>ドウダンツツジ</t>
    <phoneticPr fontId="14"/>
  </si>
  <si>
    <t>ナンテン</t>
    <phoneticPr fontId="14"/>
  </si>
  <si>
    <t>ハギ</t>
    <phoneticPr fontId="14"/>
  </si>
  <si>
    <t>レンギョウ</t>
    <phoneticPr fontId="14"/>
  </si>
  <si>
    <t>ロウバイ</t>
    <phoneticPr fontId="14"/>
  </si>
  <si>
    <t>ボケ</t>
    <phoneticPr fontId="14"/>
  </si>
  <si>
    <t>モチツツジ</t>
    <phoneticPr fontId="14"/>
  </si>
  <si>
    <t>ミツバツツジ</t>
    <phoneticPr fontId="14"/>
  </si>
  <si>
    <t>ヤマブキ</t>
    <phoneticPr fontId="14"/>
  </si>
  <si>
    <t>ヒラドツツジ</t>
    <phoneticPr fontId="14"/>
  </si>
  <si>
    <t>＋</t>
    <phoneticPr fontId="14"/>
  </si>
  <si>
    <t>面　積</t>
    <phoneticPr fontId="14"/>
  </si>
  <si>
    <t>千里庵</t>
    <phoneticPr fontId="14"/>
  </si>
  <si>
    <t>ｳﾊﾞﾒｶﾞｼ</t>
    <phoneticPr fontId="14"/>
  </si>
  <si>
    <t>ｻﾂｷﾂﾂｼﾞ</t>
    <phoneticPr fontId="14"/>
  </si>
  <si>
    <t>心字池東他</t>
    <phoneticPr fontId="14"/>
  </si>
  <si>
    <t>ｷﾘｼﾏﾂﾂｼﾞ</t>
    <phoneticPr fontId="14"/>
  </si>
  <si>
    <t>心字池周囲</t>
    <phoneticPr fontId="14"/>
  </si>
  <si>
    <t>つつじケ丘</t>
    <phoneticPr fontId="14"/>
  </si>
  <si>
    <t>（１回刈）</t>
    <phoneticPr fontId="14"/>
  </si>
  <si>
    <t>ｱﾍﾞﾘｱ</t>
    <phoneticPr fontId="14"/>
  </si>
  <si>
    <t>ｸﾙﾒﾂﾂｼﾞ</t>
    <phoneticPr fontId="14"/>
  </si>
  <si>
    <t>全　　域（１回刈）</t>
    <phoneticPr fontId="14"/>
  </si>
  <si>
    <t>ｼｬﾘﾝﾊﾞｲ</t>
    <phoneticPr fontId="14"/>
  </si>
  <si>
    <t>　　小     計</t>
    <phoneticPr fontId="14"/>
  </si>
  <si>
    <t>ｷﾝﾓｸｾｲ</t>
    <phoneticPr fontId="14"/>
  </si>
  <si>
    <t>ｸﾁﾅｼ</t>
    <phoneticPr fontId="14"/>
  </si>
  <si>
    <t>ﾋｲﾗｷﾞ</t>
    <phoneticPr fontId="14"/>
  </si>
  <si>
    <t>ﾂｹﾞ</t>
    <phoneticPr fontId="14"/>
  </si>
  <si>
    <t>ﾋｲﾗｷﾞﾓｸｾｲ</t>
    <phoneticPr fontId="14"/>
  </si>
  <si>
    <t>ﾓｯｺｸ</t>
    <phoneticPr fontId="14"/>
  </si>
  <si>
    <t>ﾋﾗﾄﾞﾂﾂｼﾞ</t>
    <phoneticPr fontId="14"/>
  </si>
  <si>
    <t>　　　　　５,０００㎡</t>
    <phoneticPr fontId="14"/>
  </si>
  <si>
    <t>m2</t>
    <phoneticPr fontId="14"/>
  </si>
  <si>
    <t>m2</t>
    <phoneticPr fontId="15"/>
  </si>
  <si>
    <t>C=30㎝</t>
    <phoneticPr fontId="15"/>
  </si>
  <si>
    <t>C=30～</t>
    <phoneticPr fontId="15"/>
  </si>
  <si>
    <t>C=60～</t>
    <phoneticPr fontId="14"/>
  </si>
  <si>
    <t>C=91～</t>
    <phoneticPr fontId="14"/>
  </si>
  <si>
    <t>C=120㎝</t>
    <phoneticPr fontId="14"/>
  </si>
  <si>
    <t>総本数</t>
    <phoneticPr fontId="14"/>
  </si>
  <si>
    <t>C=46～</t>
    <phoneticPr fontId="14"/>
  </si>
  <si>
    <t>C=61～</t>
    <phoneticPr fontId="14"/>
  </si>
  <si>
    <t>C=81～</t>
    <phoneticPr fontId="14"/>
  </si>
  <si>
    <t>C=101～</t>
    <phoneticPr fontId="14"/>
  </si>
  <si>
    <t>30㎝</t>
    <phoneticPr fontId="14"/>
  </si>
  <si>
    <t xml:space="preserve">  45㎝</t>
    <phoneticPr fontId="14"/>
  </si>
  <si>
    <t xml:space="preserve"> 60㎝</t>
    <phoneticPr fontId="14"/>
  </si>
  <si>
    <t>80㎝</t>
    <phoneticPr fontId="14"/>
  </si>
  <si>
    <t>100㎝</t>
    <phoneticPr fontId="14"/>
  </si>
  <si>
    <t>120㎝</t>
    <phoneticPr fontId="14"/>
  </si>
  <si>
    <t>C=121～</t>
    <phoneticPr fontId="15"/>
  </si>
  <si>
    <r>
      <t>日本庭園植栽景観創出業務　　　</t>
    </r>
    <r>
      <rPr>
        <sz val="22"/>
        <rFont val="ＭＳ ゴシック"/>
        <family val="3"/>
        <charset val="128"/>
      </rPr>
      <t>数　量　内　訳　表</t>
    </r>
    <rPh sb="0" eb="12">
      <t>ニホンテイエンショクサイケイカンソウシュツギョウム</t>
    </rPh>
    <phoneticPr fontId="14"/>
  </si>
  <si>
    <t>●ダイミョウ竹剪定</t>
    <phoneticPr fontId="14"/>
  </si>
  <si>
    <t>●低木刈込（弱剪定）</t>
    <phoneticPr fontId="14"/>
  </si>
  <si>
    <t>●低木刈込（一般）</t>
    <rPh sb="6" eb="8">
      <t>イッパン</t>
    </rPh>
    <phoneticPr fontId="14"/>
  </si>
  <si>
    <t>●水生花壇施肥</t>
    <rPh sb="1" eb="5">
      <t>スイセイカダン</t>
    </rPh>
    <rPh sb="5" eb="7">
      <t>セヒ</t>
    </rPh>
    <phoneticPr fontId="14"/>
  </si>
  <si>
    <t>-</t>
    <phoneticPr fontId="3"/>
  </si>
  <si>
    <t>-</t>
    <phoneticPr fontId="3"/>
  </si>
  <si>
    <t>【恒常的景観管理】●整枝（低木、中木）</t>
    <rPh sb="1" eb="4">
      <t>コウジョウテキ</t>
    </rPh>
    <rPh sb="4" eb="6">
      <t>ケイカン</t>
    </rPh>
    <rPh sb="6" eb="8">
      <t>カンリ</t>
    </rPh>
    <phoneticPr fontId="14"/>
  </si>
  <si>
    <t>【恒常的景観管理】●クロマツ剪定</t>
    <rPh sb="1" eb="4">
      <t>コウジョウテキ</t>
    </rPh>
    <rPh sb="4" eb="6">
      <t>ケイカン</t>
    </rPh>
    <rPh sb="6" eb="8">
      <t>カンリ</t>
    </rPh>
    <phoneticPr fontId="14"/>
  </si>
  <si>
    <t>剪定対象</t>
    <rPh sb="0" eb="4">
      <t>センテイタイショウ</t>
    </rPh>
    <phoneticPr fontId="3"/>
  </si>
  <si>
    <t>総本数</t>
    <rPh sb="0" eb="3">
      <t>ソウホンスウ</t>
    </rPh>
    <phoneticPr fontId="3"/>
  </si>
  <si>
    <t>550本</t>
    <rPh sb="3" eb="4">
      <t>ポン</t>
    </rPh>
    <phoneticPr fontId="3"/>
  </si>
  <si>
    <t>355本</t>
    <rPh sb="3" eb="4">
      <t>ホン</t>
    </rPh>
    <phoneticPr fontId="3"/>
  </si>
  <si>
    <t>134本</t>
    <rPh sb="3" eb="4">
      <t>ホン</t>
    </rPh>
    <phoneticPr fontId="3"/>
  </si>
  <si>
    <t>267本</t>
    <rPh sb="3" eb="4">
      <t>ホン</t>
    </rPh>
    <phoneticPr fontId="3"/>
  </si>
  <si>
    <t>菜種油粕</t>
    <rPh sb="0" eb="3">
      <t>ナタネアブラ</t>
    </rPh>
    <rPh sb="3" eb="4">
      <t>カス</t>
    </rPh>
    <phoneticPr fontId="3"/>
  </si>
  <si>
    <t>作業</t>
    <rPh sb="0" eb="2">
      <t>サギョウ</t>
    </rPh>
    <phoneticPr fontId="3"/>
  </si>
  <si>
    <t>ｍ２</t>
    <phoneticPr fontId="14"/>
  </si>
  <si>
    <t>●クロチク剪定</t>
    <phoneticPr fontId="14"/>
  </si>
  <si>
    <t>●水草刈取</t>
    <rPh sb="1" eb="3">
      <t>ミズクサ</t>
    </rPh>
    <rPh sb="3" eb="5">
      <t>カリトリコウ</t>
    </rPh>
    <phoneticPr fontId="14"/>
  </si>
  <si>
    <t>●斜面地花壇管理</t>
    <rPh sb="1" eb="6">
      <t>シャメンチカダン</t>
    </rPh>
    <rPh sb="6" eb="8">
      <t>カンリコウ</t>
    </rPh>
    <phoneticPr fontId="14"/>
  </si>
  <si>
    <t>●剪定（高木）</t>
    <phoneticPr fontId="14"/>
  </si>
  <si>
    <t>※</t>
    <phoneticPr fontId="3"/>
  </si>
  <si>
    <t>●冬期剪定（高木）</t>
    <phoneticPr fontId="14"/>
  </si>
  <si>
    <t>●冬期剪定（中木）</t>
    <phoneticPr fontId="14"/>
  </si>
  <si>
    <t>●洲浜管理</t>
    <rPh sb="1" eb="3">
      <t>スハマ</t>
    </rPh>
    <rPh sb="3" eb="5">
      <t>カンリコウ</t>
    </rPh>
    <phoneticPr fontId="14"/>
  </si>
  <si>
    <t>流れ清掃</t>
    <rPh sb="0" eb="2">
      <t>ナガレセイソウ</t>
    </rPh>
    <phoneticPr fontId="3"/>
  </si>
  <si>
    <t>土砂取り除き</t>
    <rPh sb="0" eb="2">
      <t>ドシャトリノゾキ</t>
    </rPh>
    <rPh sb="2" eb="3">
      <t>ト</t>
    </rPh>
    <rPh sb="4" eb="5">
      <t>ノゾ</t>
    </rPh>
    <phoneticPr fontId="3"/>
  </si>
  <si>
    <t>流れ部他敷石地除草　人力除草</t>
    <rPh sb="10" eb="14">
      <t>ジンリキジョソウ</t>
    </rPh>
    <phoneticPr fontId="3"/>
  </si>
  <si>
    <t>南側流れ</t>
    <rPh sb="0" eb="3">
      <t>ミナミガワナガ</t>
    </rPh>
    <phoneticPr fontId="3"/>
  </si>
  <si>
    <t>●セキショウ除去</t>
    <rPh sb="6" eb="8">
      <t>ジョキョ</t>
    </rPh>
    <phoneticPr fontId="14"/>
  </si>
  <si>
    <t>※</t>
    <phoneticPr fontId="3"/>
  </si>
  <si>
    <t>【恒常的管理】</t>
    <rPh sb="1" eb="4">
      <t>コウジョウテキ</t>
    </rPh>
    <rPh sb="4" eb="6">
      <t>カンリ</t>
    </rPh>
    <phoneticPr fontId="14"/>
  </si>
  <si>
    <t>●高木施肥</t>
    <rPh sb="1" eb="3">
      <t>コウボク</t>
    </rPh>
    <rPh sb="3" eb="5">
      <t>セヒ</t>
    </rPh>
    <phoneticPr fontId="14"/>
  </si>
  <si>
    <t>●低木施肥</t>
    <rPh sb="1" eb="3">
      <t>テイボク</t>
    </rPh>
    <rPh sb="3" eb="5">
      <t>セヒ</t>
    </rPh>
    <phoneticPr fontId="14"/>
  </si>
  <si>
    <t>●支障木撤去</t>
    <rPh sb="1" eb="3">
      <t>シショウ</t>
    </rPh>
    <rPh sb="3" eb="4">
      <t>キ</t>
    </rPh>
    <rPh sb="4" eb="6">
      <t>テッキョ</t>
    </rPh>
    <phoneticPr fontId="14"/>
  </si>
  <si>
    <t>●枯木撤去</t>
    <rPh sb="1" eb="3">
      <t>カレキ</t>
    </rPh>
    <rPh sb="3" eb="5">
      <t>テッキョ</t>
    </rPh>
    <phoneticPr fontId="14"/>
  </si>
  <si>
    <t>※</t>
    <phoneticPr fontId="3"/>
  </si>
  <si>
    <t>※</t>
    <phoneticPr fontId="3"/>
  </si>
  <si>
    <t>※</t>
    <phoneticPr fontId="3"/>
  </si>
  <si>
    <t>※</t>
    <phoneticPr fontId="3"/>
  </si>
  <si>
    <t>図面番号</t>
    <rPh sb="0" eb="2">
      <t>ズメン</t>
    </rPh>
    <rPh sb="2" eb="4">
      <t>バンゴウ</t>
    </rPh>
    <phoneticPr fontId="37"/>
  </si>
  <si>
    <t>作業箇所</t>
    <rPh sb="0" eb="2">
      <t>サギョウ</t>
    </rPh>
    <rPh sb="2" eb="4">
      <t>カショ</t>
    </rPh>
    <phoneticPr fontId="37"/>
  </si>
  <si>
    <t>単位面積（m2）</t>
    <rPh sb="0" eb="2">
      <t>タンイ</t>
    </rPh>
    <rPh sb="2" eb="4">
      <t>メンセキ</t>
    </rPh>
    <phoneticPr fontId="37"/>
  </si>
  <si>
    <t>作業回数</t>
    <rPh sb="0" eb="2">
      <t>サギョウ</t>
    </rPh>
    <rPh sb="2" eb="4">
      <t>カイスウ</t>
    </rPh>
    <phoneticPr fontId="37"/>
  </si>
  <si>
    <t>刈放
ﾛｰﾀﾘﾓｱ
（m2）</t>
    <rPh sb="0" eb="1">
      <t>カ</t>
    </rPh>
    <rPh sb="1" eb="2">
      <t>ハナ</t>
    </rPh>
    <phoneticPr fontId="37"/>
  </si>
  <si>
    <t>肩掛式
（m2）</t>
    <rPh sb="0" eb="2">
      <t>カタカケ</t>
    </rPh>
    <rPh sb="2" eb="3">
      <t>シキ</t>
    </rPh>
    <phoneticPr fontId="37"/>
  </si>
  <si>
    <t>日本庭園　芝山</t>
    <rPh sb="0" eb="2">
      <t>ニホン</t>
    </rPh>
    <rPh sb="2" eb="4">
      <t>テイエン</t>
    </rPh>
    <rPh sb="5" eb="6">
      <t>シバ</t>
    </rPh>
    <rPh sb="6" eb="7">
      <t>ヤマ</t>
    </rPh>
    <phoneticPr fontId="37"/>
  </si>
  <si>
    <t>日本庭園　心字池北</t>
    <rPh sb="5" eb="6">
      <t>シン</t>
    </rPh>
    <rPh sb="6" eb="7">
      <t>ジ</t>
    </rPh>
    <rPh sb="7" eb="8">
      <t>イケ</t>
    </rPh>
    <rPh sb="8" eb="9">
      <t>キタ</t>
    </rPh>
    <phoneticPr fontId="37"/>
  </si>
  <si>
    <t>日本庭園　つつじヶ丘</t>
    <rPh sb="9" eb="10">
      <t>オカ</t>
    </rPh>
    <phoneticPr fontId="37"/>
  </si>
  <si>
    <t>日本庭園花壇</t>
    <rPh sb="0" eb="2">
      <t>ニホン</t>
    </rPh>
    <rPh sb="2" eb="4">
      <t>テイエン</t>
    </rPh>
    <rPh sb="4" eb="6">
      <t>カダン</t>
    </rPh>
    <phoneticPr fontId="37"/>
  </si>
  <si>
    <t>合計</t>
    <rPh sb="0" eb="2">
      <t>ゴウケイ</t>
    </rPh>
    <phoneticPr fontId="37"/>
  </si>
  <si>
    <t>　</t>
    <phoneticPr fontId="37"/>
  </si>
  <si>
    <t xml:space="preserve"> </t>
    <phoneticPr fontId="37"/>
  </si>
  <si>
    <t>普通化成
（小面積）
8-8-8</t>
    <rPh sb="0" eb="2">
      <t>フツウ</t>
    </rPh>
    <rPh sb="2" eb="4">
      <t>カセイ</t>
    </rPh>
    <rPh sb="6" eb="9">
      <t>ショウメンセキ</t>
    </rPh>
    <phoneticPr fontId="37"/>
  </si>
  <si>
    <t>高度化成 
(部分施肥）
15-15-15</t>
    <rPh sb="0" eb="2">
      <t>コウド</t>
    </rPh>
    <rPh sb="2" eb="4">
      <t>カセイ</t>
    </rPh>
    <rPh sb="7" eb="9">
      <t>ブブン</t>
    </rPh>
    <rPh sb="9" eb="11">
      <t>セヒ</t>
    </rPh>
    <phoneticPr fontId="37"/>
  </si>
  <si>
    <t>踏圧等による芝生の一部衰退箇所に対し施用</t>
    <rPh sb="18" eb="20">
      <t>セヨウ</t>
    </rPh>
    <phoneticPr fontId="37"/>
  </si>
  <si>
    <t>殺菌剤</t>
    <rPh sb="0" eb="3">
      <t>サッキンザイ</t>
    </rPh>
    <phoneticPr fontId="37"/>
  </si>
  <si>
    <t>殺虫剤</t>
    <rPh sb="0" eb="3">
      <t>サッチュウザイ</t>
    </rPh>
    <phoneticPr fontId="37"/>
  </si>
  <si>
    <t>茎葉処理</t>
    <rPh sb="0" eb="1">
      <t>クキ</t>
    </rPh>
    <rPh sb="1" eb="2">
      <t>ハ</t>
    </rPh>
    <rPh sb="2" eb="4">
      <t>ショリ</t>
    </rPh>
    <phoneticPr fontId="37"/>
  </si>
  <si>
    <t>MCPP液剤</t>
    <rPh sb="4" eb="6">
      <t>エキザイ</t>
    </rPh>
    <phoneticPr fontId="37"/>
  </si>
  <si>
    <t>雑草や害虫の発生状況に応じて、必要最小限の防除を行う。</t>
    <rPh sb="0" eb="2">
      <t>ザッソウ</t>
    </rPh>
    <rPh sb="3" eb="5">
      <t>ガイチュウ</t>
    </rPh>
    <rPh sb="6" eb="8">
      <t>ハッセイ</t>
    </rPh>
    <rPh sb="8" eb="10">
      <t>ジョウキョウ</t>
    </rPh>
    <rPh sb="11" eb="12">
      <t>オウ</t>
    </rPh>
    <rPh sb="15" eb="17">
      <t>ヒツヨウ</t>
    </rPh>
    <rPh sb="17" eb="20">
      <t>サイショウゲン</t>
    </rPh>
    <rPh sb="21" eb="23">
      <t>ボウジョ</t>
    </rPh>
    <rPh sb="24" eb="25">
      <t>オコナ</t>
    </rPh>
    <phoneticPr fontId="37"/>
  </si>
  <si>
    <t>〇</t>
    <phoneticPr fontId="37"/>
  </si>
  <si>
    <t>単位</t>
  </si>
  <si>
    <t>番号</t>
  </si>
  <si>
    <t>※</t>
    <phoneticPr fontId="3"/>
  </si>
  <si>
    <t>数量計算書　（芝刈更正）</t>
    <rPh sb="0" eb="2">
      <t>スウリョウ</t>
    </rPh>
    <rPh sb="2" eb="5">
      <t>ケイサンショ</t>
    </rPh>
    <rPh sb="7" eb="9">
      <t>シバカ</t>
    </rPh>
    <rPh sb="9" eb="11">
      <t>コウセイ</t>
    </rPh>
    <phoneticPr fontId="37"/>
  </si>
  <si>
    <t>落葉かき
（ｍ２）</t>
    <rPh sb="0" eb="1">
      <t>オ</t>
    </rPh>
    <rPh sb="1" eb="2">
      <t>バ</t>
    </rPh>
    <phoneticPr fontId="37"/>
  </si>
  <si>
    <t>緑地補修
（造園工）</t>
    <rPh sb="0" eb="2">
      <t>リョクチ</t>
    </rPh>
    <rPh sb="2" eb="4">
      <t>ホシュウ</t>
    </rPh>
    <rPh sb="6" eb="9">
      <t>ゾウエンコウ</t>
    </rPh>
    <phoneticPr fontId="37"/>
  </si>
  <si>
    <t>【芝生更正】</t>
    <rPh sb="1" eb="5">
      <t>シバフコウセイコウ</t>
    </rPh>
    <phoneticPr fontId="37"/>
  </si>
  <si>
    <t>【施肥】</t>
    <rPh sb="1" eb="3">
      <t>セヒ</t>
    </rPh>
    <phoneticPr fontId="3"/>
  </si>
  <si>
    <t>【薬剤散布】</t>
    <rPh sb="0" eb="5">
      <t>｢ヤクザイサンプ</t>
    </rPh>
    <phoneticPr fontId="3"/>
  </si>
  <si>
    <t>【張り芝育成】【その他管理】</t>
    <rPh sb="0" eb="2">
      <t>｢ハ</t>
    </rPh>
    <rPh sb="3" eb="7">
      <t>シバイクセイ｣</t>
    </rPh>
    <rPh sb="10" eb="14">
      <t>タカンリ｣</t>
    </rPh>
    <phoneticPr fontId="3"/>
  </si>
  <si>
    <t>張芝育成</t>
    <rPh sb="0" eb="1">
      <t>ハ</t>
    </rPh>
    <rPh sb="1" eb="2">
      <t>シバ</t>
    </rPh>
    <rPh sb="2" eb="4">
      <t>イクセイ</t>
    </rPh>
    <phoneticPr fontId="37"/>
  </si>
  <si>
    <t>その他管理</t>
    <rPh sb="2" eb="3">
      <t>タ</t>
    </rPh>
    <rPh sb="3" eb="5">
      <t>カンリ</t>
    </rPh>
    <phoneticPr fontId="37"/>
  </si>
  <si>
    <t>ﾌﾗｻﾞｽﾙﾌﾛﾝ水和材</t>
    <rPh sb="9" eb="11">
      <t>スイワ</t>
    </rPh>
    <rPh sb="11" eb="12">
      <t>ザイ</t>
    </rPh>
    <phoneticPr fontId="37"/>
  </si>
  <si>
    <t>ｸﾛﾁｱﾆｼﾞﾝ水和剤</t>
    <rPh sb="8" eb="10">
      <t>スイワ</t>
    </rPh>
    <rPh sb="10" eb="11">
      <t>ザイ</t>
    </rPh>
    <phoneticPr fontId="37"/>
  </si>
  <si>
    <t>ﾀﾞｲｱｼﾞﾉﾝ・ﾒｿﾐﾙ粒剤</t>
    <rPh sb="13" eb="14">
      <t>リュウ</t>
    </rPh>
    <rPh sb="14" eb="15">
      <t>ザイ</t>
    </rPh>
    <phoneticPr fontId="37"/>
  </si>
  <si>
    <t>図面番号</t>
    <phoneticPr fontId="3"/>
  </si>
  <si>
    <t>作業箇所</t>
    <phoneticPr fontId="3"/>
  </si>
  <si>
    <t>単位面積（m2）</t>
    <phoneticPr fontId="3"/>
  </si>
  <si>
    <t>人力切取
除草
(ｍ２）</t>
    <rPh sb="0" eb="2">
      <t>ジンリョク</t>
    </rPh>
    <rPh sb="2" eb="3">
      <t>キリ</t>
    </rPh>
    <rPh sb="3" eb="4">
      <t>ト</t>
    </rPh>
    <rPh sb="5" eb="7">
      <t>ジョソウ</t>
    </rPh>
    <phoneticPr fontId="37"/>
  </si>
  <si>
    <t>芝生数量計算書</t>
    <rPh sb="0" eb="2">
      <t>シバフ</t>
    </rPh>
    <rPh sb="2" eb="4">
      <t>スウリョウ</t>
    </rPh>
    <rPh sb="4" eb="7">
      <t>ケイサンショ</t>
    </rPh>
    <phoneticPr fontId="3"/>
  </si>
  <si>
    <t>測定値</t>
  </si>
  <si>
    <t>作業回数</t>
    <rPh sb="0" eb="2">
      <t>サギョウ</t>
    </rPh>
    <rPh sb="2" eb="4">
      <t>カイスウ</t>
    </rPh>
    <phoneticPr fontId="3"/>
  </si>
  <si>
    <t>芝刈
ﾊﾝﾄﾞｶﾞｲﾄﾞ式
集芝（m2）</t>
    <rPh sb="0" eb="2">
      <t>シバカ</t>
    </rPh>
    <rPh sb="12" eb="13">
      <t>シバ</t>
    </rPh>
    <rPh sb="14" eb="15">
      <t>シュウ</t>
    </rPh>
    <rPh sb="15" eb="16">
      <t>シバ</t>
    </rPh>
    <phoneticPr fontId="3"/>
  </si>
  <si>
    <t>普通化成
（小面積）（m2）</t>
    <rPh sb="0" eb="2">
      <t>フツウ</t>
    </rPh>
    <rPh sb="2" eb="4">
      <t>カセイ</t>
    </rPh>
    <rPh sb="6" eb="9">
      <t>ショウメンセキ</t>
    </rPh>
    <phoneticPr fontId="3"/>
  </si>
  <si>
    <t>MCPP</t>
    <phoneticPr fontId="3"/>
  </si>
  <si>
    <t>芝－1</t>
    <rPh sb="0" eb="1">
      <t>シバ</t>
    </rPh>
    <phoneticPr fontId="3"/>
  </si>
  <si>
    <t>m2</t>
    <phoneticPr fontId="15"/>
  </si>
  <si>
    <t>芝－2</t>
    <rPh sb="0" eb="1">
      <t>シバ</t>
    </rPh>
    <phoneticPr fontId="3"/>
  </si>
  <si>
    <t>m2</t>
    <phoneticPr fontId="15"/>
  </si>
  <si>
    <t>芝－3</t>
    <rPh sb="0" eb="1">
      <t>シバ</t>
    </rPh>
    <phoneticPr fontId="3"/>
  </si>
  <si>
    <t>芝－4</t>
    <rPh sb="0" eb="1">
      <t>シバ</t>
    </rPh>
    <phoneticPr fontId="3"/>
  </si>
  <si>
    <t>芝－5</t>
    <rPh sb="0" eb="1">
      <t>シバ</t>
    </rPh>
    <phoneticPr fontId="3"/>
  </si>
  <si>
    <t>芝－6</t>
    <rPh sb="0" eb="1">
      <t>シバ</t>
    </rPh>
    <phoneticPr fontId="3"/>
  </si>
  <si>
    <t>芝－7</t>
    <rPh sb="0" eb="1">
      <t>シバ</t>
    </rPh>
    <phoneticPr fontId="3"/>
  </si>
  <si>
    <t>芝－8</t>
    <rPh sb="0" eb="1">
      <t>シバ</t>
    </rPh>
    <phoneticPr fontId="3"/>
  </si>
  <si>
    <t>芝－9</t>
    <rPh sb="0" eb="1">
      <t>シバ</t>
    </rPh>
    <phoneticPr fontId="3"/>
  </si>
  <si>
    <t>芝－10</t>
    <rPh sb="0" eb="1">
      <t>シバ</t>
    </rPh>
    <phoneticPr fontId="3"/>
  </si>
  <si>
    <t>m2</t>
    <phoneticPr fontId="15"/>
  </si>
  <si>
    <t>芝－11</t>
    <rPh sb="0" eb="1">
      <t>シバ</t>
    </rPh>
    <phoneticPr fontId="3"/>
  </si>
  <si>
    <t>芝－12</t>
    <rPh sb="0" eb="1">
      <t>シバ</t>
    </rPh>
    <phoneticPr fontId="3"/>
  </si>
  <si>
    <t>芝－13</t>
    <rPh sb="0" eb="1">
      <t>シバ</t>
    </rPh>
    <phoneticPr fontId="3"/>
  </si>
  <si>
    <t>芝－14</t>
    <rPh sb="0" eb="1">
      <t>シバ</t>
    </rPh>
    <phoneticPr fontId="3"/>
  </si>
  <si>
    <t>芝－15</t>
    <rPh sb="0" eb="1">
      <t>シバ</t>
    </rPh>
    <phoneticPr fontId="3"/>
  </si>
  <si>
    <t>m2</t>
    <phoneticPr fontId="15"/>
  </si>
  <si>
    <t>芝－16</t>
    <rPh sb="0" eb="1">
      <t>シバ</t>
    </rPh>
    <phoneticPr fontId="3"/>
  </si>
  <si>
    <t>芝－17</t>
    <rPh sb="0" eb="1">
      <t>シバ</t>
    </rPh>
    <phoneticPr fontId="3"/>
  </si>
  <si>
    <t>芝－18</t>
    <rPh sb="0" eb="1">
      <t>シバ</t>
    </rPh>
    <phoneticPr fontId="3"/>
  </si>
  <si>
    <t>芝－19</t>
    <rPh sb="0" eb="1">
      <t>シバ</t>
    </rPh>
    <phoneticPr fontId="3"/>
  </si>
  <si>
    <t>芝－20</t>
    <rPh sb="0" eb="1">
      <t>シバ</t>
    </rPh>
    <phoneticPr fontId="3"/>
  </si>
  <si>
    <t>芝－21</t>
    <rPh sb="0" eb="1">
      <t>シバ</t>
    </rPh>
    <phoneticPr fontId="3"/>
  </si>
  <si>
    <t>m2</t>
    <phoneticPr fontId="15"/>
  </si>
  <si>
    <t>芝－22</t>
    <rPh sb="0" eb="1">
      <t>シバ</t>
    </rPh>
    <phoneticPr fontId="3"/>
  </si>
  <si>
    <t>m2</t>
    <phoneticPr fontId="15"/>
  </si>
  <si>
    <t>芝－23</t>
    <rPh sb="0" eb="1">
      <t>シバ</t>
    </rPh>
    <phoneticPr fontId="3"/>
  </si>
  <si>
    <t>芝－24</t>
    <rPh sb="0" eb="1">
      <t>シバ</t>
    </rPh>
    <phoneticPr fontId="3"/>
  </si>
  <si>
    <t>芝－25</t>
    <rPh sb="0" eb="1">
      <t>シバ</t>
    </rPh>
    <phoneticPr fontId="3"/>
  </si>
  <si>
    <t>芝－26</t>
    <rPh sb="0" eb="1">
      <t>シバ</t>
    </rPh>
    <phoneticPr fontId="3"/>
  </si>
  <si>
    <t>芝－27</t>
    <rPh sb="0" eb="1">
      <t>シバ</t>
    </rPh>
    <phoneticPr fontId="3"/>
  </si>
  <si>
    <t>芝－28</t>
    <rPh sb="0" eb="1">
      <t>シバ</t>
    </rPh>
    <phoneticPr fontId="3"/>
  </si>
  <si>
    <t>芝－29</t>
    <rPh sb="0" eb="1">
      <t>シバ</t>
    </rPh>
    <phoneticPr fontId="3"/>
  </si>
  <si>
    <t>芝－30</t>
    <rPh sb="0" eb="1">
      <t>シバ</t>
    </rPh>
    <phoneticPr fontId="3"/>
  </si>
  <si>
    <t>m2</t>
    <phoneticPr fontId="15"/>
  </si>
  <si>
    <t>芝－31</t>
    <rPh sb="0" eb="1">
      <t>シバ</t>
    </rPh>
    <phoneticPr fontId="3"/>
  </si>
  <si>
    <t>芝－32</t>
    <rPh sb="0" eb="1">
      <t>シバ</t>
    </rPh>
    <phoneticPr fontId="3"/>
  </si>
  <si>
    <t>m2</t>
    <phoneticPr fontId="15"/>
  </si>
  <si>
    <t>芝－33</t>
    <rPh sb="0" eb="1">
      <t>シバ</t>
    </rPh>
    <phoneticPr fontId="3"/>
  </si>
  <si>
    <t>芝－34</t>
    <rPh sb="0" eb="1">
      <t>シバ</t>
    </rPh>
    <phoneticPr fontId="3"/>
  </si>
  <si>
    <t>m2</t>
    <phoneticPr fontId="15"/>
  </si>
  <si>
    <t>芝－35</t>
    <rPh sb="0" eb="1">
      <t>シバ</t>
    </rPh>
    <phoneticPr fontId="3"/>
  </si>
  <si>
    <t>芝－36</t>
    <rPh sb="0" eb="1">
      <t>シバ</t>
    </rPh>
    <phoneticPr fontId="3"/>
  </si>
  <si>
    <t>m2</t>
    <phoneticPr fontId="15"/>
  </si>
  <si>
    <t>芝－37</t>
    <rPh sb="0" eb="1">
      <t>シバ</t>
    </rPh>
    <phoneticPr fontId="3"/>
  </si>
  <si>
    <t>m2</t>
    <phoneticPr fontId="15"/>
  </si>
  <si>
    <t>芝－38</t>
    <rPh sb="0" eb="1">
      <t>シバ</t>
    </rPh>
    <phoneticPr fontId="3"/>
  </si>
  <si>
    <t>m2</t>
    <phoneticPr fontId="15"/>
  </si>
  <si>
    <t>芝－39</t>
    <rPh sb="0" eb="1">
      <t>シバ</t>
    </rPh>
    <phoneticPr fontId="3"/>
  </si>
  <si>
    <t>芝－40</t>
    <rPh sb="0" eb="1">
      <t>シバ</t>
    </rPh>
    <phoneticPr fontId="3"/>
  </si>
  <si>
    <t>はぎの原</t>
    <rPh sb="3" eb="4">
      <t>ハラ</t>
    </rPh>
    <phoneticPr fontId="3"/>
  </si>
  <si>
    <t>m2</t>
    <phoneticPr fontId="15"/>
  </si>
  <si>
    <t>芝－42</t>
    <rPh sb="0" eb="1">
      <t>シバ</t>
    </rPh>
    <phoneticPr fontId="3"/>
  </si>
  <si>
    <t>芝－43</t>
    <rPh sb="0" eb="1">
      <t>シバ</t>
    </rPh>
    <phoneticPr fontId="3"/>
  </si>
  <si>
    <t>芝－44</t>
    <rPh sb="0" eb="1">
      <t>シバ</t>
    </rPh>
    <phoneticPr fontId="3"/>
  </si>
  <si>
    <t>芝－45</t>
    <rPh sb="0" eb="1">
      <t>シバ</t>
    </rPh>
    <phoneticPr fontId="3"/>
  </si>
  <si>
    <t>芝－46</t>
    <rPh sb="0" eb="1">
      <t>シバ</t>
    </rPh>
    <phoneticPr fontId="3"/>
  </si>
  <si>
    <t>芝－47</t>
    <rPh sb="0" eb="1">
      <t>シバ</t>
    </rPh>
    <phoneticPr fontId="3"/>
  </si>
  <si>
    <t>芝－48</t>
    <rPh sb="0" eb="1">
      <t>シバ</t>
    </rPh>
    <phoneticPr fontId="3"/>
  </si>
  <si>
    <t>芝－49</t>
    <rPh sb="0" eb="1">
      <t>シバ</t>
    </rPh>
    <phoneticPr fontId="3"/>
  </si>
  <si>
    <t>芝－50</t>
    <rPh sb="0" eb="1">
      <t>シバ</t>
    </rPh>
    <phoneticPr fontId="3"/>
  </si>
  <si>
    <t>m2</t>
    <phoneticPr fontId="15"/>
  </si>
  <si>
    <t>芝－51</t>
    <rPh sb="0" eb="1">
      <t>シバ</t>
    </rPh>
    <phoneticPr fontId="3"/>
  </si>
  <si>
    <t>芝－52</t>
    <rPh sb="0" eb="1">
      <t>シバ</t>
    </rPh>
    <phoneticPr fontId="3"/>
  </si>
  <si>
    <t>芝－53</t>
    <rPh sb="0" eb="1">
      <t>シバ</t>
    </rPh>
    <phoneticPr fontId="3"/>
  </si>
  <si>
    <t>芝－54</t>
    <rPh sb="0" eb="1">
      <t>シバ</t>
    </rPh>
    <phoneticPr fontId="3"/>
  </si>
  <si>
    <t>芝－55</t>
    <rPh sb="0" eb="1">
      <t>シバ</t>
    </rPh>
    <phoneticPr fontId="3"/>
  </si>
  <si>
    <t>芝－56</t>
    <rPh sb="0" eb="1">
      <t>シバ</t>
    </rPh>
    <phoneticPr fontId="3"/>
  </si>
  <si>
    <t>芝－57</t>
    <rPh sb="0" eb="1">
      <t>シバ</t>
    </rPh>
    <phoneticPr fontId="3"/>
  </si>
  <si>
    <t>芝－58</t>
    <rPh sb="0" eb="1">
      <t>シバ</t>
    </rPh>
    <phoneticPr fontId="3"/>
  </si>
  <si>
    <t>芝－59</t>
    <rPh sb="0" eb="1">
      <t>シバ</t>
    </rPh>
    <phoneticPr fontId="3"/>
  </si>
  <si>
    <t>竹林</t>
    <rPh sb="0" eb="2">
      <t>チクリン</t>
    </rPh>
    <phoneticPr fontId="3"/>
  </si>
  <si>
    <t>m2</t>
    <phoneticPr fontId="15"/>
  </si>
  <si>
    <t>芝－61</t>
    <rPh sb="0" eb="1">
      <t>シバ</t>
    </rPh>
    <phoneticPr fontId="3"/>
  </si>
  <si>
    <t>芝－62</t>
    <rPh sb="0" eb="1">
      <t>シバ</t>
    </rPh>
    <phoneticPr fontId="3"/>
  </si>
  <si>
    <t>芝－63</t>
    <rPh sb="0" eb="1">
      <t>シバ</t>
    </rPh>
    <phoneticPr fontId="3"/>
  </si>
  <si>
    <t>m2</t>
    <phoneticPr fontId="15"/>
  </si>
  <si>
    <t>芝－64</t>
    <rPh sb="0" eb="1">
      <t>シバ</t>
    </rPh>
    <phoneticPr fontId="3"/>
  </si>
  <si>
    <t>芝－65</t>
    <rPh sb="0" eb="1">
      <t>シバ</t>
    </rPh>
    <phoneticPr fontId="3"/>
  </si>
  <si>
    <t>m2</t>
    <phoneticPr fontId="15"/>
  </si>
  <si>
    <t>芝－66</t>
    <rPh sb="0" eb="1">
      <t>シバ</t>
    </rPh>
    <phoneticPr fontId="3"/>
  </si>
  <si>
    <t>m2</t>
    <phoneticPr fontId="15"/>
  </si>
  <si>
    <t>芝－67</t>
    <rPh sb="0" eb="1">
      <t>シバ</t>
    </rPh>
    <phoneticPr fontId="3"/>
  </si>
  <si>
    <t>芝－68</t>
    <rPh sb="0" eb="1">
      <t>シバ</t>
    </rPh>
    <phoneticPr fontId="3"/>
  </si>
  <si>
    <t>m2</t>
    <phoneticPr fontId="15"/>
  </si>
  <si>
    <t>芝－69</t>
    <rPh sb="0" eb="1">
      <t>シバ</t>
    </rPh>
    <phoneticPr fontId="3"/>
  </si>
  <si>
    <t>芝－70</t>
    <rPh sb="0" eb="1">
      <t>シバ</t>
    </rPh>
    <phoneticPr fontId="3"/>
  </si>
  <si>
    <t>芝－71</t>
    <rPh sb="0" eb="1">
      <t>シバ</t>
    </rPh>
    <phoneticPr fontId="3"/>
  </si>
  <si>
    <t>芝－72</t>
    <rPh sb="0" eb="1">
      <t>シバ</t>
    </rPh>
    <phoneticPr fontId="3"/>
  </si>
  <si>
    <t>芝－73</t>
    <rPh sb="0" eb="1">
      <t>シバ</t>
    </rPh>
    <phoneticPr fontId="3"/>
  </si>
  <si>
    <t>芝－74</t>
    <rPh sb="0" eb="1">
      <t>シバ</t>
    </rPh>
    <phoneticPr fontId="3"/>
  </si>
  <si>
    <t>m2</t>
    <phoneticPr fontId="15"/>
  </si>
  <si>
    <t>芝－75</t>
    <rPh sb="0" eb="1">
      <t>シバ</t>
    </rPh>
    <phoneticPr fontId="3"/>
  </si>
  <si>
    <t>合計</t>
    <rPh sb="0" eb="2">
      <t>ゴウケイ</t>
    </rPh>
    <phoneticPr fontId="3"/>
  </si>
  <si>
    <t>m2</t>
    <phoneticPr fontId="15"/>
  </si>
  <si>
    <t>【恒常的景観管理】●芝刈、施肥、薬剤散布</t>
    <rPh sb="10" eb="12">
      <t>シバカ</t>
    </rPh>
    <rPh sb="13" eb="15">
      <t>セヒ</t>
    </rPh>
    <rPh sb="16" eb="20">
      <t>ヤクザイサンプ</t>
    </rPh>
    <phoneticPr fontId="3"/>
  </si>
  <si>
    <t>日本庭園　　除草面積計算書</t>
    <rPh sb="0" eb="2">
      <t>ニホン</t>
    </rPh>
    <rPh sb="2" eb="4">
      <t>テイエン</t>
    </rPh>
    <phoneticPr fontId="3"/>
  </si>
  <si>
    <t xml:space="preserve"> </t>
    <phoneticPr fontId="3"/>
  </si>
  <si>
    <t>幅（m）</t>
  </si>
  <si>
    <t>斜面地補正</t>
    <rPh sb="0" eb="2">
      <t>シャメン</t>
    </rPh>
    <rPh sb="2" eb="3">
      <t>チ</t>
    </rPh>
    <rPh sb="3" eb="5">
      <t>ホセイ</t>
    </rPh>
    <phoneticPr fontId="3"/>
  </si>
  <si>
    <t>草の占有率</t>
    <rPh sb="0" eb="1">
      <t>クサ</t>
    </rPh>
    <rPh sb="2" eb="4">
      <t>センユウ</t>
    </rPh>
    <rPh sb="4" eb="5">
      <t>リツ</t>
    </rPh>
    <phoneticPr fontId="3"/>
  </si>
  <si>
    <t>基礎面積（㎡）</t>
    <rPh sb="0" eb="2">
      <t>キソ</t>
    </rPh>
    <phoneticPr fontId="3"/>
  </si>
  <si>
    <t>区域面積（㎡）</t>
  </si>
  <si>
    <t>除草回数</t>
  </si>
  <si>
    <t>面積（㎡）</t>
  </si>
  <si>
    <t>平坦地</t>
  </si>
  <si>
    <t>斜面地</t>
  </si>
  <si>
    <t>肩掛式</t>
  </si>
  <si>
    <t>ハンドガイド式</t>
  </si>
  <si>
    <t>刈り放し</t>
  </si>
  <si>
    <t>付近地処分</t>
  </si>
  <si>
    <t>運搬処分</t>
  </si>
  <si>
    <t>a</t>
    <phoneticPr fontId="3"/>
  </si>
  <si>
    <t>b</t>
    <phoneticPr fontId="3"/>
  </si>
  <si>
    <t>c</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</si>
  <si>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</si>
  <si>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</si>
  <si>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</si>
  <si>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</si>
  <si>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</si>
  <si>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</si>
  <si>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</si>
  <si>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</si>
  <si>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</si>
  <si>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</si>
  <si>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</si>
  <si>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</si>
  <si>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園内－1</t>
    <rPh sb="0" eb="2">
      <t>エンナイ</t>
    </rPh>
    <phoneticPr fontId="3"/>
  </si>
  <si>
    <t>㎡</t>
  </si>
  <si>
    <t>園内－2</t>
    <rPh sb="0" eb="2">
      <t>エンナイ</t>
    </rPh>
    <phoneticPr fontId="3"/>
  </si>
  <si>
    <t>園内－3</t>
    <rPh sb="0" eb="2">
      <t>エンナイ</t>
    </rPh>
    <phoneticPr fontId="3"/>
  </si>
  <si>
    <t>園内－4</t>
    <rPh sb="0" eb="2">
      <t>エンナイ</t>
    </rPh>
    <phoneticPr fontId="3"/>
  </si>
  <si>
    <t>園内－5</t>
    <rPh sb="0" eb="2">
      <t>エンナイ</t>
    </rPh>
    <phoneticPr fontId="3"/>
  </si>
  <si>
    <t>園内－6</t>
    <rPh sb="0" eb="2">
      <t>エンナイ</t>
    </rPh>
    <phoneticPr fontId="3"/>
  </si>
  <si>
    <t>園内－7</t>
    <rPh sb="0" eb="2">
      <t>エンナイ</t>
    </rPh>
    <phoneticPr fontId="3"/>
  </si>
  <si>
    <t>園内－8</t>
    <rPh sb="0" eb="2">
      <t>エンナイ</t>
    </rPh>
    <phoneticPr fontId="3"/>
  </si>
  <si>
    <t>園内－9</t>
    <rPh sb="0" eb="2">
      <t>エンナイ</t>
    </rPh>
    <phoneticPr fontId="3"/>
  </si>
  <si>
    <t>園内－10</t>
    <rPh sb="0" eb="2">
      <t>エンナイ</t>
    </rPh>
    <phoneticPr fontId="3"/>
  </si>
  <si>
    <t>園内－11</t>
    <rPh sb="0" eb="2">
      <t>エンナイ</t>
    </rPh>
    <phoneticPr fontId="3"/>
  </si>
  <si>
    <t>園内－12</t>
    <rPh sb="0" eb="2">
      <t>エンナイ</t>
    </rPh>
    <phoneticPr fontId="3"/>
  </si>
  <si>
    <t>園内－13</t>
    <rPh sb="0" eb="2">
      <t>エンナイ</t>
    </rPh>
    <phoneticPr fontId="3"/>
  </si>
  <si>
    <t>園内－14</t>
    <rPh sb="0" eb="2">
      <t>エンナイ</t>
    </rPh>
    <phoneticPr fontId="3"/>
  </si>
  <si>
    <t>園内－15</t>
    <rPh sb="0" eb="2">
      <t>エンナイ</t>
    </rPh>
    <phoneticPr fontId="3"/>
  </si>
  <si>
    <t>園内－16</t>
    <rPh sb="0" eb="2">
      <t>エンナイ</t>
    </rPh>
    <phoneticPr fontId="3"/>
  </si>
  <si>
    <t>園内－17</t>
    <rPh sb="0" eb="2">
      <t>エンナイ</t>
    </rPh>
    <phoneticPr fontId="3"/>
  </si>
  <si>
    <t>園内－18</t>
    <rPh sb="0" eb="2">
      <t>エンナイ</t>
    </rPh>
    <phoneticPr fontId="3"/>
  </si>
  <si>
    <t>園内－19</t>
    <rPh sb="0" eb="2">
      <t>エンナイ</t>
    </rPh>
    <phoneticPr fontId="3"/>
  </si>
  <si>
    <t>園内－20</t>
    <rPh sb="0" eb="2">
      <t>エンナイ</t>
    </rPh>
    <phoneticPr fontId="3"/>
  </si>
  <si>
    <t>園内－21</t>
    <rPh sb="0" eb="2">
      <t>エンナイ</t>
    </rPh>
    <phoneticPr fontId="3"/>
  </si>
  <si>
    <t>園内－22</t>
    <rPh sb="0" eb="2">
      <t>エンナイ</t>
    </rPh>
    <phoneticPr fontId="3"/>
  </si>
  <si>
    <t>園内－23</t>
    <rPh sb="0" eb="2">
      <t>エンナイ</t>
    </rPh>
    <phoneticPr fontId="3"/>
  </si>
  <si>
    <t>園内－24</t>
    <rPh sb="0" eb="2">
      <t>エンナイ</t>
    </rPh>
    <phoneticPr fontId="3"/>
  </si>
  <si>
    <t>園内－25</t>
    <rPh sb="0" eb="2">
      <t>エンナイ</t>
    </rPh>
    <phoneticPr fontId="3"/>
  </si>
  <si>
    <t>園内－26</t>
    <rPh sb="0" eb="2">
      <t>エンナイ</t>
    </rPh>
    <phoneticPr fontId="3"/>
  </si>
  <si>
    <t>園内－27</t>
    <rPh sb="0" eb="2">
      <t>エンナイ</t>
    </rPh>
    <phoneticPr fontId="3"/>
  </si>
  <si>
    <t>園内－28</t>
    <rPh sb="0" eb="2">
      <t>エンナイ</t>
    </rPh>
    <phoneticPr fontId="3"/>
  </si>
  <si>
    <t>園内－29</t>
    <rPh sb="0" eb="2">
      <t>エンナイ</t>
    </rPh>
    <phoneticPr fontId="3"/>
  </si>
  <si>
    <t>園内－30</t>
    <rPh sb="0" eb="2">
      <t>エンナイ</t>
    </rPh>
    <phoneticPr fontId="3"/>
  </si>
  <si>
    <t>園内－31</t>
    <rPh sb="0" eb="2">
      <t>エンナイ</t>
    </rPh>
    <phoneticPr fontId="3"/>
  </si>
  <si>
    <t>園内－32</t>
    <rPh sb="0" eb="2">
      <t>エンナイ</t>
    </rPh>
    <phoneticPr fontId="3"/>
  </si>
  <si>
    <t>園内－33</t>
    <rPh sb="0" eb="2">
      <t>エンナイ</t>
    </rPh>
    <phoneticPr fontId="3"/>
  </si>
  <si>
    <t>園内－34</t>
    <rPh sb="0" eb="2">
      <t>エンナイ</t>
    </rPh>
    <phoneticPr fontId="3"/>
  </si>
  <si>
    <t>園内－35</t>
    <rPh sb="0" eb="2">
      <t>エンナイ</t>
    </rPh>
    <phoneticPr fontId="3"/>
  </si>
  <si>
    <t>園内－36</t>
    <rPh sb="0" eb="2">
      <t>エンナイ</t>
    </rPh>
    <phoneticPr fontId="3"/>
  </si>
  <si>
    <t>園内－37</t>
    <rPh sb="0" eb="2">
      <t>エンナイ</t>
    </rPh>
    <phoneticPr fontId="3"/>
  </si>
  <si>
    <t>園内－38</t>
    <rPh sb="0" eb="2">
      <t>エンナイ</t>
    </rPh>
    <phoneticPr fontId="3"/>
  </si>
  <si>
    <t>園内－39</t>
    <rPh sb="0" eb="2">
      <t>エンナイ</t>
    </rPh>
    <phoneticPr fontId="3"/>
  </si>
  <si>
    <t>園内－40</t>
    <rPh sb="0" eb="2">
      <t>エンナイ</t>
    </rPh>
    <phoneticPr fontId="3"/>
  </si>
  <si>
    <t>園内－41</t>
    <rPh sb="0" eb="2">
      <t>エンナイ</t>
    </rPh>
    <phoneticPr fontId="3"/>
  </si>
  <si>
    <t>園内－42</t>
    <rPh sb="0" eb="2">
      <t>エンナイ</t>
    </rPh>
    <phoneticPr fontId="3"/>
  </si>
  <si>
    <t>園内－43</t>
    <rPh sb="0" eb="2">
      <t>エンナイ</t>
    </rPh>
    <phoneticPr fontId="3"/>
  </si>
  <si>
    <t>園内－44</t>
    <rPh sb="0" eb="2">
      <t>エンナイ</t>
    </rPh>
    <phoneticPr fontId="3"/>
  </si>
  <si>
    <t>園内－45</t>
    <rPh sb="0" eb="2">
      <t>エンナイ</t>
    </rPh>
    <phoneticPr fontId="3"/>
  </si>
  <si>
    <t>園内－46</t>
    <rPh sb="0" eb="2">
      <t>エンナイ</t>
    </rPh>
    <phoneticPr fontId="3"/>
  </si>
  <si>
    <t>園内－47</t>
    <rPh sb="0" eb="2">
      <t>エンナイ</t>
    </rPh>
    <phoneticPr fontId="3"/>
  </si>
  <si>
    <t>園内－48</t>
    <rPh sb="0" eb="2">
      <t>エンナイ</t>
    </rPh>
    <phoneticPr fontId="3"/>
  </si>
  <si>
    <t>園内－49</t>
    <rPh sb="0" eb="2">
      <t>エンナイ</t>
    </rPh>
    <phoneticPr fontId="3"/>
  </si>
  <si>
    <t>園内－50</t>
    <rPh sb="0" eb="2">
      <t>エンナイ</t>
    </rPh>
    <phoneticPr fontId="3"/>
  </si>
  <si>
    <t>園内－51</t>
    <rPh sb="0" eb="2">
      <t>エンナイ</t>
    </rPh>
    <phoneticPr fontId="3"/>
  </si>
  <si>
    <t>園内－52</t>
    <rPh sb="0" eb="2">
      <t>エンナイ</t>
    </rPh>
    <phoneticPr fontId="3"/>
  </si>
  <si>
    <t>園内－53</t>
    <rPh sb="0" eb="2">
      <t>エンナイ</t>
    </rPh>
    <phoneticPr fontId="3"/>
  </si>
  <si>
    <t>園内－54</t>
    <rPh sb="0" eb="2">
      <t>エンナイ</t>
    </rPh>
    <phoneticPr fontId="3"/>
  </si>
  <si>
    <t>園内－55</t>
    <rPh sb="0" eb="2">
      <t>エンナイ</t>
    </rPh>
    <phoneticPr fontId="3"/>
  </si>
  <si>
    <t>園内－56</t>
    <rPh sb="0" eb="2">
      <t>エンナイ</t>
    </rPh>
    <phoneticPr fontId="3"/>
  </si>
  <si>
    <t>園内－57</t>
    <rPh sb="0" eb="2">
      <t>エンナイ</t>
    </rPh>
    <phoneticPr fontId="3"/>
  </si>
  <si>
    <t>園内－58</t>
    <rPh sb="0" eb="2">
      <t>エンナイ</t>
    </rPh>
    <phoneticPr fontId="3"/>
  </si>
  <si>
    <t>園内－59</t>
    <rPh sb="0" eb="2">
      <t>エンナイ</t>
    </rPh>
    <phoneticPr fontId="3"/>
  </si>
  <si>
    <t>園内－60</t>
    <rPh sb="0" eb="2">
      <t>エンナイ</t>
    </rPh>
    <phoneticPr fontId="3"/>
  </si>
  <si>
    <t>園内－61</t>
    <rPh sb="0" eb="2">
      <t>エンナイ</t>
    </rPh>
    <phoneticPr fontId="3"/>
  </si>
  <si>
    <t>園内－62</t>
    <rPh sb="0" eb="2">
      <t>エンナイ</t>
    </rPh>
    <phoneticPr fontId="3"/>
  </si>
  <si>
    <t>園内－63</t>
    <rPh sb="0" eb="2">
      <t>エンナイ</t>
    </rPh>
    <phoneticPr fontId="3"/>
  </si>
  <si>
    <t>園内－64</t>
    <rPh sb="0" eb="2">
      <t>エンナイ</t>
    </rPh>
    <phoneticPr fontId="3"/>
  </si>
  <si>
    <t>園内－65</t>
    <rPh sb="0" eb="2">
      <t>エンナイ</t>
    </rPh>
    <phoneticPr fontId="3"/>
  </si>
  <si>
    <t>園内－66</t>
    <rPh sb="0" eb="2">
      <t>エンナイ</t>
    </rPh>
    <phoneticPr fontId="3"/>
  </si>
  <si>
    <t>園内－67</t>
    <rPh sb="0" eb="2">
      <t>エンナイ</t>
    </rPh>
    <phoneticPr fontId="3"/>
  </si>
  <si>
    <t>園内－68</t>
    <rPh sb="0" eb="2">
      <t>エンナイ</t>
    </rPh>
    <phoneticPr fontId="3"/>
  </si>
  <si>
    <t>園内－69</t>
    <rPh sb="0" eb="2">
      <t>エンナイ</t>
    </rPh>
    <phoneticPr fontId="3"/>
  </si>
  <si>
    <t>園内－70</t>
  </si>
  <si>
    <t>園内－71</t>
  </si>
  <si>
    <t>園内－72</t>
  </si>
  <si>
    <t>園内－73</t>
  </si>
  <si>
    <t>外周－1</t>
    <rPh sb="0" eb="2">
      <t>ガイシュウ</t>
    </rPh>
    <phoneticPr fontId="3"/>
  </si>
  <si>
    <t>外周－2</t>
    <rPh sb="0" eb="2">
      <t>ガイシュウ</t>
    </rPh>
    <phoneticPr fontId="3"/>
  </si>
  <si>
    <t>外周－3</t>
    <rPh sb="0" eb="2">
      <t>ガイシュウ</t>
    </rPh>
    <phoneticPr fontId="3"/>
  </si>
  <si>
    <t>外周－4</t>
    <rPh sb="0" eb="2">
      <t>ガイシュウ</t>
    </rPh>
    <phoneticPr fontId="3"/>
  </si>
  <si>
    <t>内周－1</t>
    <rPh sb="0" eb="1">
      <t>ナイ</t>
    </rPh>
    <rPh sb="1" eb="2">
      <t>シュウ</t>
    </rPh>
    <phoneticPr fontId="3"/>
  </si>
  <si>
    <t>内周－2</t>
    <rPh sb="0" eb="1">
      <t>ナイ</t>
    </rPh>
    <rPh sb="1" eb="2">
      <t>シュウ</t>
    </rPh>
    <phoneticPr fontId="3"/>
  </si>
  <si>
    <t>内周－3</t>
    <rPh sb="0" eb="1">
      <t>ナイ</t>
    </rPh>
    <rPh sb="1" eb="2">
      <t>シュウ</t>
    </rPh>
    <phoneticPr fontId="3"/>
  </si>
  <si>
    <t>内周－4</t>
    <rPh sb="0" eb="1">
      <t>ナイ</t>
    </rPh>
    <rPh sb="1" eb="2">
      <t>シュウ</t>
    </rPh>
    <phoneticPr fontId="3"/>
  </si>
  <si>
    <t>内周－5</t>
    <rPh sb="0" eb="1">
      <t>ナイ</t>
    </rPh>
    <rPh sb="1" eb="2">
      <t>シュウ</t>
    </rPh>
    <phoneticPr fontId="3"/>
  </si>
  <si>
    <t>a</t>
    <phoneticPr fontId="3"/>
  </si>
  <si>
    <t>c</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</si>
  <si>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</si>
  <si>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</si>
  <si>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</si>
  <si>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</si>
  <si>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</si>
  <si>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</si>
  <si>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</si>
  <si>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</si>
  <si>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</si>
  <si>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</si>
  <si>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</si>
  <si>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</si>
  <si>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a</t>
    <phoneticPr fontId="3"/>
  </si>
  <si>
    <t>b</t>
    <phoneticPr fontId="3"/>
  </si>
  <si>
    <t>c</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</si>
  <si>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</si>
  <si>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</si>
  <si>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</si>
  <si>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</si>
  <si>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</si>
  <si>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</si>
  <si>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</si>
  <si>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</si>
  <si>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</si>
  <si>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</si>
  <si>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</si>
  <si>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</si>
  <si>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b</t>
    <phoneticPr fontId="3"/>
  </si>
  <si>
    <t>c</t>
    <phoneticPr fontId="3"/>
  </si>
  <si>
    <t>c</t>
    <phoneticPr fontId="3"/>
  </si>
  <si>
    <t>①</t>
    <phoneticPr fontId="3"/>
  </si>
  <si>
    <t>②</t>
    <phoneticPr fontId="3"/>
  </si>
  <si>
    <t>③</t>
    <phoneticPr fontId="3"/>
  </si>
  <si>
    <t>④</t>
    <phoneticPr fontId="3"/>
  </si>
  <si>
    <t>※幅は実幅長（平面計測ではない）</t>
    <rPh sb="1" eb="2">
      <t>ハバ</t>
    </rPh>
    <rPh sb="3" eb="4">
      <t>ジツ</t>
    </rPh>
    <rPh sb="4" eb="5">
      <t>ハバ</t>
    </rPh>
    <rPh sb="5" eb="6">
      <t>チョウ</t>
    </rPh>
    <rPh sb="7" eb="9">
      <t>ヘイメン</t>
    </rPh>
    <rPh sb="9" eb="11">
      <t>ケイソク</t>
    </rPh>
    <phoneticPr fontId="3"/>
  </si>
  <si>
    <r>
      <rPr>
        <sz val="10.5"/>
        <color theme="1"/>
        <rFont val="ＭＳ Ｐゴシック"/>
        <family val="3"/>
        <charset val="128"/>
      </rPr>
      <t>日本庭園植栽景観創出業務</t>
    </r>
    <r>
      <rPr>
        <sz val="11"/>
        <color theme="1"/>
        <rFont val="ＭＳ Ｐゴシック"/>
        <family val="2"/>
        <charset val="128"/>
      </rPr>
      <t>　　　　　　　　　　　　</t>
    </r>
    <r>
      <rPr>
        <sz val="22"/>
        <color theme="1"/>
        <rFont val="ＭＳ Ｐゴシック"/>
        <family val="3"/>
        <charset val="128"/>
      </rPr>
      <t>数 　　量 　　内　 　訳　　 表</t>
    </r>
    <phoneticPr fontId="3"/>
  </si>
  <si>
    <r>
      <t>日本庭園植栽景観創出業務　　　</t>
    </r>
    <r>
      <rPr>
        <sz val="22"/>
        <rFont val="ＭＳ ゴシック"/>
        <family val="3"/>
        <charset val="128"/>
      </rPr>
      <t>　数 　　量 　　内　 　訳　　 表</t>
    </r>
    <phoneticPr fontId="3"/>
  </si>
  <si>
    <t>クルメツツジ</t>
    <phoneticPr fontId="3"/>
  </si>
  <si>
    <t>番号</t>
    <rPh sb="0" eb="2">
      <t>バンゴウ</t>
    </rPh>
    <phoneticPr fontId="37"/>
  </si>
  <si>
    <t>枝番</t>
    <rPh sb="0" eb="1">
      <t>エダ</t>
    </rPh>
    <rPh sb="1" eb="2">
      <t>バン</t>
    </rPh>
    <phoneticPr fontId="37"/>
  </si>
  <si>
    <t>延長</t>
    <rPh sb="0" eb="2">
      <t>エンチョウ</t>
    </rPh>
    <phoneticPr fontId="37"/>
  </si>
  <si>
    <t>幅</t>
    <rPh sb="0" eb="1">
      <t>ハバ</t>
    </rPh>
    <phoneticPr fontId="37"/>
  </si>
  <si>
    <t>幅2</t>
    <rPh sb="0" eb="1">
      <t>ハバ</t>
    </rPh>
    <phoneticPr fontId="37"/>
  </si>
  <si>
    <t>半径</t>
    <rPh sb="0" eb="2">
      <t>ハンケイ</t>
    </rPh>
    <phoneticPr fontId="37"/>
  </si>
  <si>
    <t>樹種</t>
    <rPh sb="0" eb="2">
      <t>ジュシュ</t>
    </rPh>
    <phoneticPr fontId="37"/>
  </si>
  <si>
    <t>基礎面積</t>
    <rPh sb="0" eb="2">
      <t>キソ</t>
    </rPh>
    <rPh sb="2" eb="4">
      <t>メンセキ</t>
    </rPh>
    <phoneticPr fontId="37"/>
  </si>
  <si>
    <t>回数</t>
    <rPh sb="0" eb="2">
      <t>カイスウ</t>
    </rPh>
    <phoneticPr fontId="37"/>
  </si>
  <si>
    <t>発生率</t>
    <rPh sb="0" eb="2">
      <t>ハッセイ</t>
    </rPh>
    <rPh sb="2" eb="3">
      <t>リツ</t>
    </rPh>
    <phoneticPr fontId="37"/>
  </si>
  <si>
    <t>除草面積</t>
    <rPh sb="0" eb="2">
      <t>ジョソウ</t>
    </rPh>
    <rPh sb="2" eb="4">
      <t>メンセキ</t>
    </rPh>
    <phoneticPr fontId="37"/>
  </si>
  <si>
    <t>サツキツツジ</t>
    <phoneticPr fontId="3"/>
  </si>
  <si>
    <t>植込内</t>
    <rPh sb="0" eb="1">
      <t>ウ</t>
    </rPh>
    <rPh sb="1" eb="2">
      <t>コ</t>
    </rPh>
    <rPh sb="2" eb="3">
      <t>ナイ</t>
    </rPh>
    <phoneticPr fontId="3"/>
  </si>
  <si>
    <t>園路沿</t>
    <rPh sb="0" eb="2">
      <t>エンロ</t>
    </rPh>
    <rPh sb="2" eb="3">
      <t>ゾ</t>
    </rPh>
    <phoneticPr fontId="3"/>
  </si>
  <si>
    <t>混垣</t>
    <rPh sb="0" eb="1">
      <t>コン</t>
    </rPh>
    <rPh sb="1" eb="2">
      <t>カキ</t>
    </rPh>
    <phoneticPr fontId="3"/>
  </si>
  <si>
    <t>ヒイラギナンテン</t>
    <phoneticPr fontId="3"/>
  </si>
  <si>
    <t>ヒラドツツジ</t>
    <phoneticPr fontId="3"/>
  </si>
  <si>
    <t>ゴモジュ</t>
    <phoneticPr fontId="3"/>
  </si>
  <si>
    <t>箇所</t>
    <rPh sb="0" eb="2">
      <t>カショ</t>
    </rPh>
    <phoneticPr fontId="37"/>
  </si>
  <si>
    <t>つつじが丘</t>
    <rPh sb="4" eb="5">
      <t>オカ</t>
    </rPh>
    <phoneticPr fontId="3"/>
  </si>
  <si>
    <t>1式</t>
    <rPh sb="1" eb="2">
      <t>シキ</t>
    </rPh>
    <phoneticPr fontId="3"/>
  </si>
  <si>
    <r>
      <t>日本庭園植栽景観創出業務　　</t>
    </r>
    <r>
      <rPr>
        <sz val="22"/>
        <rFont val="ＭＳ ゴシック"/>
        <family val="3"/>
        <charset val="128"/>
      </rPr>
      <t>数 　　量 　　内　 　訳　　 表</t>
    </r>
    <phoneticPr fontId="3"/>
  </si>
  <si>
    <t>アジサイ</t>
    <phoneticPr fontId="3"/>
  </si>
  <si>
    <t>シモツケ</t>
    <phoneticPr fontId="3"/>
  </si>
  <si>
    <t>三辺法</t>
    <rPh sb="0" eb="2">
      <t>サンヘン</t>
    </rPh>
    <rPh sb="2" eb="3">
      <t>ホウ</t>
    </rPh>
    <phoneticPr fontId="3"/>
  </si>
  <si>
    <t>クチナシ</t>
    <phoneticPr fontId="3"/>
  </si>
  <si>
    <t>斜面地花壇</t>
    <rPh sb="0" eb="2">
      <t>シャメン</t>
    </rPh>
    <rPh sb="2" eb="3">
      <t>チ</t>
    </rPh>
    <rPh sb="3" eb="5">
      <t>カダン</t>
    </rPh>
    <phoneticPr fontId="3"/>
  </si>
  <si>
    <t>シャリンバイ</t>
    <phoneticPr fontId="3"/>
  </si>
  <si>
    <t>延長(5.2+2.75+3)</t>
    <rPh sb="0" eb="2">
      <t>エンチョウ</t>
    </rPh>
    <phoneticPr fontId="3"/>
  </si>
  <si>
    <t>延長(3.3+1.3)</t>
    <rPh sb="0" eb="2">
      <t>エンチョウ</t>
    </rPh>
    <phoneticPr fontId="3"/>
  </si>
  <si>
    <t>延長(6.4+6.4)</t>
    <rPh sb="0" eb="2">
      <t>エンチョウ</t>
    </rPh>
    <phoneticPr fontId="3"/>
  </si>
  <si>
    <t>延長(2+2)</t>
    <rPh sb="0" eb="2">
      <t>エンチョウ</t>
    </rPh>
    <phoneticPr fontId="3"/>
  </si>
  <si>
    <t>ミツバツツジ</t>
    <phoneticPr fontId="3"/>
  </si>
  <si>
    <t>5×4.5/2</t>
    <phoneticPr fontId="3"/>
  </si>
  <si>
    <t>8×8/2</t>
    <phoneticPr fontId="3"/>
  </si>
  <si>
    <t>3.8×3.7/2</t>
    <phoneticPr fontId="3"/>
  </si>
  <si>
    <t>ハギ</t>
    <phoneticPr fontId="3"/>
  </si>
  <si>
    <t>レンギョウ</t>
    <phoneticPr fontId="3"/>
  </si>
  <si>
    <t>(2+4.6)×2.3/2</t>
    <phoneticPr fontId="3"/>
  </si>
  <si>
    <t>潅木地人力除草　除草面積表</t>
    <rPh sb="3" eb="5">
      <t>ジンリキ</t>
    </rPh>
    <rPh sb="5" eb="7">
      <t>ジョソウ</t>
    </rPh>
    <rPh sb="8" eb="10">
      <t>ジョソウ</t>
    </rPh>
    <rPh sb="10" eb="12">
      <t>メンセキ</t>
    </rPh>
    <rPh sb="12" eb="13">
      <t>ヒョウ</t>
    </rPh>
    <phoneticPr fontId="15"/>
  </si>
  <si>
    <t>計算式</t>
    <rPh sb="0" eb="2">
      <t>ケイサン</t>
    </rPh>
    <rPh sb="2" eb="3">
      <t>シキ</t>
    </rPh>
    <phoneticPr fontId="15"/>
  </si>
  <si>
    <t>基礎面積</t>
    <rPh sb="0" eb="2">
      <t>キソ</t>
    </rPh>
    <rPh sb="2" eb="4">
      <t>メンセキ</t>
    </rPh>
    <phoneticPr fontId="15"/>
  </si>
  <si>
    <t>回数</t>
    <rPh sb="0" eb="2">
      <t>カイスウ</t>
    </rPh>
    <phoneticPr fontId="15"/>
  </si>
  <si>
    <t>除草面積</t>
    <rPh sb="0" eb="2">
      <t>ジョソウ</t>
    </rPh>
    <rPh sb="2" eb="4">
      <t>メンセキ</t>
    </rPh>
    <phoneticPr fontId="15"/>
  </si>
  <si>
    <t>×</t>
    <phoneticPr fontId="15"/>
  </si>
  <si>
    <t>＝</t>
    <phoneticPr fontId="15"/>
  </si>
  <si>
    <t>×</t>
    <phoneticPr fontId="15"/>
  </si>
  <si>
    <t>＝</t>
    <phoneticPr fontId="15"/>
  </si>
  <si>
    <t>合計</t>
    <rPh sb="0" eb="2">
      <t>ゴウケイ</t>
    </rPh>
    <phoneticPr fontId="15"/>
  </si>
  <si>
    <t>　</t>
    <phoneticPr fontId="15"/>
  </si>
  <si>
    <t>ドウダンツツジ</t>
    <phoneticPr fontId="3"/>
  </si>
  <si>
    <t>2×3/2</t>
    <phoneticPr fontId="3"/>
  </si>
  <si>
    <t>ボケ</t>
    <phoneticPr fontId="3"/>
  </si>
  <si>
    <t>4.6×1.3/2</t>
    <phoneticPr fontId="3"/>
  </si>
  <si>
    <t>アオキ</t>
    <phoneticPr fontId="3"/>
  </si>
  <si>
    <t>　</t>
    <phoneticPr fontId="15"/>
  </si>
  <si>
    <t>クロチク</t>
    <phoneticPr fontId="3"/>
  </si>
  <si>
    <t>ダイミョウチク</t>
    <phoneticPr fontId="3"/>
  </si>
  <si>
    <t>ササ</t>
    <phoneticPr fontId="3"/>
  </si>
  <si>
    <t>周辺道路</t>
    <rPh sb="0" eb="2">
      <t>シュウヘン</t>
    </rPh>
    <rPh sb="2" eb="4">
      <t>ドウロ</t>
    </rPh>
    <phoneticPr fontId="3"/>
  </si>
  <si>
    <t>正門左</t>
    <rPh sb="0" eb="2">
      <t>セイモン</t>
    </rPh>
    <rPh sb="2" eb="3">
      <t>ヒダリ</t>
    </rPh>
    <phoneticPr fontId="3"/>
  </si>
  <si>
    <t>心字池(玉石)</t>
    <rPh sb="0" eb="1">
      <t>シン</t>
    </rPh>
    <rPh sb="1" eb="2">
      <t>ジ</t>
    </rPh>
    <rPh sb="2" eb="3">
      <t>イケ</t>
    </rPh>
    <rPh sb="4" eb="6">
      <t>タマイシ</t>
    </rPh>
    <phoneticPr fontId="3"/>
  </si>
  <si>
    <t>千里庵(白川砂・那智黒）</t>
    <rPh sb="0" eb="2">
      <t>センリ</t>
    </rPh>
    <rPh sb="2" eb="3">
      <t>アン</t>
    </rPh>
    <rPh sb="4" eb="6">
      <t>シラカワ</t>
    </rPh>
    <rPh sb="6" eb="7">
      <t>スナ</t>
    </rPh>
    <rPh sb="8" eb="10">
      <t>ナチ</t>
    </rPh>
    <rPh sb="10" eb="11">
      <t>グロ</t>
    </rPh>
    <phoneticPr fontId="3"/>
  </si>
  <si>
    <t>ラウンドアップ併用</t>
    <rPh sb="7" eb="9">
      <t>ヘイヨウ</t>
    </rPh>
    <phoneticPr fontId="3"/>
  </si>
  <si>
    <t>洲浜(白川砂)</t>
    <rPh sb="0" eb="1">
      <t>ス</t>
    </rPh>
    <rPh sb="1" eb="2">
      <t>ハマ</t>
    </rPh>
    <rPh sb="3" eb="5">
      <t>シラカワ</t>
    </rPh>
    <rPh sb="5" eb="6">
      <t>スナ</t>
    </rPh>
    <phoneticPr fontId="3"/>
  </si>
  <si>
    <t>迎賓館(那智黒）</t>
    <rPh sb="0" eb="3">
      <t>ゲイヒンカン</t>
    </rPh>
    <rPh sb="4" eb="6">
      <t>ナチ</t>
    </rPh>
    <rPh sb="6" eb="7">
      <t>グロ</t>
    </rPh>
    <phoneticPr fontId="3"/>
  </si>
  <si>
    <t>H26から削除</t>
    <rPh sb="5" eb="7">
      <t>サクジョ</t>
    </rPh>
    <phoneticPr fontId="3"/>
  </si>
  <si>
    <t>泉(玉石)</t>
    <rPh sb="0" eb="1">
      <t>イズミ</t>
    </rPh>
    <rPh sb="2" eb="4">
      <t>タマイシ</t>
    </rPh>
    <phoneticPr fontId="3"/>
  </si>
  <si>
    <t>滝(玉石)</t>
    <rPh sb="0" eb="1">
      <t>タキ</t>
    </rPh>
    <rPh sb="2" eb="4">
      <t>タマイシ</t>
    </rPh>
    <phoneticPr fontId="3"/>
  </si>
  <si>
    <t>流れ(玉石)</t>
    <rPh sb="0" eb="1">
      <t>ナガ</t>
    </rPh>
    <rPh sb="3" eb="5">
      <t>タマイシ</t>
    </rPh>
    <phoneticPr fontId="3"/>
  </si>
  <si>
    <t>キャラボク</t>
    <phoneticPr fontId="3"/>
  </si>
  <si>
    <t>合計</t>
    <rPh sb="0" eb="2">
      <t>ゴウケイ</t>
    </rPh>
    <phoneticPr fontId="3"/>
  </si>
  <si>
    <t>№</t>
    <phoneticPr fontId="15"/>
  </si>
  <si>
    <t>梅林園路</t>
    <rPh sb="0" eb="2">
      <t>ウメバヤシ</t>
    </rPh>
    <rPh sb="2" eb="4">
      <t>エンロ</t>
    </rPh>
    <phoneticPr fontId="15"/>
  </si>
  <si>
    <t>№1</t>
    <phoneticPr fontId="15"/>
  </si>
  <si>
    <t>Ｌ</t>
    <phoneticPr fontId="15"/>
  </si>
  <si>
    <t>Ｗ</t>
    <phoneticPr fontId="15"/>
  </si>
  <si>
    <t>Ｈ</t>
    <phoneticPr fontId="15"/>
  </si>
  <si>
    <t>平面積</t>
    <rPh sb="0" eb="2">
      <t>ヘイメン</t>
    </rPh>
    <rPh sb="2" eb="3">
      <t>セキ</t>
    </rPh>
    <phoneticPr fontId="15"/>
  </si>
  <si>
    <t>側面積</t>
    <rPh sb="0" eb="3">
      <t>ソクメンセキ</t>
    </rPh>
    <phoneticPr fontId="15"/>
  </si>
  <si>
    <t>三辺法</t>
    <rPh sb="0" eb="1">
      <t>サン</t>
    </rPh>
    <rPh sb="1" eb="2">
      <t>ペン</t>
    </rPh>
    <rPh sb="2" eb="3">
      <t>ホウ</t>
    </rPh>
    <phoneticPr fontId="15"/>
  </si>
  <si>
    <t>側面長さ</t>
    <rPh sb="0" eb="2">
      <t>ソクメン</t>
    </rPh>
    <rPh sb="2" eb="3">
      <t>ナガ</t>
    </rPh>
    <phoneticPr fontId="15"/>
  </si>
  <si>
    <t>Ｎo</t>
    <phoneticPr fontId="15"/>
  </si>
  <si>
    <t>ａ</t>
    <phoneticPr fontId="15"/>
  </si>
  <si>
    <t>ｂ</t>
    <phoneticPr fontId="15"/>
  </si>
  <si>
    <t>ｃ</t>
    <phoneticPr fontId="15"/>
  </si>
  <si>
    <t>Ａ</t>
    <phoneticPr fontId="15"/>
  </si>
  <si>
    <t>側面１</t>
    <rPh sb="0" eb="2">
      <t>ソクメン</t>
    </rPh>
    <phoneticPr fontId="15"/>
  </si>
  <si>
    <t>側面２</t>
    <rPh sb="0" eb="2">
      <t>ソクメン</t>
    </rPh>
    <phoneticPr fontId="15"/>
  </si>
  <si>
    <t>ｓ</t>
    <phoneticPr fontId="15"/>
  </si>
  <si>
    <t>スイセン</t>
    <phoneticPr fontId="15"/>
  </si>
  <si>
    <t>L</t>
    <phoneticPr fontId="56"/>
  </si>
  <si>
    <t>W</t>
    <phoneticPr fontId="56"/>
  </si>
  <si>
    <t>タマリュウ</t>
    <phoneticPr fontId="15"/>
  </si>
  <si>
    <t>№2</t>
    <phoneticPr fontId="15"/>
  </si>
  <si>
    <t>リュウノヒゲ</t>
    <phoneticPr fontId="15"/>
  </si>
  <si>
    <t>シダ</t>
    <phoneticPr fontId="15"/>
  </si>
  <si>
    <t>シャガ</t>
    <phoneticPr fontId="15"/>
  </si>
  <si>
    <t>三辺法</t>
    <rPh sb="0" eb="2">
      <t>サンヘン</t>
    </rPh>
    <rPh sb="2" eb="3">
      <t>ホウ</t>
    </rPh>
    <phoneticPr fontId="15"/>
  </si>
  <si>
    <t>№9</t>
    <phoneticPr fontId="15"/>
  </si>
  <si>
    <t>3×3</t>
    <phoneticPr fontId="56"/>
  </si>
  <si>
    <t>3×1.5</t>
    <phoneticPr fontId="56"/>
  </si>
  <si>
    <t>1×1</t>
    <phoneticPr fontId="56"/>
  </si>
  <si>
    <t>1.5×0.6</t>
    <phoneticPr fontId="56"/>
  </si>
  <si>
    <t>№16</t>
    <phoneticPr fontId="15"/>
  </si>
  <si>
    <t>№23</t>
    <phoneticPr fontId="15"/>
  </si>
  <si>
    <t>ヤブラン</t>
    <phoneticPr fontId="15"/>
  </si>
  <si>
    <t>タツミソウ・カラー</t>
    <phoneticPr fontId="15"/>
  </si>
  <si>
    <t>ホタルブクロ</t>
    <phoneticPr fontId="15"/>
  </si>
  <si>
    <t>フキ</t>
    <phoneticPr fontId="15"/>
  </si>
  <si>
    <t>ヤブカンゾウ</t>
    <phoneticPr fontId="15"/>
  </si>
  <si>
    <t>ヤブコウジ・カラタチバナ</t>
    <phoneticPr fontId="15"/>
  </si>
  <si>
    <t>シラン</t>
    <phoneticPr fontId="15"/>
  </si>
  <si>
    <t>NO.24</t>
    <phoneticPr fontId="15"/>
  </si>
  <si>
    <t>№26</t>
    <phoneticPr fontId="15"/>
  </si>
  <si>
    <t>№27</t>
    <phoneticPr fontId="15"/>
  </si>
  <si>
    <t>№45</t>
    <phoneticPr fontId="15"/>
  </si>
  <si>
    <t>地被草花地人力除草　除草面積表　　　　</t>
    <rPh sb="0" eb="1">
      <t>チ</t>
    </rPh>
    <rPh sb="1" eb="2">
      <t>ヒ</t>
    </rPh>
    <rPh sb="2" eb="4">
      <t>クサバナ</t>
    </rPh>
    <rPh sb="5" eb="7">
      <t>ジンリキ</t>
    </rPh>
    <rPh sb="7" eb="9">
      <t>ジョソウ</t>
    </rPh>
    <rPh sb="10" eb="12">
      <t>ジョソウ</t>
    </rPh>
    <rPh sb="12" eb="14">
      <t>メンセキ</t>
    </rPh>
    <rPh sb="14" eb="15">
      <t>ヒョウ</t>
    </rPh>
    <phoneticPr fontId="15"/>
  </si>
  <si>
    <t>水生花壇</t>
    <rPh sb="0" eb="2">
      <t>スイセイ</t>
    </rPh>
    <rPh sb="2" eb="4">
      <t>カダン</t>
    </rPh>
    <phoneticPr fontId="15"/>
  </si>
  <si>
    <t>流れ（洲浜以外）</t>
    <rPh sb="0" eb="1">
      <t>ナガ</t>
    </rPh>
    <rPh sb="3" eb="4">
      <t>ス</t>
    </rPh>
    <rPh sb="4" eb="5">
      <t>ハマ</t>
    </rPh>
    <rPh sb="5" eb="7">
      <t>イガイ</t>
    </rPh>
    <phoneticPr fontId="15"/>
  </si>
  <si>
    <t>水草地人力除草　除草面積表　　　　</t>
    <rPh sb="0" eb="2">
      <t>ミズクサ</t>
    </rPh>
    <rPh sb="3" eb="5">
      <t>ジンリキ</t>
    </rPh>
    <rPh sb="5" eb="7">
      <t>ジョソウ</t>
    </rPh>
    <rPh sb="8" eb="10">
      <t>ジョソウ</t>
    </rPh>
    <rPh sb="10" eb="12">
      <t>メンセキ</t>
    </rPh>
    <rPh sb="12" eb="13">
      <t>ヒョウ</t>
    </rPh>
    <phoneticPr fontId="15"/>
  </si>
  <si>
    <t>面積</t>
    <rPh sb="0" eb="2">
      <t>メンセキ</t>
    </rPh>
    <phoneticPr fontId="15"/>
  </si>
  <si>
    <t>周辺道路</t>
    <rPh sb="0" eb="2">
      <t>シュウヘン</t>
    </rPh>
    <rPh sb="2" eb="4">
      <t>ドウロ</t>
    </rPh>
    <phoneticPr fontId="15"/>
  </si>
  <si>
    <t>正門左</t>
    <rPh sb="0" eb="2">
      <t>セイモン</t>
    </rPh>
    <rPh sb="2" eb="3">
      <t>ヒダリ</t>
    </rPh>
    <phoneticPr fontId="15"/>
  </si>
  <si>
    <t xml:space="preserve">ササ刈取面積表          </t>
    <rPh sb="2" eb="3">
      <t>カ</t>
    </rPh>
    <rPh sb="3" eb="4">
      <t>ト</t>
    </rPh>
    <rPh sb="4" eb="6">
      <t>メンセキ</t>
    </rPh>
    <rPh sb="6" eb="7">
      <t>ヒョウ</t>
    </rPh>
    <phoneticPr fontId="15"/>
  </si>
  <si>
    <t>№</t>
    <phoneticPr fontId="15"/>
  </si>
  <si>
    <t>発生率</t>
    <rPh sb="0" eb="2">
      <t>ハッセイ</t>
    </rPh>
    <rPh sb="2" eb="3">
      <t>リツ</t>
    </rPh>
    <phoneticPr fontId="57"/>
  </si>
  <si>
    <t>心字池（雪見灯篭先玉石地）</t>
    <rPh sb="0" eb="1">
      <t>ココロ</t>
    </rPh>
    <rPh sb="1" eb="2">
      <t>ジ</t>
    </rPh>
    <rPh sb="2" eb="3">
      <t>イケ</t>
    </rPh>
    <rPh sb="4" eb="6">
      <t>ユキミ</t>
    </rPh>
    <rPh sb="6" eb="8">
      <t>トウロウ</t>
    </rPh>
    <rPh sb="8" eb="9">
      <t>サキ</t>
    </rPh>
    <rPh sb="9" eb="10">
      <t>タマ</t>
    </rPh>
    <rPh sb="10" eb="11">
      <t>イシ</t>
    </rPh>
    <rPh sb="11" eb="12">
      <t>チ</t>
    </rPh>
    <phoneticPr fontId="15"/>
  </si>
  <si>
    <t>千里庵</t>
    <rPh sb="0" eb="2">
      <t>センリ</t>
    </rPh>
    <rPh sb="2" eb="3">
      <t>アン</t>
    </rPh>
    <phoneticPr fontId="15"/>
  </si>
  <si>
    <t>茶室北流れ</t>
    <rPh sb="0" eb="2">
      <t>チャシツ</t>
    </rPh>
    <rPh sb="2" eb="3">
      <t>キタ</t>
    </rPh>
    <rPh sb="3" eb="4">
      <t>ナガ</t>
    </rPh>
    <phoneticPr fontId="15"/>
  </si>
  <si>
    <t>展示場（迎賓館前）</t>
    <rPh sb="0" eb="3">
      <t>テンジジョウ</t>
    </rPh>
    <rPh sb="4" eb="7">
      <t>ゲイヒンカン</t>
    </rPh>
    <rPh sb="7" eb="8">
      <t>マエ</t>
    </rPh>
    <phoneticPr fontId="15"/>
  </si>
  <si>
    <t>サワラ林駐車場</t>
    <rPh sb="3" eb="4">
      <t>リン</t>
    </rPh>
    <rPh sb="4" eb="7">
      <t>チュウシャジョウ</t>
    </rPh>
    <phoneticPr fontId="15"/>
  </si>
  <si>
    <t>7号棟</t>
    <rPh sb="1" eb="3">
      <t>ゴウトウ</t>
    </rPh>
    <phoneticPr fontId="15"/>
  </si>
  <si>
    <t>　</t>
    <phoneticPr fontId="15"/>
  </si>
  <si>
    <t>※</t>
    <phoneticPr fontId="3"/>
  </si>
  <si>
    <r>
      <rPr>
        <sz val="10"/>
        <rFont val="ＭＳ ゴシック"/>
        <family val="3"/>
        <charset val="128"/>
      </rPr>
      <t>日本庭園植栽景観創出業務</t>
    </r>
    <r>
      <rPr>
        <sz val="11"/>
        <rFont val="ＭＳ ゴシック"/>
        <family val="3"/>
        <charset val="128"/>
      </rPr>
      <t>　　</t>
    </r>
    <r>
      <rPr>
        <sz val="22"/>
        <rFont val="ＭＳ ゴシック"/>
        <family val="3"/>
        <charset val="128"/>
      </rPr>
      <t>数 量 内　訳　表</t>
    </r>
    <phoneticPr fontId="3"/>
  </si>
  <si>
    <t>※数量内訳なし</t>
    <rPh sb="1" eb="3">
      <t>スウリョウ</t>
    </rPh>
    <rPh sb="3" eb="5">
      <t>ウチワケ</t>
    </rPh>
    <phoneticPr fontId="3"/>
  </si>
  <si>
    <t xml:space="preserve">ササ剪定面積表          </t>
    <rPh sb="2" eb="4">
      <t>センテイ</t>
    </rPh>
    <rPh sb="4" eb="6">
      <t>メンセキ</t>
    </rPh>
    <rPh sb="6" eb="7">
      <t>ヒョウ</t>
    </rPh>
    <phoneticPr fontId="15"/>
  </si>
  <si>
    <t>ササ剪定</t>
    <rPh sb="2" eb="4">
      <t>センテイ</t>
    </rPh>
    <phoneticPr fontId="3"/>
  </si>
  <si>
    <t>ススキ刈取</t>
    <rPh sb="3" eb="4">
      <t>カ</t>
    </rPh>
    <rPh sb="4" eb="5">
      <t>ト</t>
    </rPh>
    <phoneticPr fontId="3"/>
  </si>
  <si>
    <t>人力抜取除草</t>
    <rPh sb="0" eb="2">
      <t>ジンリキ</t>
    </rPh>
    <rPh sb="2" eb="3">
      <t>ヌ</t>
    </rPh>
    <rPh sb="3" eb="4">
      <t>ト</t>
    </rPh>
    <rPh sb="4" eb="6">
      <t>ジョソウ</t>
    </rPh>
    <phoneticPr fontId="3"/>
  </si>
  <si>
    <t>人力切取除草</t>
    <rPh sb="0" eb="2">
      <t>ジンリキ</t>
    </rPh>
    <rPh sb="2" eb="4">
      <t>キリトリ</t>
    </rPh>
    <rPh sb="3" eb="4">
      <t>ト</t>
    </rPh>
    <rPh sb="4" eb="6">
      <t>ジョソウ</t>
    </rPh>
    <phoneticPr fontId="3"/>
  </si>
  <si>
    <t>全域対象・巡回除草</t>
    <rPh sb="0" eb="2">
      <t>ゼンイキ</t>
    </rPh>
    <rPh sb="2" eb="4">
      <t>タイショウ</t>
    </rPh>
    <rPh sb="5" eb="7">
      <t>ジュンカイ</t>
    </rPh>
    <rPh sb="7" eb="9">
      <t>ジョソウ</t>
    </rPh>
    <phoneticPr fontId="3"/>
  </si>
  <si>
    <t>全域対象・巡回除草</t>
    <phoneticPr fontId="3"/>
  </si>
  <si>
    <t>芝生地及び地被類・灌木地等</t>
    <rPh sb="0" eb="2">
      <t>シバフ</t>
    </rPh>
    <rPh sb="2" eb="3">
      <t>チ</t>
    </rPh>
    <rPh sb="3" eb="4">
      <t>オヨ</t>
    </rPh>
    <rPh sb="5" eb="7">
      <t>チヒ</t>
    </rPh>
    <rPh sb="7" eb="8">
      <t>ルイ</t>
    </rPh>
    <rPh sb="9" eb="11">
      <t>カンボク</t>
    </rPh>
    <rPh sb="11" eb="12">
      <t>チ</t>
    </rPh>
    <rPh sb="12" eb="13">
      <t>ナド</t>
    </rPh>
    <phoneticPr fontId="3"/>
  </si>
  <si>
    <t>清掃</t>
    <rPh sb="0" eb="2">
      <t>セイソウ</t>
    </rPh>
    <phoneticPr fontId="3"/>
  </si>
  <si>
    <t>植栽地</t>
    <rPh sb="0" eb="2">
      <t>ショクサイ</t>
    </rPh>
    <rPh sb="2" eb="3">
      <t>チ</t>
    </rPh>
    <phoneticPr fontId="3"/>
  </si>
  <si>
    <t>積込、運搬込み</t>
    <phoneticPr fontId="3"/>
  </si>
  <si>
    <t>散水栓利用</t>
    <rPh sb="0" eb="2">
      <t>サンスイ</t>
    </rPh>
    <rPh sb="2" eb="3">
      <t>セン</t>
    </rPh>
    <rPh sb="3" eb="5">
      <t>リヨウ</t>
    </rPh>
    <phoneticPr fontId="3"/>
  </si>
  <si>
    <t>タンク車巡回</t>
    <rPh sb="3" eb="4">
      <t>シャ</t>
    </rPh>
    <rPh sb="4" eb="6">
      <t>ジュンカイ</t>
    </rPh>
    <phoneticPr fontId="3"/>
  </si>
  <si>
    <t>軽作業員</t>
    <phoneticPr fontId="3"/>
  </si>
  <si>
    <t>大枝抜き及び枝透かし</t>
    <rPh sb="0" eb="2">
      <t>オオエダ</t>
    </rPh>
    <rPh sb="2" eb="3">
      <t>ヌ</t>
    </rPh>
    <rPh sb="4" eb="5">
      <t>オヨ</t>
    </rPh>
    <rPh sb="6" eb="7">
      <t>エダ</t>
    </rPh>
    <rPh sb="7" eb="8">
      <t>ス</t>
    </rPh>
    <phoneticPr fontId="3"/>
  </si>
  <si>
    <t>更新管理</t>
    <rPh sb="0" eb="2">
      <t>コウシン</t>
    </rPh>
    <rPh sb="2" eb="4">
      <t>カンリ</t>
    </rPh>
    <phoneticPr fontId="3"/>
  </si>
  <si>
    <t>剪定</t>
    <rPh sb="0" eb="2">
      <t>センテイ</t>
    </rPh>
    <phoneticPr fontId="3"/>
  </si>
  <si>
    <t>間引き</t>
    <rPh sb="0" eb="2">
      <t>マビ</t>
    </rPh>
    <phoneticPr fontId="3"/>
  </si>
  <si>
    <t>機械除草</t>
    <rPh sb="0" eb="2">
      <t>キカイ</t>
    </rPh>
    <rPh sb="2" eb="4">
      <t>ジョソウ</t>
    </rPh>
    <phoneticPr fontId="3"/>
  </si>
  <si>
    <t>全域対象・巡回刈取</t>
    <rPh sb="0" eb="2">
      <t>ゼンイキ</t>
    </rPh>
    <rPh sb="2" eb="4">
      <t>タイショウ</t>
    </rPh>
    <rPh sb="5" eb="7">
      <t>ジュンカイ</t>
    </rPh>
    <rPh sb="7" eb="9">
      <t>カリトリ</t>
    </rPh>
    <phoneticPr fontId="3"/>
  </si>
  <si>
    <t>樹勢回復</t>
    <rPh sb="0" eb="2">
      <t>ジュセイ</t>
    </rPh>
    <rPh sb="2" eb="4">
      <t>カイフク</t>
    </rPh>
    <phoneticPr fontId="3"/>
  </si>
  <si>
    <t>張芝</t>
    <rPh sb="0" eb="2">
      <t>ハリシバ</t>
    </rPh>
    <phoneticPr fontId="3"/>
  </si>
  <si>
    <t>高麗芝・べた張</t>
    <rPh sb="0" eb="2">
      <t>コウライ</t>
    </rPh>
    <rPh sb="2" eb="3">
      <t>シバ</t>
    </rPh>
    <rPh sb="6" eb="7">
      <t>ハリ</t>
    </rPh>
    <phoneticPr fontId="3"/>
  </si>
  <si>
    <t>※</t>
    <phoneticPr fontId="3"/>
  </si>
  <si>
    <t xml:space="preserve">(1233*1)*2 </t>
    <phoneticPr fontId="3"/>
  </si>
  <si>
    <t>除草・苔かき・清掃等</t>
    <rPh sb="0" eb="2">
      <t>ジョソウ</t>
    </rPh>
    <rPh sb="7" eb="9">
      <t>セイソウ</t>
    </rPh>
    <rPh sb="9" eb="10">
      <t>ナド</t>
    </rPh>
    <phoneticPr fontId="3"/>
  </si>
  <si>
    <t>芝生地及び白川砂</t>
    <rPh sb="0" eb="2">
      <t>シバフ</t>
    </rPh>
    <rPh sb="2" eb="3">
      <t>チ</t>
    </rPh>
    <rPh sb="3" eb="4">
      <t>オヨ</t>
    </rPh>
    <rPh sb="5" eb="7">
      <t>シラカワ</t>
    </rPh>
    <rPh sb="7" eb="8">
      <t>スナ</t>
    </rPh>
    <phoneticPr fontId="3"/>
  </si>
  <si>
    <t>巡回管理</t>
    <rPh sb="0" eb="2">
      <t>ジュンカイ</t>
    </rPh>
    <rPh sb="2" eb="4">
      <t>カンリ</t>
    </rPh>
    <phoneticPr fontId="3"/>
  </si>
  <si>
    <t>巡回管理作業</t>
    <rPh sb="0" eb="2">
      <t>ジュンカイ</t>
    </rPh>
    <rPh sb="2" eb="4">
      <t>カンリ</t>
    </rPh>
    <rPh sb="4" eb="6">
      <t>サギョウ</t>
    </rPh>
    <phoneticPr fontId="3"/>
  </si>
  <si>
    <t>2名1班体制</t>
    <rPh sb="1" eb="2">
      <t>メイ</t>
    </rPh>
    <rPh sb="3" eb="4">
      <t>ハン</t>
    </rPh>
    <rPh sb="4" eb="6">
      <t>タイセイ</t>
    </rPh>
    <phoneticPr fontId="3"/>
  </si>
  <si>
    <t>造園工・軽作業員</t>
    <rPh sb="0" eb="2">
      <t>ゾウエン</t>
    </rPh>
    <rPh sb="2" eb="3">
      <t>コウ</t>
    </rPh>
    <rPh sb="4" eb="5">
      <t>ケイ</t>
    </rPh>
    <rPh sb="5" eb="8">
      <t>サギョウイン</t>
    </rPh>
    <phoneticPr fontId="3"/>
  </si>
  <si>
    <t>水路清掃</t>
    <rPh sb="0" eb="2">
      <t>スイロ</t>
    </rPh>
    <rPh sb="2" eb="4">
      <t>セイソウ</t>
    </rPh>
    <phoneticPr fontId="3"/>
  </si>
  <si>
    <t>水路管理</t>
    <rPh sb="0" eb="2">
      <t>スイロ</t>
    </rPh>
    <rPh sb="2" eb="4">
      <t>カンリ</t>
    </rPh>
    <phoneticPr fontId="3"/>
  </si>
  <si>
    <t>（はなしょうぶ田）、湛水期間中</t>
    <rPh sb="7" eb="8">
      <t>タ</t>
    </rPh>
    <rPh sb="10" eb="12">
      <t>タンスイ</t>
    </rPh>
    <rPh sb="12" eb="14">
      <t>キカン</t>
    </rPh>
    <rPh sb="14" eb="15">
      <t>ナカ</t>
    </rPh>
    <phoneticPr fontId="3"/>
  </si>
  <si>
    <t>普通作業員</t>
    <phoneticPr fontId="3"/>
  </si>
  <si>
    <t>普通作業員</t>
    <phoneticPr fontId="3"/>
  </si>
  <si>
    <t>460本×50%=230本</t>
    <rPh sb="3" eb="4">
      <t>ホン</t>
    </rPh>
    <rPh sb="12" eb="13">
      <t>ホン</t>
    </rPh>
    <phoneticPr fontId="14"/>
  </si>
  <si>
    <t>一部（330本）</t>
    <rPh sb="0" eb="2">
      <t>イチブ</t>
    </rPh>
    <rPh sb="6" eb="7">
      <t>ホン</t>
    </rPh>
    <phoneticPr fontId="3"/>
  </si>
  <si>
    <t>一部（10本）</t>
    <rPh sb="0" eb="2">
      <t>イチブ</t>
    </rPh>
    <rPh sb="5" eb="6">
      <t>ホン</t>
    </rPh>
    <phoneticPr fontId="3"/>
  </si>
  <si>
    <t>669本×50%=335本</t>
    <rPh sb="3" eb="4">
      <t>ホン</t>
    </rPh>
    <rPh sb="12" eb="13">
      <t>ホン</t>
    </rPh>
    <phoneticPr fontId="14"/>
  </si>
  <si>
    <t>402本×50%=200本</t>
    <rPh sb="3" eb="4">
      <t>ホン</t>
    </rPh>
    <rPh sb="12" eb="13">
      <t>ホン</t>
    </rPh>
    <phoneticPr fontId="14"/>
  </si>
  <si>
    <t>1,325本×50%=620本</t>
    <rPh sb="5" eb="6">
      <t>ホン</t>
    </rPh>
    <rPh sb="14" eb="15">
      <t>ホン</t>
    </rPh>
    <phoneticPr fontId="14"/>
  </si>
  <si>
    <t>一部（40本）</t>
    <rPh sb="0" eb="2">
      <t>イチブ</t>
    </rPh>
    <rPh sb="5" eb="6">
      <t>ホン</t>
    </rPh>
    <phoneticPr fontId="3"/>
  </si>
  <si>
    <t>全域　（5383㎡）</t>
    <rPh sb="0" eb="2">
      <t>ゼンイキ</t>
    </rPh>
    <phoneticPr fontId="14"/>
  </si>
  <si>
    <t>（2147㎡）</t>
    <phoneticPr fontId="3"/>
  </si>
  <si>
    <t>（１回刈・163㎡）</t>
    <rPh sb="2" eb="3">
      <t>カイ</t>
    </rPh>
    <rPh sb="3" eb="4">
      <t>カリ</t>
    </rPh>
    <phoneticPr fontId="14"/>
  </si>
  <si>
    <t>（1535㎡）</t>
    <phoneticPr fontId="3"/>
  </si>
  <si>
    <t>オカメザサ等</t>
    <rPh sb="5" eb="6">
      <t>ナド</t>
    </rPh>
    <phoneticPr fontId="3"/>
  </si>
  <si>
    <t>名木クロマツ緑摘み</t>
    <rPh sb="0" eb="2">
      <t>メイボク</t>
    </rPh>
    <rPh sb="6" eb="8">
      <t>ミドリツ</t>
    </rPh>
    <phoneticPr fontId="3"/>
  </si>
  <si>
    <t>名木</t>
    <rPh sb="0" eb="2">
      <t>メイボク</t>
    </rPh>
    <phoneticPr fontId="3"/>
  </si>
  <si>
    <t>全域対象（剪定・除草・造園施設の小修繕など）</t>
    <rPh sb="0" eb="2">
      <t>ゼンイキ</t>
    </rPh>
    <rPh sb="2" eb="4">
      <t>タイショウ</t>
    </rPh>
    <rPh sb="5" eb="7">
      <t>センテイ</t>
    </rPh>
    <rPh sb="8" eb="10">
      <t>ジョソウ</t>
    </rPh>
    <rPh sb="11" eb="13">
      <t>ゾウエン</t>
    </rPh>
    <rPh sb="13" eb="15">
      <t>シセツ</t>
    </rPh>
    <rPh sb="16" eb="19">
      <t>ショウシュウゼン</t>
    </rPh>
    <phoneticPr fontId="3"/>
  </si>
  <si>
    <t>樹木腐朽部診断・処置</t>
    <rPh sb="0" eb="2">
      <t>ジュモク</t>
    </rPh>
    <rPh sb="2" eb="4">
      <t>フキュウ</t>
    </rPh>
    <rPh sb="4" eb="5">
      <t>ブ</t>
    </rPh>
    <rPh sb="5" eb="7">
      <t>シンダン</t>
    </rPh>
    <rPh sb="8" eb="10">
      <t>ショチ</t>
    </rPh>
    <phoneticPr fontId="3"/>
  </si>
  <si>
    <t>運搬処分</t>
    <phoneticPr fontId="3"/>
  </si>
  <si>
    <t>スギゴケ以外のコケ類や雑草の除去や植栽地や砂利敷内の落葉等の清掃</t>
    <rPh sb="17" eb="19">
      <t>ショクサイ</t>
    </rPh>
    <rPh sb="19" eb="20">
      <t>チ</t>
    </rPh>
    <rPh sb="21" eb="23">
      <t>ジャリ</t>
    </rPh>
    <rPh sb="23" eb="24">
      <t>ジ</t>
    </rPh>
    <rPh sb="24" eb="25">
      <t>ナイ</t>
    </rPh>
    <rPh sb="26" eb="27">
      <t>オ</t>
    </rPh>
    <rPh sb="27" eb="28">
      <t>バ</t>
    </rPh>
    <rPh sb="28" eb="29">
      <t>ナド</t>
    </rPh>
    <phoneticPr fontId="3"/>
  </si>
  <si>
    <t>張芝更新</t>
    <rPh sb="0" eb="2">
      <t>ハリシバ</t>
    </rPh>
    <rPh sb="2" eb="4">
      <t>コウシン</t>
    </rPh>
    <phoneticPr fontId="3"/>
  </si>
  <si>
    <t>１．見所及び周辺の修景管理</t>
    <rPh sb="2" eb="4">
      <t>ミドコロ</t>
    </rPh>
    <rPh sb="4" eb="5">
      <t>オヨ</t>
    </rPh>
    <rPh sb="6" eb="8">
      <t>シュウヘン</t>
    </rPh>
    <rPh sb="9" eb="10">
      <t>オサム</t>
    </rPh>
    <rPh sb="10" eb="11">
      <t>ケイ</t>
    </rPh>
    <rPh sb="11" eb="13">
      <t>カンリ</t>
    </rPh>
    <phoneticPr fontId="3"/>
  </si>
  <si>
    <t>２．茶庭修景管理</t>
    <rPh sb="2" eb="3">
      <t>チャ</t>
    </rPh>
    <rPh sb="3" eb="4">
      <t>ニワ</t>
    </rPh>
    <rPh sb="4" eb="5">
      <t>オサム</t>
    </rPh>
    <rPh sb="5" eb="6">
      <t>ケイ</t>
    </rPh>
    <rPh sb="6" eb="8">
      <t>カンリ</t>
    </rPh>
    <phoneticPr fontId="3"/>
  </si>
  <si>
    <t>３．園芸花卉修景管理</t>
    <rPh sb="2" eb="4">
      <t>エンゲイ</t>
    </rPh>
    <rPh sb="4" eb="6">
      <t>カキ</t>
    </rPh>
    <rPh sb="6" eb="7">
      <t>オサム</t>
    </rPh>
    <rPh sb="7" eb="8">
      <t>ケイ</t>
    </rPh>
    <rPh sb="8" eb="10">
      <t>カンリ</t>
    </rPh>
    <phoneticPr fontId="3"/>
  </si>
  <si>
    <t>【数量総括表】日本庭園植栽等景観創出業務(参考）</t>
    <rPh sb="1" eb="3">
      <t>スウリョウ</t>
    </rPh>
    <rPh sb="3" eb="5">
      <t>ソウカツ</t>
    </rPh>
    <rPh sb="5" eb="6">
      <t>ヒョウ</t>
    </rPh>
    <rPh sb="13" eb="14">
      <t>ナド</t>
    </rPh>
    <rPh sb="16" eb="18">
      <t>ソウシュツ</t>
    </rPh>
    <rPh sb="21" eb="23">
      <t>サンコウ</t>
    </rPh>
    <phoneticPr fontId="3"/>
  </si>
  <si>
    <t>既存芝撤去含む</t>
    <rPh sb="0" eb="2">
      <t>キゾン</t>
    </rPh>
    <rPh sb="2" eb="3">
      <t>シバ</t>
    </rPh>
    <rPh sb="3" eb="5">
      <t>テッキョ</t>
    </rPh>
    <rPh sb="5" eb="6">
      <t>フク</t>
    </rPh>
    <phoneticPr fontId="3"/>
  </si>
  <si>
    <t>2回</t>
    <rPh sb="1" eb="2">
      <t>カイ</t>
    </rPh>
    <phoneticPr fontId="3"/>
  </si>
  <si>
    <t>随時（想定500本）</t>
    <rPh sb="0" eb="2">
      <t>ズイジ</t>
    </rPh>
    <rPh sb="3" eb="5">
      <t>ソウテイ</t>
    </rPh>
    <rPh sb="8" eb="9">
      <t>ホン</t>
    </rPh>
    <phoneticPr fontId="3"/>
  </si>
  <si>
    <t>ユキヤナギ他</t>
    <rPh sb="5" eb="6">
      <t>ホカ</t>
    </rPh>
    <phoneticPr fontId="15"/>
  </si>
  <si>
    <t>随時（全域対象）</t>
    <rPh sb="0" eb="2">
      <t>ズイジ</t>
    </rPh>
    <rPh sb="3" eb="5">
      <t>ゼンイキ</t>
    </rPh>
    <rPh sb="5" eb="7">
      <t>タイショウ</t>
    </rPh>
    <phoneticPr fontId="15"/>
  </si>
  <si>
    <t>側溝（幅300～500・1,300m）・土砂含む</t>
    <rPh sb="0" eb="2">
      <t>ソッコウ</t>
    </rPh>
    <rPh sb="20" eb="22">
      <t>ドシャ</t>
    </rPh>
    <rPh sb="22" eb="23">
      <t>フク</t>
    </rPh>
    <phoneticPr fontId="3"/>
  </si>
  <si>
    <t>※</t>
    <phoneticPr fontId="3"/>
  </si>
  <si>
    <t>3名1班体制</t>
    <rPh sb="1" eb="2">
      <t>メイ</t>
    </rPh>
    <rPh sb="3" eb="4">
      <t>ハン</t>
    </rPh>
    <rPh sb="4" eb="6">
      <t>タイセイ</t>
    </rPh>
    <phoneticPr fontId="3"/>
  </si>
  <si>
    <t>規格外は整枝剪定を適用</t>
    <rPh sb="0" eb="2">
      <t>キカク</t>
    </rPh>
    <rPh sb="2" eb="3">
      <t>ガイ</t>
    </rPh>
    <rPh sb="4" eb="6">
      <t>セイシ</t>
    </rPh>
    <rPh sb="6" eb="8">
      <t>センテイ</t>
    </rPh>
    <rPh sb="9" eb="11">
      <t>テキヨウ</t>
    </rPh>
    <phoneticPr fontId="3"/>
  </si>
  <si>
    <t>〃</t>
    <phoneticPr fontId="3"/>
  </si>
  <si>
    <t>規格外は支障木撤去を適用</t>
    <rPh sb="0" eb="2">
      <t>キカク</t>
    </rPh>
    <rPh sb="2" eb="3">
      <t>ガイ</t>
    </rPh>
    <rPh sb="4" eb="7">
      <t>シショウボク</t>
    </rPh>
    <rPh sb="7" eb="9">
      <t>テッキョ</t>
    </rPh>
    <rPh sb="10" eb="12">
      <t>テキヨウ</t>
    </rPh>
    <phoneticPr fontId="3"/>
  </si>
  <si>
    <t>間引き</t>
    <phoneticPr fontId="3"/>
  </si>
  <si>
    <t>　　　高圧洗浄・会所桝清掃含む(250㎡)</t>
    <rPh sb="3" eb="5">
      <t>コウアツ</t>
    </rPh>
    <rPh sb="5" eb="7">
      <t>センジョウ</t>
    </rPh>
    <rPh sb="8" eb="10">
      <t>カイショ</t>
    </rPh>
    <rPh sb="10" eb="11">
      <t>マス</t>
    </rPh>
    <rPh sb="11" eb="13">
      <t>セイソウ</t>
    </rPh>
    <rPh sb="13" eb="14">
      <t>フク</t>
    </rPh>
    <phoneticPr fontId="3"/>
  </si>
  <si>
    <t>普通作業員1名・軽作業員1名</t>
    <rPh sb="0" eb="2">
      <t>フツウ</t>
    </rPh>
    <rPh sb="2" eb="5">
      <t>サギョウイン</t>
    </rPh>
    <rPh sb="6" eb="7">
      <t>メイ</t>
    </rPh>
    <rPh sb="8" eb="9">
      <t>ケイ</t>
    </rPh>
    <rPh sb="9" eb="12">
      <t>サギョウイン</t>
    </rPh>
    <rPh sb="13" eb="14">
      <t>メイ</t>
    </rPh>
    <phoneticPr fontId="3"/>
  </si>
  <si>
    <t>鉢上げ×0.9を想定</t>
    <rPh sb="0" eb="2">
      <t>ハチア</t>
    </rPh>
    <rPh sb="8" eb="10">
      <t>ソウテイ</t>
    </rPh>
    <phoneticPr fontId="3"/>
  </si>
  <si>
    <t>3年に1回株分け想定</t>
    <rPh sb="1" eb="2">
      <t>ネン</t>
    </rPh>
    <rPh sb="4" eb="5">
      <t>カイ</t>
    </rPh>
    <rPh sb="5" eb="7">
      <t>カブワ</t>
    </rPh>
    <rPh sb="8" eb="10">
      <t>ソウテイ</t>
    </rPh>
    <phoneticPr fontId="3"/>
  </si>
  <si>
    <t>〃</t>
    <phoneticPr fontId="3"/>
  </si>
  <si>
    <t>〃</t>
    <phoneticPr fontId="3"/>
  </si>
  <si>
    <t>ｼｬｸﾔｸ</t>
  </si>
  <si>
    <t>ｼｬｸﾔｸ</t>
    <phoneticPr fontId="3"/>
  </si>
  <si>
    <t>芽かき　</t>
    <rPh sb="0" eb="1">
      <t>メカキ</t>
    </rPh>
    <phoneticPr fontId="3"/>
  </si>
  <si>
    <t>剪定　　</t>
    <rPh sb="0" eb="2">
      <t>センテイ</t>
    </rPh>
    <phoneticPr fontId="3"/>
  </si>
  <si>
    <t>花がら摘み　</t>
    <rPh sb="0" eb="3">
      <t>ハナガラツミ</t>
    </rPh>
    <phoneticPr fontId="14"/>
  </si>
  <si>
    <t>人力除草</t>
    <rPh sb="0" eb="4">
      <t>ジンリキジョソウ</t>
    </rPh>
    <phoneticPr fontId="3"/>
  </si>
  <si>
    <t>5回</t>
    <rPh sb="1" eb="2">
      <t>カイ</t>
    </rPh>
    <phoneticPr fontId="3"/>
  </si>
  <si>
    <t>人力抜取除草</t>
    <rPh sb="0" eb="2">
      <t>ジンリキ</t>
    </rPh>
    <rPh sb="2" eb="4">
      <t>ヌキトリ</t>
    </rPh>
    <rPh sb="4" eb="6">
      <t>ジョソウ</t>
    </rPh>
    <phoneticPr fontId="3"/>
  </si>
  <si>
    <t>広場砂利部</t>
    <rPh sb="0" eb="2">
      <t>ヒロバ</t>
    </rPh>
    <rPh sb="2" eb="4">
      <t>ジャリ</t>
    </rPh>
    <rPh sb="4" eb="5">
      <t>ブ</t>
    </rPh>
    <phoneticPr fontId="3"/>
  </si>
  <si>
    <t>150㎝</t>
    <phoneticPr fontId="15"/>
  </si>
  <si>
    <t>C=151～</t>
    <phoneticPr fontId="15"/>
  </si>
  <si>
    <t>200cm</t>
    <phoneticPr fontId="3"/>
  </si>
  <si>
    <t>C=121-150cm</t>
    <phoneticPr fontId="3"/>
  </si>
  <si>
    <t>C=151-200cm</t>
    <phoneticPr fontId="3"/>
  </si>
  <si>
    <t>※芝－59：994ー437.2≒557㎡</t>
    <rPh sb="1" eb="2">
      <t>シバ</t>
    </rPh>
    <phoneticPr fontId="3"/>
  </si>
  <si>
    <t>※竹林　：1361ー170≒1191㎡</t>
    <rPh sb="1" eb="3">
      <t>チクリン</t>
    </rPh>
    <phoneticPr fontId="3"/>
  </si>
  <si>
    <t>※はぎの原：除草回数7回→14回に増</t>
    <rPh sb="4" eb="5">
      <t>ハラ</t>
    </rPh>
    <rPh sb="6" eb="8">
      <t>ジョソウ</t>
    </rPh>
    <rPh sb="8" eb="10">
      <t>カイスウ</t>
    </rPh>
    <rPh sb="11" eb="12">
      <t>カイ</t>
    </rPh>
    <rPh sb="15" eb="16">
      <t>カイ</t>
    </rPh>
    <rPh sb="17" eb="18">
      <t>ゾウ</t>
    </rPh>
    <phoneticPr fontId="3"/>
  </si>
  <si>
    <t>【R5変更点】</t>
    <rPh sb="3" eb="6">
      <t>ヘンコウテン</t>
    </rPh>
    <phoneticPr fontId="3"/>
  </si>
  <si>
    <t>フラザスルフロン水和物</t>
    <rPh sb="8" eb="11">
      <t>スイワブツ</t>
    </rPh>
    <phoneticPr fontId="3"/>
  </si>
  <si>
    <t>グリホサートカリウム塩液</t>
    <rPh sb="10" eb="11">
      <t>エン</t>
    </rPh>
    <rPh sb="11" eb="12">
      <t>エキ</t>
    </rPh>
    <phoneticPr fontId="15"/>
  </si>
  <si>
    <t>ﾊﾞｰﾁｶﾙ作業
(小面積）
（m2）</t>
    <rPh sb="6" eb="8">
      <t>サギョウ</t>
    </rPh>
    <rPh sb="10" eb="12">
      <t>メンセキ</t>
    </rPh>
    <rPh sb="12" eb="13">
      <t>）</t>
    </rPh>
    <phoneticPr fontId="37"/>
  </si>
  <si>
    <t xml:space="preserve">ｸﾞﾘﾎｻｰﾄｶﾘｳﾑ塩液剤
</t>
    <rPh sb="11" eb="12">
      <t>エン</t>
    </rPh>
    <rPh sb="12" eb="14">
      <t>エキザイ</t>
    </rPh>
    <phoneticPr fontId="37"/>
  </si>
  <si>
    <t>チフルザミド水和剤</t>
    <rPh sb="6" eb="9">
      <t>スイワザイ</t>
    </rPh>
    <phoneticPr fontId="37"/>
  </si>
  <si>
    <t>フルキサピロキサド水和剤</t>
    <rPh sb="9" eb="11">
      <t>スイワ</t>
    </rPh>
    <rPh sb="11" eb="12">
      <t>ザイ</t>
    </rPh>
    <phoneticPr fontId="37"/>
  </si>
  <si>
    <t>張芝</t>
    <rPh sb="0" eb="1">
      <t>ハ</t>
    </rPh>
    <rPh sb="1" eb="2">
      <t>シバ</t>
    </rPh>
    <phoneticPr fontId="37"/>
  </si>
  <si>
    <t>除草剤散布　ｸﾞﾘﾎｻｰﾄｶﾘｳﾑ塩液剤</t>
    <rPh sb="0" eb="3">
      <t>ジョソウザイ</t>
    </rPh>
    <rPh sb="3" eb="5">
      <t>サンプ</t>
    </rPh>
    <rPh sb="17" eb="18">
      <t>エン</t>
    </rPh>
    <rPh sb="18" eb="20">
      <t>エキザイ</t>
    </rPh>
    <phoneticPr fontId="3"/>
  </si>
  <si>
    <t>殺菌剤散布　ﾌﾙｷｻﾋﾟﾛｷｻﾄﾞ水和剤</t>
    <rPh sb="17" eb="20">
      <t>スイワザイ</t>
    </rPh>
    <phoneticPr fontId="3"/>
  </si>
  <si>
    <t>殺菌剤散布　ﾌﾙｷｻﾋﾟﾛｷｻﾄﾞ水和剤</t>
    <rPh sb="15" eb="18">
      <t>スイワザイ</t>
    </rPh>
    <phoneticPr fontId="3"/>
  </si>
  <si>
    <t>張芝育成</t>
    <phoneticPr fontId="3"/>
  </si>
  <si>
    <t>灌水</t>
    <rPh sb="0" eb="2">
      <t>カンスイ</t>
    </rPh>
    <phoneticPr fontId="3"/>
  </si>
  <si>
    <t>人力</t>
    <rPh sb="0" eb="2">
      <t>ジンリキ</t>
    </rPh>
    <phoneticPr fontId="3"/>
  </si>
  <si>
    <t>灌水
人力
（m2）</t>
    <rPh sb="0" eb="2">
      <t>カンスイ</t>
    </rPh>
    <rPh sb="3" eb="5">
      <t>ジンリキ</t>
    </rPh>
    <phoneticPr fontId="3"/>
  </si>
  <si>
    <t>コケ管理</t>
    <rPh sb="2" eb="4">
      <t>カンリ</t>
    </rPh>
    <phoneticPr fontId="3"/>
  </si>
  <si>
    <t>造園工</t>
    <rPh sb="0" eb="3">
      <t>ゾウエンコウ</t>
    </rPh>
    <phoneticPr fontId="3"/>
  </si>
  <si>
    <t>その他管理</t>
    <rPh sb="2" eb="3">
      <t>タ</t>
    </rPh>
    <rPh sb="3" eb="5">
      <t>カンリ</t>
    </rPh>
    <phoneticPr fontId="3"/>
  </si>
  <si>
    <t>造園工</t>
    <rPh sb="0" eb="3">
      <t>ゾウエンコウ</t>
    </rPh>
    <phoneticPr fontId="3"/>
  </si>
  <si>
    <t>菜種油粕　50g/㎡</t>
    <rPh sb="0" eb="2">
      <t>ナタネ</t>
    </rPh>
    <rPh sb="2" eb="4">
      <t>アブラカス</t>
    </rPh>
    <phoneticPr fontId="3"/>
  </si>
  <si>
    <t>９月・１１月・3月</t>
    <rPh sb="1" eb="2">
      <t>ガツ</t>
    </rPh>
    <rPh sb="5" eb="6">
      <t>ガツ</t>
    </rPh>
    <rPh sb="8" eb="9">
      <t>ガツ</t>
    </rPh>
    <phoneticPr fontId="3"/>
  </si>
  <si>
    <t>普通化成（8-8-8）　100g/㎡</t>
    <rPh sb="0" eb="2">
      <t>フツウ</t>
    </rPh>
    <rPh sb="2" eb="4">
      <t>カセイ</t>
    </rPh>
    <phoneticPr fontId="3"/>
  </si>
  <si>
    <t>地力活性剤　1L/m2</t>
    <rPh sb="0" eb="2">
      <t>チリョク</t>
    </rPh>
    <rPh sb="2" eb="5">
      <t>カッセイザイ</t>
    </rPh>
    <phoneticPr fontId="3"/>
  </si>
  <si>
    <t>10月・１１月・３月</t>
    <rPh sb="2" eb="3">
      <t>ガツ</t>
    </rPh>
    <rPh sb="6" eb="7">
      <t>ガツ</t>
    </rPh>
    <rPh sb="9" eb="10">
      <t>ガツ</t>
    </rPh>
    <phoneticPr fontId="3"/>
  </si>
  <si>
    <t>１０月</t>
    <rPh sb="2" eb="3">
      <t>ガツ</t>
    </rPh>
    <phoneticPr fontId="3"/>
  </si>
  <si>
    <t>軽作業員</t>
    <rPh sb="0" eb="4">
      <t>ケイサギョウイン</t>
    </rPh>
    <phoneticPr fontId="3"/>
  </si>
  <si>
    <t>軽作業員</t>
    <phoneticPr fontId="3"/>
  </si>
  <si>
    <t>植え付け前の耕転含む</t>
    <rPh sb="0" eb="1">
      <t>ウ</t>
    </rPh>
    <rPh sb="2" eb="3">
      <t>ツ</t>
    </rPh>
    <rPh sb="4" eb="5">
      <t>マエ</t>
    </rPh>
    <rPh sb="6" eb="7">
      <t>タガヤ</t>
    </rPh>
    <rPh sb="7" eb="8">
      <t>テン</t>
    </rPh>
    <rPh sb="8" eb="9">
      <t>フク</t>
    </rPh>
    <phoneticPr fontId="3"/>
  </si>
  <si>
    <t>サンドベンチ　他</t>
    <rPh sb="7" eb="8">
      <t>ホカ</t>
    </rPh>
    <phoneticPr fontId="3"/>
  </si>
  <si>
    <t>冬季駆除</t>
    <rPh sb="0" eb="2">
      <t>トウキ</t>
    </rPh>
    <rPh sb="2" eb="4">
      <t>クジョ</t>
    </rPh>
    <phoneticPr fontId="3"/>
  </si>
  <si>
    <t>冬季駆除</t>
    <rPh sb="0" eb="4">
      <t>トウキクジョ</t>
    </rPh>
    <phoneticPr fontId="3"/>
  </si>
  <si>
    <t>バーチカル作業　</t>
    <rPh sb="5" eb="7">
      <t>サギョウ</t>
    </rPh>
    <phoneticPr fontId="3"/>
  </si>
  <si>
    <t>（サッチ除去、集草、運搬含む）</t>
    <rPh sb="10" eb="12">
      <t>ウンパン</t>
    </rPh>
    <rPh sb="12" eb="13">
      <t>フク</t>
    </rPh>
    <phoneticPr fontId="3"/>
  </si>
  <si>
    <t>切取</t>
    <rPh sb="0" eb="2">
      <t>キリトリ</t>
    </rPh>
    <phoneticPr fontId="3"/>
  </si>
  <si>
    <t>抜取</t>
    <rPh sb="0" eb="2">
      <t>ヌキトリ</t>
    </rPh>
    <phoneticPr fontId="3"/>
  </si>
  <si>
    <t>シラン刈取り</t>
    <rPh sb="3" eb="4">
      <t>カ</t>
    </rPh>
    <rPh sb="4" eb="5">
      <t>ト</t>
    </rPh>
    <phoneticPr fontId="3"/>
  </si>
  <si>
    <t>芝生地殺虫剤散布</t>
    <rPh sb="0" eb="2">
      <t>シバフ</t>
    </rPh>
    <rPh sb="2" eb="3">
      <t>チ</t>
    </rPh>
    <rPh sb="3" eb="6">
      <t>サッチュウザイ</t>
    </rPh>
    <rPh sb="6" eb="8">
      <t>サンプ</t>
    </rPh>
    <phoneticPr fontId="3"/>
  </si>
  <si>
    <t>クロチアニジン水和剤</t>
    <rPh sb="7" eb="10">
      <t>スイワザイ</t>
    </rPh>
    <phoneticPr fontId="3"/>
  </si>
  <si>
    <t>適宜</t>
    <rPh sb="0" eb="2">
      <t>テキギ</t>
    </rPh>
    <phoneticPr fontId="3"/>
  </si>
  <si>
    <t>造園工・普通作業員・軽作業員</t>
    <rPh sb="0" eb="2">
      <t>ゾウエン</t>
    </rPh>
    <rPh sb="2" eb="3">
      <t>コウ</t>
    </rPh>
    <rPh sb="4" eb="9">
      <t>フツウサギョウイン</t>
    </rPh>
    <rPh sb="10" eb="11">
      <t>ケイ</t>
    </rPh>
    <rPh sb="11" eb="14">
      <t>サギョウイン</t>
    </rPh>
    <phoneticPr fontId="3"/>
  </si>
  <si>
    <t>既存芝撤去・地拵え等含む</t>
    <rPh sb="0" eb="2">
      <t>キゾン</t>
    </rPh>
    <rPh sb="2" eb="3">
      <t>シバ</t>
    </rPh>
    <rPh sb="3" eb="5">
      <t>テッキョ</t>
    </rPh>
    <rPh sb="6" eb="8">
      <t>ジゴシラ</t>
    </rPh>
    <rPh sb="9" eb="10">
      <t>トウ</t>
    </rPh>
    <rPh sb="10" eb="11">
      <t>フク</t>
    </rPh>
    <phoneticPr fontId="3"/>
  </si>
  <si>
    <t>冬季</t>
    <rPh sb="0" eb="2">
      <t>トウキ</t>
    </rPh>
    <phoneticPr fontId="3"/>
  </si>
  <si>
    <t>株</t>
    <rPh sb="0" eb="1">
      <t>カブ</t>
    </rPh>
    <phoneticPr fontId="3"/>
  </si>
  <si>
    <t>植付後</t>
    <rPh sb="0" eb="2">
      <t>ウエツケ</t>
    </rPh>
    <rPh sb="2" eb="3">
      <t>ゴ</t>
    </rPh>
    <phoneticPr fontId="3"/>
  </si>
  <si>
    <t>散水栓使用</t>
    <rPh sb="0" eb="3">
      <t>サンスイセン</t>
    </rPh>
    <rPh sb="3" eb="5">
      <t>シヨウ</t>
    </rPh>
    <phoneticPr fontId="3"/>
  </si>
  <si>
    <t>積込、運搬込み</t>
    <rPh sb="0" eb="2">
      <t>ツミコ</t>
    </rPh>
    <rPh sb="3" eb="5">
      <t>ウンパン</t>
    </rPh>
    <rPh sb="5" eb="6">
      <t>コ</t>
    </rPh>
    <phoneticPr fontId="3"/>
  </si>
  <si>
    <t>運搬込</t>
  </si>
  <si>
    <t>低木　運搬込</t>
    <rPh sb="0" eb="2">
      <t>テイボク</t>
    </rPh>
    <phoneticPr fontId="3"/>
  </si>
  <si>
    <t>中木　すかし剪定　運搬込</t>
    <rPh sb="0" eb="2">
      <t>チュウボク</t>
    </rPh>
    <rPh sb="6" eb="8">
      <t>センテイ</t>
    </rPh>
    <phoneticPr fontId="3"/>
  </si>
  <si>
    <t>高木　運搬込</t>
    <rPh sb="0" eb="2">
      <t>コウボク</t>
    </rPh>
    <phoneticPr fontId="3"/>
  </si>
  <si>
    <t>運搬込</t>
    <phoneticPr fontId="3"/>
  </si>
  <si>
    <t>中木　運搬込</t>
    <rPh sb="0" eb="1">
      <t>チュウ</t>
    </rPh>
    <rPh sb="1" eb="2">
      <t>ボク</t>
    </rPh>
    <phoneticPr fontId="3"/>
  </si>
  <si>
    <t>運搬込み</t>
    <rPh sb="0" eb="2">
      <t>ウンパン</t>
    </rPh>
    <rPh sb="2" eb="3">
      <t>コミ</t>
    </rPh>
    <phoneticPr fontId="3"/>
  </si>
  <si>
    <t>普通化成</t>
    <rPh sb="0" eb="4">
      <t>フツウカセイ</t>
    </rPh>
    <phoneticPr fontId="3"/>
  </si>
  <si>
    <t>クロチアニジン水和剤</t>
    <phoneticPr fontId="3"/>
  </si>
  <si>
    <t>フラザスルフロン水和物</t>
    <phoneticPr fontId="3"/>
  </si>
  <si>
    <t>グリホサートカリウム塩液剤</t>
    <phoneticPr fontId="3"/>
  </si>
  <si>
    <t>普通化成　</t>
    <phoneticPr fontId="3"/>
  </si>
  <si>
    <t>菜種油粕　100ｇ/㎡</t>
    <phoneticPr fontId="3"/>
  </si>
  <si>
    <t>固形肥料</t>
    <rPh sb="0" eb="2">
      <t>コケイ</t>
    </rPh>
    <rPh sb="2" eb="4">
      <t>ヒリョウ</t>
    </rPh>
    <phoneticPr fontId="3"/>
  </si>
  <si>
    <t>固形肥料</t>
    <rPh sb="0" eb="4">
      <t>コケイヒリョウ</t>
    </rPh>
    <phoneticPr fontId="3"/>
  </si>
  <si>
    <t>中高木</t>
    <phoneticPr fontId="3"/>
  </si>
  <si>
    <t>普通化成・鶏糞</t>
    <rPh sb="0" eb="2">
      <t>フツウ</t>
    </rPh>
    <rPh sb="2" eb="4">
      <t>カセイ</t>
    </rPh>
    <rPh sb="5" eb="7">
      <t>ケイフン</t>
    </rPh>
    <phoneticPr fontId="3"/>
  </si>
  <si>
    <t>殺菌剤散布　チフルザミド水和剤</t>
  </si>
  <si>
    <t>インダジフラム水和剤</t>
    <rPh sb="7" eb="10">
      <t>スイワザイ</t>
    </rPh>
    <phoneticPr fontId="3"/>
  </si>
  <si>
    <t>マラソン乳剤・ﾁｵﾌｧﾈｰﾄﾒﾁﾙ水和剤</t>
    <rPh sb="4" eb="6">
      <t>ニュウザイ</t>
    </rPh>
    <rPh sb="17" eb="20">
      <t>スイワザイ</t>
    </rPh>
    <phoneticPr fontId="3"/>
  </si>
  <si>
    <t>MEP乳剤・キャプタン水和剤</t>
    <rPh sb="3" eb="5">
      <t>ニュウザイ</t>
    </rPh>
    <rPh sb="11" eb="14">
      <t>スイワザイ</t>
    </rPh>
    <phoneticPr fontId="3"/>
  </si>
  <si>
    <t>メタラキシル粒剤</t>
    <rPh sb="6" eb="8">
      <t>リュウザイ</t>
    </rPh>
    <phoneticPr fontId="3"/>
  </si>
  <si>
    <t>アセフェート粒剤</t>
    <rPh sb="6" eb="8">
      <t>リュウザイ</t>
    </rPh>
    <phoneticPr fontId="3"/>
  </si>
  <si>
    <t>アセフェート水和剤</t>
    <rPh sb="6" eb="9">
      <t>スイワザイ</t>
    </rPh>
    <phoneticPr fontId="3"/>
  </si>
  <si>
    <t>イミダクロプリド水和剤</t>
    <rPh sb="8" eb="11">
      <t>スイワザイ</t>
    </rPh>
    <phoneticPr fontId="3"/>
  </si>
  <si>
    <t>天然総合ミネラル特殊肥料</t>
    <rPh sb="0" eb="2">
      <t>テンネン</t>
    </rPh>
    <rPh sb="2" eb="4">
      <t>ソウゴウ</t>
    </rPh>
    <rPh sb="8" eb="10">
      <t>トクシュ</t>
    </rPh>
    <rPh sb="10" eb="12">
      <t>ヒリョウ</t>
    </rPh>
    <phoneticPr fontId="3"/>
  </si>
  <si>
    <t>除草剤散布　インダジフラム水和剤</t>
    <rPh sb="0" eb="3">
      <t>ジョソウザイ</t>
    </rPh>
    <rPh sb="3" eb="5">
      <t>サンプ</t>
    </rPh>
    <rPh sb="13" eb="16">
      <t>スイワザイ</t>
    </rPh>
    <phoneticPr fontId="3"/>
  </si>
  <si>
    <t>フジ棚裾刈剪定</t>
    <rPh sb="2" eb="3">
      <t>ダナ</t>
    </rPh>
    <rPh sb="3" eb="4">
      <t>スソ</t>
    </rPh>
    <rPh sb="4" eb="5">
      <t>カリ</t>
    </rPh>
    <rPh sb="5" eb="7">
      <t>センテイ</t>
    </rPh>
    <phoneticPr fontId="3"/>
  </si>
  <si>
    <t>C=20-30cm</t>
    <phoneticPr fontId="3"/>
  </si>
  <si>
    <t>樹林地肩掛式</t>
    <rPh sb="0" eb="3">
      <t>ジュリンチ</t>
    </rPh>
    <rPh sb="3" eb="5">
      <t>カタカケ</t>
    </rPh>
    <rPh sb="5" eb="6">
      <t>シキ</t>
    </rPh>
    <phoneticPr fontId="3"/>
  </si>
  <si>
    <t>除草剤散布　　ﾌﾗｻﾞｽﾙﾌﾛﾝ水和剤</t>
    <rPh sb="0" eb="3">
      <t>ジョソウザイ</t>
    </rPh>
    <rPh sb="3" eb="5">
      <t>サンプ</t>
    </rPh>
    <rPh sb="16" eb="18">
      <t>スイワ</t>
    </rPh>
    <phoneticPr fontId="3"/>
  </si>
  <si>
    <t>※</t>
  </si>
  <si>
    <t>C=20～</t>
    <phoneticPr fontId="15"/>
  </si>
  <si>
    <t>シャクヤク芽かき</t>
    <rPh sb="5" eb="6">
      <t>メ</t>
    </rPh>
    <phoneticPr fontId="3"/>
  </si>
  <si>
    <t>シャクヤク剪定</t>
    <rPh sb="5" eb="7">
      <t>センテイ</t>
    </rPh>
    <phoneticPr fontId="3"/>
  </si>
  <si>
    <t>シャクヤク花がら摘み</t>
    <rPh sb="5" eb="6">
      <t>ハナ</t>
    </rPh>
    <rPh sb="8" eb="9">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</si>
</sst>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0;[Red]\-#,##0.0"/>
    <numFmt numFmtId="177" formatCode="&quot;№&quot;#,##0"/>
    <numFmt numFmtId="178" formatCode="\(#,##0\)"/>
    <numFmt numFmtId="179" formatCode="\(#,##0&quot;本&quot;\)"/>
    <numFmt numFmtId="180" formatCode="#,##0&quot;本&quot;"/>
    <numFmt numFmtId="181" formatCode="&quot;（&quot;0%&quot;）&quot;"/>
    <numFmt numFmtId="182" formatCode="\(#,##0&quot;㎡&quot;\)"/>
    <numFmt numFmtId="183" formatCode="#,##0&quot;m2&quot;"/>
    <numFmt numFmtId="184" formatCode="0_ &quot;本&quot;"/>
    <numFmt numFmtId="185" formatCode="0_ &quot;株&quot;"/>
    <numFmt numFmtId="186" formatCode="#,##0_ "/>
    <numFmt numFmtId="187" formatCode="#,##0_);[Red]\(#,##0\)"/>
    <numFmt numFmtId="188" formatCode="0.0_ "/>
    <numFmt numFmtId="189" formatCode="_ * #,##0_ ;_ * \-#,##0_ ;_ * &quot; &quot;_ ;_ @_ "/>
    <numFmt numFmtId="190" formatCode="#,##0_ ;[Red]\-#,##0\ "/>
    <numFmt numFmtId="191" formatCode="0_ "/>
    <numFmt numFmtId="192" formatCode="0_ &quot;㎡&quot;"/>
    <numFmt numFmtId="193" formatCode="0.00_ "/>
    <numFmt numFmtId="194" formatCode="0.0"/>
    <numFmt numFmtId="195" formatCode="#,##0.0"/>
    <numFmt numFmtId="196" formatCode="\+\(0.0"/>
    <numFmt numFmtId="197" formatCode="\(#,##0.00\)"/>
  </numFmts>
  <fonts count="67">
    <font>
      <sz val="11"/>
      <color theme="1"/>
      <name val="ＭＳ Ｐゴシック"/>
      <family val="2"/>
      <charset val="128"/>
    </font>
    <font>
      <sz val="11"/>
      <color theme="1"/>
      <name val="ＭＳ Ｐゴシック"/>
      <family val="2"/>
      <charset val="128"/>
    </font>
    <font>
      <sz val="10"/>
      <color theme="1"/>
      <name val="ＭＳ Ｐゴシック"/>
      <family val="3"/>
      <charset val="128"/>
    </font>
    <font>
      <sz val="6"/>
      <name val="ＭＳ Ｐゴシック"/>
      <family val="2"/>
      <charset val="128"/>
    </font>
    <font>
      <b/>
      <sz val="10"/>
      <color theme="1"/>
      <name val="ＭＳ Ｐゴシック"/>
      <family val="3"/>
      <charset val="128"/>
    </font>
    <font>
      <sz val="10"/>
      <color theme="1"/>
      <name val="ＭＳ Ｐゴシック"/>
      <family val="2"/>
      <charset val="128"/>
    </font>
    <font>
      <b/>
      <sz val="12"/>
      <color theme="1"/>
      <name val="ＭＳ Ｐゴシック"/>
      <family val="3"/>
      <charset val="128"/>
    </font>
    <font>
      <sz val="10"/>
      <color rgb="FFFF0000"/>
      <name val="ＭＳ Ｐゴシック"/>
      <family val="3"/>
      <charset val="128"/>
    </font>
    <font>
      <sz val="10"/>
      <name val="ＭＳ Ｐゴシック"/>
      <family val="3"/>
      <charset val="128"/>
    </font>
    <font>
      <sz val="9"/>
      <color theme="1"/>
      <name val="ＭＳ Ｐゴシック"/>
      <family val="3"/>
      <charset val="128"/>
    </font>
    <font>
      <sz val="6"/>
      <color theme="1"/>
      <name val="ＭＳ Ｐゴシック"/>
      <family val="3"/>
      <charset val="128"/>
    </font>
    <font>
      <sz val="10.5"/>
      <name val="ＭＳ 明朝"/>
      <family val="1"/>
      <charset val="128"/>
    </font>
    <font>
      <sz val="10.5"/>
      <name val="ＭＳ ゴシック"/>
      <family val="3"/>
      <charset val="128"/>
    </font>
    <font>
      <sz val="22"/>
      <name val="ＭＳ ゴシック"/>
      <family val="3"/>
      <charset val="128"/>
    </font>
    <font>
      <sz val="6"/>
      <name val="ＭＳ Ｐ明朝"/>
      <family val="1"/>
      <charset val="128"/>
    </font>
    <font>
      <sz val="6"/>
      <name val="ＭＳ 明朝"/>
      <family val="1"/>
      <charset val="128"/>
    </font>
    <font>
      <sz val="7"/>
      <name val="ＭＳ ゴシック"/>
      <family val="3"/>
      <charset val="128"/>
    </font>
    <font>
      <sz val="9"/>
      <name val="ＭＳ ゴシック"/>
      <family val="3"/>
      <charset val="128"/>
    </font>
    <font>
      <sz val="8"/>
      <name val="ＭＳ ゴシック"/>
      <family val="3"/>
      <charset val="128"/>
    </font>
    <font>
      <sz val="10.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Osaka"/>
      <family val="3"/>
      <charset val="128"/>
    </font>
    <font>
      <sz val="11"/>
      <color theme="1"/>
      <name val="ＭＳ Ｐゴシック"/>
      <family val="3"/>
      <charset val="128"/>
      <scheme val="minor"/>
    </font>
    <font>
      <sz val="11"/>
      <name val="ＭＳ 明朝"/>
      <family val="1"/>
      <charset val="128"/>
    </font>
    <font>
      <sz val="14"/>
      <name val="Terminal"/>
      <family val="3"/>
      <charset val="255"/>
    </font>
    <font>
      <sz val="14"/>
      <name val="ＭＳ 明朝"/>
      <family val="1"/>
      <charset val="128"/>
    </font>
    <font>
      <sz val="11"/>
      <name val="ＭＳ ゴシック"/>
      <family val="3"/>
      <charset val="128"/>
    </font>
    <font>
      <u/>
      <sz val="11"/>
      <color theme="10"/>
      <name val="ＭＳ Ｐゴシック"/>
      <family val="2"/>
      <charset val="128"/>
    </font>
    <font>
      <u/>
      <sz val="11"/>
      <color theme="11"/>
      <name val="ＭＳ Ｐゴシック"/>
      <family val="2"/>
      <charset val="128"/>
    </font>
    <font>
      <b/>
      <sz val="12"/>
      <name val="ＭＳ Ｐゴシック"/>
      <family val="3"/>
      <charset val="128"/>
    </font>
    <font>
      <sz val="6"/>
      <name val="ＭＳ Ｐゴシック"/>
      <family val="3"/>
      <charset val="128"/>
    </font>
    <font>
      <sz val="8"/>
      <name val="ＭＳ Ｐゴシック"/>
      <family val="3"/>
      <charset val="128"/>
    </font>
    <font>
      <b/>
      <sz val="11"/>
      <color indexed="81"/>
      <name val="ＭＳ Ｐゴシック"/>
      <family val="3"/>
      <charset val="128"/>
    </font>
    <font>
      <sz val="8"/>
      <color theme="0"/>
      <name val="ＭＳ Ｐゴシック"/>
      <family val="3"/>
      <charset val="128"/>
    </font>
    <font>
      <sz val="10"/>
      <name val="ＭＳ ゴシック"/>
      <family val="3"/>
      <charset val="128"/>
    </font>
    <font>
      <b/>
      <sz val="11"/>
      <name val="ＭＳ ゴシック"/>
      <family val="3"/>
      <charset val="128"/>
    </font>
    <font>
      <b/>
      <sz val="9"/>
      <color indexed="81"/>
      <name val="ＭＳ Ｐゴシック"/>
      <family val="3"/>
      <charset val="128"/>
    </font>
    <font>
      <sz val="11"/>
      <color indexed="9"/>
      <name val="ＭＳ ゴシック"/>
      <family val="3"/>
      <charset val="128"/>
    </font>
    <font>
      <sz val="10"/>
      <color indexed="9"/>
      <name val="ＭＳ ゴシック"/>
      <family val="3"/>
      <charset val="128"/>
    </font>
    <font>
      <b/>
      <sz val="14"/>
      <name val="ＭＳ Ｐゴシック"/>
      <family val="3"/>
      <charset val="128"/>
    </font>
    <font>
      <sz val="10"/>
      <color indexed="41"/>
      <name val="ＭＳ Ｐゴシック"/>
      <family val="3"/>
      <charset val="128"/>
    </font>
    <font>
      <sz val="11"/>
      <color indexed="41"/>
      <name val="ＭＳ ゴシック"/>
      <family val="3"/>
      <charset val="128"/>
    </font>
    <font>
      <sz val="10"/>
      <color indexed="41"/>
      <name val="ＭＳ ゴシック"/>
      <family val="3"/>
      <charset val="128"/>
    </font>
    <font>
      <sz val="11"/>
      <color theme="1"/>
      <name val="ＭＳ Ｐゴシック"/>
      <family val="3"/>
      <charset val="128"/>
    </font>
    <font>
      <sz val="10.5"/>
      <color theme="1"/>
      <name val="ＭＳ Ｐゴシック"/>
      <family val="3"/>
      <charset val="128"/>
    </font>
    <font>
      <sz val="22"/>
      <color theme="1"/>
      <name val="ＭＳ Ｐゴシック"/>
      <family val="3"/>
      <charset val="128"/>
    </font>
    <font>
      <b/>
      <u/>
      <sz val="11"/>
      <name val="ＭＳ ゴシック"/>
      <family val="3"/>
      <charset val="128"/>
    </font>
    <font>
      <sz val="9"/>
      <name val="ＭＳ Ｐゴシック"/>
      <family val="3"/>
      <charset val="128"/>
    </font>
    <font>
      <sz val="14"/>
      <name val="ＭＳ ゴシック"/>
      <family val="3"/>
      <charset val="128"/>
    </font>
    <font>
      <sz val="6"/>
      <name val="ＭＳ Ｐゴシック"/>
      <family val="2"/>
      <charset val="128"/>
      <scheme val="minor"/>
    </font>
    <font>
      <sz val="7"/>
      <name val="Terminal"/>
      <family val="3"/>
      <charset val="255"/>
    </font>
    <font>
      <sz val="8"/>
      <color theme="1"/>
      <name val="ＭＳ Ｐゴシック"/>
      <family val="3"/>
      <charset val="128"/>
    </font>
    <font>
      <sz val="8"/>
      <color theme="1"/>
      <name val="ＭＳ Ｐゴシック"/>
      <family val="2"/>
      <charset val="128"/>
    </font>
    <font>
      <sz val="9"/>
      <color theme="1"/>
      <name val="ＭＳ Ｐゴシック"/>
      <family val="2"/>
      <charset val="128"/>
    </font>
    <font>
      <sz val="10.5"/>
      <color rgb="FFFF0000"/>
      <name val="ＭＳ ゴシック"/>
      <family val="3"/>
      <charset val="128"/>
    </font>
    <font>
      <strike/>
      <sz val="10"/>
      <color theme="1"/>
      <name val="ＭＳ Ｐゴシック"/>
      <family val="3"/>
      <charset val="128"/>
    </font>
    <font>
      <sz val="11"/>
      <color rgb="FFFF0000"/>
      <name val="ＭＳ ゴシック"/>
      <family val="3"/>
      <charset val="128"/>
    </font>
    <font>
      <sz val="9"/>
      <color rgb="FFFF0000"/>
      <name val="ＭＳ Ｐゴシック"/>
      <family val="3"/>
      <charset val="128"/>
    </font>
    <font>
      <sz val="10.5"/>
      <color theme="1"/>
      <name val="ＭＳ ゴシック"/>
      <family val="3"/>
      <charset val="128"/>
    </font>
    <font>
      <sz val="11"/>
      <color theme="1"/>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indexed="65"/>
        <bgColor indexed="55"/>
      </patternFill>
    </fill>
    <fill>
      <patternFill patternType="solid">
        <fgColor indexed="65"/>
        <bgColor indexed="64"/>
      </patternFill>
    </fill>
    <fill>
      <patternFill patternType="solid">
        <fgColor theme="9" tint="0.39997558519241921"/>
        <bgColor indexed="64"/>
      </patternFill>
    </fill>
  </fills>
  <borders count="141">
    <border>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hair">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hair">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style="medium">
        <color auto="1"/>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medium">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style="medium">
        <color auto="1"/>
      </right>
      <top style="hair">
        <color auto="1"/>
      </top>
      <bottom/>
      <diagonal/>
    </border>
    <border>
      <left/>
      <right style="hair">
        <color auto="1"/>
      </right>
      <top/>
      <bottom/>
      <diagonal/>
    </border>
    <border>
      <left style="medium">
        <color auto="1"/>
      </left>
      <right/>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hair">
        <color auto="1"/>
      </left>
      <right style="hair">
        <color auto="1"/>
      </right>
      <top/>
      <bottom style="hair">
        <color auto="1"/>
      </bottom>
      <diagonal/>
    </border>
    <border>
      <left style="hair">
        <color auto="1"/>
      </left>
      <right style="medium">
        <color auto="1"/>
      </right>
      <top/>
      <bottom style="medium">
        <color auto="1"/>
      </bottom>
      <diagonal/>
    </border>
    <border>
      <left style="hair">
        <color auto="1"/>
      </left>
      <right style="hair">
        <color auto="1"/>
      </right>
      <top style="double">
        <color auto="1"/>
      </top>
      <bottom/>
      <diagonal/>
    </border>
    <border>
      <left style="hair">
        <color auto="1"/>
      </left>
      <right style="hair">
        <color auto="1"/>
      </right>
      <top/>
      <bottom/>
      <diagonal/>
    </border>
    <border>
      <left/>
      <right/>
      <top/>
      <bottom style="hair">
        <color auto="1"/>
      </bottom>
      <diagonal/>
    </border>
    <border>
      <left style="medium">
        <color auto="1"/>
      </left>
      <right/>
      <top style="hair">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right style="hair">
        <color auto="1"/>
      </right>
      <top style="medium">
        <color auto="1"/>
      </top>
      <bottom/>
      <diagonal/>
    </border>
    <border>
      <left/>
      <right style="hair">
        <color auto="1"/>
      </right>
      <top/>
      <bottom style="double">
        <color auto="1"/>
      </bottom>
      <diagonal/>
    </border>
    <border>
      <left/>
      <right style="medium">
        <color auto="1"/>
      </right>
      <top/>
      <bottom/>
      <diagonal/>
    </border>
    <border>
      <left/>
      <right/>
      <top style="double">
        <color auto="1"/>
      </top>
      <bottom/>
      <diagonal/>
    </border>
    <border>
      <left style="hair">
        <color auto="1"/>
      </left>
      <right style="hair">
        <color auto="1"/>
      </right>
      <top/>
      <bottom style="double">
        <color auto="1"/>
      </bottom>
      <diagonal/>
    </border>
    <border>
      <left style="hair">
        <color auto="1"/>
      </left>
      <right style="medium">
        <color auto="1"/>
      </right>
      <top/>
      <bottom style="double">
        <color auto="1"/>
      </bottom>
      <diagonal/>
    </border>
    <border>
      <left style="double">
        <color auto="1"/>
      </left>
      <right/>
      <top/>
      <bottom/>
      <diagonal/>
    </border>
    <border>
      <left style="double">
        <color auto="1"/>
      </left>
      <right/>
      <top/>
      <bottom style="hair">
        <color auto="1"/>
      </bottom>
      <diagonal/>
    </border>
    <border>
      <left style="double">
        <color auto="1"/>
      </left>
      <right/>
      <top/>
      <bottom style="medium">
        <color auto="1"/>
      </bottom>
      <diagonal/>
    </border>
    <border>
      <left style="hair">
        <color auto="1"/>
      </left>
      <right style="medium">
        <color auto="1"/>
      </right>
      <top style="medium">
        <color auto="1"/>
      </top>
      <bottom/>
      <diagonal/>
    </border>
    <border>
      <left/>
      <right style="hair">
        <color auto="1"/>
      </right>
      <top style="double">
        <color auto="1"/>
      </top>
      <bottom style="hair">
        <color auto="1"/>
      </bottom>
      <diagonal/>
    </border>
    <border>
      <left style="medium">
        <color auto="1"/>
      </left>
      <right style="hair">
        <color auto="1"/>
      </right>
      <top style="hair">
        <color auto="1"/>
      </top>
      <bottom/>
      <diagonal/>
    </border>
    <border>
      <left style="hair">
        <color auto="1"/>
      </left>
      <right/>
      <top style="double">
        <color auto="1"/>
      </top>
      <bottom style="hair">
        <color auto="1"/>
      </bottom>
      <diagonal/>
    </border>
    <border>
      <left/>
      <right style="medium">
        <color auto="1"/>
      </right>
      <top style="double">
        <color auto="1"/>
      </top>
      <bottom style="hair">
        <color auto="1"/>
      </bottom>
      <diagonal/>
    </border>
    <border>
      <left/>
      <right/>
      <top style="hair">
        <color auto="1"/>
      </top>
      <bottom/>
      <diagonal/>
    </border>
    <border>
      <left style="double">
        <color auto="1"/>
      </left>
      <right/>
      <top style="hair">
        <color auto="1"/>
      </top>
      <bottom/>
      <diagonal/>
    </border>
    <border>
      <left style="medium">
        <color auto="1"/>
      </left>
      <right style="hair">
        <color auto="1"/>
      </right>
      <top/>
      <bottom/>
      <diagonal/>
    </border>
    <border>
      <left style="hair">
        <color auto="1"/>
      </left>
      <right/>
      <top/>
      <bottom style="thin">
        <color auto="1"/>
      </bottom>
      <diagonal/>
    </border>
    <border>
      <left style="hair">
        <color auto="1"/>
      </left>
      <right style="medium">
        <color auto="1"/>
      </right>
      <top/>
      <bottom style="thin">
        <color auto="1"/>
      </bottom>
      <diagonal/>
    </border>
    <border>
      <left style="hair">
        <color auto="1"/>
      </left>
      <right/>
      <top style="thin">
        <color auto="1"/>
      </top>
      <bottom/>
      <diagonal/>
    </border>
    <border>
      <left style="hair">
        <color auto="1"/>
      </left>
      <right style="medium">
        <color auto="1"/>
      </right>
      <top style="thin">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hair">
        <color auto="1"/>
      </left>
      <right/>
      <top style="medium">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12"/>
      </top>
      <bottom/>
      <diagonal/>
    </border>
    <border>
      <left style="thin">
        <color indexed="64"/>
      </left>
      <right style="thin">
        <color indexed="64"/>
      </right>
      <top style="thin">
        <color indexed="64"/>
      </top>
      <bottom/>
      <diagonal/>
    </border>
    <border>
      <left style="thin">
        <color indexed="12"/>
      </left>
      <right style="thin">
        <color indexed="12"/>
      </right>
      <top style="thin">
        <color indexed="1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12"/>
      </left>
      <right/>
      <top style="thin">
        <color indexed="12"/>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s>
  <cellStyleXfs count="99">
    <xf numFmtId="0" fontId="0" fillId="0" borderId="0">
      <alignment vertical="center"/>
    </xf>
    <xf numFmtId="38" fontId="1" fillId="0" borderId="0" applyFont="0" applyFill="0" applyBorder="0" applyAlignment="0" applyProtection="0">
      <alignment vertical="center"/>
    </xf>
    <xf numFmtId="0" fontId="11" fillId="0" borderId="0"/>
    <xf numFmtId="3" fontId="11" fillId="0" borderId="0" applyFont="0" applyFill="0" applyBorder="0" applyAlignment="0" applyProtection="0"/>
    <xf numFmtId="0" fontId="19" fillId="0" borderId="0"/>
    <xf numFmtId="38" fontId="19" fillId="0" borderId="0" applyFont="0" applyFill="0" applyBorder="0" applyAlignment="0" applyProtection="0"/>
    <xf numFmtId="0" fontId="20" fillId="0" borderId="0" applyFill="0" applyBorder="0" applyAlignment="0"/>
    <xf numFmtId="0" fontId="21" fillId="0" borderId="0">
      <alignment horizontal="left"/>
    </xf>
    <xf numFmtId="0" fontId="22" fillId="0" borderId="17" applyNumberFormat="0" applyAlignment="0" applyProtection="0">
      <alignment horizontal="left" vertical="center"/>
    </xf>
    <xf numFmtId="0" fontId="22" fillId="0" borderId="9">
      <alignment horizontal="left" vertical="center"/>
    </xf>
    <xf numFmtId="0" fontId="23" fillId="0" borderId="0"/>
    <xf numFmtId="4" fontId="21" fillId="0" borderId="0">
      <alignment horizontal="right"/>
    </xf>
    <xf numFmtId="4" fontId="24" fillId="0" borderId="0">
      <alignment horizontal="right"/>
    </xf>
    <xf numFmtId="0" fontId="25" fillId="0" borderId="0">
      <alignment horizontal="left"/>
    </xf>
    <xf numFmtId="0" fontId="26" fillId="0" borderId="0">
      <alignment horizontal="center"/>
    </xf>
    <xf numFmtId="9" fontId="27" fillId="0" borderId="0" applyFont="0" applyFill="0" applyBorder="0" applyAlignment="0" applyProtection="0">
      <alignment vertical="center"/>
    </xf>
    <xf numFmtId="38" fontId="28" fillId="0" borderId="0" applyFont="0" applyFill="0" applyBorder="0" applyAlignment="0" applyProtection="0"/>
    <xf numFmtId="38" fontId="27" fillId="0" borderId="0" applyFont="0" applyFill="0" applyBorder="0" applyAlignment="0" applyProtection="0"/>
    <xf numFmtId="38" fontId="19" fillId="0" borderId="0" applyFont="0" applyFill="0" applyBorder="0" applyAlignment="0" applyProtection="0"/>
    <xf numFmtId="38" fontId="29" fillId="0" borderId="0" applyFont="0" applyFill="0" applyBorder="0" applyAlignment="0" applyProtection="0">
      <alignment vertical="center"/>
    </xf>
    <xf numFmtId="38" fontId="30" fillId="0" borderId="0" applyFont="0" applyFill="0" applyBorder="0" applyAlignment="0" applyProtection="0"/>
    <xf numFmtId="0" fontId="28" fillId="0" borderId="0"/>
    <xf numFmtId="0" fontId="27" fillId="0" borderId="0"/>
    <xf numFmtId="0" fontId="19" fillId="0" borderId="0"/>
    <xf numFmtId="0" fontId="29" fillId="0" borderId="0">
      <alignment vertical="center"/>
    </xf>
    <xf numFmtId="0" fontId="31" fillId="0" borderId="0"/>
    <xf numFmtId="0" fontId="32" fillId="0" borderId="0"/>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0" borderId="0">
      <alignment vertical="center"/>
    </xf>
    <xf numFmtId="38" fontId="27" fillId="0" borderId="0" applyFont="0" applyFill="0" applyBorder="0" applyAlignment="0" applyProtection="0">
      <alignment vertical="center"/>
    </xf>
    <xf numFmtId="0" fontId="33" fillId="0" borderId="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xf numFmtId="0" fontId="27" fillId="0" borderId="0"/>
    <xf numFmtId="0" fontId="30" fillId="0" borderId="0"/>
    <xf numFmtId="0" fontId="30" fillId="0" borderId="0"/>
    <xf numFmtId="0" fontId="30" fillId="0" borderId="0"/>
    <xf numFmtId="0" fontId="30" fillId="0" borderId="0"/>
  </cellStyleXfs>
  <cellXfs count="988">
    <xf numFmtId="0" fontId="0" fillId="0" borderId="0" xfId="0">
      <alignment vertical="center"/>
    </xf>
    <xf numFmtId="0" fontId="2" fillId="0" borderId="0" xfId="0" applyFont="1" applyBorder="1">
      <alignment vertical="center"/>
    </xf>
    <xf numFmtId="0" fontId="2" fillId="0" borderId="0"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5" xfId="0" applyFont="1" applyBorder="1">
      <alignment vertical="center"/>
    </xf>
    <xf numFmtId="0" fontId="2" fillId="0" borderId="6" xfId="0" applyFont="1" applyFill="1" applyBorder="1">
      <alignment vertical="center"/>
    </xf>
    <xf numFmtId="0" fontId="2" fillId="0" borderId="3" xfId="0" applyFont="1" applyBorder="1">
      <alignment vertical="center"/>
    </xf>
    <xf numFmtId="0" fontId="2" fillId="0" borderId="6" xfId="0" applyFont="1" applyBorder="1">
      <alignment vertical="center"/>
    </xf>
    <xf numFmtId="0" fontId="2" fillId="0" borderId="5" xfId="0" applyFont="1" applyFill="1" applyBorder="1">
      <alignment vertical="center"/>
    </xf>
    <xf numFmtId="0" fontId="2" fillId="0" borderId="9" xfId="0" applyFont="1" applyBorder="1" applyAlignment="1">
      <alignment horizontal="center" vertical="center"/>
    </xf>
    <xf numFmtId="0" fontId="2" fillId="0" borderId="9" xfId="0" applyFont="1" applyBorder="1">
      <alignment vertical="center"/>
    </xf>
    <xf numFmtId="0" fontId="2" fillId="0" borderId="9" xfId="0" applyFont="1" applyFill="1" applyBorder="1">
      <alignment vertical="center"/>
    </xf>
    <xf numFmtId="0" fontId="4" fillId="0" borderId="10" xfId="0" applyFont="1" applyFill="1" applyBorder="1">
      <alignment vertical="center"/>
    </xf>
    <xf numFmtId="0" fontId="2" fillId="0" borderId="0" xfId="0" applyFont="1" applyFill="1" applyBorder="1" applyAlignment="1">
      <alignment horizontal="center" vertical="center"/>
    </xf>
    <xf numFmtId="0" fontId="2" fillId="4" borderId="8" xfId="0" applyFont="1" applyFill="1" applyBorder="1" applyAlignment="1">
      <alignment horizontal="center" vertical="center" wrapText="1"/>
    </xf>
    <xf numFmtId="0" fontId="6" fillId="0" borderId="0" xfId="0" applyFont="1" applyFill="1" applyBorder="1">
      <alignment vertical="center"/>
    </xf>
    <xf numFmtId="0" fontId="2" fillId="4" borderId="8" xfId="0" applyFont="1" applyFill="1" applyBorder="1" applyAlignment="1">
      <alignment horizontal="center" vertical="center"/>
    </xf>
    <xf numFmtId="0" fontId="2" fillId="0" borderId="11" xfId="0" applyFont="1" applyFill="1" applyBorder="1">
      <alignment vertical="center"/>
    </xf>
    <xf numFmtId="0" fontId="2" fillId="0" borderId="12" xfId="0" applyFont="1" applyBorder="1">
      <alignment vertical="center"/>
    </xf>
    <xf numFmtId="0" fontId="2" fillId="0" borderId="12" xfId="0" applyFont="1" applyFill="1" applyBorder="1">
      <alignment vertical="center"/>
    </xf>
    <xf numFmtId="0" fontId="2" fillId="0" borderId="4" xfId="0" applyFont="1" applyFill="1" applyBorder="1">
      <alignment vertical="center"/>
    </xf>
    <xf numFmtId="0" fontId="2" fillId="0" borderId="1"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7" xfId="0" applyFont="1" applyFill="1" applyBorder="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lignment vertical="center"/>
    </xf>
    <xf numFmtId="38" fontId="2" fillId="0" borderId="6" xfId="1" applyNumberFormat="1" applyFont="1" applyFill="1" applyBorder="1">
      <alignment vertical="center"/>
    </xf>
    <xf numFmtId="38" fontId="2" fillId="0" borderId="9" xfId="1" applyNumberFormat="1" applyFont="1" applyFill="1" applyBorder="1">
      <alignment vertical="center"/>
    </xf>
    <xf numFmtId="0" fontId="2" fillId="0" borderId="15" xfId="0" applyFont="1" applyFill="1" applyBorder="1">
      <alignment vertical="center"/>
    </xf>
    <xf numFmtId="0" fontId="7" fillId="0" borderId="9" xfId="0" applyFont="1" applyFill="1" applyBorder="1">
      <alignment vertical="center"/>
    </xf>
    <xf numFmtId="0" fontId="2" fillId="0" borderId="13" xfId="0" applyFont="1" applyBorder="1">
      <alignment vertical="center"/>
    </xf>
    <xf numFmtId="38" fontId="2" fillId="0" borderId="1" xfId="1" applyNumberFormat="1" applyFont="1" applyFill="1" applyBorder="1">
      <alignment vertical="center"/>
    </xf>
    <xf numFmtId="0" fontId="4" fillId="0" borderId="2" xfId="0" applyFont="1" applyFill="1" applyBorder="1">
      <alignment vertical="center"/>
    </xf>
    <xf numFmtId="38" fontId="2" fillId="0" borderId="3" xfId="1" applyFont="1" applyFill="1" applyBorder="1">
      <alignment vertical="center"/>
    </xf>
    <xf numFmtId="38" fontId="2" fillId="0" borderId="9" xfId="1" applyFont="1" applyFill="1" applyBorder="1">
      <alignment vertical="center"/>
    </xf>
    <xf numFmtId="38" fontId="2" fillId="0" borderId="6" xfId="1" applyFont="1" applyFill="1" applyBorder="1">
      <alignment vertical="center"/>
    </xf>
    <xf numFmtId="38" fontId="2" fillId="0" borderId="13" xfId="1" applyFont="1" applyFill="1" applyBorder="1">
      <alignment vertical="center"/>
    </xf>
    <xf numFmtId="38" fontId="2" fillId="0" borderId="3" xfId="1" applyNumberFormat="1" applyFont="1" applyFill="1" applyBorder="1">
      <alignment vertical="center"/>
    </xf>
    <xf numFmtId="0" fontId="8" fillId="0" borderId="2" xfId="0" applyFont="1" applyFill="1" applyBorder="1">
      <alignment vertical="center"/>
    </xf>
    <xf numFmtId="38" fontId="2" fillId="0" borderId="13" xfId="1" applyNumberFormat="1" applyFont="1" applyFill="1" applyBorder="1">
      <alignment vertical="center"/>
    </xf>
    <xf numFmtId="0" fontId="8" fillId="0" borderId="14" xfId="0" applyFont="1" applyFill="1" applyBorder="1">
      <alignment vertical="center"/>
    </xf>
    <xf numFmtId="0" fontId="2" fillId="0" borderId="0" xfId="0" applyFont="1" applyFill="1">
      <alignment vertical="center"/>
    </xf>
    <xf numFmtId="0" fontId="2" fillId="0" borderId="14" xfId="0" applyFont="1" applyFill="1" applyBorder="1" applyAlignment="1">
      <alignment horizontal="left" vertical="center"/>
    </xf>
    <xf numFmtId="0" fontId="2" fillId="0" borderId="5" xfId="0" applyFont="1" applyFill="1" applyBorder="1" applyAlignment="1">
      <alignment horizontal="center" vertical="center"/>
    </xf>
    <xf numFmtId="0" fontId="2" fillId="0" borderId="2" xfId="0" applyFont="1" applyFill="1" applyBorder="1" applyAlignment="1">
      <alignment horizontal="left" vertical="center"/>
    </xf>
    <xf numFmtId="38" fontId="2" fillId="0" borderId="1" xfId="1" applyFont="1" applyFill="1" applyBorder="1">
      <alignment vertical="center"/>
    </xf>
    <xf numFmtId="38" fontId="2" fillId="0" borderId="7" xfId="1" applyFont="1" applyFill="1" applyBorder="1">
      <alignment vertical="center"/>
    </xf>
    <xf numFmtId="38" fontId="2" fillId="0" borderId="4" xfId="1" applyFont="1" applyFill="1" applyBorder="1">
      <alignment vertical="center"/>
    </xf>
    <xf numFmtId="0" fontId="2" fillId="0" borderId="5" xfId="0" applyFont="1" applyFill="1" applyBorder="1" applyAlignment="1">
      <alignment horizontal="left" vertical="center"/>
    </xf>
    <xf numFmtId="0" fontId="9" fillId="0" borderId="3" xfId="0" applyFont="1" applyFill="1" applyBorder="1">
      <alignment vertical="center"/>
    </xf>
    <xf numFmtId="0" fontId="2" fillId="0" borderId="2" xfId="0" applyFont="1" applyFill="1" applyBorder="1" applyAlignment="1">
      <alignment horizontal="right" vertical="center"/>
    </xf>
    <xf numFmtId="0" fontId="9" fillId="0" borderId="13" xfId="0" applyFont="1" applyFill="1" applyBorder="1">
      <alignment vertical="center"/>
    </xf>
    <xf numFmtId="0" fontId="2" fillId="0" borderId="11" xfId="0" applyFont="1" applyBorder="1">
      <alignment vertical="center"/>
    </xf>
    <xf numFmtId="0" fontId="6" fillId="0" borderId="0" xfId="0" applyFont="1" applyFill="1" applyBorder="1" applyAlignment="1">
      <alignment vertical="center" wrapText="1"/>
    </xf>
    <xf numFmtId="0" fontId="4" fillId="0" borderId="9" xfId="0" applyFont="1" applyFill="1" applyBorder="1" applyAlignment="1">
      <alignment vertical="center" wrapText="1"/>
    </xf>
    <xf numFmtId="0" fontId="2" fillId="0" borderId="0" xfId="0" applyFont="1" applyFill="1" applyBorder="1" applyAlignment="1">
      <alignment vertical="center" wrapText="1"/>
    </xf>
    <xf numFmtId="0" fontId="9" fillId="0" borderId="6" xfId="0" applyFont="1" applyFill="1" applyBorder="1">
      <alignment vertical="center"/>
    </xf>
    <xf numFmtId="0" fontId="12" fillId="0" borderId="0" xfId="2" applyFont="1" applyBorder="1"/>
    <xf numFmtId="177" fontId="12" fillId="0" borderId="0" xfId="2" applyNumberFormat="1" applyFont="1" applyBorder="1"/>
    <xf numFmtId="0" fontId="12" fillId="0" borderId="0" xfId="2" applyFont="1"/>
    <xf numFmtId="0" fontId="12" fillId="5" borderId="16" xfId="2" applyFont="1" applyFill="1" applyBorder="1" applyAlignment="1">
      <alignment vertical="center"/>
    </xf>
    <xf numFmtId="0" fontId="12" fillId="5" borderId="17" xfId="2" applyFont="1" applyFill="1" applyBorder="1"/>
    <xf numFmtId="0" fontId="12" fillId="5" borderId="18" xfId="2" applyFont="1" applyFill="1" applyBorder="1"/>
    <xf numFmtId="0" fontId="12" fillId="0" borderId="19" xfId="2" applyFont="1" applyFill="1" applyBorder="1"/>
    <xf numFmtId="0" fontId="12" fillId="0" borderId="20" xfId="2" applyFont="1" applyFill="1" applyBorder="1"/>
    <xf numFmtId="0" fontId="12" fillId="0" borderId="21" xfId="2" applyFont="1" applyFill="1" applyBorder="1"/>
    <xf numFmtId="0" fontId="12" fillId="0" borderId="22" xfId="2" applyFont="1" applyFill="1" applyBorder="1"/>
    <xf numFmtId="0" fontId="12" fillId="0" borderId="23" xfId="2" applyFont="1" applyFill="1" applyBorder="1"/>
    <xf numFmtId="0" fontId="12" fillId="0" borderId="24" xfId="2" applyFont="1" applyFill="1" applyBorder="1"/>
    <xf numFmtId="0" fontId="12" fillId="0" borderId="25" xfId="2" applyFont="1" applyFill="1" applyBorder="1"/>
    <xf numFmtId="0" fontId="12" fillId="0" borderId="26" xfId="2" applyFont="1" applyFill="1" applyBorder="1"/>
    <xf numFmtId="0" fontId="12" fillId="0" borderId="27" xfId="2" applyFont="1" applyFill="1" applyBorder="1"/>
    <xf numFmtId="0" fontId="12" fillId="0" borderId="28" xfId="2" applyFont="1" applyFill="1" applyBorder="1"/>
    <xf numFmtId="0" fontId="12" fillId="0" borderId="0" xfId="2" applyFont="1" applyFill="1" applyBorder="1"/>
    <xf numFmtId="0" fontId="12" fillId="0" borderId="31" xfId="2" applyFont="1" applyFill="1" applyBorder="1"/>
    <xf numFmtId="0" fontId="12" fillId="0" borderId="32" xfId="2" applyFont="1" applyFill="1" applyBorder="1" applyAlignment="1">
      <alignment horizontal="right"/>
    </xf>
    <xf numFmtId="0" fontId="12" fillId="0" borderId="33" xfId="2" applyFont="1" applyFill="1" applyBorder="1" applyAlignment="1">
      <alignment horizontal="center"/>
    </xf>
    <xf numFmtId="0" fontId="12" fillId="0" borderId="36" xfId="2" applyFont="1" applyFill="1" applyBorder="1" applyAlignment="1">
      <alignment horizontal="center"/>
    </xf>
    <xf numFmtId="0" fontId="12" fillId="0" borderId="39" xfId="2" applyFont="1" applyFill="1" applyBorder="1"/>
    <xf numFmtId="0" fontId="12" fillId="0" borderId="40" xfId="2" applyFont="1" applyFill="1" applyBorder="1"/>
    <xf numFmtId="0" fontId="12" fillId="0" borderId="41" xfId="2" applyFont="1" applyFill="1" applyBorder="1"/>
    <xf numFmtId="0" fontId="12" fillId="0" borderId="40" xfId="2" applyFont="1" applyFill="1" applyBorder="1" applyAlignment="1">
      <alignment horizontal="right"/>
    </xf>
    <xf numFmtId="0" fontId="12" fillId="0" borderId="44" xfId="2" applyFont="1" applyFill="1" applyBorder="1"/>
    <xf numFmtId="0" fontId="12" fillId="0" borderId="31" xfId="2" applyFont="1" applyFill="1" applyBorder="1" applyAlignment="1">
      <alignment horizontal="center"/>
    </xf>
    <xf numFmtId="0" fontId="12" fillId="0" borderId="32" xfId="2" applyFont="1" applyFill="1" applyBorder="1"/>
    <xf numFmtId="0" fontId="12" fillId="0" borderId="45" xfId="2" applyFont="1" applyFill="1" applyBorder="1"/>
    <xf numFmtId="3" fontId="12" fillId="0" borderId="28" xfId="2" applyNumberFormat="1" applyFont="1" applyFill="1" applyBorder="1" applyAlignment="1">
      <alignment horizontal="center"/>
    </xf>
    <xf numFmtId="178" fontId="12" fillId="0" borderId="28" xfId="2" applyNumberFormat="1" applyFont="1" applyFill="1" applyBorder="1" applyAlignment="1">
      <alignment horizontal="center"/>
    </xf>
    <xf numFmtId="178" fontId="12" fillId="0" borderId="46" xfId="2" applyNumberFormat="1" applyFont="1" applyFill="1" applyBorder="1" applyAlignment="1">
      <alignment horizontal="center"/>
    </xf>
    <xf numFmtId="0" fontId="12" fillId="0" borderId="31" xfId="2" applyFont="1" applyFill="1" applyBorder="1" applyAlignment="1">
      <alignment horizontal="right"/>
    </xf>
    <xf numFmtId="0" fontId="12" fillId="0" borderId="32" xfId="2" applyFont="1" applyFill="1" applyBorder="1" applyAlignment="1">
      <alignment horizontal="center"/>
    </xf>
    <xf numFmtId="3" fontId="12" fillId="0" borderId="47" xfId="3" applyFont="1" applyFill="1" applyBorder="1" applyAlignment="1">
      <alignment horizontal="center"/>
    </xf>
    <xf numFmtId="3" fontId="12" fillId="0" borderId="32" xfId="3" applyFont="1" applyFill="1" applyBorder="1" applyAlignment="1">
      <alignment horizontal="center"/>
    </xf>
    <xf numFmtId="3" fontId="12" fillId="0" borderId="45" xfId="3" applyFont="1" applyFill="1" applyBorder="1" applyAlignment="1">
      <alignment horizontal="center"/>
    </xf>
    <xf numFmtId="0" fontId="12" fillId="0" borderId="39" xfId="2" applyFont="1" applyFill="1" applyBorder="1" applyAlignment="1">
      <alignment horizontal="center"/>
    </xf>
    <xf numFmtId="3" fontId="12" fillId="0" borderId="40" xfId="3" applyFont="1" applyFill="1" applyBorder="1" applyAlignment="1">
      <alignment horizontal="center"/>
    </xf>
    <xf numFmtId="3" fontId="12" fillId="0" borderId="48" xfId="3" applyFont="1" applyFill="1" applyBorder="1" applyAlignment="1">
      <alignment horizontal="center"/>
    </xf>
    <xf numFmtId="0" fontId="12" fillId="0" borderId="28" xfId="2" applyFont="1" applyFill="1" applyBorder="1" applyAlignment="1">
      <alignment horizontal="center"/>
    </xf>
    <xf numFmtId="0" fontId="12" fillId="0" borderId="44" xfId="2" applyFont="1" applyFill="1" applyBorder="1" applyAlignment="1">
      <alignment horizontal="center"/>
    </xf>
    <xf numFmtId="0" fontId="12" fillId="0" borderId="47" xfId="2" applyFont="1" applyFill="1" applyBorder="1" applyAlignment="1">
      <alignment horizontal="center"/>
    </xf>
    <xf numFmtId="0" fontId="12" fillId="0" borderId="45" xfId="2" applyFont="1" applyFill="1" applyBorder="1" applyAlignment="1">
      <alignment horizontal="center"/>
    </xf>
    <xf numFmtId="0" fontId="12" fillId="0" borderId="35" xfId="2" applyFont="1" applyFill="1" applyBorder="1" applyAlignment="1">
      <alignment horizontal="right"/>
    </xf>
    <xf numFmtId="3" fontId="12" fillId="0" borderId="50" xfId="3" applyFont="1" applyFill="1" applyBorder="1" applyAlignment="1">
      <alignment horizontal="center"/>
    </xf>
    <xf numFmtId="3" fontId="12" fillId="0" borderId="28" xfId="3" applyFont="1" applyFill="1" applyBorder="1" applyAlignment="1">
      <alignment horizontal="center"/>
    </xf>
    <xf numFmtId="3" fontId="12" fillId="0" borderId="44" xfId="3" applyFont="1" applyFill="1" applyBorder="1" applyAlignment="1">
      <alignment horizontal="center"/>
    </xf>
    <xf numFmtId="3" fontId="12" fillId="0" borderId="51" xfId="3" applyFont="1" applyFill="1" applyBorder="1" applyAlignment="1">
      <alignment horizontal="center"/>
    </xf>
    <xf numFmtId="0" fontId="12" fillId="0" borderId="27" xfId="2" applyFont="1" applyFill="1" applyBorder="1" applyAlignment="1">
      <alignment horizontal="right"/>
    </xf>
    <xf numFmtId="0" fontId="12" fillId="0" borderId="28" xfId="2" applyFont="1" applyFill="1" applyBorder="1" applyAlignment="1">
      <alignment horizontal="right"/>
    </xf>
    <xf numFmtId="0" fontId="12" fillId="0" borderId="38" xfId="2" applyFont="1" applyFill="1" applyBorder="1" applyAlignment="1">
      <alignment horizontal="center"/>
    </xf>
    <xf numFmtId="0" fontId="12" fillId="0" borderId="52" xfId="2" applyFont="1" applyFill="1" applyBorder="1" applyAlignment="1">
      <alignment horizontal="right"/>
    </xf>
    <xf numFmtId="3" fontId="12" fillId="0" borderId="46" xfId="3" applyFont="1" applyFill="1" applyBorder="1" applyAlignment="1">
      <alignment horizontal="center"/>
    </xf>
    <xf numFmtId="0" fontId="12" fillId="0" borderId="53" xfId="2" applyFont="1" applyFill="1" applyBorder="1" applyAlignment="1">
      <alignment horizontal="center"/>
    </xf>
    <xf numFmtId="3" fontId="12" fillId="0" borderId="54" xfId="3" applyFont="1" applyFill="1" applyBorder="1" applyAlignment="1">
      <alignment horizontal="center"/>
    </xf>
    <xf numFmtId="0" fontId="12" fillId="0" borderId="19" xfId="2" applyFont="1" applyBorder="1"/>
    <xf numFmtId="0" fontId="12" fillId="0" borderId="20" xfId="2" applyFont="1" applyBorder="1"/>
    <xf numFmtId="0" fontId="12" fillId="0" borderId="21" xfId="2" applyFont="1" applyBorder="1"/>
    <xf numFmtId="0" fontId="12" fillId="0" borderId="22" xfId="2" applyFont="1" applyBorder="1"/>
    <xf numFmtId="0" fontId="12" fillId="0" borderId="23" xfId="2" applyFont="1" applyBorder="1"/>
    <xf numFmtId="0" fontId="12" fillId="0" borderId="24" xfId="2" applyFont="1" applyBorder="1"/>
    <xf numFmtId="0" fontId="12" fillId="0" borderId="25" xfId="2" applyFont="1" applyBorder="1"/>
    <xf numFmtId="0" fontId="12" fillId="0" borderId="26" xfId="2" applyFont="1" applyBorder="1"/>
    <xf numFmtId="0" fontId="12" fillId="0" borderId="27" xfId="2" applyFont="1" applyBorder="1"/>
    <xf numFmtId="0" fontId="12" fillId="0" borderId="44" xfId="2" applyFont="1" applyBorder="1" applyAlignment="1">
      <alignment horizontal="center"/>
    </xf>
    <xf numFmtId="0" fontId="12" fillId="0" borderId="31" xfId="2" applyFont="1" applyBorder="1"/>
    <xf numFmtId="0" fontId="12" fillId="0" borderId="32" xfId="2" applyFont="1" applyBorder="1" applyAlignment="1">
      <alignment horizontal="right"/>
    </xf>
    <xf numFmtId="178" fontId="12" fillId="0" borderId="28" xfId="2" applyNumberFormat="1" applyFont="1" applyBorder="1" applyAlignment="1">
      <alignment horizontal="center"/>
    </xf>
    <xf numFmtId="3" fontId="12" fillId="0" borderId="28" xfId="3" applyFont="1" applyBorder="1" applyAlignment="1">
      <alignment horizontal="center"/>
    </xf>
    <xf numFmtId="0" fontId="12" fillId="0" borderId="31" xfId="2" applyFont="1" applyBorder="1" applyAlignment="1"/>
    <xf numFmtId="3" fontId="12" fillId="0" borderId="32" xfId="3" applyFont="1" applyBorder="1" applyAlignment="1">
      <alignment horizontal="center"/>
    </xf>
    <xf numFmtId="3" fontId="12" fillId="0" borderId="45" xfId="3" applyFont="1" applyBorder="1" applyAlignment="1">
      <alignment horizontal="center"/>
    </xf>
    <xf numFmtId="3" fontId="12" fillId="0" borderId="40" xfId="3" applyFont="1" applyBorder="1" applyAlignment="1">
      <alignment horizontal="center"/>
    </xf>
    <xf numFmtId="3" fontId="12" fillId="0" borderId="48" xfId="3" applyFont="1" applyBorder="1" applyAlignment="1">
      <alignment horizontal="center"/>
    </xf>
    <xf numFmtId="178" fontId="12" fillId="0" borderId="44" xfId="2" applyNumberFormat="1" applyFont="1" applyFill="1" applyBorder="1" applyAlignment="1">
      <alignment horizontal="center"/>
    </xf>
    <xf numFmtId="0" fontId="12" fillId="0" borderId="40" xfId="2" applyFont="1" applyFill="1" applyBorder="1" applyAlignment="1">
      <alignment horizontal="center"/>
    </xf>
    <xf numFmtId="0" fontId="12" fillId="0" borderId="51" xfId="2" applyFont="1" applyFill="1" applyBorder="1"/>
    <xf numFmtId="0" fontId="12" fillId="0" borderId="28" xfId="2" applyFont="1" applyBorder="1"/>
    <xf numFmtId="0" fontId="12" fillId="0" borderId="32" xfId="2" applyFont="1" applyBorder="1"/>
    <xf numFmtId="0" fontId="12" fillId="0" borderId="45" xfId="2" applyFont="1" applyBorder="1"/>
    <xf numFmtId="178" fontId="12" fillId="0" borderId="44" xfId="2" applyNumberFormat="1" applyFont="1" applyBorder="1" applyAlignment="1">
      <alignment horizontal="center"/>
    </xf>
    <xf numFmtId="0" fontId="12" fillId="0" borderId="39" xfId="2" applyFont="1" applyBorder="1"/>
    <xf numFmtId="179" fontId="12" fillId="0" borderId="22" xfId="2" applyNumberFormat="1" applyFont="1" applyBorder="1" applyAlignment="1">
      <alignment horizontal="center"/>
    </xf>
    <xf numFmtId="180" fontId="12" fillId="0" borderId="26" xfId="2" applyNumberFormat="1" applyFont="1" applyBorder="1"/>
    <xf numFmtId="0" fontId="12" fillId="0" borderId="44" xfId="2" applyFont="1" applyBorder="1"/>
    <xf numFmtId="0" fontId="12" fillId="0" borderId="51" xfId="2" applyFont="1" applyBorder="1"/>
    <xf numFmtId="0" fontId="12" fillId="0" borderId="40" xfId="2" applyFont="1" applyBorder="1"/>
    <xf numFmtId="0" fontId="12" fillId="0" borderId="41" xfId="2" applyFont="1" applyBorder="1"/>
    <xf numFmtId="0" fontId="12" fillId="0" borderId="55" xfId="2" applyFont="1" applyFill="1" applyBorder="1"/>
    <xf numFmtId="179" fontId="12" fillId="0" borderId="22" xfId="2" applyNumberFormat="1" applyFont="1" applyFill="1" applyBorder="1" applyAlignment="1">
      <alignment horizontal="center"/>
    </xf>
    <xf numFmtId="0" fontId="12" fillId="0" borderId="56" xfId="2" applyFont="1" applyFill="1" applyBorder="1"/>
    <xf numFmtId="180" fontId="12" fillId="0" borderId="26" xfId="2" applyNumberFormat="1" applyFont="1" applyFill="1" applyBorder="1"/>
    <xf numFmtId="0" fontId="12" fillId="0" borderId="58" xfId="2" applyFont="1" applyFill="1" applyBorder="1"/>
    <xf numFmtId="0" fontId="12" fillId="0" borderId="49" xfId="2" applyFont="1" applyFill="1" applyBorder="1"/>
    <xf numFmtId="0" fontId="12" fillId="0" borderId="47" xfId="2" applyFont="1" applyFill="1" applyBorder="1"/>
    <xf numFmtId="3" fontId="12" fillId="0" borderId="24" xfId="3" applyFont="1" applyFill="1" applyBorder="1" applyAlignment="1">
      <alignment horizontal="center"/>
    </xf>
    <xf numFmtId="3" fontId="12" fillId="0" borderId="59" xfId="3" applyFont="1" applyFill="1" applyBorder="1" applyAlignment="1">
      <alignment horizontal="center"/>
    </xf>
    <xf numFmtId="3" fontId="12" fillId="0" borderId="60" xfId="3" applyFont="1" applyFill="1" applyBorder="1" applyAlignment="1">
      <alignment horizontal="center"/>
    </xf>
    <xf numFmtId="178" fontId="12" fillId="0" borderId="21" xfId="2" applyNumberFormat="1" applyFont="1" applyFill="1" applyBorder="1" applyAlignment="1">
      <alignment horizontal="center"/>
    </xf>
    <xf numFmtId="0" fontId="12" fillId="0" borderId="61" xfId="2" applyFont="1" applyFill="1" applyBorder="1"/>
    <xf numFmtId="0" fontId="12" fillId="0" borderId="62" xfId="2" applyFont="1" applyFill="1" applyBorder="1"/>
    <xf numFmtId="3" fontId="12" fillId="0" borderId="0" xfId="2" applyNumberFormat="1" applyFont="1" applyFill="1" applyBorder="1"/>
    <xf numFmtId="3" fontId="12" fillId="0" borderId="40" xfId="3" applyFont="1" applyFill="1" applyBorder="1"/>
    <xf numFmtId="0" fontId="12" fillId="0" borderId="63" xfId="2" applyFont="1" applyFill="1" applyBorder="1"/>
    <xf numFmtId="3" fontId="12" fillId="0" borderId="48" xfId="3" applyFont="1" applyFill="1" applyBorder="1"/>
    <xf numFmtId="0" fontId="12" fillId="0" borderId="48" xfId="2" applyFont="1" applyFill="1" applyBorder="1"/>
    <xf numFmtId="0" fontId="12" fillId="0" borderId="64" xfId="2" applyFont="1" applyFill="1" applyBorder="1"/>
    <xf numFmtId="0" fontId="12" fillId="0" borderId="60" xfId="2" applyFont="1" applyFill="1" applyBorder="1"/>
    <xf numFmtId="0" fontId="12" fillId="0" borderId="65" xfId="2" applyFont="1" applyFill="1" applyBorder="1"/>
    <xf numFmtId="0" fontId="12" fillId="0" borderId="38" xfId="2" applyFont="1" applyFill="1" applyBorder="1"/>
    <xf numFmtId="0" fontId="12" fillId="0" borderId="42" xfId="2" applyFont="1" applyFill="1" applyBorder="1" applyAlignment="1">
      <alignment horizontal="center"/>
    </xf>
    <xf numFmtId="0" fontId="12" fillId="0" borderId="42" xfId="2" applyFont="1" applyFill="1" applyBorder="1"/>
    <xf numFmtId="178" fontId="12" fillId="0" borderId="21" xfId="2" applyNumberFormat="1" applyFont="1" applyBorder="1" applyAlignment="1">
      <alignment horizontal="center"/>
    </xf>
    <xf numFmtId="3" fontId="12" fillId="0" borderId="25" xfId="2" applyNumberFormat="1" applyFont="1" applyBorder="1"/>
    <xf numFmtId="0" fontId="12" fillId="0" borderId="57" xfId="2" applyFont="1" applyBorder="1"/>
    <xf numFmtId="178" fontId="12" fillId="0" borderId="28" xfId="2" applyNumberFormat="1" applyFont="1" applyFill="1" applyBorder="1" applyAlignment="1">
      <alignment horizontal="right"/>
    </xf>
    <xf numFmtId="3" fontId="12" fillId="0" borderId="38" xfId="3" applyFont="1" applyFill="1" applyBorder="1"/>
    <xf numFmtId="3" fontId="12" fillId="0" borderId="0" xfId="3" applyFont="1" applyFill="1" applyBorder="1"/>
    <xf numFmtId="3" fontId="12" fillId="0" borderId="57" xfId="3" applyFont="1" applyFill="1" applyBorder="1"/>
    <xf numFmtId="0" fontId="12" fillId="0" borderId="31" xfId="2" applyFont="1" applyFill="1" applyBorder="1" applyAlignment="1"/>
    <xf numFmtId="3" fontId="12" fillId="0" borderId="32" xfId="3" applyFont="1" applyFill="1" applyBorder="1"/>
    <xf numFmtId="3" fontId="12" fillId="0" borderId="33" xfId="3" applyFont="1" applyFill="1" applyBorder="1"/>
    <xf numFmtId="3" fontId="12" fillId="0" borderId="51" xfId="3" applyFont="1" applyFill="1" applyBorder="1"/>
    <xf numFmtId="0" fontId="12" fillId="0" borderId="27" xfId="2" applyFont="1" applyBorder="1" applyAlignment="1">
      <alignment horizontal="right"/>
    </xf>
    <xf numFmtId="178" fontId="12" fillId="0" borderId="28" xfId="2" applyNumberFormat="1" applyFont="1" applyBorder="1" applyAlignment="1">
      <alignment horizontal="right"/>
    </xf>
    <xf numFmtId="3" fontId="12" fillId="0" borderId="38" xfId="3" applyFont="1" applyBorder="1"/>
    <xf numFmtId="3" fontId="12" fillId="0" borderId="0" xfId="3" applyFont="1" applyBorder="1"/>
    <xf numFmtId="3" fontId="12" fillId="0" borderId="37" xfId="3" applyFont="1" applyBorder="1"/>
    <xf numFmtId="3" fontId="12" fillId="0" borderId="32" xfId="3" applyFont="1" applyBorder="1"/>
    <xf numFmtId="3" fontId="12" fillId="0" borderId="33" xfId="3" applyFont="1" applyBorder="1"/>
    <xf numFmtId="3" fontId="12" fillId="0" borderId="51" xfId="3" applyFont="1" applyBorder="1"/>
    <xf numFmtId="3" fontId="12" fillId="0" borderId="34" xfId="3" applyFont="1" applyBorder="1"/>
    <xf numFmtId="0" fontId="12" fillId="0" borderId="27" xfId="2" applyFont="1" applyBorder="1" applyAlignment="1"/>
    <xf numFmtId="181" fontId="12" fillId="0" borderId="32" xfId="3" applyNumberFormat="1" applyFont="1" applyBorder="1"/>
    <xf numFmtId="3" fontId="12" fillId="0" borderId="57" xfId="3" applyFont="1" applyBorder="1"/>
    <xf numFmtId="0" fontId="12" fillId="0" borderId="52" xfId="2" applyFont="1" applyBorder="1" applyAlignment="1"/>
    <xf numFmtId="3" fontId="12" fillId="0" borderId="36" xfId="3" applyFont="1" applyBorder="1"/>
    <xf numFmtId="3" fontId="12" fillId="0" borderId="69" xfId="3" applyFont="1" applyBorder="1"/>
    <xf numFmtId="0" fontId="12" fillId="0" borderId="52" xfId="2" applyFont="1" applyBorder="1" applyAlignment="1">
      <alignment horizontal="right"/>
    </xf>
    <xf numFmtId="3" fontId="12" fillId="0" borderId="28" xfId="3" applyFont="1" applyBorder="1"/>
    <xf numFmtId="178" fontId="12" fillId="0" borderId="28" xfId="3" applyNumberFormat="1" applyFont="1" applyBorder="1"/>
    <xf numFmtId="3" fontId="12" fillId="0" borderId="35" xfId="3" applyFont="1" applyBorder="1"/>
    <xf numFmtId="0" fontId="12" fillId="0" borderId="23" xfId="2" applyFont="1" applyBorder="1" applyAlignment="1"/>
    <xf numFmtId="3" fontId="12" fillId="0" borderId="24" xfId="3" applyFont="1" applyBorder="1"/>
    <xf numFmtId="3" fontId="12" fillId="0" borderId="56" xfId="3" applyFont="1" applyBorder="1"/>
    <xf numFmtId="3" fontId="12" fillId="0" borderId="25" xfId="3" applyFont="1" applyBorder="1"/>
    <xf numFmtId="3" fontId="12" fillId="0" borderId="26" xfId="3" applyFont="1" applyBorder="1"/>
    <xf numFmtId="0" fontId="12" fillId="0" borderId="39" xfId="2" applyFont="1" applyBorder="1" applyAlignment="1">
      <alignment horizontal="center"/>
    </xf>
    <xf numFmtId="3" fontId="12" fillId="0" borderId="40" xfId="3" applyFont="1" applyBorder="1"/>
    <xf numFmtId="3" fontId="12" fillId="0" borderId="42" xfId="3" applyFont="1" applyBorder="1"/>
    <xf numFmtId="3" fontId="12" fillId="0" borderId="41" xfId="3" applyFont="1" applyBorder="1"/>
    <xf numFmtId="3" fontId="12" fillId="0" borderId="43" xfId="3" applyFont="1" applyBorder="1"/>
    <xf numFmtId="182" fontId="16" fillId="0" borderId="21" xfId="2" applyNumberFormat="1" applyFont="1" applyBorder="1" applyAlignment="1">
      <alignment horizontal="center"/>
    </xf>
    <xf numFmtId="182" fontId="16" fillId="0" borderId="22" xfId="2" applyNumberFormat="1" applyFont="1" applyBorder="1" applyAlignment="1">
      <alignment horizontal="center"/>
    </xf>
    <xf numFmtId="0" fontId="12" fillId="0" borderId="61" xfId="2" applyFont="1" applyBorder="1"/>
    <xf numFmtId="0" fontId="12" fillId="0" borderId="62" xfId="2" applyFont="1" applyBorder="1"/>
    <xf numFmtId="0" fontId="12" fillId="0" borderId="34" xfId="2" applyFont="1" applyBorder="1"/>
    <xf numFmtId="0" fontId="17" fillId="0" borderId="31" xfId="2" applyFont="1" applyBorder="1"/>
    <xf numFmtId="3" fontId="12" fillId="0" borderId="34" xfId="3" applyFont="1" applyFill="1" applyBorder="1"/>
    <xf numFmtId="0" fontId="12" fillId="0" borderId="31" xfId="2" applyFont="1" applyBorder="1" applyAlignment="1">
      <alignment horizontal="center"/>
    </xf>
    <xf numFmtId="0" fontId="12" fillId="6" borderId="61" xfId="2" applyFont="1" applyFill="1" applyBorder="1"/>
    <xf numFmtId="0" fontId="12" fillId="6" borderId="0" xfId="2" applyFont="1" applyFill="1" applyBorder="1"/>
    <xf numFmtId="0" fontId="12" fillId="6" borderId="28" xfId="2" applyFont="1" applyFill="1" applyBorder="1"/>
    <xf numFmtId="3" fontId="12" fillId="6" borderId="57" xfId="3" applyFont="1" applyFill="1" applyBorder="1"/>
    <xf numFmtId="0" fontId="18" fillId="6" borderId="62" xfId="2" applyFont="1" applyFill="1" applyBorder="1"/>
    <xf numFmtId="0" fontId="12" fillId="6" borderId="51" xfId="2" applyFont="1" applyFill="1" applyBorder="1"/>
    <xf numFmtId="0" fontId="12" fillId="6" borderId="32" xfId="2" applyFont="1" applyFill="1" applyBorder="1"/>
    <xf numFmtId="3" fontId="12" fillId="6" borderId="32" xfId="3" applyFont="1" applyFill="1" applyBorder="1"/>
    <xf numFmtId="3" fontId="12" fillId="6" borderId="34" xfId="3" applyFont="1" applyFill="1" applyBorder="1"/>
    <xf numFmtId="0" fontId="12" fillId="0" borderId="63" xfId="2" applyFont="1" applyBorder="1"/>
    <xf numFmtId="0" fontId="12" fillId="0" borderId="70" xfId="2" applyFont="1" applyBorder="1"/>
    <xf numFmtId="0" fontId="12" fillId="0" borderId="36" xfId="2" applyFont="1" applyBorder="1"/>
    <xf numFmtId="0" fontId="12" fillId="0" borderId="35" xfId="2" applyFont="1" applyBorder="1"/>
    <xf numFmtId="0" fontId="12" fillId="0" borderId="37" xfId="2" applyFont="1" applyBorder="1"/>
    <xf numFmtId="0" fontId="12" fillId="0" borderId="33" xfId="2" applyFont="1" applyBorder="1"/>
    <xf numFmtId="0" fontId="12" fillId="6" borderId="27" xfId="2" applyFont="1" applyFill="1" applyBorder="1"/>
    <xf numFmtId="0" fontId="12" fillId="6" borderId="31" xfId="2" applyFont="1" applyFill="1" applyBorder="1"/>
    <xf numFmtId="0" fontId="12" fillId="0" borderId="33" xfId="2" applyFont="1" applyFill="1" applyBorder="1"/>
    <xf numFmtId="0" fontId="12" fillId="0" borderId="55" xfId="2" applyFont="1" applyBorder="1"/>
    <xf numFmtId="179" fontId="12" fillId="0" borderId="22" xfId="2" applyNumberFormat="1" applyFont="1" applyBorder="1"/>
    <xf numFmtId="0" fontId="12" fillId="0" borderId="56" xfId="2" applyFont="1" applyBorder="1"/>
    <xf numFmtId="0" fontId="12" fillId="0" borderId="32" xfId="2" applyFont="1" applyBorder="1" applyAlignment="1">
      <alignment horizontal="right" shrinkToFit="1"/>
    </xf>
    <xf numFmtId="0" fontId="12" fillId="0" borderId="45" xfId="2" applyFont="1" applyBorder="1" applyAlignment="1">
      <alignment horizontal="right" shrinkToFit="1"/>
    </xf>
    <xf numFmtId="0" fontId="12" fillId="0" borderId="66" xfId="2" applyFont="1" applyBorder="1"/>
    <xf numFmtId="178" fontId="12" fillId="0" borderId="46" xfId="2" applyNumberFormat="1" applyFont="1" applyBorder="1" applyAlignment="1">
      <alignment horizontal="right"/>
    </xf>
    <xf numFmtId="0" fontId="12" fillId="0" borderId="53" xfId="2" applyFont="1" applyBorder="1"/>
    <xf numFmtId="0" fontId="12" fillId="0" borderId="58" xfId="2" applyFont="1" applyBorder="1"/>
    <xf numFmtId="0" fontId="12" fillId="0" borderId="71" xfId="2" applyFont="1" applyBorder="1"/>
    <xf numFmtId="0" fontId="12" fillId="0" borderId="12" xfId="2" applyFont="1" applyBorder="1"/>
    <xf numFmtId="0" fontId="12" fillId="0" borderId="74" xfId="2" applyFont="1" applyBorder="1"/>
    <xf numFmtId="0" fontId="12" fillId="0" borderId="17" xfId="2" applyFont="1" applyBorder="1"/>
    <xf numFmtId="178" fontId="12" fillId="0" borderId="44" xfId="2" applyNumberFormat="1" applyFont="1" applyBorder="1" applyAlignment="1">
      <alignment horizontal="right"/>
    </xf>
    <xf numFmtId="0" fontId="12" fillId="0" borderId="11" xfId="2" applyFont="1" applyBorder="1"/>
    <xf numFmtId="0" fontId="12" fillId="0" borderId="75" xfId="2" applyFont="1" applyBorder="1"/>
    <xf numFmtId="0" fontId="12" fillId="0" borderId="0" xfId="2" applyFont="1" applyBorder="1" applyAlignment="1">
      <alignment horizontal="center"/>
    </xf>
    <xf numFmtId="0" fontId="12" fillId="0" borderId="0" xfId="2" applyFont="1" applyFill="1" applyBorder="1" applyAlignment="1">
      <alignment horizontal="center"/>
    </xf>
    <xf numFmtId="183" fontId="17" fillId="0" borderId="26" xfId="2" applyNumberFormat="1" applyFont="1" applyBorder="1" applyAlignment="1">
      <alignment horizontal="center"/>
    </xf>
    <xf numFmtId="3" fontId="17" fillId="0" borderId="40" xfId="3" applyFont="1" applyBorder="1"/>
    <xf numFmtId="184" fontId="12" fillId="0" borderId="28" xfId="2" applyNumberFormat="1" applyFont="1" applyFill="1" applyBorder="1" applyAlignment="1">
      <alignment horizontal="center"/>
    </xf>
    <xf numFmtId="0" fontId="12" fillId="0" borderId="50" xfId="2" applyFont="1" applyFill="1" applyBorder="1" applyAlignment="1">
      <alignment horizontal="center"/>
    </xf>
    <xf numFmtId="0" fontId="12" fillId="0" borderId="76" xfId="2" applyFont="1" applyFill="1" applyBorder="1"/>
    <xf numFmtId="0" fontId="12" fillId="0" borderId="77" xfId="2" applyFont="1" applyFill="1" applyBorder="1"/>
    <xf numFmtId="0" fontId="12" fillId="0" borderId="78" xfId="2" applyFont="1" applyFill="1" applyBorder="1"/>
    <xf numFmtId="0" fontId="12" fillId="0" borderId="79" xfId="2" applyFont="1" applyFill="1" applyBorder="1"/>
    <xf numFmtId="184" fontId="12" fillId="0" borderId="40" xfId="2" applyNumberFormat="1" applyFont="1" applyFill="1" applyBorder="1"/>
    <xf numFmtId="0" fontId="8" fillId="0" borderId="5" xfId="0" applyFont="1" applyFill="1" applyBorder="1">
      <alignment vertical="center"/>
    </xf>
    <xf numFmtId="0" fontId="2" fillId="0" borderId="1" xfId="0" applyFont="1" applyFill="1" applyBorder="1" applyAlignment="1">
      <alignment vertical="center" shrinkToFit="1"/>
    </xf>
    <xf numFmtId="0" fontId="38" fillId="0" borderId="0" xfId="63" applyFont="1">
      <alignment vertical="center"/>
    </xf>
    <xf numFmtId="186" fontId="38" fillId="0" borderId="0" xfId="63" applyNumberFormat="1" applyFont="1">
      <alignment vertical="center"/>
    </xf>
    <xf numFmtId="178" fontId="38" fillId="0" borderId="4" xfId="63" applyNumberFormat="1" applyFont="1" applyFill="1" applyBorder="1" applyAlignment="1">
      <alignment horizontal="right" vertical="center"/>
    </xf>
    <xf numFmtId="0" fontId="40" fillId="0" borderId="0" xfId="63" applyFont="1">
      <alignment vertical="center"/>
    </xf>
    <xf numFmtId="178" fontId="38" fillId="0" borderId="15" xfId="63" applyNumberFormat="1" applyFont="1" applyFill="1" applyBorder="1" applyAlignment="1">
      <alignment horizontal="center" vertical="center" shrinkToFit="1"/>
    </xf>
    <xf numFmtId="186" fontId="38" fillId="0" borderId="15" xfId="63" applyNumberFormat="1" applyFont="1" applyFill="1" applyBorder="1" applyAlignment="1">
      <alignment horizontal="center" vertical="center" shrinkToFit="1"/>
    </xf>
    <xf numFmtId="178" fontId="38" fillId="0" borderId="87" xfId="63" applyNumberFormat="1" applyFont="1" applyFill="1" applyBorder="1" applyAlignment="1">
      <alignment horizontal="center" vertical="center" shrinkToFit="1"/>
    </xf>
    <xf numFmtId="178" fontId="38" fillId="0" borderId="2" xfId="63" applyNumberFormat="1" applyFont="1" applyFill="1" applyBorder="1" applyAlignment="1">
      <alignment horizontal="center" vertical="center" shrinkToFit="1"/>
    </xf>
    <xf numFmtId="178" fontId="38" fillId="0" borderId="1" xfId="63" applyNumberFormat="1" applyFont="1" applyFill="1" applyBorder="1" applyAlignment="1">
      <alignment horizontal="center" vertical="center" shrinkToFit="1"/>
    </xf>
    <xf numFmtId="186" fontId="38" fillId="0" borderId="85" xfId="63" applyNumberFormat="1" applyFont="1" applyFill="1" applyBorder="1" applyAlignment="1">
      <alignment vertical="center" shrinkToFit="1"/>
    </xf>
    <xf numFmtId="186" fontId="38" fillId="0" borderId="5" xfId="63" applyNumberFormat="1" applyFont="1" applyFill="1" applyBorder="1" applyAlignment="1">
      <alignment horizontal="center" vertical="center" shrinkToFit="1"/>
    </xf>
    <xf numFmtId="186" fontId="38" fillId="0" borderId="4" xfId="63" applyNumberFormat="1" applyFont="1" applyFill="1" applyBorder="1" applyAlignment="1">
      <alignment horizontal="center" vertical="center" shrinkToFit="1"/>
    </xf>
    <xf numFmtId="186" fontId="38" fillId="0" borderId="85" xfId="63" applyNumberFormat="1" applyFont="1" applyFill="1" applyBorder="1" applyAlignment="1">
      <alignment horizontal="center" vertical="center" shrinkToFit="1"/>
    </xf>
    <xf numFmtId="186" fontId="38" fillId="0" borderId="81" xfId="63" applyNumberFormat="1" applyFont="1" applyBorder="1" applyAlignment="1">
      <alignment vertical="center" shrinkToFit="1"/>
    </xf>
    <xf numFmtId="186" fontId="38" fillId="0" borderId="105" xfId="63" applyNumberFormat="1" applyFont="1" applyBorder="1" applyAlignment="1">
      <alignment horizontal="center" vertical="center" shrinkToFit="1"/>
    </xf>
    <xf numFmtId="178" fontId="38" fillId="0" borderId="101" xfId="63" applyNumberFormat="1" applyFont="1" applyBorder="1" applyAlignment="1">
      <alignment horizontal="center" vertical="center" shrinkToFit="1"/>
    </xf>
    <xf numFmtId="178" fontId="38" fillId="0" borderId="81" xfId="63" applyNumberFormat="1" applyFont="1" applyBorder="1" applyAlignment="1">
      <alignment horizontal="center" vertical="center" shrinkToFit="1"/>
    </xf>
    <xf numFmtId="0" fontId="38" fillId="0" borderId="89" xfId="63" applyFont="1" applyFill="1" applyBorder="1">
      <alignment vertical="center"/>
    </xf>
    <xf numFmtId="186" fontId="38" fillId="0" borderId="90" xfId="63" applyNumberFormat="1" applyFont="1" applyFill="1" applyBorder="1">
      <alignment vertical="center"/>
    </xf>
    <xf numFmtId="0" fontId="1" fillId="0" borderId="0" xfId="0" applyFont="1" applyBorder="1" applyAlignment="1">
      <alignment vertical="center"/>
    </xf>
    <xf numFmtId="178" fontId="38" fillId="0" borderId="5" xfId="63" applyNumberFormat="1" applyFont="1" applyFill="1" applyBorder="1" applyAlignment="1">
      <alignment horizontal="center" vertical="center"/>
    </xf>
    <xf numFmtId="186" fontId="38" fillId="0" borderId="2" xfId="63" applyNumberFormat="1" applyFont="1" applyFill="1" applyBorder="1" applyAlignment="1">
      <alignment horizontal="center" vertical="center"/>
    </xf>
    <xf numFmtId="186" fontId="38" fillId="0" borderId="98" xfId="63" applyNumberFormat="1" applyFont="1" applyFill="1" applyBorder="1">
      <alignment vertical="center"/>
    </xf>
    <xf numFmtId="178" fontId="38" fillId="0" borderId="85" xfId="63" applyNumberFormat="1" applyFont="1" applyFill="1" applyBorder="1" applyAlignment="1">
      <alignment horizontal="right" vertical="center"/>
    </xf>
    <xf numFmtId="187" fontId="38" fillId="0" borderId="95" xfId="63" applyNumberFormat="1" applyFont="1" applyFill="1" applyBorder="1" applyAlignment="1">
      <alignment horizontal="right" vertical="center"/>
    </xf>
    <xf numFmtId="187" fontId="38" fillId="0" borderId="98" xfId="63" applyNumberFormat="1" applyFont="1" applyFill="1" applyBorder="1" applyAlignment="1">
      <alignment horizontal="right" vertical="center"/>
    </xf>
    <xf numFmtId="187" fontId="38" fillId="0" borderId="90" xfId="63" applyNumberFormat="1" applyFont="1" applyFill="1" applyBorder="1" applyAlignment="1">
      <alignment horizontal="right" vertical="center"/>
    </xf>
    <xf numFmtId="0" fontId="38" fillId="0" borderId="87" xfId="63" applyFont="1" applyFill="1" applyBorder="1">
      <alignment vertical="center"/>
    </xf>
    <xf numFmtId="187" fontId="38" fillId="0" borderId="1" xfId="63" applyNumberFormat="1" applyFont="1" applyFill="1" applyBorder="1" applyAlignment="1">
      <alignment horizontal="center" vertical="center"/>
    </xf>
    <xf numFmtId="187" fontId="38" fillId="0" borderId="87" xfId="63" applyNumberFormat="1" applyFont="1" applyFill="1" applyBorder="1" applyAlignment="1">
      <alignment horizontal="center" vertical="center"/>
    </xf>
    <xf numFmtId="178" fontId="38" fillId="0" borderId="106" xfId="63" applyNumberFormat="1" applyFont="1" applyBorder="1" applyAlignment="1">
      <alignment horizontal="right" vertical="center"/>
    </xf>
    <xf numFmtId="178" fontId="38" fillId="0" borderId="92" xfId="63" applyNumberFormat="1" applyFont="1" applyBorder="1" applyAlignment="1">
      <alignment horizontal="right" vertical="center"/>
    </xf>
    <xf numFmtId="178" fontId="38" fillId="0" borderId="93" xfId="63" applyNumberFormat="1" applyFont="1" applyBorder="1" applyAlignment="1">
      <alignment horizontal="right" vertical="center"/>
    </xf>
    <xf numFmtId="186" fontId="38" fillId="0" borderId="14" xfId="63" applyNumberFormat="1" applyFont="1" applyFill="1" applyBorder="1" applyAlignment="1">
      <alignment horizontal="center" vertical="center"/>
    </xf>
    <xf numFmtId="0" fontId="38" fillId="0" borderId="91" xfId="63" applyFont="1" applyFill="1" applyBorder="1" applyAlignment="1">
      <alignment horizontal="center" vertical="center"/>
    </xf>
    <xf numFmtId="178" fontId="38" fillId="0" borderId="106" xfId="63" applyNumberFormat="1" applyFont="1" applyFill="1" applyBorder="1">
      <alignment vertical="center"/>
    </xf>
    <xf numFmtId="178" fontId="38" fillId="0" borderId="93" xfId="63" applyNumberFormat="1" applyFont="1" applyFill="1" applyBorder="1">
      <alignment vertical="center"/>
    </xf>
    <xf numFmtId="0" fontId="33" fillId="0" borderId="0" xfId="88">
      <alignment vertical="center"/>
    </xf>
    <xf numFmtId="0" fontId="33" fillId="0" borderId="0" xfId="88" applyFill="1">
      <alignment vertical="center"/>
    </xf>
    <xf numFmtId="0" fontId="33" fillId="0" borderId="86" xfId="88" applyFill="1" applyBorder="1" applyAlignment="1">
      <alignment horizontal="center" vertical="center"/>
    </xf>
    <xf numFmtId="38" fontId="33" fillId="0" borderId="1" xfId="89" applyFont="1" applyBorder="1" applyAlignment="1">
      <alignment horizontal="center" vertical="center"/>
    </xf>
    <xf numFmtId="0" fontId="33" fillId="6" borderId="87" xfId="88" applyFill="1" applyBorder="1" applyAlignment="1">
      <alignment horizontal="center" vertical="center"/>
    </xf>
    <xf numFmtId="0" fontId="33" fillId="0" borderId="86" xfId="88" applyBorder="1">
      <alignment vertical="center"/>
    </xf>
    <xf numFmtId="0" fontId="33" fillId="0" borderId="87" xfId="88" applyBorder="1">
      <alignment vertical="center"/>
    </xf>
    <xf numFmtId="0" fontId="33" fillId="0" borderId="82" xfId="88" applyFill="1" applyBorder="1" applyAlignment="1">
      <alignment horizontal="center" vertical="center"/>
    </xf>
    <xf numFmtId="38" fontId="33" fillId="0" borderId="102" xfId="89" applyFont="1" applyBorder="1" applyAlignment="1">
      <alignment horizontal="center" vertical="center"/>
    </xf>
    <xf numFmtId="0" fontId="33" fillId="6" borderId="83" xfId="88" applyFill="1" applyBorder="1" applyAlignment="1">
      <alignment horizontal="center" vertical="center"/>
    </xf>
    <xf numFmtId="0" fontId="33" fillId="0" borderId="82" xfId="88" applyBorder="1">
      <alignment vertical="center"/>
    </xf>
    <xf numFmtId="0" fontId="33" fillId="0" borderId="83" xfId="88" applyBorder="1">
      <alignment vertical="center"/>
    </xf>
    <xf numFmtId="0" fontId="42" fillId="0" borderId="82" xfId="88" applyFont="1" applyFill="1" applyBorder="1" applyAlignment="1">
      <alignment horizontal="center" vertical="center"/>
    </xf>
    <xf numFmtId="0" fontId="33" fillId="0" borderId="84" xfId="88" applyFill="1" applyBorder="1" applyAlignment="1">
      <alignment horizontal="center" vertical="center"/>
    </xf>
    <xf numFmtId="38" fontId="33" fillId="0" borderId="4" xfId="89" applyFont="1" applyBorder="1" applyAlignment="1">
      <alignment horizontal="center" vertical="center"/>
    </xf>
    <xf numFmtId="0" fontId="33" fillId="6" borderId="85" xfId="88" applyFill="1" applyBorder="1" applyAlignment="1">
      <alignment horizontal="center" vertical="center"/>
    </xf>
    <xf numFmtId="0" fontId="33" fillId="0" borderId="84" xfId="88" applyBorder="1">
      <alignment vertical="center"/>
    </xf>
    <xf numFmtId="0" fontId="33" fillId="0" borderId="85" xfId="88" applyBorder="1">
      <alignment vertical="center"/>
    </xf>
    <xf numFmtId="0" fontId="42" fillId="0" borderId="107" xfId="88" applyFont="1" applyBorder="1" applyAlignment="1">
      <alignment horizontal="center" vertical="center"/>
    </xf>
    <xf numFmtId="38" fontId="42" fillId="0" borderId="108" xfId="88" applyNumberFormat="1" applyFont="1" applyBorder="1" applyAlignment="1">
      <alignment horizontal="center" vertical="center"/>
    </xf>
    <xf numFmtId="0" fontId="42" fillId="6" borderId="109" xfId="88" applyFont="1" applyFill="1" applyBorder="1" applyAlignment="1">
      <alignment horizontal="center" vertical="center"/>
    </xf>
    <xf numFmtId="0" fontId="33" fillId="0" borderId="107" xfId="88" applyBorder="1">
      <alignment vertical="center"/>
    </xf>
    <xf numFmtId="38" fontId="33" fillId="0" borderId="109" xfId="5" applyFont="1" applyBorder="1" applyAlignment="1">
      <alignment vertical="center"/>
    </xf>
    <xf numFmtId="0" fontId="33" fillId="0" borderId="0" xfId="90">
      <alignment vertical="center"/>
    </xf>
    <xf numFmtId="0" fontId="46" fillId="0" borderId="0" xfId="90" applyFont="1" applyAlignment="1">
      <alignment horizontal="left" vertical="center" indent="1"/>
    </xf>
    <xf numFmtId="0" fontId="46" fillId="0" borderId="0" xfId="90" applyFont="1" applyAlignment="1">
      <alignment horizontal="left" vertical="center"/>
    </xf>
    <xf numFmtId="0" fontId="33" fillId="0" borderId="0" xfId="90" applyFill="1">
      <alignment vertical="center"/>
    </xf>
    <xf numFmtId="0" fontId="38" fillId="6" borderId="4" xfId="90" applyFont="1" applyFill="1" applyBorder="1" applyAlignment="1">
      <alignment horizontal="center" vertical="center"/>
    </xf>
    <xf numFmtId="0" fontId="8" fillId="6" borderId="1" xfId="90" applyFont="1" applyFill="1" applyBorder="1" applyAlignment="1">
      <alignment horizontal="center" vertical="center" wrapText="1"/>
    </xf>
    <xf numFmtId="0" fontId="33" fillId="6" borderId="1" xfId="90" applyFill="1" applyBorder="1" applyAlignment="1">
      <alignment vertical="center" wrapText="1"/>
    </xf>
    <xf numFmtId="0" fontId="8" fillId="6" borderId="2" xfId="90" applyFont="1" applyFill="1" applyBorder="1" applyAlignment="1">
      <alignment horizontal="center" vertical="center" wrapText="1"/>
    </xf>
    <xf numFmtId="0" fontId="18" fillId="6" borderId="1" xfId="90" applyFont="1" applyFill="1" applyBorder="1" applyAlignment="1">
      <alignment horizontal="center" vertical="center" wrapText="1"/>
    </xf>
    <xf numFmtId="0" fontId="47" fillId="6" borderId="1" xfId="90" applyFont="1" applyFill="1" applyBorder="1" applyAlignment="1">
      <alignment horizontal="center" vertical="center" wrapText="1"/>
    </xf>
    <xf numFmtId="0" fontId="48" fillId="6" borderId="3" xfId="90" applyFont="1" applyFill="1" applyBorder="1" applyAlignment="1">
      <alignment vertical="center" wrapText="1"/>
    </xf>
    <xf numFmtId="0" fontId="48" fillId="6" borderId="2" xfId="90" applyFont="1" applyFill="1" applyBorder="1" applyAlignment="1">
      <alignment horizontal="center" vertical="center" wrapText="1"/>
    </xf>
    <xf numFmtId="0" fontId="38" fillId="6" borderId="1" xfId="90" applyFont="1" applyFill="1" applyBorder="1" applyAlignment="1">
      <alignment horizontal="center" vertical="center"/>
    </xf>
    <xf numFmtId="0" fontId="33" fillId="0" borderId="102" xfId="90" applyFill="1" applyBorder="1">
      <alignment vertical="center"/>
    </xf>
    <xf numFmtId="38" fontId="33" fillId="0" borderId="102" xfId="20" applyFont="1" applyBorder="1" applyAlignment="1">
      <alignment vertical="center"/>
    </xf>
    <xf numFmtId="0" fontId="33" fillId="6" borderId="102" xfId="90" applyFill="1" applyBorder="1" applyAlignment="1">
      <alignment horizontal="center" vertical="center"/>
    </xf>
    <xf numFmtId="188" fontId="33" fillId="0" borderId="15" xfId="90" applyNumberFormat="1" applyBorder="1" applyAlignment="1">
      <alignment horizontal="right" vertical="center"/>
    </xf>
    <xf numFmtId="0" fontId="33" fillId="0" borderId="15" xfId="90" applyBorder="1" applyAlignment="1">
      <alignment horizontal="center" vertical="center"/>
    </xf>
    <xf numFmtId="189" fontId="33" fillId="0" borderId="15" xfId="20" applyNumberFormat="1" applyFont="1" applyBorder="1" applyAlignment="1">
      <alignment horizontal="right" vertical="center"/>
    </xf>
    <xf numFmtId="186" fontId="33" fillId="0" borderId="102" xfId="90" applyNumberFormat="1" applyBorder="1" applyAlignment="1">
      <alignment horizontal="right" vertical="center"/>
    </xf>
    <xf numFmtId="0" fontId="33" fillId="0" borderId="102" xfId="90" applyBorder="1" applyAlignment="1">
      <alignment horizontal="center" vertical="center"/>
    </xf>
    <xf numFmtId="0" fontId="48" fillId="6" borderId="10" xfId="90" applyFont="1" applyFill="1" applyBorder="1" applyAlignment="1">
      <alignment horizontal="center" vertical="center"/>
    </xf>
    <xf numFmtId="186" fontId="33" fillId="0" borderId="15" xfId="90" applyNumberFormat="1" applyBorder="1" applyAlignment="1">
      <alignment horizontal="right" vertical="center"/>
    </xf>
    <xf numFmtId="186" fontId="17" fillId="0" borderId="102" xfId="90" applyNumberFormat="1" applyFont="1" applyBorder="1" applyAlignment="1">
      <alignment horizontal="right" vertical="center"/>
    </xf>
    <xf numFmtId="0" fontId="41" fillId="0" borderId="102" xfId="90" applyFont="1" applyBorder="1">
      <alignment vertical="center"/>
    </xf>
    <xf numFmtId="38" fontId="41" fillId="0" borderId="102" xfId="20" applyFont="1" applyBorder="1" applyAlignment="1">
      <alignment vertical="center"/>
    </xf>
    <xf numFmtId="0" fontId="41" fillId="6" borderId="102" xfId="90" applyFont="1" applyFill="1" applyBorder="1">
      <alignment vertical="center"/>
    </xf>
    <xf numFmtId="0" fontId="41" fillId="0" borderId="15" xfId="90" applyFont="1" applyBorder="1" applyAlignment="1">
      <alignment horizontal="center" vertical="center"/>
    </xf>
    <xf numFmtId="186" fontId="41" fillId="0" borderId="102" xfId="90" applyNumberFormat="1" applyFont="1" applyBorder="1" applyAlignment="1">
      <alignment horizontal="right" vertical="center"/>
    </xf>
    <xf numFmtId="0" fontId="41" fillId="0" borderId="102" xfId="90" applyFont="1" applyBorder="1" applyAlignment="1">
      <alignment horizontal="center" vertical="center"/>
    </xf>
    <xf numFmtId="0" fontId="49" fillId="6" borderId="10" xfId="90" applyFont="1" applyFill="1" applyBorder="1" applyAlignment="1">
      <alignment horizontal="center" vertical="center"/>
    </xf>
    <xf numFmtId="186" fontId="41" fillId="0" borderId="15" xfId="90" applyNumberFormat="1" applyFont="1" applyBorder="1" applyAlignment="1">
      <alignment horizontal="right" vertical="center"/>
    </xf>
    <xf numFmtId="0" fontId="33" fillId="6" borderId="0" xfId="90" applyFill="1" applyAlignment="1">
      <alignment horizontal="left" vertical="center" indent="1"/>
    </xf>
    <xf numFmtId="0" fontId="44" fillId="6" borderId="0" xfId="90" applyFont="1" applyFill="1" applyBorder="1">
      <alignment vertical="center"/>
    </xf>
    <xf numFmtId="0" fontId="44" fillId="0" borderId="0" xfId="90" applyFont="1" applyBorder="1">
      <alignment vertical="center"/>
    </xf>
    <xf numFmtId="190" fontId="45" fillId="0" borderId="0" xfId="20" applyNumberFormat="1" applyFont="1" applyBorder="1" applyAlignment="1">
      <alignment vertical="center"/>
    </xf>
    <xf numFmtId="0" fontId="12" fillId="5" borderId="0" xfId="2" applyFont="1" applyFill="1" applyBorder="1" applyAlignment="1">
      <alignment vertical="center"/>
    </xf>
    <xf numFmtId="0" fontId="33" fillId="0" borderId="16" xfId="90" applyBorder="1">
      <alignment vertical="center"/>
    </xf>
    <xf numFmtId="0" fontId="33" fillId="0" borderId="17" xfId="90" applyBorder="1">
      <alignment vertical="center"/>
    </xf>
    <xf numFmtId="0" fontId="33" fillId="0" borderId="18" xfId="90" applyBorder="1">
      <alignment vertical="center"/>
    </xf>
    <xf numFmtId="0" fontId="33" fillId="0" borderId="0" xfId="90" applyBorder="1">
      <alignment vertical="center"/>
    </xf>
    <xf numFmtId="0" fontId="33" fillId="0" borderId="0" xfId="93" applyFont="1" applyAlignment="1">
      <alignment vertical="center"/>
    </xf>
    <xf numFmtId="0" fontId="33" fillId="0" borderId="0" xfId="93" applyFont="1" applyAlignment="1">
      <alignment horizontal="center" vertical="center"/>
    </xf>
    <xf numFmtId="0" fontId="33" fillId="0" borderId="0" xfId="93" applyFont="1" applyBorder="1" applyAlignment="1">
      <alignment vertical="center"/>
    </xf>
    <xf numFmtId="0" fontId="33" fillId="0" borderId="0" xfId="93" applyNumberFormat="1" applyFont="1" applyAlignment="1">
      <alignment horizontal="center" vertical="center"/>
    </xf>
    <xf numFmtId="0" fontId="53" fillId="0" borderId="0" xfId="93" applyFont="1" applyBorder="1" applyAlignment="1">
      <alignment horizontal="center" vertical="center"/>
    </xf>
    <xf numFmtId="0" fontId="27" fillId="6" borderId="111" xfId="94" applyFill="1" applyBorder="1" applyAlignment="1">
      <alignment horizontal="center"/>
    </xf>
    <xf numFmtId="0" fontId="54" fillId="6" borderId="111" xfId="94" applyFont="1" applyFill="1" applyBorder="1" applyAlignment="1">
      <alignment horizontal="center"/>
    </xf>
    <xf numFmtId="0" fontId="33" fillId="0" borderId="110" xfId="93" applyFont="1" applyBorder="1" applyAlignment="1">
      <alignment vertical="center"/>
    </xf>
    <xf numFmtId="0" fontId="33" fillId="0" borderId="110" xfId="93" applyFont="1" applyBorder="1" applyAlignment="1">
      <alignment horizontal="center" vertical="center"/>
    </xf>
    <xf numFmtId="0" fontId="33" fillId="0" borderId="112" xfId="93" applyFont="1" applyBorder="1" applyAlignment="1">
      <alignment vertical="center"/>
    </xf>
    <xf numFmtId="0" fontId="33" fillId="0" borderId="112" xfId="93" applyFont="1" applyBorder="1" applyAlignment="1">
      <alignment horizontal="center" vertical="center"/>
    </xf>
    <xf numFmtId="0" fontId="27" fillId="6" borderId="113" xfId="94" applyFill="1" applyBorder="1" applyAlignment="1">
      <alignment horizontal="center"/>
    </xf>
    <xf numFmtId="188" fontId="27" fillId="6" borderId="110" xfId="94" applyNumberFormat="1" applyFont="1" applyFill="1" applyBorder="1" applyAlignment="1">
      <alignment horizontal="center" vertical="center"/>
    </xf>
    <xf numFmtId="0" fontId="53" fillId="0" borderId="0" xfId="93" applyFont="1" applyBorder="1" applyAlignment="1">
      <alignment horizontal="center" vertical="center"/>
    </xf>
    <xf numFmtId="0" fontId="27" fillId="6" borderId="111" xfId="94" applyFill="1" applyBorder="1" applyAlignment="1">
      <alignment horizontal="center" shrinkToFit="1"/>
    </xf>
    <xf numFmtId="0" fontId="33" fillId="0" borderId="112" xfId="93" applyFont="1" applyBorder="1" applyAlignment="1">
      <alignment horizontal="center" vertical="center" shrinkToFit="1"/>
    </xf>
    <xf numFmtId="0" fontId="33" fillId="0" borderId="110" xfId="93" applyFont="1" applyBorder="1" applyAlignment="1">
      <alignment horizontal="center" vertical="center" shrinkToFit="1"/>
    </xf>
    <xf numFmtId="0" fontId="33" fillId="0" borderId="0" xfId="93" applyFont="1" applyAlignment="1">
      <alignment vertical="center" shrinkToFit="1"/>
    </xf>
    <xf numFmtId="191" fontId="27" fillId="6" borderId="110" xfId="94" applyNumberFormat="1" applyFont="1" applyFill="1" applyBorder="1" applyAlignment="1">
      <alignment horizontal="center" vertical="center"/>
    </xf>
    <xf numFmtId="0" fontId="33" fillId="0" borderId="110" xfId="93" applyFont="1" applyBorder="1" applyAlignment="1">
      <alignment vertical="center" shrinkToFit="1"/>
    </xf>
    <xf numFmtId="0" fontId="33" fillId="0" borderId="16" xfId="90" applyBorder="1" applyAlignment="1">
      <alignment vertical="center"/>
    </xf>
    <xf numFmtId="0" fontId="33" fillId="0" borderId="17" xfId="90" applyBorder="1" applyAlignment="1">
      <alignment vertical="center"/>
    </xf>
    <xf numFmtId="0" fontId="33" fillId="0" borderId="18" xfId="90" applyBorder="1" applyAlignment="1">
      <alignment vertical="center"/>
    </xf>
    <xf numFmtId="0" fontId="33" fillId="0" borderId="0" xfId="90" applyBorder="1" applyAlignment="1">
      <alignment vertical="center"/>
    </xf>
    <xf numFmtId="193" fontId="27" fillId="6" borderId="110" xfId="94" applyNumberFormat="1" applyFont="1" applyFill="1" applyBorder="1" applyAlignment="1">
      <alignment horizontal="center" vertical="center"/>
    </xf>
    <xf numFmtId="0" fontId="33" fillId="0" borderId="0" xfId="93" applyFont="1" applyAlignment="1">
      <alignment horizontal="left" vertical="center"/>
    </xf>
    <xf numFmtId="193" fontId="53" fillId="0" borderId="0" xfId="93" applyNumberFormat="1" applyFont="1" applyBorder="1" applyAlignment="1">
      <alignment horizontal="center" vertical="center"/>
    </xf>
    <xf numFmtId="0" fontId="53" fillId="0" borderId="0" xfId="93" applyFont="1" applyBorder="1" applyAlignment="1">
      <alignment horizontal="center" vertical="center"/>
    </xf>
    <xf numFmtId="188" fontId="33" fillId="0" borderId="0" xfId="93" applyNumberFormat="1" applyFont="1" applyAlignment="1">
      <alignment vertical="center"/>
    </xf>
    <xf numFmtId="38" fontId="33" fillId="0" borderId="114" xfId="5" applyFont="1" applyBorder="1" applyAlignment="1">
      <alignment horizontal="center" vertical="center"/>
    </xf>
    <xf numFmtId="176" fontId="33" fillId="0" borderId="110" xfId="5" applyNumberFormat="1" applyFont="1" applyBorder="1" applyAlignment="1">
      <alignment horizontal="center" vertical="center"/>
    </xf>
    <xf numFmtId="0" fontId="33" fillId="2" borderId="110" xfId="93" applyFont="1" applyFill="1" applyBorder="1" applyAlignment="1">
      <alignment vertical="center"/>
    </xf>
    <xf numFmtId="0" fontId="33" fillId="2" borderId="110" xfId="93" applyFont="1" applyFill="1" applyBorder="1" applyAlignment="1">
      <alignment horizontal="center" vertical="center"/>
    </xf>
    <xf numFmtId="0" fontId="33" fillId="2" borderId="110" xfId="93" applyFont="1" applyFill="1" applyBorder="1" applyAlignment="1">
      <alignment horizontal="center" vertical="center" shrinkToFit="1"/>
    </xf>
    <xf numFmtId="188" fontId="27" fillId="2" borderId="110" xfId="94" applyNumberFormat="1" applyFont="1" applyFill="1" applyBorder="1" applyAlignment="1">
      <alignment horizontal="center" vertical="center"/>
    </xf>
    <xf numFmtId="2" fontId="53" fillId="0" borderId="0" xfId="93" applyNumberFormat="1" applyFont="1" applyBorder="1" applyAlignment="1">
      <alignment horizontal="center" vertical="center"/>
    </xf>
    <xf numFmtId="0" fontId="33" fillId="0" borderId="0" xfId="95" applyFont="1" applyAlignment="1">
      <alignment vertical="center"/>
    </xf>
    <xf numFmtId="0" fontId="33" fillId="0" borderId="80" xfId="95" applyFont="1" applyBorder="1" applyAlignment="1">
      <alignment horizontal="center" vertical="center"/>
    </xf>
    <xf numFmtId="0" fontId="33" fillId="0" borderId="101" xfId="95" applyNumberFormat="1" applyFont="1" applyBorder="1" applyAlignment="1">
      <alignment horizontal="center" vertical="center"/>
    </xf>
    <xf numFmtId="0" fontId="33" fillId="0" borderId="101" xfId="95" applyFont="1" applyBorder="1" applyAlignment="1">
      <alignment horizontal="center" vertical="center"/>
    </xf>
    <xf numFmtId="0" fontId="33" fillId="0" borderId="81" xfId="95" applyFont="1" applyBorder="1" applyAlignment="1">
      <alignment horizontal="center" vertical="center"/>
    </xf>
    <xf numFmtId="0" fontId="33" fillId="0" borderId="82" xfId="95" applyFont="1" applyBorder="1" applyAlignment="1">
      <alignment horizontal="center" vertical="center"/>
    </xf>
    <xf numFmtId="0" fontId="33" fillId="0" borderId="110" xfId="95" applyNumberFormat="1" applyFont="1" applyBorder="1" applyAlignment="1">
      <alignment horizontal="center" vertical="center"/>
    </xf>
    <xf numFmtId="0" fontId="33" fillId="0" borderId="110" xfId="95" applyFont="1" applyBorder="1" applyAlignment="1">
      <alignment horizontal="center" vertical="center"/>
    </xf>
    <xf numFmtId="0" fontId="33" fillId="0" borderId="83" xfId="95" applyFont="1" applyBorder="1" applyAlignment="1">
      <alignment horizontal="center" vertical="center"/>
    </xf>
    <xf numFmtId="0" fontId="33" fillId="0" borderId="0" xfId="96" applyFont="1" applyFill="1"/>
    <xf numFmtId="0" fontId="55" fillId="0" borderId="12" xfId="96" applyFont="1" applyFill="1" applyBorder="1" applyAlignment="1">
      <alignment horizontal="center"/>
    </xf>
    <xf numFmtId="1" fontId="55" fillId="0" borderId="12" xfId="96" applyNumberFormat="1" applyFont="1" applyBorder="1" applyAlignment="1">
      <alignment horizontal="center"/>
    </xf>
    <xf numFmtId="2" fontId="33" fillId="0" borderId="0" xfId="96" applyNumberFormat="1" applyFont="1" applyBorder="1" applyAlignment="1"/>
    <xf numFmtId="2" fontId="33" fillId="0" borderId="0" xfId="96" applyNumberFormat="1" applyFont="1"/>
    <xf numFmtId="0" fontId="33" fillId="0" borderId="0" xfId="96" applyFont="1"/>
    <xf numFmtId="0" fontId="33" fillId="0" borderId="114" xfId="95" applyFont="1" applyBorder="1" applyAlignment="1">
      <alignment horizontal="center" vertical="center"/>
    </xf>
    <xf numFmtId="0" fontId="33" fillId="0" borderId="115" xfId="95" applyFont="1" applyBorder="1" applyAlignment="1">
      <alignment horizontal="center" vertical="center"/>
    </xf>
    <xf numFmtId="0" fontId="33" fillId="0" borderId="110" xfId="95" applyFont="1" applyBorder="1" applyAlignment="1">
      <alignment vertical="center"/>
    </xf>
    <xf numFmtId="0" fontId="33" fillId="0" borderId="83" xfId="95" applyFont="1" applyBorder="1" applyAlignment="1">
      <alignment vertical="center"/>
    </xf>
    <xf numFmtId="0" fontId="33" fillId="0" borderId="0" xfId="96" applyFont="1" applyFill="1" applyBorder="1"/>
    <xf numFmtId="0" fontId="55" fillId="0" borderId="0" xfId="96" applyFont="1" applyFill="1" applyBorder="1" applyAlignment="1">
      <alignment horizontal="center"/>
    </xf>
    <xf numFmtId="1" fontId="55" fillId="0" borderId="0" xfId="96" applyNumberFormat="1" applyFont="1" applyBorder="1" applyAlignment="1"/>
    <xf numFmtId="2" fontId="33" fillId="0" borderId="0" xfId="96" applyNumberFormat="1" applyFont="1" applyBorder="1"/>
    <xf numFmtId="0" fontId="33" fillId="0" borderId="0" xfId="96" applyFont="1" applyBorder="1"/>
    <xf numFmtId="2" fontId="33" fillId="0" borderId="110" xfId="96" applyNumberFormat="1" applyFont="1" applyBorder="1" applyAlignment="1">
      <alignment horizontal="center"/>
    </xf>
    <xf numFmtId="2" fontId="33" fillId="0" borderId="110" xfId="96" applyNumberFormat="1" applyFont="1" applyBorder="1" applyAlignment="1">
      <alignment horizontal="center" shrinkToFit="1"/>
    </xf>
    <xf numFmtId="194" fontId="33" fillId="0" borderId="110" xfId="95" applyNumberFormat="1" applyFont="1" applyBorder="1" applyAlignment="1">
      <alignment horizontal="center" vertical="center"/>
    </xf>
    <xf numFmtId="2" fontId="33" fillId="7" borderId="110" xfId="96" applyNumberFormat="1" applyFont="1" applyFill="1" applyBorder="1" applyAlignment="1">
      <alignment horizontal="center"/>
    </xf>
    <xf numFmtId="2" fontId="33" fillId="7" borderId="110" xfId="96" applyNumberFormat="1" applyFont="1" applyFill="1" applyBorder="1"/>
    <xf numFmtId="2" fontId="33" fillId="0" borderId="110" xfId="96" applyNumberFormat="1" applyFont="1" applyBorder="1"/>
    <xf numFmtId="2" fontId="55" fillId="0" borderId="12" xfId="96" applyNumberFormat="1" applyFont="1" applyBorder="1" applyAlignment="1"/>
    <xf numFmtId="194" fontId="33" fillId="0" borderId="115" xfId="95" applyNumberFormat="1" applyFont="1" applyBorder="1" applyAlignment="1">
      <alignment horizontal="center" vertical="center"/>
    </xf>
    <xf numFmtId="0" fontId="33" fillId="0" borderId="114" xfId="96" applyFont="1" applyFill="1" applyBorder="1" applyAlignment="1">
      <alignment horizontal="centerContinuous"/>
    </xf>
    <xf numFmtId="2" fontId="33" fillId="0" borderId="115" xfId="96" applyNumberFormat="1" applyFont="1" applyBorder="1" applyAlignment="1">
      <alignment horizontal="centerContinuous"/>
    </xf>
    <xf numFmtId="2" fontId="33" fillId="0" borderId="116" xfId="96" applyNumberFormat="1" applyFont="1" applyBorder="1" applyAlignment="1">
      <alignment horizontal="centerContinuous"/>
    </xf>
    <xf numFmtId="2" fontId="33" fillId="0" borderId="114" xfId="96" applyNumberFormat="1" applyFont="1" applyBorder="1" applyAlignment="1">
      <alignment horizontal="centerContinuous"/>
    </xf>
    <xf numFmtId="0" fontId="33" fillId="0" borderId="116" xfId="96" applyFont="1" applyBorder="1" applyAlignment="1">
      <alignment horizontal="centerContinuous"/>
    </xf>
    <xf numFmtId="0" fontId="33" fillId="0" borderId="110" xfId="96" applyFont="1" applyFill="1" applyBorder="1" applyAlignment="1">
      <alignment horizontal="center"/>
    </xf>
    <xf numFmtId="0" fontId="33" fillId="0" borderId="110" xfId="96" applyFont="1" applyBorder="1" applyAlignment="1">
      <alignment horizontal="center"/>
    </xf>
    <xf numFmtId="0" fontId="33" fillId="0" borderId="0" xfId="96" applyFont="1" applyFill="1" applyBorder="1" applyAlignment="1">
      <alignment horizontal="center" shrinkToFit="1"/>
    </xf>
    <xf numFmtId="2" fontId="33" fillId="8" borderId="110" xfId="96" applyNumberFormat="1" applyFont="1" applyFill="1" applyBorder="1"/>
    <xf numFmtId="188" fontId="33" fillId="0" borderId="110" xfId="96" applyNumberFormat="1" applyFont="1" applyBorder="1"/>
    <xf numFmtId="0" fontId="33" fillId="0" borderId="110" xfId="96" applyFont="1" applyFill="1" applyBorder="1"/>
    <xf numFmtId="2" fontId="33" fillId="0" borderId="114" xfId="96" applyNumberFormat="1" applyFont="1" applyBorder="1"/>
    <xf numFmtId="2" fontId="33" fillId="0" borderId="116" xfId="96" applyNumberFormat="1" applyFont="1" applyBorder="1"/>
    <xf numFmtId="0" fontId="19" fillId="0" borderId="0" xfId="4" applyFill="1" applyAlignment="1">
      <alignment horizontal="center" vertical="center"/>
    </xf>
    <xf numFmtId="0" fontId="19" fillId="0" borderId="0" xfId="4" applyFill="1" applyAlignment="1">
      <alignment vertical="center"/>
    </xf>
    <xf numFmtId="0" fontId="19" fillId="0" borderId="0" xfId="4" applyAlignment="1">
      <alignment vertical="center"/>
    </xf>
    <xf numFmtId="194" fontId="33" fillId="0" borderId="114" xfId="95" applyNumberFormat="1" applyFont="1" applyBorder="1" applyAlignment="1">
      <alignment horizontal="center" vertical="center"/>
    </xf>
    <xf numFmtId="188" fontId="19" fillId="0" borderId="0" xfId="4" applyNumberFormat="1" applyAlignment="1">
      <alignment vertical="center"/>
    </xf>
    <xf numFmtId="0" fontId="33" fillId="0" borderId="114" xfId="95" applyFont="1" applyBorder="1" applyAlignment="1">
      <alignment horizontal="center" vertical="center" justifyLastLine="1"/>
    </xf>
    <xf numFmtId="0" fontId="33" fillId="0" borderId="115" xfId="95" applyFont="1" applyBorder="1" applyAlignment="1">
      <alignment horizontal="center" vertical="center" justifyLastLine="1"/>
    </xf>
    <xf numFmtId="188" fontId="33" fillId="0" borderId="116" xfId="96" applyNumberFormat="1" applyFont="1" applyBorder="1"/>
    <xf numFmtId="1" fontId="33" fillId="0" borderId="115" xfId="95" applyNumberFormat="1" applyFont="1" applyBorder="1" applyAlignment="1">
      <alignment horizontal="center" vertical="center"/>
    </xf>
    <xf numFmtId="1" fontId="33" fillId="0" borderId="114" xfId="95" applyNumberFormat="1" applyFont="1" applyBorder="1" applyAlignment="1">
      <alignment horizontal="center" vertical="center"/>
    </xf>
    <xf numFmtId="0" fontId="33" fillId="0" borderId="110" xfId="96" applyFont="1" applyBorder="1"/>
    <xf numFmtId="38" fontId="33" fillId="0" borderId="83" xfId="5" applyFont="1" applyBorder="1" applyAlignment="1">
      <alignment vertical="center"/>
    </xf>
    <xf numFmtId="193" fontId="19" fillId="0" borderId="0" xfId="4" applyNumberFormat="1" applyAlignment="1">
      <alignment vertical="center"/>
    </xf>
    <xf numFmtId="0" fontId="33" fillId="0" borderId="115" xfId="95" applyFont="1" applyBorder="1" applyAlignment="1">
      <alignment horizontal="left" vertical="center"/>
    </xf>
    <xf numFmtId="194" fontId="33" fillId="0" borderId="114" xfId="95" applyNumberFormat="1" applyFont="1" applyBorder="1" applyAlignment="1">
      <alignment horizontal="center" vertical="center" shrinkToFit="1"/>
    </xf>
    <xf numFmtId="0" fontId="33" fillId="0" borderId="115" xfId="95" applyFont="1" applyBorder="1" applyAlignment="1">
      <alignment horizontal="center" vertical="center" shrinkToFit="1"/>
    </xf>
    <xf numFmtId="176" fontId="33" fillId="0" borderId="99" xfId="5" applyNumberFormat="1" applyFont="1" applyBorder="1" applyAlignment="1">
      <alignment horizontal="center" vertical="center"/>
    </xf>
    <xf numFmtId="0" fontId="33" fillId="0" borderId="99" xfId="95" applyNumberFormat="1" applyFont="1" applyBorder="1" applyAlignment="1">
      <alignment horizontal="center" vertical="center"/>
    </xf>
    <xf numFmtId="176" fontId="33" fillId="0" borderId="104" xfId="20" applyNumberFormat="1" applyFont="1" applyBorder="1" applyAlignment="1">
      <alignment horizontal="center" vertical="center"/>
    </xf>
    <xf numFmtId="0" fontId="33" fillId="0" borderId="0" xfId="95" applyFont="1" applyAlignment="1">
      <alignment horizontal="center" vertical="center"/>
    </xf>
    <xf numFmtId="0" fontId="33" fillId="0" borderId="0" xfId="95" applyNumberFormat="1" applyFont="1" applyAlignment="1">
      <alignment horizontal="center" vertical="center"/>
    </xf>
    <xf numFmtId="0" fontId="53" fillId="0" borderId="0" xfId="95" applyFont="1" applyBorder="1" applyAlignment="1">
      <alignment horizontal="center" vertical="center"/>
    </xf>
    <xf numFmtId="0" fontId="33" fillId="0" borderId="119" xfId="95" applyFont="1" applyBorder="1" applyAlignment="1">
      <alignment horizontal="center" vertical="center"/>
    </xf>
    <xf numFmtId="178" fontId="33" fillId="0" borderId="112" xfId="95" applyNumberFormat="1" applyFont="1" applyBorder="1" applyAlignment="1">
      <alignment horizontal="right" vertical="center"/>
    </xf>
    <xf numFmtId="178" fontId="33" fillId="0" borderId="123" xfId="95" applyNumberFormat="1" applyFont="1" applyBorder="1" applyAlignment="1">
      <alignment horizontal="right" vertical="center"/>
    </xf>
    <xf numFmtId="0" fontId="33" fillId="0" borderId="86" xfId="95" applyFont="1" applyBorder="1" applyAlignment="1">
      <alignment horizontal="center" vertical="center"/>
    </xf>
    <xf numFmtId="0" fontId="33" fillId="0" borderId="3" xfId="95" applyFont="1" applyBorder="1" applyAlignment="1">
      <alignment horizontal="center" vertical="center"/>
    </xf>
    <xf numFmtId="0" fontId="33" fillId="0" borderId="12" xfId="95" applyFont="1" applyBorder="1" applyAlignment="1">
      <alignment horizontal="center" vertical="center"/>
    </xf>
    <xf numFmtId="0" fontId="33" fillId="0" borderId="2" xfId="95" applyFont="1" applyBorder="1" applyAlignment="1">
      <alignment horizontal="center" vertical="center"/>
    </xf>
    <xf numFmtId="3" fontId="33" fillId="0" borderId="1" xfId="95" applyNumberFormat="1" applyFont="1" applyBorder="1" applyAlignment="1">
      <alignment horizontal="right" vertical="center"/>
    </xf>
    <xf numFmtId="3" fontId="33" fillId="0" borderId="87" xfId="95" applyNumberFormat="1" applyFont="1" applyBorder="1" applyAlignment="1">
      <alignment horizontal="right" vertical="center"/>
    </xf>
    <xf numFmtId="194" fontId="33" fillId="0" borderId="121" xfId="95" applyNumberFormat="1" applyFont="1" applyBorder="1" applyAlignment="1">
      <alignment horizontal="center" vertical="center"/>
    </xf>
    <xf numFmtId="0" fontId="33" fillId="0" borderId="121" xfId="95" applyFont="1" applyBorder="1" applyAlignment="1">
      <alignment horizontal="center" vertical="center"/>
    </xf>
    <xf numFmtId="0" fontId="33" fillId="0" borderId="122" xfId="95" applyFont="1" applyBorder="1" applyAlignment="1">
      <alignment horizontal="center" vertical="center"/>
    </xf>
    <xf numFmtId="3" fontId="33" fillId="0" borderId="120" xfId="95" applyNumberFormat="1" applyFont="1" applyBorder="1" applyAlignment="1">
      <alignment horizontal="right" vertical="center"/>
    </xf>
    <xf numFmtId="3" fontId="33" fillId="0" borderId="112" xfId="95" applyNumberFormat="1" applyFont="1" applyBorder="1" applyAlignment="1">
      <alignment horizontal="right" vertical="center"/>
    </xf>
    <xf numFmtId="3" fontId="33" fillId="0" borderId="123" xfId="95" applyNumberFormat="1" applyFont="1" applyBorder="1" applyAlignment="1">
      <alignment horizontal="right" vertical="center"/>
    </xf>
    <xf numFmtId="0" fontId="33" fillId="0" borderId="27" xfId="95" applyFont="1" applyBorder="1" applyAlignment="1">
      <alignment horizontal="center" vertical="center"/>
    </xf>
    <xf numFmtId="194" fontId="33" fillId="0" borderId="3" xfId="95" applyNumberFormat="1" applyFont="1" applyBorder="1" applyAlignment="1">
      <alignment horizontal="center" vertical="center"/>
    </xf>
    <xf numFmtId="0" fontId="33" fillId="0" borderId="0" xfId="95" applyFont="1" applyBorder="1" applyAlignment="1">
      <alignment horizontal="center" vertical="center"/>
    </xf>
    <xf numFmtId="0" fontId="33" fillId="0" borderId="14" xfId="95" applyFont="1" applyBorder="1" applyAlignment="1">
      <alignment horizontal="center" vertical="center"/>
    </xf>
    <xf numFmtId="3" fontId="33" fillId="0" borderId="13" xfId="95" applyNumberFormat="1" applyFont="1" applyBorder="1" applyAlignment="1">
      <alignment horizontal="right" vertical="center"/>
    </xf>
    <xf numFmtId="3" fontId="33" fillId="0" borderId="7" xfId="95" applyNumberFormat="1" applyFont="1" applyBorder="1" applyAlignment="1">
      <alignment horizontal="right" vertical="center"/>
    </xf>
    <xf numFmtId="3" fontId="33" fillId="0" borderId="94" xfId="95" applyNumberFormat="1" applyFont="1" applyBorder="1" applyAlignment="1">
      <alignment horizontal="right" vertical="center"/>
    </xf>
    <xf numFmtId="0" fontId="33" fillId="0" borderId="124" xfId="95" applyFont="1" applyBorder="1" applyAlignment="1">
      <alignment horizontal="center" vertical="center"/>
    </xf>
    <xf numFmtId="3" fontId="33" fillId="0" borderId="95" xfId="95" applyNumberFormat="1" applyFont="1" applyBorder="1" applyAlignment="1">
      <alignment horizontal="right" vertical="center"/>
    </xf>
    <xf numFmtId="3" fontId="33" fillId="0" borderId="90" xfId="95" applyNumberFormat="1" applyFont="1" applyBorder="1" applyAlignment="1">
      <alignment horizontal="right" vertical="center"/>
    </xf>
    <xf numFmtId="0" fontId="33" fillId="0" borderId="0" xfId="97" applyFont="1" applyAlignment="1">
      <alignment vertical="center"/>
    </xf>
    <xf numFmtId="0" fontId="33" fillId="0" borderId="110" xfId="97" applyFont="1" applyBorder="1" applyAlignment="1">
      <alignment horizontal="center" vertical="center"/>
    </xf>
    <xf numFmtId="0" fontId="33" fillId="0" borderId="110" xfId="97" applyNumberFormat="1" applyFont="1" applyBorder="1" applyAlignment="1">
      <alignment horizontal="center" vertical="center"/>
    </xf>
    <xf numFmtId="0" fontId="33" fillId="0" borderId="114" xfId="97" applyFont="1" applyBorder="1" applyAlignment="1">
      <alignment horizontal="center" vertical="center"/>
    </xf>
    <xf numFmtId="0" fontId="33" fillId="0" borderId="115" xfId="97" applyFont="1" applyBorder="1" applyAlignment="1">
      <alignment horizontal="center" vertical="center"/>
    </xf>
    <xf numFmtId="0" fontId="33" fillId="0" borderId="116" xfId="97" applyFont="1" applyBorder="1" applyAlignment="1">
      <alignment horizontal="center" vertical="center"/>
    </xf>
    <xf numFmtId="38" fontId="33" fillId="0" borderId="110" xfId="5" applyFont="1" applyBorder="1" applyAlignment="1">
      <alignment vertical="center"/>
    </xf>
    <xf numFmtId="194" fontId="33" fillId="0" borderId="114" xfId="97" applyNumberFormat="1" applyFont="1" applyBorder="1" applyAlignment="1">
      <alignment horizontal="center" vertical="center"/>
    </xf>
    <xf numFmtId="0" fontId="33" fillId="0" borderId="110" xfId="97" applyFont="1" applyBorder="1" applyAlignment="1">
      <alignment horizontal="center" vertical="center" shrinkToFit="1"/>
    </xf>
    <xf numFmtId="3" fontId="33" fillId="0" borderId="114" xfId="97" applyNumberFormat="1" applyFont="1" applyBorder="1" applyAlignment="1">
      <alignment horizontal="center" vertical="center"/>
    </xf>
    <xf numFmtId="3" fontId="33" fillId="0" borderId="110" xfId="97" applyNumberFormat="1" applyFont="1" applyBorder="1" applyAlignment="1">
      <alignment vertical="center"/>
    </xf>
    <xf numFmtId="195" fontId="33" fillId="0" borderId="110" xfId="97" applyNumberFormat="1" applyFont="1" applyBorder="1" applyAlignment="1">
      <alignment vertical="center"/>
    </xf>
    <xf numFmtId="195" fontId="33" fillId="0" borderId="114" xfId="97" applyNumberFormat="1" applyFont="1" applyBorder="1" applyAlignment="1">
      <alignment horizontal="center" vertical="center"/>
    </xf>
    <xf numFmtId="0" fontId="33" fillId="0" borderId="110" xfId="97" applyFont="1" applyBorder="1" applyAlignment="1">
      <alignment horizontal="left" vertical="center"/>
    </xf>
    <xf numFmtId="38" fontId="33" fillId="0" borderId="110" xfId="5" applyFont="1" applyBorder="1" applyAlignment="1">
      <alignment horizontal="center" vertical="center"/>
    </xf>
    <xf numFmtId="0" fontId="33" fillId="0" borderId="0" xfId="97" applyFont="1" applyAlignment="1">
      <alignment horizontal="center" vertical="center"/>
    </xf>
    <xf numFmtId="0" fontId="33" fillId="0" borderId="0" xfId="97" applyFont="1" applyBorder="1" applyAlignment="1">
      <alignment vertical="center"/>
    </xf>
    <xf numFmtId="0" fontId="33" fillId="0" borderId="0" xfId="97" applyNumberFormat="1" applyFont="1" applyAlignment="1">
      <alignment horizontal="center" vertical="center"/>
    </xf>
    <xf numFmtId="0" fontId="33" fillId="0" borderId="0" xfId="98" applyFont="1" applyAlignment="1">
      <alignment vertical="center" shrinkToFit="1"/>
    </xf>
    <xf numFmtId="0" fontId="33" fillId="0" borderId="0" xfId="98" applyFont="1" applyBorder="1" applyAlignment="1">
      <alignment vertical="center" shrinkToFit="1"/>
    </xf>
    <xf numFmtId="0" fontId="33" fillId="0" borderId="0" xfId="98" applyNumberFormat="1" applyFont="1" applyAlignment="1">
      <alignment horizontal="center" vertical="center" shrinkToFit="1"/>
    </xf>
    <xf numFmtId="0" fontId="55" fillId="0" borderId="0" xfId="25" applyFont="1"/>
    <xf numFmtId="0" fontId="33" fillId="0" borderId="110" xfId="98" applyFont="1" applyBorder="1" applyAlignment="1">
      <alignment horizontal="center" vertical="center" shrinkToFit="1"/>
    </xf>
    <xf numFmtId="0" fontId="33" fillId="0" borderId="110" xfId="98" applyNumberFormat="1" applyFont="1" applyBorder="1" applyAlignment="1">
      <alignment horizontal="center" vertical="center" shrinkToFit="1"/>
    </xf>
    <xf numFmtId="0" fontId="33" fillId="0" borderId="112" xfId="98" applyFont="1" applyBorder="1" applyAlignment="1">
      <alignment horizontal="center" vertical="center" shrinkToFit="1"/>
    </xf>
    <xf numFmtId="0" fontId="33" fillId="0" borderId="1" xfId="98" applyFont="1" applyBorder="1" applyAlignment="1">
      <alignment horizontal="center" vertical="center" shrinkToFit="1"/>
    </xf>
    <xf numFmtId="194" fontId="33" fillId="0" borderId="1" xfId="98" applyNumberFormat="1" applyFont="1" applyBorder="1" applyAlignment="1">
      <alignment horizontal="right" vertical="center" shrinkToFit="1"/>
    </xf>
    <xf numFmtId="0" fontId="33" fillId="0" borderId="1" xfId="98" applyFont="1" applyBorder="1" applyAlignment="1">
      <alignment horizontal="right" vertical="center" shrinkToFit="1"/>
    </xf>
    <xf numFmtId="0" fontId="33" fillId="0" borderId="1" xfId="98" applyNumberFormat="1" applyFont="1" applyBorder="1" applyAlignment="1">
      <alignment horizontal="right" vertical="center" shrinkToFit="1"/>
    </xf>
    <xf numFmtId="197" fontId="33" fillId="0" borderId="112" xfId="98" applyNumberFormat="1" applyFont="1" applyBorder="1" applyAlignment="1">
      <alignment horizontal="right" vertical="center" shrinkToFit="1"/>
    </xf>
    <xf numFmtId="178" fontId="33" fillId="0" borderId="112" xfId="98" applyNumberFormat="1" applyFont="1" applyBorder="1" applyAlignment="1">
      <alignment horizontal="right" vertical="center" shrinkToFit="1"/>
    </xf>
    <xf numFmtId="0" fontId="33" fillId="0" borderId="112" xfId="98" applyFont="1" applyBorder="1" applyAlignment="1">
      <alignment horizontal="right" vertical="center" shrinkToFit="1"/>
    </xf>
    <xf numFmtId="0" fontId="33" fillId="0" borderId="120" xfId="98" applyFont="1" applyBorder="1" applyAlignment="1">
      <alignment horizontal="center" vertical="center" shrinkToFit="1"/>
    </xf>
    <xf numFmtId="0" fontId="33" fillId="0" borderId="121" xfId="98" applyFont="1" applyBorder="1" applyAlignment="1">
      <alignment horizontal="center" vertical="center" shrinkToFit="1"/>
    </xf>
    <xf numFmtId="0" fontId="33" fillId="0" borderId="122" xfId="98" applyFont="1" applyBorder="1" applyAlignment="1">
      <alignment horizontal="center" vertical="center" shrinkToFit="1"/>
    </xf>
    <xf numFmtId="38" fontId="33" fillId="0" borderId="1" xfId="20" applyFont="1" applyBorder="1" applyAlignment="1">
      <alignment horizontal="right" vertical="center" shrinkToFit="1"/>
    </xf>
    <xf numFmtId="0" fontId="33" fillId="0" borderId="0" xfId="98" applyFont="1" applyAlignment="1">
      <alignment horizontal="center" vertical="center" shrinkToFit="1"/>
    </xf>
    <xf numFmtId="0" fontId="55" fillId="0" borderId="17" xfId="25" applyFont="1" applyBorder="1"/>
    <xf numFmtId="0" fontId="55" fillId="0" borderId="18" xfId="25" applyFont="1" applyBorder="1"/>
    <xf numFmtId="0" fontId="55" fillId="0" borderId="0" xfId="25" applyFont="1" applyBorder="1"/>
    <xf numFmtId="0" fontId="19" fillId="0" borderId="0" xfId="4" applyBorder="1" applyAlignment="1">
      <alignment horizontal="left"/>
    </xf>
    <xf numFmtId="3" fontId="12" fillId="0" borderId="0" xfId="3" applyFont="1" applyBorder="1" applyAlignment="1">
      <alignment horizontal="center"/>
    </xf>
    <xf numFmtId="0" fontId="27" fillId="6" borderId="125" xfId="94" applyFill="1" applyBorder="1" applyAlignment="1">
      <alignment horizontal="center"/>
    </xf>
    <xf numFmtId="0" fontId="33" fillId="0" borderId="10" xfId="93" applyFont="1" applyBorder="1" applyAlignment="1">
      <alignment vertical="center"/>
    </xf>
    <xf numFmtId="2" fontId="33" fillId="0" borderId="10" xfId="93" applyNumberFormat="1" applyFont="1" applyFill="1" applyBorder="1" applyAlignment="1">
      <alignment vertical="center"/>
    </xf>
    <xf numFmtId="0" fontId="33" fillId="0" borderId="10" xfId="93" applyFont="1" applyFill="1" applyBorder="1" applyAlignment="1">
      <alignment vertical="center"/>
    </xf>
    <xf numFmtId="194" fontId="33" fillId="0" borderId="10" xfId="93" applyNumberFormat="1" applyFont="1" applyBorder="1" applyAlignment="1">
      <alignment vertical="center"/>
    </xf>
    <xf numFmtId="0" fontId="33" fillId="2" borderId="10" xfId="93" applyFont="1" applyFill="1" applyBorder="1" applyAlignment="1">
      <alignment vertical="center"/>
    </xf>
    <xf numFmtId="0" fontId="33" fillId="0" borderId="110" xfId="93" applyFont="1" applyBorder="1" applyAlignment="1">
      <alignment horizontal="left" vertical="center"/>
    </xf>
    <xf numFmtId="0" fontId="33" fillId="0" borderId="18" xfId="90" applyFont="1" applyBorder="1" applyAlignment="1">
      <alignment horizontal="left" vertical="center"/>
    </xf>
    <xf numFmtId="0" fontId="2" fillId="0" borderId="0" xfId="0" applyFont="1" applyBorder="1" applyAlignment="1"/>
    <xf numFmtId="0" fontId="38" fillId="0" borderId="0" xfId="63" applyFont="1" applyFill="1" applyBorder="1">
      <alignment vertical="center"/>
    </xf>
    <xf numFmtId="0" fontId="38" fillId="0" borderId="0" xfId="63" applyFont="1" applyFill="1" applyBorder="1" applyAlignment="1">
      <alignment horizontal="center" vertical="center"/>
    </xf>
    <xf numFmtId="186" fontId="38" fillId="0" borderId="0" xfId="63" applyNumberFormat="1" applyFont="1" applyFill="1" applyBorder="1" applyAlignment="1">
      <alignment horizontal="center" vertical="center"/>
    </xf>
    <xf numFmtId="186" fontId="38" fillId="0" borderId="0" xfId="63" applyNumberFormat="1" applyFont="1" applyFill="1" applyBorder="1">
      <alignment vertical="center"/>
    </xf>
    <xf numFmtId="0" fontId="58" fillId="0" borderId="13" xfId="0" applyFont="1" applyFill="1" applyBorder="1">
      <alignment vertical="center"/>
    </xf>
    <xf numFmtId="0" fontId="18" fillId="0" borderId="0" xfId="2" applyFont="1" applyAlignment="1">
      <alignment vertical="top" wrapText="1"/>
    </xf>
    <xf numFmtId="183" fontId="17" fillId="0" borderId="24" xfId="2" applyNumberFormat="1" applyFont="1" applyBorder="1" applyAlignment="1">
      <alignment horizontal="center" shrinkToFit="1"/>
    </xf>
    <xf numFmtId="183" fontId="18" fillId="0" borderId="24" xfId="2" applyNumberFormat="1" applyFont="1" applyBorder="1" applyAlignment="1">
      <alignment horizontal="center" shrinkToFit="1"/>
    </xf>
    <xf numFmtId="178" fontId="12" fillId="0" borderId="28" xfId="2" applyNumberFormat="1" applyFont="1" applyBorder="1" applyAlignment="1">
      <alignment horizontal="right" shrinkToFit="1"/>
    </xf>
    <xf numFmtId="178" fontId="17" fillId="0" borderId="28" xfId="2" applyNumberFormat="1" applyFont="1" applyBorder="1" applyAlignment="1">
      <alignment horizontal="right" shrinkToFit="1"/>
    </xf>
    <xf numFmtId="182" fontId="16" fillId="0" borderId="21" xfId="2" applyNumberFormat="1" applyFont="1" applyBorder="1" applyAlignment="1">
      <alignment horizontal="center" shrinkToFit="1"/>
    </xf>
    <xf numFmtId="3" fontId="17" fillId="0" borderId="21" xfId="3" applyFont="1" applyBorder="1"/>
    <xf numFmtId="3" fontId="12" fillId="0" borderId="21" xfId="3" applyFont="1" applyBorder="1"/>
    <xf numFmtId="0" fontId="17" fillId="0" borderId="21" xfId="2" applyFont="1" applyBorder="1"/>
    <xf numFmtId="0" fontId="12" fillId="0" borderId="0" xfId="2" applyFont="1" applyFill="1" applyBorder="1" applyAlignment="1">
      <alignment horizontal="left"/>
    </xf>
    <xf numFmtId="185" fontId="12" fillId="0" borderId="0" xfId="2" applyNumberFormat="1" applyFont="1" applyFill="1" applyBorder="1"/>
    <xf numFmtId="0" fontId="17" fillId="0" borderId="62" xfId="2" applyFont="1" applyFill="1" applyBorder="1"/>
    <xf numFmtId="0" fontId="17" fillId="0" borderId="62" xfId="2" applyFont="1" applyBorder="1"/>
    <xf numFmtId="3" fontId="12" fillId="0" borderId="25" xfId="2" applyNumberFormat="1" applyFont="1" applyFill="1" applyBorder="1" applyAlignment="1">
      <alignment shrinkToFit="1"/>
    </xf>
    <xf numFmtId="0" fontId="5" fillId="4" borderId="115" xfId="0" applyFont="1" applyFill="1" applyBorder="1" applyAlignment="1">
      <alignment horizontal="center" vertical="center"/>
    </xf>
    <xf numFmtId="0" fontId="2" fillId="4" borderId="115" xfId="0" applyFont="1" applyFill="1" applyBorder="1" applyAlignment="1">
      <alignment horizontal="center" vertical="center"/>
    </xf>
    <xf numFmtId="0" fontId="2" fillId="4" borderId="115" xfId="0" applyFont="1" applyFill="1" applyBorder="1" applyAlignment="1">
      <alignment horizontal="center" vertical="center" wrapText="1"/>
    </xf>
    <xf numFmtId="0" fontId="2" fillId="4" borderId="116" xfId="0" applyFont="1" applyFill="1" applyBorder="1" applyAlignment="1">
      <alignment horizontal="center" vertical="center"/>
    </xf>
    <xf numFmtId="0" fontId="6" fillId="4" borderId="11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8" fillId="0" borderId="4" xfId="0" applyFont="1" applyFill="1" applyBorder="1">
      <alignment vertical="center"/>
    </xf>
    <xf numFmtId="0" fontId="8" fillId="0" borderId="1" xfId="0" applyFont="1" applyFill="1" applyBorder="1">
      <alignment vertical="center"/>
    </xf>
    <xf numFmtId="0" fontId="7" fillId="0" borderId="1" xfId="0" applyFont="1" applyFill="1" applyBorder="1">
      <alignment vertical="center"/>
    </xf>
    <xf numFmtId="0" fontId="2" fillId="0" borderId="9" xfId="0" applyFont="1" applyFill="1" applyBorder="1" applyAlignment="1">
      <alignment horizontal="center" vertical="center"/>
    </xf>
    <xf numFmtId="0" fontId="2" fillId="0" borderId="115" xfId="0" applyFont="1" applyFill="1" applyBorder="1" applyAlignment="1">
      <alignment horizontal="center" vertical="center" wrapText="1"/>
    </xf>
    <xf numFmtId="0" fontId="2" fillId="0" borderId="115" xfId="0" applyFont="1" applyFill="1" applyBorder="1" applyAlignment="1">
      <alignment horizontal="center" vertical="center"/>
    </xf>
    <xf numFmtId="0" fontId="2" fillId="0" borderId="116" xfId="0" applyFont="1" applyFill="1" applyBorder="1" applyAlignment="1">
      <alignment horizontal="center" vertical="center"/>
    </xf>
    <xf numFmtId="0" fontId="41" fillId="0" borderId="0" xfId="25" applyFont="1"/>
    <xf numFmtId="3" fontId="17" fillId="0" borderId="0" xfId="3" applyFont="1" applyBorder="1" applyAlignment="1">
      <alignment horizontal="left"/>
    </xf>
    <xf numFmtId="0" fontId="38" fillId="0" borderId="0" xfId="63" applyFont="1" applyBorder="1" applyAlignment="1">
      <alignment horizontal="center" vertical="center"/>
    </xf>
    <xf numFmtId="186" fontId="40" fillId="0" borderId="0" xfId="63" applyNumberFormat="1" applyFont="1" applyBorder="1" applyAlignment="1">
      <alignment horizontal="center" vertical="center"/>
    </xf>
    <xf numFmtId="186" fontId="38" fillId="0" borderId="0" xfId="63" applyNumberFormat="1" applyFont="1" applyBorder="1">
      <alignment vertical="center"/>
    </xf>
    <xf numFmtId="0" fontId="2" fillId="0" borderId="4" xfId="0" applyFont="1" applyBorder="1" applyAlignment="1">
      <alignment vertical="center" shrinkToFit="1"/>
    </xf>
    <xf numFmtId="0" fontId="2" fillId="0" borderId="1" xfId="0" quotePrefix="1" applyFont="1" applyFill="1" applyBorder="1">
      <alignment vertical="center"/>
    </xf>
    <xf numFmtId="3" fontId="61" fillId="0" borderId="40" xfId="3" applyFont="1" applyFill="1" applyBorder="1" applyAlignment="1">
      <alignment horizontal="center"/>
    </xf>
    <xf numFmtId="0" fontId="61" fillId="0" borderId="51" xfId="2" applyFont="1" applyFill="1" applyBorder="1"/>
    <xf numFmtId="0" fontId="61" fillId="0" borderId="28" xfId="2" applyFont="1" applyFill="1" applyBorder="1"/>
    <xf numFmtId="0" fontId="61" fillId="0" borderId="0" xfId="2" applyFont="1" applyFill="1" applyBorder="1"/>
    <xf numFmtId="178" fontId="61" fillId="0" borderId="28" xfId="2" applyNumberFormat="1" applyFont="1" applyFill="1" applyBorder="1" applyAlignment="1">
      <alignment horizontal="center"/>
    </xf>
    <xf numFmtId="0" fontId="61" fillId="0" borderId="40" xfId="2" applyFont="1" applyFill="1" applyBorder="1"/>
    <xf numFmtId="0" fontId="61" fillId="0" borderId="41" xfId="2" applyFont="1" applyFill="1" applyBorder="1"/>
    <xf numFmtId="185" fontId="61" fillId="0" borderId="48" xfId="2" applyNumberFormat="1" applyFont="1" applyFill="1" applyBorder="1"/>
    <xf numFmtId="0" fontId="12" fillId="0" borderId="52" xfId="2" applyFont="1" applyFill="1" applyBorder="1"/>
    <xf numFmtId="0" fontId="61" fillId="0" borderId="35" xfId="2" applyFont="1" applyFill="1" applyBorder="1"/>
    <xf numFmtId="0" fontId="61" fillId="0" borderId="69" xfId="2" applyFont="1" applyFill="1" applyBorder="1"/>
    <xf numFmtId="178" fontId="61" fillId="0" borderId="35" xfId="2" applyNumberFormat="1" applyFont="1" applyFill="1" applyBorder="1" applyAlignment="1">
      <alignment horizontal="center"/>
    </xf>
    <xf numFmtId="0" fontId="12" fillId="0" borderId="70" xfId="2" applyFont="1" applyFill="1" applyBorder="1"/>
    <xf numFmtId="0" fontId="12" fillId="0" borderId="69" xfId="2" applyFont="1" applyFill="1" applyBorder="1"/>
    <xf numFmtId="0" fontId="12" fillId="0" borderId="36" xfId="2" applyFont="1" applyFill="1" applyBorder="1"/>
    <xf numFmtId="0" fontId="12" fillId="0" borderId="46" xfId="2" applyFont="1" applyFill="1" applyBorder="1"/>
    <xf numFmtId="0" fontId="62" fillId="0" borderId="0" xfId="0" applyFont="1" applyFill="1" applyBorder="1">
      <alignment vertical="center"/>
    </xf>
    <xf numFmtId="0" fontId="62" fillId="0" borderId="0" xfId="0" applyFont="1" applyBorder="1">
      <alignment vertical="center"/>
    </xf>
    <xf numFmtId="38" fontId="7" fillId="0" borderId="6" xfId="1" applyFont="1" applyFill="1" applyBorder="1">
      <alignment vertical="center"/>
    </xf>
    <xf numFmtId="0" fontId="12" fillId="0" borderId="128" xfId="2" applyFont="1" applyBorder="1"/>
    <xf numFmtId="0" fontId="63" fillId="0" borderId="0" xfId="88" applyFont="1">
      <alignment vertical="center"/>
    </xf>
    <xf numFmtId="0" fontId="7" fillId="0" borderId="1" xfId="0" applyFont="1" applyBorder="1" applyAlignment="1">
      <alignment vertical="center" shrinkToFit="1"/>
    </xf>
    <xf numFmtId="0" fontId="0" fillId="0" borderId="27" xfId="0" applyBorder="1" applyAlignment="1">
      <alignment vertical="center"/>
    </xf>
    <xf numFmtId="0" fontId="0" fillId="0" borderId="0" xfId="0" applyBorder="1" applyAlignment="1">
      <alignment vertical="center"/>
    </xf>
    <xf numFmtId="0" fontId="38" fillId="0" borderId="0" xfId="63" applyFont="1" applyBorder="1">
      <alignment vertical="center"/>
    </xf>
    <xf numFmtId="186" fontId="27" fillId="0" borderId="0" xfId="63" applyNumberFormat="1" applyFont="1" applyFill="1" applyBorder="1" applyAlignment="1">
      <alignment vertical="center"/>
    </xf>
    <xf numFmtId="186" fontId="27" fillId="0" borderId="57" xfId="63" applyNumberFormat="1" applyFont="1" applyFill="1" applyBorder="1" applyAlignment="1">
      <alignment vertical="center"/>
    </xf>
    <xf numFmtId="0" fontId="38" fillId="0" borderId="27" xfId="63" applyFont="1" applyBorder="1">
      <alignment vertical="center"/>
    </xf>
    <xf numFmtId="0" fontId="27" fillId="0" borderId="27" xfId="63" applyFont="1" applyBorder="1" applyAlignment="1">
      <alignment vertical="center" wrapText="1"/>
    </xf>
    <xf numFmtId="0" fontId="38" fillId="0" borderId="27" xfId="63" applyFont="1" applyBorder="1" applyAlignment="1">
      <alignment vertical="center"/>
    </xf>
    <xf numFmtId="0" fontId="7" fillId="0" borderId="5" xfId="0" applyFont="1" applyFill="1" applyBorder="1">
      <alignment vertical="center"/>
    </xf>
    <xf numFmtId="0" fontId="7" fillId="0" borderId="2" xfId="0" applyFont="1" applyFill="1" applyBorder="1">
      <alignment vertical="center"/>
    </xf>
    <xf numFmtId="0" fontId="7" fillId="0" borderId="4" xfId="0" applyFont="1" applyFill="1" applyBorder="1">
      <alignment vertical="center"/>
    </xf>
    <xf numFmtId="38" fontId="7" fillId="0" borderId="6" xfId="1" applyNumberFormat="1" applyFont="1" applyFill="1" applyBorder="1">
      <alignment vertical="center"/>
    </xf>
    <xf numFmtId="186" fontId="38" fillId="0" borderId="0" xfId="63" applyNumberFormat="1" applyFont="1" applyBorder="1" applyAlignment="1">
      <alignment vertical="center"/>
    </xf>
    <xf numFmtId="186" fontId="38" fillId="0" borderId="96" xfId="63" applyNumberFormat="1" applyFont="1" applyBorder="1" applyAlignment="1">
      <alignment vertical="center"/>
    </xf>
    <xf numFmtId="187" fontId="38" fillId="0" borderId="86" xfId="63" applyNumberFormat="1" applyFont="1" applyFill="1" applyBorder="1" applyAlignment="1">
      <alignment horizontal="center" vertical="center"/>
    </xf>
    <xf numFmtId="187" fontId="38" fillId="0" borderId="129" xfId="63" applyNumberFormat="1" applyFont="1" applyFill="1" applyBorder="1" applyAlignment="1">
      <alignment horizontal="center" vertical="center"/>
    </xf>
    <xf numFmtId="187" fontId="38" fillId="0" borderId="134" xfId="63" applyNumberFormat="1" applyFont="1" applyFill="1" applyBorder="1" applyAlignment="1">
      <alignment horizontal="center" vertical="center"/>
    </xf>
    <xf numFmtId="187" fontId="38" fillId="0" borderId="130" xfId="63" applyNumberFormat="1" applyFont="1" applyFill="1" applyBorder="1" applyAlignment="1">
      <alignment horizontal="center" vertical="center"/>
    </xf>
    <xf numFmtId="178" fontId="38" fillId="0" borderId="84" xfId="63" applyNumberFormat="1" applyFont="1" applyFill="1" applyBorder="1" applyAlignment="1">
      <alignment horizontal="right" vertical="center"/>
    </xf>
    <xf numFmtId="187" fontId="38" fillId="0" borderId="89" xfId="63" applyNumberFormat="1" applyFont="1" applyFill="1" applyBorder="1">
      <alignment vertical="center"/>
    </xf>
    <xf numFmtId="0" fontId="36" fillId="0" borderId="0" xfId="63" applyFont="1" applyBorder="1" applyAlignment="1">
      <alignment vertical="center"/>
    </xf>
    <xf numFmtId="0" fontId="7" fillId="0" borderId="6" xfId="0" applyFont="1" applyFill="1" applyBorder="1">
      <alignment vertical="center"/>
    </xf>
    <xf numFmtId="0" fontId="58" fillId="0" borderId="4" xfId="0" applyFont="1" applyFill="1" applyBorder="1">
      <alignment vertical="center"/>
    </xf>
    <xf numFmtId="0" fontId="2" fillId="0" borderId="0" xfId="0" applyFont="1" applyBorder="1" applyAlignment="1">
      <alignment vertical="center" shrinkToFit="1"/>
    </xf>
    <xf numFmtId="0" fontId="2" fillId="4" borderId="8" xfId="0" applyFont="1" applyFill="1" applyBorder="1" applyAlignment="1">
      <alignment horizontal="center" vertical="center" shrinkToFit="1"/>
    </xf>
    <xf numFmtId="0" fontId="2" fillId="4" borderId="115" xfId="0" applyFont="1" applyFill="1" applyBorder="1" applyAlignment="1">
      <alignment horizontal="center" vertical="center" shrinkToFit="1"/>
    </xf>
    <xf numFmtId="0" fontId="2" fillId="0" borderId="9" xfId="0" applyFont="1" applyBorder="1" applyAlignment="1">
      <alignment vertical="center" shrinkToFit="1"/>
    </xf>
    <xf numFmtId="0" fontId="2" fillId="0" borderId="7" xfId="0" applyFont="1" applyBorder="1" applyAlignment="1">
      <alignment vertical="center" shrinkToFit="1"/>
    </xf>
    <xf numFmtId="0" fontId="10" fillId="0" borderId="4" xfId="0" applyFont="1" applyBorder="1" applyAlignment="1">
      <alignment vertical="center" shrinkToFit="1"/>
    </xf>
    <xf numFmtId="0" fontId="2" fillId="0" borderId="1" xfId="0" applyFont="1" applyBorder="1" applyAlignment="1">
      <alignment vertical="center" shrinkToFit="1"/>
    </xf>
    <xf numFmtId="0" fontId="9" fillId="0" borderId="1" xfId="0" applyFont="1" applyBorder="1" applyAlignment="1">
      <alignment vertical="center" shrinkToFit="1"/>
    </xf>
    <xf numFmtId="0" fontId="10" fillId="0" borderId="1" xfId="0" applyFont="1" applyBorder="1" applyAlignment="1">
      <alignment vertical="center" shrinkToFit="1"/>
    </xf>
    <xf numFmtId="0" fontId="2" fillId="0" borderId="9" xfId="0" applyFont="1" applyFill="1" applyBorder="1" applyAlignment="1">
      <alignment vertical="center" shrinkToFit="1"/>
    </xf>
    <xf numFmtId="0" fontId="2" fillId="0" borderId="4" xfId="0" applyFont="1" applyFill="1" applyBorder="1" applyAlignment="1">
      <alignment vertical="center" shrinkToFit="1"/>
    </xf>
    <xf numFmtId="0" fontId="7" fillId="0" borderId="1" xfId="0" applyFont="1" applyFill="1" applyBorder="1" applyAlignment="1">
      <alignment vertical="center" shrinkToFit="1"/>
    </xf>
    <xf numFmtId="0" fontId="2" fillId="0" borderId="7" xfId="0" applyFont="1" applyFill="1" applyBorder="1" applyAlignment="1">
      <alignment vertical="center" shrinkToFit="1"/>
    </xf>
    <xf numFmtId="0" fontId="9" fillId="0" borderId="12" xfId="0" applyFont="1" applyFill="1" applyBorder="1">
      <alignment vertical="center"/>
    </xf>
    <xf numFmtId="186" fontId="38" fillId="0" borderId="130" xfId="63" applyNumberFormat="1" applyFont="1" applyFill="1" applyBorder="1" applyAlignment="1">
      <alignment vertical="center" shrinkToFit="1"/>
    </xf>
    <xf numFmtId="186" fontId="38" fillId="0" borderId="134" xfId="63" applyNumberFormat="1" applyFont="1" applyFill="1" applyBorder="1" applyAlignment="1">
      <alignment horizontal="center" vertical="center" shrinkToFit="1"/>
    </xf>
    <xf numFmtId="186" fontId="38" fillId="0" borderId="130" xfId="63" applyNumberFormat="1" applyFont="1" applyFill="1" applyBorder="1" applyAlignment="1">
      <alignment horizontal="center" vertical="center" shrinkToFit="1"/>
    </xf>
    <xf numFmtId="178" fontId="38" fillId="0" borderId="130" xfId="63" applyNumberFormat="1" applyFont="1" applyFill="1" applyBorder="1" applyAlignment="1">
      <alignment horizontal="center" vertical="center" shrinkToFit="1"/>
    </xf>
    <xf numFmtId="178" fontId="38" fillId="0" borderId="134" xfId="63" applyNumberFormat="1" applyFont="1" applyFill="1" applyBorder="1" applyAlignment="1">
      <alignment horizontal="center" vertical="center" shrinkToFit="1"/>
    </xf>
    <xf numFmtId="186" fontId="38" fillId="0" borderId="132" xfId="63" applyNumberFormat="1" applyFont="1" applyBorder="1" applyAlignment="1">
      <alignment vertical="center" shrinkToFit="1"/>
    </xf>
    <xf numFmtId="186" fontId="38" fillId="0" borderId="138" xfId="63" applyNumberFormat="1" applyFont="1" applyBorder="1" applyAlignment="1">
      <alignment vertical="center" shrinkToFit="1"/>
    </xf>
    <xf numFmtId="186" fontId="38" fillId="0" borderId="139" xfId="63" applyNumberFormat="1" applyFont="1" applyBorder="1" applyAlignment="1">
      <alignment vertical="center" shrinkToFit="1"/>
    </xf>
    <xf numFmtId="178" fontId="38" fillId="0" borderId="3" xfId="63" applyNumberFormat="1" applyFont="1" applyFill="1" applyBorder="1" applyAlignment="1">
      <alignment horizontal="center" vertical="center" shrinkToFit="1"/>
    </xf>
    <xf numFmtId="0" fontId="0" fillId="0" borderId="21" xfId="0" applyBorder="1" applyAlignment="1">
      <alignment vertical="center"/>
    </xf>
    <xf numFmtId="0" fontId="0" fillId="0" borderId="22" xfId="0" applyBorder="1" applyAlignment="1">
      <alignment vertical="center"/>
    </xf>
    <xf numFmtId="0" fontId="36" fillId="0" borderId="27" xfId="63" applyFont="1" applyBorder="1" applyAlignment="1">
      <alignment vertical="center"/>
    </xf>
    <xf numFmtId="0" fontId="40" fillId="0" borderId="27" xfId="63" applyFont="1" applyBorder="1">
      <alignment vertical="center"/>
    </xf>
    <xf numFmtId="0" fontId="27" fillId="0" borderId="0" xfId="63" applyFont="1" applyBorder="1" applyAlignment="1">
      <alignment vertical="center"/>
    </xf>
    <xf numFmtId="0" fontId="38" fillId="0" borderId="130" xfId="63" applyFont="1" applyFill="1" applyBorder="1">
      <alignment vertical="center"/>
    </xf>
    <xf numFmtId="0" fontId="38" fillId="0" borderId="129" xfId="63" applyFont="1" applyFill="1" applyBorder="1" applyAlignment="1">
      <alignment horizontal="center" vertical="center"/>
    </xf>
    <xf numFmtId="0" fontId="64" fillId="0" borderId="4" xfId="0" applyFont="1" applyFill="1" applyBorder="1" applyAlignment="1">
      <alignment vertical="center" shrinkToFit="1"/>
    </xf>
    <xf numFmtId="0" fontId="64" fillId="0" borderId="1" xfId="0" applyFont="1" applyFill="1" applyBorder="1" applyAlignment="1">
      <alignment vertical="center" shrinkToFit="1"/>
    </xf>
    <xf numFmtId="0" fontId="7" fillId="0" borderId="11" xfId="0" applyFont="1" applyFill="1" applyBorder="1">
      <alignment vertical="center"/>
    </xf>
    <xf numFmtId="0" fontId="7" fillId="0" borderId="4" xfId="0" applyFont="1" applyFill="1" applyBorder="1" applyAlignment="1">
      <alignment vertical="center" shrinkToFit="1"/>
    </xf>
    <xf numFmtId="0" fontId="7" fillId="0" borderId="12" xfId="0" applyFont="1" applyFill="1" applyBorder="1">
      <alignment vertical="center"/>
    </xf>
    <xf numFmtId="0" fontId="7" fillId="0" borderId="5" xfId="0" applyFont="1" applyFill="1" applyBorder="1" applyAlignment="1">
      <alignment horizontal="center" vertical="center"/>
    </xf>
    <xf numFmtId="0" fontId="7" fillId="0" borderId="3" xfId="0" applyFont="1" applyFill="1" applyBorder="1">
      <alignment vertical="center"/>
    </xf>
    <xf numFmtId="0" fontId="7" fillId="0" borderId="0" xfId="0" applyFont="1" applyFill="1" applyBorder="1">
      <alignment vertical="center"/>
    </xf>
    <xf numFmtId="0" fontId="7" fillId="0" borderId="7" xfId="0" applyFont="1" applyFill="1" applyBorder="1">
      <alignment vertical="center"/>
    </xf>
    <xf numFmtId="38" fontId="7" fillId="0" borderId="13" xfId="1" applyNumberFormat="1" applyFont="1" applyFill="1" applyBorder="1">
      <alignment vertical="center"/>
    </xf>
    <xf numFmtId="176" fontId="2" fillId="0" borderId="3" xfId="1" applyNumberFormat="1" applyFont="1" applyFill="1" applyBorder="1">
      <alignment vertical="center"/>
    </xf>
    <xf numFmtId="0" fontId="62" fillId="0" borderId="4" xfId="0" applyFont="1" applyFill="1" applyBorder="1">
      <alignment vertical="center"/>
    </xf>
    <xf numFmtId="0" fontId="62" fillId="0" borderId="1" xfId="0" applyFont="1" applyFill="1" applyBorder="1">
      <alignment vertical="center"/>
    </xf>
    <xf numFmtId="3" fontId="65" fillId="0" borderId="32" xfId="3" applyFont="1" applyFill="1" applyBorder="1" applyAlignment="1">
      <alignment horizontal="center"/>
    </xf>
    <xf numFmtId="3" fontId="65" fillId="0" borderId="40" xfId="3" applyFont="1" applyFill="1" applyBorder="1" applyAlignment="1">
      <alignment horizontal="center"/>
    </xf>
    <xf numFmtId="0" fontId="65" fillId="0" borderId="32" xfId="2" applyFont="1" applyFill="1" applyBorder="1"/>
    <xf numFmtId="0" fontId="65" fillId="0" borderId="40" xfId="2" applyFont="1" applyFill="1" applyBorder="1"/>
    <xf numFmtId="0" fontId="65" fillId="0" borderId="33" xfId="2" applyFont="1" applyFill="1" applyBorder="1"/>
    <xf numFmtId="38" fontId="65" fillId="0" borderId="45" xfId="1" applyFont="1" applyFill="1" applyBorder="1" applyAlignment="1"/>
    <xf numFmtId="3" fontId="65" fillId="0" borderId="45" xfId="3" applyFont="1" applyFill="1" applyBorder="1" applyAlignment="1">
      <alignment horizontal="center"/>
    </xf>
    <xf numFmtId="3" fontId="65" fillId="0" borderId="32" xfId="3" applyFont="1" applyBorder="1" applyAlignment="1">
      <alignment horizontal="center"/>
    </xf>
    <xf numFmtId="0" fontId="65" fillId="0" borderId="32" xfId="2" applyFont="1" applyBorder="1" applyAlignment="1">
      <alignment horizontal="center"/>
    </xf>
    <xf numFmtId="3" fontId="65" fillId="0" borderId="40" xfId="3" applyFont="1" applyBorder="1" applyAlignment="1">
      <alignment horizontal="center"/>
    </xf>
    <xf numFmtId="3" fontId="65" fillId="0" borderId="48" xfId="3" applyFont="1" applyBorder="1" applyAlignment="1">
      <alignment horizontal="center"/>
    </xf>
    <xf numFmtId="3" fontId="65" fillId="0" borderId="72" xfId="3" applyFont="1" applyBorder="1" applyAlignment="1">
      <alignment horizontal="center"/>
    </xf>
    <xf numFmtId="3" fontId="65" fillId="0" borderId="73" xfId="3" applyFont="1" applyBorder="1" applyAlignment="1">
      <alignment horizontal="center"/>
    </xf>
    <xf numFmtId="3" fontId="65" fillId="0" borderId="28" xfId="3" applyFont="1" applyBorder="1" applyAlignment="1">
      <alignment horizontal="center"/>
    </xf>
    <xf numFmtId="3" fontId="65" fillId="0" borderId="127" xfId="3" applyFont="1" applyBorder="1" applyAlignment="1">
      <alignment horizontal="center"/>
    </xf>
    <xf numFmtId="3" fontId="65" fillId="0" borderId="44" xfId="3" applyFont="1" applyBorder="1" applyAlignment="1">
      <alignment horizontal="center"/>
    </xf>
    <xf numFmtId="38" fontId="66" fillId="0" borderId="102" xfId="89" applyFont="1" applyBorder="1" applyAlignment="1">
      <alignment horizontal="center" vertical="center"/>
    </xf>
    <xf numFmtId="0" fontId="66" fillId="0" borderId="82" xfId="88" applyFont="1" applyBorder="1">
      <alignment vertical="center"/>
    </xf>
    <xf numFmtId="186" fontId="58" fillId="0" borderId="98" xfId="63" applyNumberFormat="1" applyFont="1" applyBorder="1">
      <alignment vertical="center"/>
    </xf>
    <xf numFmtId="186" fontId="58" fillId="0" borderId="95" xfId="63" applyNumberFormat="1" applyFont="1" applyBorder="1">
      <alignment vertical="center"/>
    </xf>
    <xf numFmtId="186" fontId="58" fillId="0" borderId="90" xfId="63" applyNumberFormat="1" applyFont="1" applyBorder="1">
      <alignment vertical="center"/>
    </xf>
    <xf numFmtId="0" fontId="2" fillId="0" borderId="112"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1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12"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4"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0" fillId="0" borderId="7"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0" fillId="0" borderId="1" xfId="0" applyFill="1" applyBorder="1" applyAlignment="1">
      <alignment horizontal="center" vertical="center" textRotation="255" wrapText="1"/>
    </xf>
    <xf numFmtId="0" fontId="2" fillId="2" borderId="4"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3" borderId="4" xfId="0" applyFont="1" applyFill="1" applyBorder="1" applyAlignment="1">
      <alignment horizontal="center" vertical="center" textRotation="255"/>
    </xf>
    <xf numFmtId="0" fontId="2" fillId="3" borderId="7" xfId="0" applyFont="1" applyFill="1" applyBorder="1" applyAlignment="1">
      <alignment horizontal="center" vertical="center" textRotation="255"/>
    </xf>
    <xf numFmtId="0" fontId="0" fillId="0" borderId="4" xfId="0" applyBorder="1" applyAlignment="1">
      <alignment horizontal="center" vertical="center" textRotation="255" shrinkToFit="1"/>
    </xf>
    <xf numFmtId="0" fontId="0" fillId="0" borderId="1" xfId="0" applyBorder="1" applyAlignment="1">
      <alignment horizontal="center" vertical="center" textRotation="255" shrinkToFit="1"/>
    </xf>
    <xf numFmtId="0" fontId="0" fillId="0" borderId="7" xfId="0" applyBorder="1" applyAlignment="1">
      <alignment horizontal="center" vertical="center" textRotation="255" shrinkToFit="1"/>
    </xf>
    <xf numFmtId="0" fontId="59" fillId="0" borderId="112" xfId="0" applyFont="1" applyFill="1" applyBorder="1" applyAlignment="1">
      <alignment horizontal="center" vertical="center" textRotation="255" wrapText="1"/>
    </xf>
    <xf numFmtId="0" fontId="58" fillId="0" borderId="1" xfId="0" applyFont="1" applyFill="1" applyBorder="1" applyAlignment="1">
      <alignment horizontal="center" vertical="center" textRotation="255" wrapText="1"/>
    </xf>
    <xf numFmtId="0" fontId="2" fillId="0" borderId="1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 xfId="0" applyBorder="1" applyAlignment="1">
      <alignment horizontal="center" vertical="center" textRotation="255" wrapText="1"/>
    </xf>
    <xf numFmtId="0" fontId="2" fillId="0" borderId="4" xfId="0" applyFont="1" applyFill="1" applyBorder="1" applyAlignment="1">
      <alignment horizontal="center" vertical="center" textRotation="255" shrinkToFit="1"/>
    </xf>
    <xf numFmtId="0" fontId="2" fillId="0" borderId="1" xfId="0" applyFont="1" applyFill="1" applyBorder="1" applyAlignment="1">
      <alignment horizontal="center" vertical="center" textRotation="255" shrinkToFit="1"/>
    </xf>
    <xf numFmtId="0" fontId="0" fillId="0" borderId="7" xfId="0" applyBorder="1" applyAlignment="1">
      <alignment horizontal="center" vertical="center" textRotation="255"/>
    </xf>
    <xf numFmtId="0" fontId="0" fillId="0" borderId="1" xfId="0" applyBorder="1" applyAlignment="1">
      <alignment horizontal="center" vertical="center" textRotation="255"/>
    </xf>
    <xf numFmtId="0" fontId="2" fillId="4" borderId="8" xfId="0" applyFont="1" applyFill="1" applyBorder="1" applyAlignment="1">
      <alignment horizontal="center" vertical="center"/>
    </xf>
    <xf numFmtId="0" fontId="2" fillId="3" borderId="1" xfId="0" applyFont="1" applyFill="1" applyBorder="1" applyAlignment="1">
      <alignment horizontal="center" vertical="center" textRotation="255"/>
    </xf>
    <xf numFmtId="0" fontId="64" fillId="0" borderId="4" xfId="0" applyFont="1" applyFill="1" applyBorder="1" applyAlignment="1">
      <alignment vertical="center" shrinkToFit="1"/>
    </xf>
    <xf numFmtId="0" fontId="64" fillId="0" borderId="1" xfId="0" applyFont="1" applyFill="1" applyBorder="1" applyAlignment="1">
      <alignment vertical="center" shrinkToFit="1"/>
    </xf>
    <xf numFmtId="0" fontId="5" fillId="4" borderId="8" xfId="0" applyFont="1" applyFill="1" applyBorder="1" applyAlignment="1">
      <alignment horizontal="center" vertical="center"/>
    </xf>
    <xf numFmtId="0" fontId="10" fillId="0" borderId="112" xfId="0" applyFont="1" applyFill="1" applyBorder="1" applyAlignment="1">
      <alignment horizontal="center" vertical="center" textRotation="255" wrapText="1"/>
    </xf>
    <xf numFmtId="0" fontId="0" fillId="0" borderId="4" xfId="0" applyFill="1" applyBorder="1" applyAlignment="1">
      <alignment horizontal="center" vertical="center" textRotation="255" wrapText="1"/>
    </xf>
    <xf numFmtId="0" fontId="0" fillId="9" borderId="112" xfId="0" applyFill="1" applyBorder="1" applyAlignment="1">
      <alignment horizontal="center" vertical="center" textRotation="255"/>
    </xf>
    <xf numFmtId="0" fontId="0" fillId="9" borderId="7" xfId="0" applyFill="1" applyBorder="1" applyAlignment="1">
      <alignment horizontal="center" vertical="center" textRotation="255"/>
    </xf>
    <xf numFmtId="0" fontId="0" fillId="0" borderId="7" xfId="0" applyFill="1" applyBorder="1" applyAlignment="1">
      <alignment horizontal="center" vertical="center" textRotation="255" shrinkToFit="1"/>
    </xf>
    <xf numFmtId="0" fontId="0" fillId="0" borderId="1" xfId="0" applyFill="1" applyBorder="1" applyAlignment="1">
      <alignment horizontal="center" vertical="center" textRotation="255" shrinkToFit="1"/>
    </xf>
    <xf numFmtId="0" fontId="58" fillId="0" borderId="112" xfId="0" applyFont="1" applyFill="1" applyBorder="1" applyAlignment="1">
      <alignment horizontal="left" vertical="center" wrapText="1"/>
    </xf>
    <xf numFmtId="0" fontId="58" fillId="0" borderId="1" xfId="0" applyFont="1" applyFill="1" applyBorder="1" applyAlignment="1">
      <alignment horizontal="left" vertical="center" wrapText="1"/>
    </xf>
    <xf numFmtId="0" fontId="60" fillId="0" borderId="112" xfId="0" applyFont="1" applyFill="1" applyBorder="1" applyAlignment="1">
      <alignment horizontal="center" vertical="center" textRotation="255" wrapText="1"/>
    </xf>
    <xf numFmtId="0" fontId="9" fillId="0" borderId="1" xfId="0" applyFont="1" applyFill="1" applyBorder="1" applyAlignment="1">
      <alignment horizontal="center" vertical="center" textRotation="255" wrapText="1"/>
    </xf>
    <xf numFmtId="0" fontId="9" fillId="0" borderId="1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112" xfId="0" applyFill="1" applyBorder="1" applyAlignment="1">
      <alignment horizontal="center" vertical="center" textRotation="255" wrapText="1"/>
    </xf>
    <xf numFmtId="0" fontId="10" fillId="0" borderId="1" xfId="0" applyFont="1" applyBorder="1" applyAlignment="1">
      <alignment horizontal="center" vertical="center" textRotation="255" wrapText="1"/>
    </xf>
    <xf numFmtId="0" fontId="12" fillId="0" borderId="63" xfId="2" applyFont="1" applyFill="1" applyBorder="1" applyAlignment="1">
      <alignment horizontal="center"/>
    </xf>
    <xf numFmtId="0" fontId="12" fillId="0" borderId="42" xfId="2" applyFont="1" applyFill="1" applyBorder="1" applyAlignment="1">
      <alignment horizontal="center"/>
    </xf>
    <xf numFmtId="0" fontId="12" fillId="0" borderId="32" xfId="2" applyFont="1" applyFill="1" applyBorder="1" applyAlignment="1">
      <alignment horizontal="center"/>
    </xf>
    <xf numFmtId="0" fontId="12" fillId="0" borderId="33" xfId="2" applyFont="1" applyFill="1" applyBorder="1" applyAlignment="1">
      <alignment horizontal="center"/>
    </xf>
    <xf numFmtId="0" fontId="12" fillId="0" borderId="67" xfId="2" applyFont="1" applyBorder="1" applyAlignment="1">
      <alignment horizontal="center" shrinkToFit="1"/>
    </xf>
    <xf numFmtId="0" fontId="12" fillId="0" borderId="65" xfId="2" applyFont="1" applyBorder="1" applyAlignment="1">
      <alignment horizontal="center" shrinkToFit="1"/>
    </xf>
    <xf numFmtId="0" fontId="12" fillId="0" borderId="126" xfId="2" applyFont="1" applyBorder="1" applyAlignment="1">
      <alignment horizontal="left" vertical="center" wrapText="1"/>
    </xf>
    <xf numFmtId="0" fontId="12" fillId="0" borderId="47" xfId="2" applyFont="1" applyBorder="1" applyAlignment="1">
      <alignment horizontal="left" vertical="center" wrapText="1"/>
    </xf>
    <xf numFmtId="0" fontId="12" fillId="0" borderId="67" xfId="2" applyFont="1" applyBorder="1" applyAlignment="1">
      <alignment horizontal="center"/>
    </xf>
    <xf numFmtId="0" fontId="12" fillId="0" borderId="68" xfId="2" applyFont="1" applyBorder="1" applyAlignment="1">
      <alignment horizontal="center"/>
    </xf>
    <xf numFmtId="182" fontId="12" fillId="0" borderId="20" xfId="2" applyNumberFormat="1" applyFont="1" applyBorder="1" applyAlignment="1">
      <alignment horizontal="center"/>
    </xf>
    <xf numFmtId="182" fontId="12" fillId="0" borderId="21" xfId="2" applyNumberFormat="1" applyFont="1" applyBorder="1" applyAlignment="1">
      <alignment horizontal="center"/>
    </xf>
    <xf numFmtId="182" fontId="12" fillId="0" borderId="55" xfId="2" applyNumberFormat="1" applyFont="1" applyBorder="1" applyAlignment="1">
      <alignment horizontal="center"/>
    </xf>
    <xf numFmtId="183" fontId="17" fillId="0" borderId="24" xfId="2" applyNumberFormat="1" applyFont="1" applyBorder="1" applyAlignment="1">
      <alignment horizontal="center"/>
    </xf>
    <xf numFmtId="183" fontId="17" fillId="0" borderId="25" xfId="2" applyNumberFormat="1" applyFont="1" applyBorder="1" applyAlignment="1">
      <alignment horizontal="center"/>
    </xf>
    <xf numFmtId="183" fontId="17" fillId="0" borderId="56" xfId="2" applyNumberFormat="1" applyFont="1" applyBorder="1" applyAlignment="1">
      <alignment horizontal="center"/>
    </xf>
    <xf numFmtId="183" fontId="12" fillId="0" borderId="24" xfId="2" applyNumberFormat="1" applyFont="1" applyBorder="1" applyAlignment="1">
      <alignment horizontal="center"/>
    </xf>
    <xf numFmtId="183" fontId="12" fillId="0" borderId="25" xfId="2" applyNumberFormat="1" applyFont="1" applyBorder="1" applyAlignment="1">
      <alignment horizontal="center"/>
    </xf>
    <xf numFmtId="183" fontId="12" fillId="0" borderId="56" xfId="2" applyNumberFormat="1" applyFont="1" applyBorder="1" applyAlignment="1">
      <alignment horizontal="center"/>
    </xf>
    <xf numFmtId="178" fontId="12" fillId="0" borderId="35" xfId="2" applyNumberFormat="1" applyFont="1" applyBorder="1" applyAlignment="1">
      <alignment horizontal="left"/>
    </xf>
    <xf numFmtId="0" fontId="19" fillId="0" borderId="69" xfId="4" applyBorder="1" applyAlignment="1">
      <alignment horizontal="left"/>
    </xf>
    <xf numFmtId="0" fontId="19" fillId="0" borderId="36" xfId="4" applyBorder="1" applyAlignment="1">
      <alignment horizontal="left"/>
    </xf>
    <xf numFmtId="0" fontId="19" fillId="0" borderId="40" xfId="4" applyBorder="1" applyAlignment="1">
      <alignment horizontal="left"/>
    </xf>
    <xf numFmtId="0" fontId="19" fillId="0" borderId="41" xfId="4" applyBorder="1" applyAlignment="1">
      <alignment horizontal="left"/>
    </xf>
    <xf numFmtId="0" fontId="19" fillId="0" borderId="42" xfId="4" applyBorder="1" applyAlignment="1">
      <alignment horizontal="left"/>
    </xf>
    <xf numFmtId="0" fontId="12" fillId="0" borderId="63" xfId="2" applyFont="1" applyFill="1" applyBorder="1" applyAlignment="1">
      <alignment horizontal="left"/>
    </xf>
    <xf numFmtId="0" fontId="12" fillId="0" borderId="42" xfId="2" applyFont="1" applyFill="1" applyBorder="1" applyAlignment="1">
      <alignment horizontal="left"/>
    </xf>
    <xf numFmtId="0" fontId="65" fillId="0" borderId="62" xfId="2" applyFont="1" applyFill="1" applyBorder="1" applyAlignment="1">
      <alignment horizontal="left"/>
    </xf>
    <xf numFmtId="0" fontId="65" fillId="0" borderId="33" xfId="2" applyFont="1" applyFill="1" applyBorder="1" applyAlignment="1">
      <alignment horizontal="left"/>
    </xf>
    <xf numFmtId="0" fontId="12" fillId="0" borderId="29" xfId="2" applyFont="1" applyBorder="1" applyAlignment="1"/>
    <xf numFmtId="0" fontId="19" fillId="0" borderId="58" xfId="4" applyBorder="1" applyAlignment="1"/>
    <xf numFmtId="0" fontId="19" fillId="0" borderId="30" xfId="4" applyBorder="1" applyAlignment="1"/>
    <xf numFmtId="0" fontId="19" fillId="0" borderId="32" xfId="4" applyBorder="1" applyAlignment="1"/>
    <xf numFmtId="0" fontId="19" fillId="0" borderId="51" xfId="4" applyBorder="1" applyAlignment="1"/>
    <xf numFmtId="0" fontId="19" fillId="0" borderId="33" xfId="4" applyBorder="1" applyAlignment="1"/>
    <xf numFmtId="3" fontId="17" fillId="0" borderId="21" xfId="3" applyFont="1" applyBorder="1" applyAlignment="1">
      <alignment horizontal="left" vertical="top" wrapText="1"/>
    </xf>
    <xf numFmtId="3" fontId="17" fillId="0" borderId="0" xfId="3" applyFont="1" applyBorder="1" applyAlignment="1">
      <alignment horizontal="left" vertical="top" wrapText="1"/>
    </xf>
    <xf numFmtId="186" fontId="8" fillId="0" borderId="93" xfId="63" applyNumberFormat="1" applyFont="1" applyBorder="1" applyAlignment="1">
      <alignment horizontal="center" vertical="center" wrapText="1"/>
    </xf>
    <xf numFmtId="186" fontId="8" fillId="0" borderId="94" xfId="63" applyNumberFormat="1" applyFont="1" applyBorder="1" applyAlignment="1">
      <alignment horizontal="center" vertical="center" wrapText="1"/>
    </xf>
    <xf numFmtId="186" fontId="8" fillId="0" borderId="90" xfId="63" applyNumberFormat="1" applyFont="1" applyBorder="1" applyAlignment="1">
      <alignment horizontal="center" vertical="center" wrapText="1"/>
    </xf>
    <xf numFmtId="0" fontId="33" fillId="0" borderId="135" xfId="88" applyBorder="1" applyAlignment="1">
      <alignment horizontal="center" vertical="center"/>
    </xf>
    <xf numFmtId="0" fontId="33" fillId="0" borderId="136" xfId="88" applyBorder="1" applyAlignment="1">
      <alignment horizontal="center" vertical="center"/>
    </xf>
    <xf numFmtId="0" fontId="33" fillId="0" borderId="137" xfId="88" applyBorder="1" applyAlignment="1">
      <alignment horizontal="center" vertical="center"/>
    </xf>
    <xf numFmtId="0" fontId="50"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186" fontId="8" fillId="0" borderId="93" xfId="63" applyNumberFormat="1" applyFont="1" applyBorder="1" applyAlignment="1">
      <alignment horizontal="left" vertical="center" wrapText="1"/>
    </xf>
    <xf numFmtId="186" fontId="8" fillId="0" borderId="94" xfId="63" applyNumberFormat="1" applyFont="1" applyBorder="1" applyAlignment="1">
      <alignment horizontal="left" vertical="center" wrapText="1"/>
    </xf>
    <xf numFmtId="186" fontId="8" fillId="0" borderId="90" xfId="63" applyNumberFormat="1" applyFont="1" applyBorder="1" applyAlignment="1">
      <alignment horizontal="left" vertical="center" wrapText="1"/>
    </xf>
    <xf numFmtId="186" fontId="8" fillId="0" borderId="80" xfId="63" applyNumberFormat="1" applyFont="1" applyBorder="1" applyAlignment="1">
      <alignment horizontal="center" vertical="center" wrapText="1"/>
    </xf>
    <xf numFmtId="186" fontId="8" fillId="0" borderId="82" xfId="63" applyNumberFormat="1" applyFont="1" applyBorder="1" applyAlignment="1">
      <alignment horizontal="center" vertical="center" wrapText="1"/>
    </xf>
    <xf numFmtId="186" fontId="8" fillId="0" borderId="103" xfId="63" applyNumberFormat="1" applyFont="1" applyBorder="1" applyAlignment="1">
      <alignment horizontal="center" vertical="center" wrapText="1"/>
    </xf>
    <xf numFmtId="186" fontId="2" fillId="0" borderId="93" xfId="63" applyNumberFormat="1" applyFont="1" applyBorder="1" applyAlignment="1">
      <alignment horizontal="center" vertical="center" wrapText="1"/>
    </xf>
    <xf numFmtId="186" fontId="2" fillId="0" borderId="94" xfId="63" applyNumberFormat="1" applyFont="1" applyBorder="1" applyAlignment="1">
      <alignment horizontal="center" vertical="center" wrapText="1"/>
    </xf>
    <xf numFmtId="186" fontId="2" fillId="0" borderId="90" xfId="63" applyNumberFormat="1" applyFont="1" applyBorder="1" applyAlignment="1">
      <alignment horizontal="center" vertical="center" wrapText="1"/>
    </xf>
    <xf numFmtId="0" fontId="42" fillId="0" borderId="41" xfId="88" applyFont="1" applyBorder="1" applyAlignment="1">
      <alignment vertical="center"/>
    </xf>
    <xf numFmtId="0" fontId="0" fillId="0" borderId="41" xfId="0" applyBorder="1" applyAlignment="1">
      <alignment vertical="center"/>
    </xf>
    <xf numFmtId="0" fontId="46" fillId="0" borderId="0" xfId="88" applyFont="1" applyAlignment="1">
      <alignment horizontal="left" vertical="center"/>
    </xf>
    <xf numFmtId="0" fontId="8" fillId="6" borderId="80" xfId="88" applyFont="1" applyFill="1" applyBorder="1" applyAlignment="1">
      <alignment horizontal="center" vertical="center" wrapText="1"/>
    </xf>
    <xf numFmtId="0" fontId="8" fillId="6" borderId="82" xfId="88" applyFont="1" applyFill="1" applyBorder="1" applyAlignment="1">
      <alignment horizontal="center" vertical="center" wrapText="1"/>
    </xf>
    <xf numFmtId="0" fontId="8" fillId="6" borderId="103" xfId="88" applyFont="1" applyFill="1" applyBorder="1" applyAlignment="1">
      <alignment horizontal="center" vertical="center" wrapText="1"/>
    </xf>
    <xf numFmtId="0" fontId="8" fillId="6" borderId="101" xfId="88" applyFont="1" applyFill="1" applyBorder="1" applyAlignment="1">
      <alignment horizontal="center" vertical="center" wrapText="1"/>
    </xf>
    <xf numFmtId="0" fontId="8" fillId="6" borderId="102" xfId="88" applyFont="1" applyFill="1" applyBorder="1" applyAlignment="1">
      <alignment horizontal="center" vertical="center" wrapText="1"/>
    </xf>
    <xf numFmtId="0" fontId="8" fillId="6" borderId="99" xfId="88" applyFont="1" applyFill="1" applyBorder="1" applyAlignment="1">
      <alignment horizontal="center" vertical="center" wrapText="1"/>
    </xf>
    <xf numFmtId="0" fontId="33" fillId="6" borderId="102" xfId="88" applyFill="1" applyBorder="1" applyAlignment="1">
      <alignment horizontal="center" vertical="center" wrapText="1"/>
    </xf>
    <xf numFmtId="0" fontId="33" fillId="6" borderId="99" xfId="88" applyFill="1" applyBorder="1" applyAlignment="1">
      <alignment horizontal="center" vertical="center" wrapText="1"/>
    </xf>
    <xf numFmtId="186" fontId="8" fillId="0" borderId="81" xfId="63" applyNumberFormat="1" applyFont="1" applyBorder="1" applyAlignment="1">
      <alignment horizontal="left" vertical="center" wrapText="1"/>
    </xf>
    <xf numFmtId="186" fontId="8" fillId="0" borderId="83" xfId="63" applyNumberFormat="1" applyFont="1" applyBorder="1" applyAlignment="1">
      <alignment horizontal="left" vertical="center" wrapText="1"/>
    </xf>
    <xf numFmtId="186" fontId="8" fillId="0" borderId="104" xfId="63" applyNumberFormat="1" applyFont="1" applyBorder="1" applyAlignment="1">
      <alignment horizontal="left" vertical="center" wrapText="1"/>
    </xf>
    <xf numFmtId="0" fontId="38" fillId="6" borderId="4" xfId="90" applyFont="1" applyFill="1" applyBorder="1" applyAlignment="1">
      <alignment horizontal="center" vertical="center" wrapText="1"/>
    </xf>
    <xf numFmtId="0" fontId="18" fillId="6" borderId="7" xfId="90" applyFont="1" applyFill="1" applyBorder="1" applyAlignment="1">
      <alignment horizontal="center" vertical="center" wrapText="1"/>
    </xf>
    <xf numFmtId="0" fontId="18" fillId="6" borderId="1" xfId="90" applyFont="1" applyFill="1" applyBorder="1" applyAlignment="1">
      <alignment horizontal="center" vertical="center" wrapText="1"/>
    </xf>
    <xf numFmtId="0" fontId="8" fillId="6" borderId="102" xfId="90" applyFont="1" applyFill="1" applyBorder="1" applyAlignment="1">
      <alignment horizontal="center" vertical="center" wrapText="1"/>
    </xf>
    <xf numFmtId="0" fontId="8" fillId="6" borderId="4" xfId="90" applyFont="1" applyFill="1" applyBorder="1" applyAlignment="1">
      <alignment horizontal="center" vertical="center" wrapText="1"/>
    </xf>
    <xf numFmtId="0" fontId="8" fillId="6" borderId="102" xfId="90" applyFont="1" applyFill="1" applyBorder="1" applyAlignment="1">
      <alignment vertical="center" wrapText="1"/>
    </xf>
    <xf numFmtId="0" fontId="33" fillId="6" borderId="102" xfId="90" applyFill="1" applyBorder="1" applyAlignment="1">
      <alignment vertical="center" wrapText="1"/>
    </xf>
    <xf numFmtId="0" fontId="33" fillId="6" borderId="4" xfId="90" applyFill="1" applyBorder="1" applyAlignment="1">
      <alignment vertical="center" wrapText="1"/>
    </xf>
    <xf numFmtId="0" fontId="8" fillId="6" borderId="134" xfId="90" applyFont="1" applyFill="1" applyBorder="1" applyAlignment="1">
      <alignment horizontal="center" vertical="center"/>
    </xf>
    <xf numFmtId="0" fontId="8" fillId="6" borderId="102" xfId="90" applyFont="1" applyFill="1" applyBorder="1" applyAlignment="1">
      <alignment horizontal="center" vertical="center"/>
    </xf>
    <xf numFmtId="0" fontId="8" fillId="6" borderId="6" xfId="90" applyFont="1" applyFill="1" applyBorder="1" applyAlignment="1">
      <alignment horizontal="center" vertical="center" wrapText="1"/>
    </xf>
    <xf numFmtId="0" fontId="8" fillId="6" borderId="5" xfId="90" applyFont="1" applyFill="1" applyBorder="1" applyAlignment="1">
      <alignment horizontal="center" vertical="center" wrapText="1"/>
    </xf>
    <xf numFmtId="0" fontId="8" fillId="6" borderId="13" xfId="90" applyFont="1" applyFill="1" applyBorder="1" applyAlignment="1">
      <alignment horizontal="center" vertical="center" wrapText="1"/>
    </xf>
    <xf numFmtId="0" fontId="8" fillId="6" borderId="14" xfId="90" applyFont="1" applyFill="1" applyBorder="1" applyAlignment="1">
      <alignment horizontal="center" vertical="center" wrapText="1"/>
    </xf>
    <xf numFmtId="0" fontId="53" fillId="0" borderId="0" xfId="93" applyFont="1"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192" fontId="33" fillId="0" borderId="10" xfId="93" applyNumberFormat="1" applyFont="1" applyBorder="1" applyAlignment="1">
      <alignment horizontal="center" vertical="center"/>
    </xf>
    <xf numFmtId="192" fontId="0" fillId="0" borderId="9" xfId="0" applyNumberFormat="1" applyBorder="1" applyAlignment="1">
      <alignment horizontal="center" vertical="center"/>
    </xf>
    <xf numFmtId="0" fontId="33" fillId="0" borderId="114" xfId="95" applyFont="1" applyBorder="1" applyAlignment="1">
      <alignment horizontal="center" vertical="center" justifyLastLine="1"/>
    </xf>
    <xf numFmtId="0" fontId="33" fillId="0" borderId="115" xfId="95" applyFont="1" applyBorder="1" applyAlignment="1">
      <alignment horizontal="center" vertical="center" justifyLastLine="1"/>
    </xf>
    <xf numFmtId="0" fontId="53" fillId="0" borderId="0" xfId="95" applyFont="1" applyBorder="1" applyAlignment="1">
      <alignment horizontal="center" vertical="center"/>
    </xf>
    <xf numFmtId="0" fontId="33" fillId="0" borderId="100" xfId="95" applyFont="1" applyBorder="1" applyAlignment="1">
      <alignment horizontal="distributed" vertical="center" justifyLastLine="1"/>
    </xf>
    <xf numFmtId="0" fontId="33" fillId="0" borderId="97" xfId="95" applyFont="1" applyBorder="1" applyAlignment="1">
      <alignment horizontal="distributed" vertical="center" justifyLastLine="1"/>
    </xf>
    <xf numFmtId="0" fontId="33" fillId="0" borderId="117" xfId="95" applyFont="1" applyBorder="1" applyAlignment="1">
      <alignment horizontal="distributed" vertical="center" justifyLastLine="1"/>
    </xf>
    <xf numFmtId="0" fontId="33" fillId="0" borderId="118" xfId="95" applyFont="1" applyBorder="1" applyAlignment="1">
      <alignment horizontal="distributed" vertical="center" justifyLastLine="1"/>
    </xf>
    <xf numFmtId="194" fontId="33" fillId="0" borderId="114" xfId="95" applyNumberFormat="1" applyFont="1" applyBorder="1" applyAlignment="1">
      <alignment horizontal="center" vertical="center"/>
    </xf>
    <xf numFmtId="194" fontId="33" fillId="0" borderId="115" xfId="95" applyNumberFormat="1" applyFont="1" applyBorder="1" applyAlignment="1">
      <alignment horizontal="center" vertical="center"/>
    </xf>
    <xf numFmtId="194" fontId="33" fillId="0" borderId="116" xfId="95" applyNumberFormat="1" applyFont="1" applyBorder="1" applyAlignment="1">
      <alignment horizontal="center" vertical="center"/>
    </xf>
    <xf numFmtId="0" fontId="33" fillId="0" borderId="115" xfId="95" applyFont="1" applyBorder="1" applyAlignment="1">
      <alignment horizontal="center" vertical="center"/>
    </xf>
    <xf numFmtId="0" fontId="33" fillId="0" borderId="116" xfId="95" applyFont="1" applyBorder="1" applyAlignment="1">
      <alignment horizontal="center" vertical="center"/>
    </xf>
    <xf numFmtId="0" fontId="19" fillId="0" borderId="115" xfId="4" applyBorder="1" applyAlignment="1">
      <alignment horizontal="center" vertical="center"/>
    </xf>
    <xf numFmtId="0" fontId="19" fillId="0" borderId="116" xfId="4" applyBorder="1" applyAlignment="1">
      <alignment horizontal="center" vertical="center"/>
    </xf>
    <xf numFmtId="0" fontId="33" fillId="0" borderId="105" xfId="95" applyFont="1" applyBorder="1" applyAlignment="1">
      <alignment horizontal="distributed" vertical="center" justifyLastLine="1"/>
    </xf>
    <xf numFmtId="0" fontId="33" fillId="0" borderId="120" xfId="95" applyFont="1" applyBorder="1" applyAlignment="1">
      <alignment horizontal="center" vertical="center" justifyLastLine="1"/>
    </xf>
    <xf numFmtId="0" fontId="33" fillId="0" borderId="121" xfId="95" applyFont="1" applyBorder="1" applyAlignment="1">
      <alignment horizontal="center" vertical="center" justifyLastLine="1"/>
    </xf>
    <xf numFmtId="0" fontId="33" fillId="0" borderId="122" xfId="95" applyFont="1" applyBorder="1" applyAlignment="1">
      <alignment horizontal="center" vertical="center" justifyLastLine="1"/>
    </xf>
    <xf numFmtId="0" fontId="33" fillId="0" borderId="39" xfId="95" applyFont="1" applyBorder="1" applyAlignment="1">
      <alignment horizontal="distributed" vertical="center" justifyLastLine="1"/>
    </xf>
    <xf numFmtId="0" fontId="33" fillId="0" borderId="41" xfId="95" applyFont="1" applyBorder="1" applyAlignment="1">
      <alignment horizontal="distributed" vertical="center" justifyLastLine="1"/>
    </xf>
    <xf numFmtId="0" fontId="33" fillId="0" borderId="98" xfId="95" applyFont="1" applyBorder="1" applyAlignment="1">
      <alignment horizontal="distributed" vertical="center" justifyLastLine="1"/>
    </xf>
    <xf numFmtId="0" fontId="33" fillId="0" borderId="114" xfId="97" applyFont="1" applyBorder="1" applyAlignment="1">
      <alignment horizontal="distributed" vertical="center" justifyLastLine="1"/>
    </xf>
    <xf numFmtId="0" fontId="33" fillId="0" borderId="115" xfId="97" applyFont="1" applyBorder="1" applyAlignment="1">
      <alignment horizontal="distributed" vertical="center" justifyLastLine="1"/>
    </xf>
    <xf numFmtId="0" fontId="33" fillId="0" borderId="116" xfId="97" applyFont="1" applyBorder="1" applyAlignment="1">
      <alignment horizontal="distributed" vertical="center" justifyLastLine="1"/>
    </xf>
    <xf numFmtId="0" fontId="53" fillId="0" borderId="12" xfId="97" applyFont="1" applyBorder="1" applyAlignment="1">
      <alignment horizontal="center" vertical="center"/>
    </xf>
    <xf numFmtId="194" fontId="33" fillId="0" borderId="120" xfId="98" applyNumberFormat="1" applyFont="1" applyBorder="1" applyAlignment="1">
      <alignment horizontal="center" vertical="center" shrinkToFit="1"/>
    </xf>
    <xf numFmtId="0" fontId="19" fillId="0" borderId="121" xfId="4" applyBorder="1" applyAlignment="1">
      <alignment horizontal="center" vertical="center" shrinkToFit="1"/>
    </xf>
    <xf numFmtId="0" fontId="19" fillId="0" borderId="122" xfId="4" applyBorder="1" applyAlignment="1">
      <alignment horizontal="center" vertical="center" shrinkToFit="1"/>
    </xf>
    <xf numFmtId="0" fontId="33" fillId="0" borderId="3" xfId="98" applyFont="1" applyBorder="1" applyAlignment="1">
      <alignment horizontal="center" vertical="center" shrinkToFit="1"/>
    </xf>
    <xf numFmtId="0" fontId="19" fillId="0" borderId="12" xfId="4" applyBorder="1" applyAlignment="1">
      <alignment horizontal="center" vertical="center" shrinkToFit="1"/>
    </xf>
    <xf numFmtId="0" fontId="19" fillId="0" borderId="2" xfId="4" applyBorder="1" applyAlignment="1">
      <alignment horizontal="center" vertical="center" shrinkToFit="1"/>
    </xf>
    <xf numFmtId="0" fontId="33" fillId="0" borderId="3" xfId="98" applyFont="1" applyBorder="1" applyAlignment="1">
      <alignment horizontal="distributed" vertical="center" justifyLastLine="1"/>
    </xf>
    <xf numFmtId="0" fontId="33" fillId="0" borderId="12" xfId="98" applyFont="1" applyBorder="1" applyAlignment="1">
      <alignment horizontal="distributed" vertical="center" justifyLastLine="1"/>
    </xf>
    <xf numFmtId="0" fontId="33" fillId="0" borderId="2" xfId="98" applyFont="1" applyBorder="1" applyAlignment="1">
      <alignment horizontal="distributed" vertical="center" justifyLastLine="1"/>
    </xf>
    <xf numFmtId="0" fontId="33" fillId="0" borderId="120" xfId="98" applyFont="1" applyBorder="1" applyAlignment="1">
      <alignment horizontal="center" vertical="center" shrinkToFit="1"/>
    </xf>
    <xf numFmtId="0" fontId="33" fillId="0" borderId="121" xfId="98" applyFont="1" applyBorder="1" applyAlignment="1">
      <alignment horizontal="center" vertical="center" shrinkToFit="1"/>
    </xf>
    <xf numFmtId="0" fontId="33" fillId="0" borderId="122" xfId="98" applyFont="1" applyBorder="1" applyAlignment="1">
      <alignment horizontal="center" vertical="center" shrinkToFit="1"/>
    </xf>
    <xf numFmtId="0" fontId="33" fillId="0" borderId="12" xfId="98" applyFont="1" applyBorder="1" applyAlignment="1">
      <alignment horizontal="center" vertical="center" shrinkToFit="1"/>
    </xf>
    <xf numFmtId="0" fontId="33" fillId="0" borderId="2" xfId="98" applyFont="1" applyBorder="1" applyAlignment="1">
      <alignment horizontal="center" vertical="center" shrinkToFit="1"/>
    </xf>
    <xf numFmtId="0" fontId="66" fillId="0" borderId="12" xfId="98" applyFont="1" applyBorder="1" applyAlignment="1">
      <alignment horizontal="center" vertical="center" shrinkToFit="1"/>
    </xf>
    <xf numFmtId="0" fontId="33" fillId="0" borderId="114" xfId="98" applyFont="1" applyBorder="1" applyAlignment="1">
      <alignment horizontal="distributed" vertical="center" justifyLastLine="1"/>
    </xf>
    <xf numFmtId="0" fontId="33" fillId="0" borderId="115" xfId="98" applyFont="1" applyBorder="1" applyAlignment="1">
      <alignment horizontal="distributed" vertical="center" justifyLastLine="1"/>
    </xf>
    <xf numFmtId="0" fontId="33" fillId="0" borderId="116" xfId="98" applyFont="1" applyBorder="1" applyAlignment="1">
      <alignment horizontal="distributed" vertical="center" justifyLastLine="1"/>
    </xf>
    <xf numFmtId="196" fontId="33" fillId="0" borderId="120" xfId="98" applyNumberFormat="1" applyFont="1" applyBorder="1" applyAlignment="1">
      <alignment horizontal="center" vertical="center" shrinkToFit="1"/>
    </xf>
    <xf numFmtId="196" fontId="33" fillId="0" borderId="121" xfId="98" applyNumberFormat="1" applyFont="1" applyBorder="1" applyAlignment="1">
      <alignment horizontal="center" vertical="center" shrinkToFit="1"/>
    </xf>
    <xf numFmtId="196" fontId="33" fillId="0" borderId="122" xfId="98" applyNumberFormat="1" applyFont="1" applyBorder="1" applyAlignment="1">
      <alignment horizontal="center" vertical="center" shrinkToFit="1"/>
    </xf>
    <xf numFmtId="186" fontId="38" fillId="0" borderId="100" xfId="63" applyNumberFormat="1" applyFont="1" applyBorder="1" applyAlignment="1">
      <alignment horizontal="center" vertical="center"/>
    </xf>
    <xf numFmtId="186" fontId="38" fillId="0" borderId="97" xfId="63" applyNumberFormat="1" applyFont="1" applyBorder="1" applyAlignment="1">
      <alignment horizontal="center" vertical="center"/>
    </xf>
    <xf numFmtId="186" fontId="38" fillId="0" borderId="133" xfId="63" applyNumberFormat="1" applyFont="1" applyBorder="1" applyAlignment="1">
      <alignment horizontal="center" vertical="center"/>
    </xf>
    <xf numFmtId="0" fontId="12" fillId="5" borderId="16" xfId="2" applyFont="1" applyFill="1" applyBorder="1" applyAlignment="1">
      <alignment horizontal="center" vertical="center"/>
    </xf>
    <xf numFmtId="0" fontId="12" fillId="5" borderId="17" xfId="2" applyFont="1" applyFill="1" applyBorder="1" applyAlignment="1">
      <alignment horizontal="center" vertical="center"/>
    </xf>
    <xf numFmtId="0" fontId="12" fillId="5" borderId="21" xfId="2" applyFont="1" applyFill="1" applyBorder="1" applyAlignment="1">
      <alignment horizontal="center" vertical="center"/>
    </xf>
    <xf numFmtId="186" fontId="38" fillId="0" borderId="10" xfId="63" applyNumberFormat="1" applyFont="1" applyBorder="1" applyAlignment="1">
      <alignment horizontal="center" vertical="center" wrapText="1"/>
    </xf>
    <xf numFmtId="186" fontId="38" fillId="0" borderId="140" xfId="63" applyNumberFormat="1" applyFont="1" applyBorder="1" applyAlignment="1">
      <alignment horizontal="center" vertical="center" wrapText="1"/>
    </xf>
    <xf numFmtId="186" fontId="38" fillId="0" borderId="134" xfId="63" applyNumberFormat="1" applyFont="1" applyBorder="1" applyAlignment="1">
      <alignment horizontal="center" vertical="center" wrapText="1"/>
    </xf>
    <xf numFmtId="186" fontId="38" fillId="0" borderId="139" xfId="63" applyNumberFormat="1" applyFont="1" applyBorder="1" applyAlignment="1">
      <alignment horizontal="center" vertical="center" wrapText="1"/>
    </xf>
    <xf numFmtId="186" fontId="38" fillId="0" borderId="15" xfId="63" applyNumberFormat="1" applyFont="1" applyBorder="1" applyAlignment="1">
      <alignment horizontal="center" vertical="center" wrapText="1"/>
    </xf>
    <xf numFmtId="186" fontId="38" fillId="0" borderId="138" xfId="63" applyNumberFormat="1" applyFont="1" applyBorder="1" applyAlignment="1">
      <alignment horizontal="center" vertical="center" wrapText="1"/>
    </xf>
    <xf numFmtId="0" fontId="38" fillId="0" borderId="84" xfId="63" applyFont="1"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8" fillId="0" borderId="4" xfId="63" applyFont="1" applyBorder="1" applyAlignment="1">
      <alignment horizontal="center" vertical="center"/>
    </xf>
    <xf numFmtId="0" fontId="0" fillId="0" borderId="7" xfId="0" applyBorder="1" applyAlignment="1">
      <alignment horizontal="center" vertical="center"/>
    </xf>
    <xf numFmtId="0" fontId="0" fillId="0" borderId="95" xfId="0" applyBorder="1" applyAlignment="1">
      <alignment horizontal="center" vertical="center"/>
    </xf>
    <xf numFmtId="186" fontId="38" fillId="0" borderId="85" xfId="63" applyNumberFormat="1" applyFont="1" applyBorder="1" applyAlignment="1">
      <alignment horizontal="center" vertical="center" wrapText="1"/>
    </xf>
    <xf numFmtId="0" fontId="0" fillId="0" borderId="94" xfId="0" applyBorder="1" applyAlignment="1">
      <alignment horizontal="center" vertical="center" wrapText="1"/>
    </xf>
    <xf numFmtId="0" fontId="0" fillId="0" borderId="90" xfId="0" applyBorder="1" applyAlignment="1">
      <alignment horizontal="center" vertical="center" wrapText="1"/>
    </xf>
    <xf numFmtId="0" fontId="38" fillId="0" borderId="86" xfId="63" applyFont="1" applyFill="1" applyBorder="1" applyAlignment="1">
      <alignment horizontal="center" vertical="center" shrinkToFit="1"/>
    </xf>
    <xf numFmtId="0" fontId="38" fillId="0" borderId="129" xfId="63" applyFont="1" applyFill="1" applyBorder="1" applyAlignment="1">
      <alignment horizontal="center" vertical="center" shrinkToFit="1"/>
    </xf>
    <xf numFmtId="0" fontId="38" fillId="0" borderId="1" xfId="63" applyFont="1" applyFill="1" applyBorder="1" applyAlignment="1">
      <alignment horizontal="center" vertical="center" shrinkToFit="1"/>
    </xf>
    <xf numFmtId="0" fontId="38" fillId="0" borderId="134" xfId="63" applyFont="1" applyFill="1" applyBorder="1" applyAlignment="1">
      <alignment horizontal="center" vertical="center" shrinkToFit="1"/>
    </xf>
    <xf numFmtId="0" fontId="38" fillId="0" borderId="80" xfId="63" applyFont="1" applyBorder="1" applyAlignment="1">
      <alignment horizontal="center" vertical="center" shrinkToFit="1"/>
    </xf>
    <xf numFmtId="0" fontId="38" fillId="0" borderId="131" xfId="63" applyFont="1" applyBorder="1" applyAlignment="1">
      <alignment horizontal="center" vertical="center" shrinkToFit="1"/>
    </xf>
    <xf numFmtId="0" fontId="38" fillId="0" borderId="101" xfId="63" applyFont="1" applyBorder="1" applyAlignment="1">
      <alignment horizontal="center" vertical="center" shrinkToFit="1"/>
    </xf>
    <xf numFmtId="0" fontId="38" fillId="0" borderId="139" xfId="63" applyFont="1" applyBorder="1" applyAlignment="1">
      <alignment horizontal="center" vertical="center" shrinkToFit="1"/>
    </xf>
    <xf numFmtId="0" fontId="38" fillId="0" borderId="84" xfId="63" applyFont="1" applyFill="1" applyBorder="1" applyAlignment="1">
      <alignment horizontal="center" vertical="center" shrinkToFit="1"/>
    </xf>
    <xf numFmtId="0" fontId="38" fillId="0" borderId="4" xfId="63" applyFont="1" applyFill="1" applyBorder="1" applyAlignment="1">
      <alignment horizontal="center" vertical="center" shrinkToFit="1"/>
    </xf>
    <xf numFmtId="0" fontId="38" fillId="0" borderId="82" xfId="63" applyFont="1" applyBorder="1" applyAlignment="1">
      <alignment horizontal="center" vertical="center" wrapText="1"/>
    </xf>
    <xf numFmtId="0" fontId="38" fillId="0" borderId="102" xfId="63" applyFont="1" applyBorder="1" applyAlignment="1">
      <alignment horizontal="center" vertical="center"/>
    </xf>
    <xf numFmtId="0" fontId="38" fillId="0" borderId="4" xfId="63" applyFont="1" applyFill="1" applyBorder="1" applyAlignment="1">
      <alignment vertical="center"/>
    </xf>
    <xf numFmtId="0" fontId="38" fillId="0" borderId="7" xfId="63" applyFont="1" applyFill="1" applyBorder="1" applyAlignment="1">
      <alignment vertical="center"/>
    </xf>
    <xf numFmtId="186" fontId="38" fillId="0" borderId="85" xfId="63" applyNumberFormat="1" applyFont="1" applyFill="1" applyBorder="1" applyAlignment="1">
      <alignment horizontal="center" vertical="center"/>
    </xf>
    <xf numFmtId="186" fontId="38" fillId="0" borderId="94" xfId="63" applyNumberFormat="1" applyFont="1" applyFill="1" applyBorder="1" applyAlignment="1">
      <alignment horizontal="center" vertical="center"/>
    </xf>
    <xf numFmtId="186" fontId="38" fillId="0" borderId="93" xfId="63" applyNumberFormat="1" applyFont="1" applyBorder="1" applyAlignment="1">
      <alignment horizontal="center" vertical="center" wrapText="1" shrinkToFit="1"/>
    </xf>
    <xf numFmtId="186" fontId="38" fillId="0" borderId="94" xfId="63" applyNumberFormat="1" applyFont="1" applyBorder="1" applyAlignment="1">
      <alignment horizontal="center" vertical="center" wrapText="1" shrinkToFit="1"/>
    </xf>
    <xf numFmtId="186" fontId="38" fillId="0" borderId="87" xfId="63" applyNumberFormat="1" applyFont="1" applyBorder="1" applyAlignment="1">
      <alignment horizontal="center" vertical="center" wrapText="1" shrinkToFit="1"/>
    </xf>
    <xf numFmtId="186" fontId="38" fillId="0" borderId="5" xfId="63" applyNumberFormat="1" applyFont="1" applyBorder="1" applyAlignment="1">
      <alignment horizontal="center" vertical="center" wrapText="1" shrinkToFit="1"/>
    </xf>
    <xf numFmtId="186" fontId="38" fillId="0" borderId="14" xfId="63" applyNumberFormat="1" applyFont="1" applyBorder="1" applyAlignment="1">
      <alignment horizontal="center" vertical="center" wrapText="1" shrinkToFit="1"/>
    </xf>
    <xf numFmtId="186" fontId="38" fillId="0" borderId="2" xfId="63" applyNumberFormat="1" applyFont="1" applyBorder="1" applyAlignment="1">
      <alignment horizontal="center" vertical="center" wrapText="1" shrinkToFit="1"/>
    </xf>
    <xf numFmtId="0" fontId="38" fillId="0" borderId="84" xfId="63" applyFont="1" applyFill="1" applyBorder="1" applyAlignment="1">
      <alignment horizontal="center" vertical="center"/>
    </xf>
    <xf numFmtId="0" fontId="38" fillId="0" borderId="88" xfId="63" applyFont="1" applyFill="1" applyBorder="1" applyAlignment="1">
      <alignment horizontal="center" vertical="center"/>
    </xf>
    <xf numFmtId="0" fontId="38" fillId="0" borderId="86" xfId="63" applyFont="1" applyFill="1" applyBorder="1" applyAlignment="1">
      <alignment horizontal="center" vertical="center"/>
    </xf>
    <xf numFmtId="0" fontId="38" fillId="0" borderId="1" xfId="63" applyFont="1" applyFill="1" applyBorder="1" applyAlignment="1">
      <alignment vertical="center"/>
    </xf>
    <xf numFmtId="186" fontId="38" fillId="0" borderId="87" xfId="63" applyNumberFormat="1" applyFont="1" applyFill="1" applyBorder="1" applyAlignment="1">
      <alignment horizontal="center" vertical="center"/>
    </xf>
    <xf numFmtId="186" fontId="38" fillId="0" borderId="123" xfId="63" applyNumberFormat="1" applyFont="1" applyFill="1" applyBorder="1" applyAlignment="1">
      <alignment horizontal="center" vertical="center" wrapText="1"/>
    </xf>
    <xf numFmtId="186" fontId="38" fillId="0" borderId="94" xfId="63" applyNumberFormat="1" applyFont="1" applyFill="1" applyBorder="1" applyAlignment="1">
      <alignment horizontal="center" vertical="center" wrapText="1"/>
    </xf>
    <xf numFmtId="186" fontId="58" fillId="0" borderId="85" xfId="63" applyNumberFormat="1" applyFont="1" applyBorder="1" applyAlignment="1">
      <alignment horizontal="center" vertical="center" wrapText="1"/>
    </xf>
    <xf numFmtId="186" fontId="58" fillId="0" borderId="94" xfId="63" applyNumberFormat="1" applyFont="1" applyBorder="1" applyAlignment="1">
      <alignment horizontal="center" vertical="center" wrapText="1"/>
    </xf>
    <xf numFmtId="186" fontId="58" fillId="0" borderId="90" xfId="63" applyNumberFormat="1" applyFont="1" applyBorder="1" applyAlignment="1">
      <alignment horizontal="center" vertical="center" wrapText="1"/>
    </xf>
    <xf numFmtId="186" fontId="58" fillId="0" borderId="4" xfId="63" applyNumberFormat="1" applyFont="1" applyBorder="1" applyAlignment="1">
      <alignment horizontal="center" vertical="center" wrapText="1"/>
    </xf>
    <xf numFmtId="186" fontId="58" fillId="0" borderId="7" xfId="63" applyNumberFormat="1" applyFont="1" applyBorder="1" applyAlignment="1">
      <alignment horizontal="center" vertical="center" wrapText="1"/>
    </xf>
    <xf numFmtId="186" fontId="58" fillId="0" borderId="95" xfId="63" applyNumberFormat="1" applyFont="1" applyBorder="1" applyAlignment="1">
      <alignment horizontal="center" vertical="center" wrapText="1"/>
    </xf>
    <xf numFmtId="0" fontId="27" fillId="0" borderId="16" xfId="63" applyFont="1" applyBorder="1" applyAlignment="1">
      <alignment horizontal="center" vertical="center" wrapText="1"/>
    </xf>
    <xf numFmtId="0" fontId="27" fillId="0" borderId="17" xfId="63" applyFont="1" applyBorder="1" applyAlignment="1">
      <alignment horizontal="center" vertical="center" wrapText="1"/>
    </xf>
    <xf numFmtId="0" fontId="27" fillId="0" borderId="18" xfId="63" applyFont="1" applyBorder="1" applyAlignment="1">
      <alignment horizontal="center" vertical="center" wrapText="1"/>
    </xf>
    <xf numFmtId="0" fontId="38" fillId="0" borderId="80" xfId="63" applyFont="1" applyBorder="1" applyAlignment="1">
      <alignment horizontal="center" vertical="center"/>
    </xf>
    <xf numFmtId="0" fontId="38" fillId="0" borderId="101" xfId="63" applyFont="1" applyBorder="1" applyAlignment="1">
      <alignment horizontal="center" vertical="center"/>
    </xf>
    <xf numFmtId="0" fontId="38" fillId="0" borderId="81" xfId="63" applyFont="1" applyBorder="1" applyAlignment="1">
      <alignment horizontal="center" vertical="center"/>
    </xf>
    <xf numFmtId="0" fontId="38" fillId="0" borderId="91" xfId="63" applyFont="1" applyBorder="1" applyAlignment="1">
      <alignment horizontal="center" vertical="center" wrapText="1"/>
    </xf>
    <xf numFmtId="0" fontId="38" fillId="0" borderId="92" xfId="63" applyFont="1" applyBorder="1" applyAlignment="1">
      <alignment horizontal="center" vertical="center"/>
    </xf>
    <xf numFmtId="186" fontId="58" fillId="0" borderId="5" xfId="63" applyNumberFormat="1" applyFont="1" applyBorder="1" applyAlignment="1">
      <alignment horizontal="center" vertical="center" wrapText="1"/>
    </xf>
    <xf numFmtId="186" fontId="58" fillId="0" borderId="14" xfId="63" applyNumberFormat="1" applyFont="1" applyBorder="1" applyAlignment="1">
      <alignment horizontal="center" vertical="center" wrapText="1"/>
    </xf>
    <xf numFmtId="186" fontId="58" fillId="0" borderId="98" xfId="63" applyNumberFormat="1" applyFont="1" applyBorder="1" applyAlignment="1">
      <alignment horizontal="center" vertical="center" wrapText="1"/>
    </xf>
    <xf numFmtId="0" fontId="38" fillId="0" borderId="89" xfId="63" applyFont="1" applyFill="1" applyBorder="1" applyAlignment="1">
      <alignment horizontal="center" vertical="center"/>
    </xf>
    <xf numFmtId="0" fontId="38" fillId="0" borderId="85" xfId="63" applyFont="1" applyFill="1" applyBorder="1" applyAlignment="1">
      <alignment horizontal="center" vertical="center"/>
    </xf>
    <xf numFmtId="0" fontId="38" fillId="0" borderId="90" xfId="63" applyFont="1" applyFill="1" applyBorder="1" applyAlignment="1">
      <alignment horizontal="center" vertical="center"/>
    </xf>
    <xf numFmtId="186" fontId="40" fillId="0" borderId="93" xfId="63" applyNumberFormat="1" applyFont="1" applyBorder="1" applyAlignment="1">
      <alignment horizontal="center" vertical="center"/>
    </xf>
    <xf numFmtId="186" fontId="40" fillId="0" borderId="90" xfId="63" applyNumberFormat="1" applyFont="1" applyBorder="1" applyAlignment="1">
      <alignment horizontal="center" vertical="center"/>
    </xf>
    <xf numFmtId="0" fontId="38" fillId="0" borderId="80" xfId="63" applyFont="1" applyBorder="1" applyAlignment="1">
      <alignment horizontal="center" vertical="center" wrapText="1"/>
    </xf>
    <xf numFmtId="0" fontId="38" fillId="0" borderId="129" xfId="63" applyFont="1" applyBorder="1" applyAlignment="1">
      <alignment horizontal="center" vertical="center" wrapText="1"/>
    </xf>
    <xf numFmtId="0" fontId="38" fillId="0" borderId="131" xfId="63" applyFont="1" applyBorder="1" applyAlignment="1">
      <alignment horizontal="center" vertical="center" wrapText="1"/>
    </xf>
    <xf numFmtId="0" fontId="38" fillId="0" borderId="130" xfId="63" applyFont="1" applyBorder="1" applyAlignment="1">
      <alignment horizontal="center" vertical="center"/>
    </xf>
    <xf numFmtId="0" fontId="38" fillId="0" borderId="132" xfId="63" applyFont="1" applyBorder="1" applyAlignment="1">
      <alignment horizontal="center" vertical="center"/>
    </xf>
    <xf numFmtId="186" fontId="38" fillId="0" borderId="84" xfId="63" applyNumberFormat="1" applyFont="1" applyBorder="1" applyAlignment="1">
      <alignment horizontal="center" vertical="center" wrapText="1"/>
    </xf>
    <xf numFmtId="186" fontId="38" fillId="0" borderId="88" xfId="63" applyNumberFormat="1" applyFont="1" applyBorder="1" applyAlignment="1">
      <alignment horizontal="center" vertical="center" wrapText="1"/>
    </xf>
    <xf numFmtId="186" fontId="38" fillId="0" borderId="89" xfId="63" applyNumberFormat="1" applyFont="1" applyBorder="1" applyAlignment="1">
      <alignment horizontal="center" vertical="center" wrapText="1"/>
    </xf>
    <xf numFmtId="0" fontId="38" fillId="0" borderId="95" xfId="63" applyFont="1" applyBorder="1" applyAlignment="1">
      <alignment horizontal="center" vertical="center"/>
    </xf>
    <xf numFmtId="0" fontId="38" fillId="0" borderId="91" xfId="63" applyFont="1" applyBorder="1" applyAlignment="1">
      <alignment horizontal="center" vertical="center"/>
    </xf>
    <xf numFmtId="0" fontId="38" fillId="0" borderId="89" xfId="63" applyFont="1" applyBorder="1" applyAlignment="1">
      <alignment horizontal="center" vertical="center"/>
    </xf>
    <xf numFmtId="0" fontId="38" fillId="0" borderId="129" xfId="63" applyFont="1" applyFill="1" applyBorder="1" applyAlignment="1">
      <alignment horizontal="center" vertical="center"/>
    </xf>
    <xf numFmtId="186" fontId="38" fillId="0" borderId="85" xfId="63" applyNumberFormat="1" applyFont="1" applyFill="1" applyBorder="1" applyAlignment="1">
      <alignment vertical="center"/>
    </xf>
    <xf numFmtId="186" fontId="38" fillId="0" borderId="87" xfId="63" applyNumberFormat="1" applyFont="1" applyFill="1" applyBorder="1" applyAlignment="1">
      <alignment vertical="center"/>
    </xf>
    <xf numFmtId="186" fontId="38" fillId="0" borderId="94" xfId="63" applyNumberFormat="1" applyFont="1" applyFill="1" applyBorder="1" applyAlignment="1">
      <alignment vertical="center"/>
    </xf>
    <xf numFmtId="0" fontId="27" fillId="0" borderId="96" xfId="63" applyFont="1" applyBorder="1" applyAlignment="1">
      <alignment horizontal="center" vertical="center" wrapText="1"/>
    </xf>
    <xf numFmtId="0" fontId="27" fillId="0" borderId="97" xfId="63" applyFont="1" applyBorder="1" applyAlignment="1">
      <alignment horizontal="center" vertical="center" wrapText="1"/>
    </xf>
    <xf numFmtId="0" fontId="27" fillId="0" borderId="133" xfId="63" applyFont="1" applyBorder="1" applyAlignment="1">
      <alignment horizontal="center" vertical="center" wrapText="1"/>
    </xf>
    <xf numFmtId="0" fontId="36" fillId="0" borderId="16" xfId="63" applyFont="1" applyBorder="1" applyAlignment="1">
      <alignment horizontal="center" vertical="center"/>
    </xf>
    <xf numFmtId="0" fontId="36" fillId="0" borderId="17" xfId="63" applyFont="1" applyBorder="1" applyAlignment="1">
      <alignment horizontal="center" vertical="center"/>
    </xf>
    <xf numFmtId="0" fontId="36" fillId="0" borderId="18" xfId="63" applyFont="1" applyBorder="1" applyAlignment="1">
      <alignment horizontal="center" vertical="center"/>
    </xf>
    <xf numFmtId="0" fontId="27" fillId="0" borderId="16" xfId="63" applyFont="1" applyBorder="1" applyAlignment="1">
      <alignment horizontal="center" vertical="center"/>
    </xf>
    <xf numFmtId="0" fontId="27" fillId="0" borderId="17" xfId="63" applyFont="1" applyBorder="1" applyAlignment="1">
      <alignment horizontal="center" vertical="center"/>
    </xf>
    <xf numFmtId="0" fontId="27" fillId="0" borderId="18" xfId="63" applyFont="1" applyBorder="1" applyAlignment="1">
      <alignment horizontal="center" vertical="center"/>
    </xf>
    <xf numFmtId="186" fontId="38" fillId="0" borderId="94" xfId="63" applyNumberFormat="1" applyFont="1" applyBorder="1" applyAlignment="1">
      <alignment horizontal="center" vertical="center" wrapText="1"/>
    </xf>
    <xf numFmtId="186" fontId="38" fillId="0" borderId="90" xfId="63" applyNumberFormat="1" applyFont="1" applyBorder="1" applyAlignment="1">
      <alignment horizontal="center" vertical="center" wrapText="1"/>
    </xf>
    <xf numFmtId="186" fontId="38" fillId="0" borderId="4" xfId="63" applyNumberFormat="1" applyFont="1" applyBorder="1" applyAlignment="1">
      <alignment horizontal="center" vertical="center" wrapText="1"/>
    </xf>
    <xf numFmtId="186" fontId="38" fillId="0" borderId="7" xfId="63" applyNumberFormat="1" applyFont="1" applyBorder="1" applyAlignment="1">
      <alignment horizontal="center" vertical="center" wrapText="1"/>
    </xf>
    <xf numFmtId="186" fontId="38" fillId="0" borderId="95" xfId="63" applyNumberFormat="1" applyFont="1" applyBorder="1" applyAlignment="1">
      <alignment horizontal="center" vertical="center" wrapText="1"/>
    </xf>
    <xf numFmtId="186" fontId="38" fillId="0" borderId="93" xfId="63" applyNumberFormat="1" applyFont="1" applyBorder="1" applyAlignment="1">
      <alignment horizontal="center" vertical="center" wrapText="1"/>
    </xf>
    <xf numFmtId="0" fontId="38" fillId="0" borderId="92" xfId="63" applyFont="1" applyFill="1" applyBorder="1" applyAlignment="1">
      <alignment horizontal="center" vertical="center"/>
    </xf>
    <xf numFmtId="0" fontId="38" fillId="0" borderId="95" xfId="63" applyFont="1" applyFill="1" applyBorder="1" applyAlignment="1">
      <alignment horizontal="center" vertical="center"/>
    </xf>
    <xf numFmtId="186" fontId="38" fillId="0" borderId="93" xfId="63" applyNumberFormat="1" applyFont="1" applyFill="1" applyBorder="1" applyAlignment="1">
      <alignment horizontal="center" vertical="center"/>
    </xf>
    <xf numFmtId="186" fontId="38" fillId="0" borderId="90" xfId="63" applyNumberFormat="1" applyFont="1" applyFill="1" applyBorder="1" applyAlignment="1">
      <alignment horizontal="center" vertical="center"/>
    </xf>
    <xf numFmtId="186" fontId="38" fillId="0" borderId="83" xfId="63" applyNumberFormat="1" applyFont="1" applyBorder="1" applyAlignment="1">
      <alignment horizontal="center" vertical="center" wrapText="1"/>
    </xf>
  </cellXfs>
  <cellStyles count="99">
    <cellStyle name="Calc Currency (0)" xfId="6" xr:uid="{00000000-0005-0000-0000-000000000000}"/>
    <cellStyle name="entry" xfId="7" xr:uid="{00000000-0005-0000-0000-000001000000}"/>
    <cellStyle name="Header1" xfId="8" xr:uid="{00000000-0005-0000-0000-000002000000}"/>
    <cellStyle name="Header2" xfId="9" xr:uid="{00000000-0005-0000-0000-000003000000}"/>
    <cellStyle name="Normal_#18-Internet" xfId="10" xr:uid="{00000000-0005-0000-0000-000004000000}"/>
    <cellStyle name="price" xfId="11" xr:uid="{00000000-0005-0000-0000-000005000000}"/>
    <cellStyle name="revised" xfId="12" xr:uid="{00000000-0005-0000-0000-000006000000}"/>
    <cellStyle name="section" xfId="13" xr:uid="{00000000-0005-0000-0000-000007000000}"/>
    <cellStyle name="title" xfId="14" xr:uid="{00000000-0005-0000-0000-000008000000}"/>
    <cellStyle name="パーセント 2" xfId="15" xr:uid="{00000000-0005-0000-0000-000009000000}"/>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91" builtinId="8" hidden="1"/>
    <cellStyle name="桁区切り" xfId="1" builtinId="6"/>
    <cellStyle name="桁区切り 2" xfId="5" xr:uid="{00000000-0005-0000-0000-00002A000000}"/>
    <cellStyle name="桁区切り 2 2" xfId="16" xr:uid="{00000000-0005-0000-0000-00002B000000}"/>
    <cellStyle name="桁区切り 2 3" xfId="89" xr:uid="{00000000-0005-0000-0000-00002C000000}"/>
    <cellStyle name="桁区切り 3" xfId="17" xr:uid="{00000000-0005-0000-0000-00002D000000}"/>
    <cellStyle name="桁区切り 4" xfId="18" xr:uid="{00000000-0005-0000-0000-00002E000000}"/>
    <cellStyle name="桁区切り 5" xfId="19" xr:uid="{00000000-0005-0000-0000-00002F000000}"/>
    <cellStyle name="桁区切り 6" xfId="3" xr:uid="{00000000-0005-0000-0000-000030000000}"/>
    <cellStyle name="桁区切り 7" xfId="20" xr:uid="{00000000-0005-0000-0000-000031000000}"/>
    <cellStyle name="標準" xfId="0" builtinId="0"/>
    <cellStyle name="標準 2" xfId="4" xr:uid="{00000000-0005-0000-0000-000033000000}"/>
    <cellStyle name="標準 2 2" xfId="21" xr:uid="{00000000-0005-0000-0000-000034000000}"/>
    <cellStyle name="標準 3" xfId="22" xr:uid="{00000000-0005-0000-0000-000035000000}"/>
    <cellStyle name="標準 4" xfId="23" xr:uid="{00000000-0005-0000-0000-000036000000}"/>
    <cellStyle name="標準 5" xfId="24" xr:uid="{00000000-0005-0000-0000-000037000000}"/>
    <cellStyle name="標準 6" xfId="2" xr:uid="{00000000-0005-0000-0000-000038000000}"/>
    <cellStyle name="標準 7" xfId="25" xr:uid="{00000000-0005-0000-0000-000039000000}"/>
    <cellStyle name="標準_17数量計算書" xfId="94" xr:uid="{00000000-0005-0000-0000-00003A000000}"/>
    <cellStyle name="標準_潅木地人力除草" xfId="93" xr:uid="{00000000-0005-0000-0000-00003B000000}"/>
    <cellStyle name="標準_芝生数量集計表" xfId="88" xr:uid="{00000000-0005-0000-0000-00003C000000}"/>
    <cellStyle name="標準_除草・芝刈面積計算書(下半期）" xfId="90" xr:uid="{00000000-0005-0000-0000-00003D000000}"/>
    <cellStyle name="標準_数量計算書 2" xfId="63" xr:uid="{00000000-0005-0000-0000-00003E000000}"/>
    <cellStyle name="標準_地被草花地人力除草" xfId="95" xr:uid="{00000000-0005-0000-0000-00003F000000}"/>
    <cellStyle name="標準_日本庭園ササ刈取集計表" xfId="97" xr:uid="{00000000-0005-0000-0000-000040000000}"/>
    <cellStyle name="標準_敷石地人力除草" xfId="98" xr:uid="{00000000-0005-0000-0000-000041000000}"/>
    <cellStyle name="標準_民博西側" xfId="96" xr:uid="{00000000-0005-0000-0000-000042000000}"/>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92" builtinId="9" hidden="1"/>
    <cellStyle name="未定義" xfId="26" xr:uid="{00000000-0005-0000-0000-000062000000}"/>
  </cellStyles>
  <dxfs count="39">
    <dxf>
      <font>
        <color theme="0"/>
      </font>
    </dxf>
    <dxf>
      <font>
        <color theme="0"/>
      </font>
    </dxf>
    <dxf>
      <font>
        <color theme="0"/>
      </font>
    </dxf>
    <dxf>
      <font>
        <color theme="0"/>
      </font>
    </dxf>
    <dxf>
      <font>
        <condense val="0"/>
        <extend val="0"/>
        <color indexed="9"/>
      </font>
    </dxf>
    <dxf>
      <font>
        <color theme="0"/>
      </font>
    </dxf>
    <dxf>
      <font>
        <color theme="0"/>
      </font>
    </dxf>
    <dxf>
      <font>
        <condense val="0"/>
        <extend val="0"/>
        <color indexed="9"/>
      </font>
    </dxf>
    <dxf>
      <font>
        <condense val="0"/>
        <extend val="0"/>
        <color indexed="12"/>
      </font>
    </dxf>
    <dxf>
      <font>
        <condense val="0"/>
        <extend val="0"/>
        <color indexed="10"/>
      </font>
    </dxf>
    <dxf>
      <font>
        <color theme="0"/>
      </font>
    </dxf>
    <dxf>
      <font>
        <color theme="0"/>
      </font>
    </dxf>
    <dxf>
      <font>
        <condense val="0"/>
        <extend val="0"/>
        <color indexed="9"/>
      </font>
    </dxf>
    <dxf>
      <font>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9"/>
      </font>
    </dxf>
    <dxf>
      <font>
        <condense val="0"/>
        <extend val="0"/>
        <color indexed="12"/>
      </font>
    </dxf>
    <dxf>
      <font>
        <condense val="0"/>
        <extend val="0"/>
        <color indexed="10"/>
      </font>
    </dxf>
    <dxf>
      <font>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9"/>
      </font>
    </dxf>
    <dxf>
      <font>
        <condense val="0"/>
        <extend val="0"/>
        <color indexed="9"/>
      </font>
    </dxf>
    <dxf>
      <font>
        <color theme="0"/>
      </font>
      <fill>
        <patternFill patternType="none">
          <fgColor indexed="64"/>
          <bgColor auto="1"/>
        </patternFill>
      </fill>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849;&#36890;&#20195;&#20385;&#34920;&#65288;&#65320;.13&#6528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0849;&#36890;&#20195;&#20385;&#34920;%20%20%20&#65288;&#37329;&#25244;&#6528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9632;&#24179;&#25104;23&#24180;&#24230;&#20849;&#36890;&#20195;&#20385;&#37329;&#20837;.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849;&#36890;&#20195;&#20385;&#34920;&#12288;&#12288;&#65288;&#37329;&#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代価A-1"/>
      <sheetName val="代価A-2"/>
      <sheetName val="代価A-3"/>
      <sheetName val="代価A-4"/>
      <sheetName val="代価A-5"/>
      <sheetName val="代価A-6"/>
      <sheetName val="代価A-7"/>
      <sheetName val="代価A-8"/>
      <sheetName val="代価A-9"/>
      <sheetName val="代価A-10"/>
      <sheetName val="代価A-11"/>
      <sheetName val="代価A-12"/>
      <sheetName val="代A13-15"/>
      <sheetName val="代価A-16"/>
      <sheetName val="代A17-18"/>
      <sheetName val="代価A-19"/>
      <sheetName val="代価B-1"/>
      <sheetName val="代価B-2"/>
      <sheetName val="代価B-3"/>
      <sheetName val="代価B-4"/>
      <sheetName val="代価B-5"/>
      <sheetName val="代価B-6"/>
      <sheetName val="代価B-7"/>
      <sheetName val="代B8-14"/>
      <sheetName val="代価B-15"/>
      <sheetName val="代価B-16"/>
      <sheetName val="代価B-17"/>
      <sheetName val="代C1-29"/>
      <sheetName val="代C30-42"/>
      <sheetName val="代C43-44"/>
      <sheetName val="代C45-46"/>
      <sheetName val="代C47-48"/>
      <sheetName val="代C49-51"/>
      <sheetName val="代価C-52"/>
      <sheetName val="代価C53-59"/>
      <sheetName val="代価D1A"/>
      <sheetName val="代価D1B"/>
      <sheetName val="代価D-2"/>
      <sheetName val="代D3A-12"/>
      <sheetName val="代価D-13"/>
      <sheetName val="代D14-15"/>
      <sheetName val="代価D-16"/>
      <sheetName val="代D17-32"/>
      <sheetName val="代D33-34"/>
      <sheetName val="代D35-36"/>
      <sheetName val="代D37-39"/>
      <sheetName val="代D40-41"/>
      <sheetName val="代D42-46"/>
      <sheetName val="代価D-47"/>
      <sheetName val="代価D-48"/>
      <sheetName val="代価D-49"/>
      <sheetName val="代価D-50"/>
      <sheetName val="代価D-51"/>
      <sheetName val="代E1-4"/>
      <sheetName val="代E5-7"/>
      <sheetName val="代E8-20"/>
      <sheetName val="代E21-23"/>
      <sheetName val="代価E-24"/>
      <sheetName val="代E25-26"/>
      <sheetName val="代価E-27"/>
      <sheetName val="代価E-28"/>
      <sheetName val="代価E-29"/>
      <sheetName val="代価E-30"/>
      <sheetName val="代価E-31"/>
      <sheetName val="代価E-32"/>
      <sheetName val="代価E-33"/>
      <sheetName val="代F1-4"/>
      <sheetName val="代F5-11b"/>
      <sheetName val="代F12-13"/>
      <sheetName val="代F14A-18"/>
      <sheetName val="代価F-19"/>
      <sheetName val="代価F-20"/>
      <sheetName val="代価F-21"/>
      <sheetName val="代価F-22"/>
      <sheetName val="代価F-23"/>
      <sheetName val="代価G-1"/>
      <sheetName val="代G2A-19"/>
      <sheetName val="代価G-20"/>
      <sheetName val="代価G-21"/>
      <sheetName val="代G22AB"/>
      <sheetName val="代G23-26"/>
      <sheetName val="代G27-28"/>
      <sheetName val="代価H1-AC"/>
      <sheetName val="代価H-2AC"/>
      <sheetName val="代I-1-5"/>
      <sheetName val="代価I-6"/>
      <sheetName val="代価I7-20"/>
      <sheetName val="I21低移0.5"/>
      <sheetName val="I22低移1.0"/>
      <sheetName val="代J1-25"/>
      <sheetName val="代J26-33"/>
      <sheetName val="ｵﾙﾄ散"/>
      <sheetName val="ｵﾙﾄ散2"/>
      <sheetName val="3種生共"/>
      <sheetName val="3種生共2"/>
      <sheetName val="生共散手"/>
      <sheetName val="薬散10"/>
      <sheetName val="薬散19"/>
      <sheetName val="枝抜き18-30"/>
      <sheetName val="枝抜き31-45"/>
      <sheetName val="枝抜き46-60"/>
      <sheetName val="枝抜き61-80"/>
      <sheetName val="枝抜き81-100"/>
      <sheetName val="枝抜き101-120"/>
      <sheetName val="&quot;単価&quot;"/>
      <sheetName val="代価一覧"/>
      <sheetName val="枝抜き121以上"/>
      <sheetName val="根回し60-90"/>
      <sheetName val="地被植"/>
      <sheetName val="低木植"/>
      <sheetName val="高木施肥"/>
      <sheetName val="高木施肥 (2)"/>
      <sheetName val="大木施肥 (3)"/>
      <sheetName val="追土改ﾎﾟ地"/>
      <sheetName val="追土改直植"/>
      <sheetName val="追ポ鉢上"/>
      <sheetName val="追低移"/>
      <sheetName val="追耕運機"/>
    </sheetNames>
    <sheetDataSet>
      <sheetData sheetId="0" refreshError="1"/>
      <sheetData sheetId="1" refreshError="1">
        <row r="28">
          <cell r="H28">
            <v>19280</v>
          </cell>
        </row>
      </sheetData>
      <sheetData sheetId="2" refreshError="1">
        <row r="24">
          <cell r="H24">
            <v>10448</v>
          </cell>
        </row>
      </sheetData>
      <sheetData sheetId="3" refreshError="1">
        <row r="26">
          <cell r="H26">
            <v>11376</v>
          </cell>
        </row>
      </sheetData>
      <sheetData sheetId="4" refreshError="1">
        <row r="20">
          <cell r="H20">
            <v>1915</v>
          </cell>
        </row>
      </sheetData>
      <sheetData sheetId="5" refreshError="1">
        <row r="30">
          <cell r="H30">
            <v>3551</v>
          </cell>
        </row>
      </sheetData>
      <sheetData sheetId="6" refreshError="1">
        <row r="26">
          <cell r="H26">
            <v>1439</v>
          </cell>
        </row>
      </sheetData>
      <sheetData sheetId="7" refreshError="1">
        <row r="21">
          <cell r="H21">
            <v>1812</v>
          </cell>
        </row>
      </sheetData>
      <sheetData sheetId="8" refreshError="1">
        <row r="28">
          <cell r="H28">
            <v>11857</v>
          </cell>
        </row>
      </sheetData>
      <sheetData sheetId="9" refreshError="1">
        <row r="24">
          <cell r="H24">
            <v>3567</v>
          </cell>
        </row>
      </sheetData>
      <sheetData sheetId="10" refreshError="1">
        <row r="14">
          <cell r="H14">
            <v>42500</v>
          </cell>
        </row>
      </sheetData>
      <sheetData sheetId="11" refreshError="1">
        <row r="15">
          <cell r="H15">
            <v>20790</v>
          </cell>
        </row>
      </sheetData>
      <sheetData sheetId="12" refreshError="1">
        <row r="21">
          <cell r="H21">
            <v>15630</v>
          </cell>
        </row>
      </sheetData>
      <sheetData sheetId="13" refreshError="1">
        <row r="12">
          <cell r="L12">
            <v>960</v>
          </cell>
        </row>
        <row r="16">
          <cell r="L16">
            <v>1099</v>
          </cell>
        </row>
        <row r="20">
          <cell r="L20">
            <v>979</v>
          </cell>
        </row>
      </sheetData>
      <sheetData sheetId="14" refreshError="1">
        <row r="13">
          <cell r="L13">
            <v>140</v>
          </cell>
        </row>
      </sheetData>
      <sheetData sheetId="15" refreshError="1">
        <row r="13">
          <cell r="L13">
            <v>742</v>
          </cell>
        </row>
        <row r="17">
          <cell r="L17">
            <v>794</v>
          </cell>
        </row>
      </sheetData>
      <sheetData sheetId="16" refreshError="1">
        <row r="19">
          <cell r="H19">
            <v>6825</v>
          </cell>
        </row>
      </sheetData>
      <sheetData sheetId="17" refreshError="1">
        <row r="29">
          <cell r="H29">
            <v>30336</v>
          </cell>
        </row>
      </sheetData>
      <sheetData sheetId="18" refreshError="1">
        <row r="25">
          <cell r="H25">
            <v>24027</v>
          </cell>
        </row>
      </sheetData>
      <sheetData sheetId="19" refreshError="1">
        <row r="23">
          <cell r="H23">
            <v>19027</v>
          </cell>
        </row>
      </sheetData>
      <sheetData sheetId="20" refreshError="1">
        <row r="27">
          <cell r="H27">
            <v>49500</v>
          </cell>
        </row>
      </sheetData>
      <sheetData sheetId="21" refreshError="1">
        <row r="23">
          <cell r="H23">
            <v>38656</v>
          </cell>
        </row>
      </sheetData>
      <sheetData sheetId="22" refreshError="1">
        <row r="21">
          <cell r="H21">
            <v>30062</v>
          </cell>
        </row>
      </sheetData>
      <sheetData sheetId="23" refreshError="1">
        <row r="23">
          <cell r="H23">
            <v>1622</v>
          </cell>
        </row>
      </sheetData>
      <sheetData sheetId="24" refreshError="1">
        <row r="10">
          <cell r="M10">
            <v>35000</v>
          </cell>
        </row>
        <row r="12">
          <cell r="M12">
            <v>52500</v>
          </cell>
        </row>
        <row r="14">
          <cell r="M14">
            <v>35000</v>
          </cell>
        </row>
        <row r="16">
          <cell r="M16">
            <v>35000</v>
          </cell>
        </row>
        <row r="18">
          <cell r="M18">
            <v>114710</v>
          </cell>
        </row>
        <row r="20">
          <cell r="M20">
            <v>120413</v>
          </cell>
        </row>
        <row r="22">
          <cell r="M22">
            <v>165568</v>
          </cell>
        </row>
      </sheetData>
      <sheetData sheetId="25" refreshError="1">
        <row r="29">
          <cell r="H29">
            <v>37920</v>
          </cell>
        </row>
      </sheetData>
      <sheetData sheetId="26" refreshError="1">
        <row r="14">
          <cell r="H14">
            <v>69800</v>
          </cell>
        </row>
      </sheetData>
      <sheetData sheetId="27" refreshError="1">
        <row r="14">
          <cell r="H14">
            <v>95300</v>
          </cell>
        </row>
      </sheetData>
      <sheetData sheetId="28" refreshError="1">
        <row r="9">
          <cell r="J9">
            <v>1021</v>
          </cell>
        </row>
        <row r="11">
          <cell r="J11">
            <v>1367</v>
          </cell>
        </row>
        <row r="13">
          <cell r="J13">
            <v>1747</v>
          </cell>
        </row>
        <row r="15">
          <cell r="J15">
            <v>3172</v>
          </cell>
        </row>
        <row r="17">
          <cell r="J17">
            <v>4436</v>
          </cell>
        </row>
        <row r="19">
          <cell r="J19">
            <v>6118</v>
          </cell>
        </row>
        <row r="21">
          <cell r="J21">
            <v>7909</v>
          </cell>
        </row>
        <row r="23">
          <cell r="J23">
            <v>1277</v>
          </cell>
        </row>
        <row r="25">
          <cell r="J25">
            <v>1709</v>
          </cell>
        </row>
        <row r="27">
          <cell r="J27">
            <v>2184</v>
          </cell>
        </row>
        <row r="29">
          <cell r="J29">
            <v>3965</v>
          </cell>
        </row>
        <row r="31">
          <cell r="J31">
            <v>5545</v>
          </cell>
        </row>
        <row r="33">
          <cell r="J33">
            <v>7648</v>
          </cell>
        </row>
        <row r="35">
          <cell r="J35">
            <v>9862</v>
          </cell>
        </row>
        <row r="37">
          <cell r="J37">
            <v>3871</v>
          </cell>
        </row>
        <row r="39">
          <cell r="J39">
            <v>4838</v>
          </cell>
        </row>
        <row r="41">
          <cell r="J41">
            <v>6290</v>
          </cell>
        </row>
        <row r="43">
          <cell r="J43">
            <v>10650</v>
          </cell>
        </row>
        <row r="45">
          <cell r="J45">
            <v>2419</v>
          </cell>
        </row>
        <row r="47">
          <cell r="J47">
            <v>10320</v>
          </cell>
        </row>
        <row r="49">
          <cell r="J49">
            <v>34290</v>
          </cell>
        </row>
        <row r="51">
          <cell r="J51">
            <v>60000</v>
          </cell>
        </row>
        <row r="53">
          <cell r="J53">
            <v>85710</v>
          </cell>
        </row>
        <row r="55">
          <cell r="J55">
            <v>4140</v>
          </cell>
        </row>
        <row r="57">
          <cell r="J57">
            <v>489</v>
          </cell>
        </row>
        <row r="59">
          <cell r="J59">
            <v>805</v>
          </cell>
        </row>
        <row r="61">
          <cell r="J61">
            <v>1124</v>
          </cell>
        </row>
        <row r="63">
          <cell r="J63">
            <v>1444</v>
          </cell>
        </row>
        <row r="65">
          <cell r="J65">
            <v>1766</v>
          </cell>
        </row>
      </sheetData>
      <sheetData sheetId="29" refreshError="1">
        <row r="9">
          <cell r="J9">
            <v>2096</v>
          </cell>
        </row>
        <row r="11">
          <cell r="J11">
            <v>3807</v>
          </cell>
        </row>
        <row r="13">
          <cell r="J13">
            <v>5322</v>
          </cell>
        </row>
        <row r="15">
          <cell r="J15">
            <v>7343</v>
          </cell>
        </row>
        <row r="17">
          <cell r="J17">
            <v>9491</v>
          </cell>
        </row>
        <row r="19">
          <cell r="J19">
            <v>250</v>
          </cell>
        </row>
        <row r="21">
          <cell r="J21">
            <v>331</v>
          </cell>
        </row>
        <row r="23">
          <cell r="J23">
            <v>171</v>
          </cell>
        </row>
        <row r="25">
          <cell r="J25">
            <v>313</v>
          </cell>
        </row>
        <row r="27">
          <cell r="J27">
            <v>1148</v>
          </cell>
        </row>
        <row r="29">
          <cell r="J29">
            <v>327</v>
          </cell>
        </row>
        <row r="31">
          <cell r="J31">
            <v>116</v>
          </cell>
        </row>
        <row r="33">
          <cell r="J33">
            <v>88</v>
          </cell>
        </row>
      </sheetData>
      <sheetData sheetId="30" refreshError="1">
        <row r="9">
          <cell r="K9">
            <v>244</v>
          </cell>
        </row>
        <row r="11">
          <cell r="K11">
            <v>378</v>
          </cell>
        </row>
      </sheetData>
      <sheetData sheetId="31" refreshError="1">
        <row r="9">
          <cell r="J9">
            <v>101</v>
          </cell>
        </row>
        <row r="12">
          <cell r="J12">
            <v>196</v>
          </cell>
        </row>
      </sheetData>
      <sheetData sheetId="32" refreshError="1">
        <row r="9">
          <cell r="J9">
            <v>305</v>
          </cell>
        </row>
        <row r="12">
          <cell r="J12">
            <v>301</v>
          </cell>
        </row>
      </sheetData>
      <sheetData sheetId="33" refreshError="1">
        <row r="10">
          <cell r="I10">
            <v>8128</v>
          </cell>
        </row>
        <row r="13">
          <cell r="I13">
            <v>16250</v>
          </cell>
        </row>
        <row r="16">
          <cell r="I16">
            <v>477</v>
          </cell>
        </row>
      </sheetData>
      <sheetData sheetId="34" refreshError="1">
        <row r="10">
          <cell r="H10">
            <v>455</v>
          </cell>
        </row>
      </sheetData>
      <sheetData sheetId="35" refreshError="1">
        <row r="10">
          <cell r="J10">
            <v>384</v>
          </cell>
        </row>
        <row r="13">
          <cell r="J13">
            <v>515</v>
          </cell>
        </row>
        <row r="16">
          <cell r="J16">
            <v>656</v>
          </cell>
        </row>
        <row r="19">
          <cell r="J19">
            <v>1193</v>
          </cell>
        </row>
        <row r="22">
          <cell r="J22">
            <v>1667</v>
          </cell>
        </row>
        <row r="25">
          <cell r="J25">
            <v>2304</v>
          </cell>
        </row>
        <row r="28">
          <cell r="J28">
            <v>2973</v>
          </cell>
        </row>
      </sheetData>
      <sheetData sheetId="36" refreshError="1">
        <row r="22">
          <cell r="H22">
            <v>8143</v>
          </cell>
        </row>
      </sheetData>
      <sheetData sheetId="37" refreshError="1">
        <row r="26">
          <cell r="H26">
            <v>9998</v>
          </cell>
        </row>
      </sheetData>
      <sheetData sheetId="38" refreshError="1">
        <row r="24">
          <cell r="H24">
            <v>49990</v>
          </cell>
        </row>
      </sheetData>
      <sheetData sheetId="39" refreshError="1">
        <row r="12">
          <cell r="M12">
            <v>13370</v>
          </cell>
        </row>
        <row r="16">
          <cell r="M16">
            <v>20920</v>
          </cell>
        </row>
        <row r="20">
          <cell r="M20">
            <v>16460</v>
          </cell>
        </row>
        <row r="24">
          <cell r="M24">
            <v>24010</v>
          </cell>
        </row>
        <row r="28">
          <cell r="M28">
            <v>7963</v>
          </cell>
        </row>
        <row r="32">
          <cell r="M32">
            <v>15520</v>
          </cell>
        </row>
        <row r="36">
          <cell r="M36">
            <v>15750</v>
          </cell>
        </row>
        <row r="40">
          <cell r="M40">
            <v>23300</v>
          </cell>
        </row>
        <row r="44">
          <cell r="M44">
            <v>13430</v>
          </cell>
        </row>
        <row r="48">
          <cell r="M48">
            <v>11720</v>
          </cell>
        </row>
        <row r="52">
          <cell r="M52">
            <v>11480</v>
          </cell>
        </row>
        <row r="56">
          <cell r="M56">
            <v>12300</v>
          </cell>
        </row>
        <row r="60">
          <cell r="M60">
            <v>17530</v>
          </cell>
        </row>
        <row r="64">
          <cell r="M64">
            <v>12480</v>
          </cell>
        </row>
      </sheetData>
      <sheetData sheetId="40" refreshError="1">
        <row r="12">
          <cell r="J12">
            <v>20433</v>
          </cell>
        </row>
      </sheetData>
      <sheetData sheetId="41" refreshError="1">
        <row r="12">
          <cell r="I12">
            <v>28430</v>
          </cell>
        </row>
        <row r="16">
          <cell r="I16">
            <v>5210</v>
          </cell>
        </row>
      </sheetData>
      <sheetData sheetId="42" refreshError="1">
        <row r="11">
          <cell r="J11">
            <v>7090</v>
          </cell>
        </row>
      </sheetData>
      <sheetData sheetId="43" refreshError="1">
        <row r="12">
          <cell r="M12">
            <v>26830</v>
          </cell>
        </row>
        <row r="16">
          <cell r="M16">
            <v>27640</v>
          </cell>
        </row>
        <row r="20">
          <cell r="M20">
            <v>37680</v>
          </cell>
        </row>
        <row r="24">
          <cell r="M24">
            <v>30150</v>
          </cell>
        </row>
        <row r="28">
          <cell r="M28">
            <v>30090</v>
          </cell>
        </row>
        <row r="32">
          <cell r="M32">
            <v>28920</v>
          </cell>
        </row>
        <row r="36">
          <cell r="M36">
            <v>32390</v>
          </cell>
        </row>
        <row r="40">
          <cell r="M40">
            <v>32630</v>
          </cell>
        </row>
        <row r="44">
          <cell r="M44">
            <v>27200</v>
          </cell>
        </row>
        <row r="48">
          <cell r="M48">
            <v>30370</v>
          </cell>
        </row>
        <row r="52">
          <cell r="M52">
            <v>28750</v>
          </cell>
        </row>
        <row r="56">
          <cell r="M56">
            <v>27380</v>
          </cell>
        </row>
        <row r="60">
          <cell r="M60">
            <v>30970</v>
          </cell>
        </row>
        <row r="64">
          <cell r="M64">
            <v>28210</v>
          </cell>
        </row>
        <row r="68">
          <cell r="M68">
            <v>151200</v>
          </cell>
        </row>
        <row r="72">
          <cell r="M72">
            <v>56630</v>
          </cell>
        </row>
      </sheetData>
      <sheetData sheetId="44" refreshError="1">
        <row r="12">
          <cell r="I12">
            <v>1877</v>
          </cell>
        </row>
        <row r="16">
          <cell r="I16">
            <v>683</v>
          </cell>
        </row>
      </sheetData>
      <sheetData sheetId="45" refreshError="1">
        <row r="12">
          <cell r="L12">
            <v>6912</v>
          </cell>
        </row>
        <row r="16">
          <cell r="L16">
            <v>5794</v>
          </cell>
        </row>
      </sheetData>
      <sheetData sheetId="46" refreshError="1">
        <row r="13">
          <cell r="L13">
            <v>13300</v>
          </cell>
        </row>
        <row r="17">
          <cell r="L17">
            <v>27800</v>
          </cell>
        </row>
        <row r="21">
          <cell r="L21">
            <v>18680</v>
          </cell>
        </row>
      </sheetData>
      <sheetData sheetId="47" refreshError="1">
        <row r="12">
          <cell r="I12">
            <v>20010</v>
          </cell>
        </row>
        <row r="16">
          <cell r="I16">
            <v>11040</v>
          </cell>
        </row>
      </sheetData>
      <sheetData sheetId="48" refreshError="1">
        <row r="12">
          <cell r="O12">
            <v>5971</v>
          </cell>
        </row>
        <row r="16">
          <cell r="O16">
            <v>5968</v>
          </cell>
        </row>
        <row r="20">
          <cell r="O20">
            <v>6130</v>
          </cell>
        </row>
        <row r="24">
          <cell r="O24">
            <v>7036</v>
          </cell>
        </row>
        <row r="28">
          <cell r="O28">
            <v>8646</v>
          </cell>
        </row>
      </sheetData>
      <sheetData sheetId="49" refreshError="1">
        <row r="13">
          <cell r="H13">
            <v>256</v>
          </cell>
        </row>
      </sheetData>
      <sheetData sheetId="50" refreshError="1">
        <row r="13">
          <cell r="G13">
            <v>45150</v>
          </cell>
        </row>
      </sheetData>
      <sheetData sheetId="51" refreshError="1">
        <row r="26">
          <cell r="H26">
            <v>59988</v>
          </cell>
        </row>
      </sheetData>
      <sheetData sheetId="52" refreshError="1">
        <row r="14">
          <cell r="N14">
            <v>36760</v>
          </cell>
        </row>
      </sheetData>
      <sheetData sheetId="53" refreshError="1">
        <row r="13">
          <cell r="H13">
            <v>2705</v>
          </cell>
        </row>
      </sheetData>
      <sheetData sheetId="54" refreshError="1">
        <row r="11">
          <cell r="J11">
            <v>259</v>
          </cell>
        </row>
        <row r="15">
          <cell r="J15">
            <v>345</v>
          </cell>
        </row>
        <row r="19">
          <cell r="J19">
            <v>353</v>
          </cell>
        </row>
        <row r="23">
          <cell r="J23">
            <v>572</v>
          </cell>
        </row>
      </sheetData>
      <sheetData sheetId="55" refreshError="1">
        <row r="14">
          <cell r="K14">
            <v>511</v>
          </cell>
        </row>
        <row r="19">
          <cell r="K19">
            <v>2285</v>
          </cell>
        </row>
        <row r="24">
          <cell r="K24">
            <v>3362</v>
          </cell>
        </row>
      </sheetData>
      <sheetData sheetId="56" refreshError="1">
        <row r="13">
          <cell r="K13">
            <v>612</v>
          </cell>
        </row>
        <row r="18">
          <cell r="K18">
            <v>832</v>
          </cell>
        </row>
        <row r="23">
          <cell r="K23">
            <v>3273</v>
          </cell>
        </row>
        <row r="28">
          <cell r="K28">
            <v>3366</v>
          </cell>
        </row>
        <row r="42">
          <cell r="K42">
            <v>7596</v>
          </cell>
        </row>
        <row r="47">
          <cell r="K47">
            <v>7679</v>
          </cell>
        </row>
        <row r="52">
          <cell r="K52">
            <v>4712</v>
          </cell>
        </row>
        <row r="57">
          <cell r="K57">
            <v>4887</v>
          </cell>
        </row>
        <row r="62">
          <cell r="K62">
            <v>7074</v>
          </cell>
        </row>
        <row r="76">
          <cell r="K76">
            <v>7137</v>
          </cell>
        </row>
        <row r="81">
          <cell r="K81">
            <v>12150</v>
          </cell>
        </row>
        <row r="86">
          <cell r="K86">
            <v>12460</v>
          </cell>
        </row>
        <row r="91">
          <cell r="K91">
            <v>756</v>
          </cell>
        </row>
      </sheetData>
      <sheetData sheetId="57" refreshError="1">
        <row r="11">
          <cell r="J11">
            <v>148</v>
          </cell>
        </row>
        <row r="15">
          <cell r="J15">
            <v>634</v>
          </cell>
        </row>
        <row r="19">
          <cell r="J19">
            <v>633</v>
          </cell>
        </row>
      </sheetData>
      <sheetData sheetId="58" refreshError="1">
        <row r="11">
          <cell r="G11">
            <v>1602</v>
          </cell>
        </row>
      </sheetData>
      <sheetData sheetId="59" refreshError="1">
        <row r="13">
          <cell r="I13">
            <v>60</v>
          </cell>
        </row>
        <row r="18">
          <cell r="I18">
            <v>9904</v>
          </cell>
        </row>
      </sheetData>
      <sheetData sheetId="60" refreshError="1">
        <row r="23">
          <cell r="H23">
            <v>52</v>
          </cell>
        </row>
      </sheetData>
      <sheetData sheetId="61" refreshError="1">
        <row r="20">
          <cell r="H20">
            <v>14</v>
          </cell>
        </row>
      </sheetData>
      <sheetData sheetId="62" refreshError="1">
        <row r="20">
          <cell r="H20">
            <v>6762</v>
          </cell>
        </row>
      </sheetData>
      <sheetData sheetId="63" refreshError="1">
        <row r="28">
          <cell r="H28">
            <v>567</v>
          </cell>
        </row>
      </sheetData>
      <sheetData sheetId="64" refreshError="1">
        <row r="13">
          <cell r="J13">
            <v>530</v>
          </cell>
        </row>
      </sheetData>
      <sheetData sheetId="65" refreshError="1">
        <row r="18">
          <cell r="H18">
            <v>34310</v>
          </cell>
        </row>
      </sheetData>
      <sheetData sheetId="66" refreshError="1">
        <row r="17">
          <cell r="H17">
            <v>17550</v>
          </cell>
        </row>
      </sheetData>
      <sheetData sheetId="67" refreshError="1">
        <row r="12">
          <cell r="M12">
            <v>1381</v>
          </cell>
        </row>
        <row r="16">
          <cell r="M16">
            <v>416</v>
          </cell>
        </row>
        <row r="20">
          <cell r="M20">
            <v>208</v>
          </cell>
        </row>
        <row r="24">
          <cell r="M24">
            <v>83</v>
          </cell>
        </row>
      </sheetData>
      <sheetData sheetId="68" refreshError="1">
        <row r="11">
          <cell r="K11">
            <v>1814</v>
          </cell>
        </row>
        <row r="15">
          <cell r="K15">
            <v>2547</v>
          </cell>
        </row>
        <row r="19">
          <cell r="K19">
            <v>431</v>
          </cell>
        </row>
        <row r="23">
          <cell r="K23">
            <v>396</v>
          </cell>
        </row>
        <row r="27">
          <cell r="K27">
            <v>284</v>
          </cell>
        </row>
        <row r="31">
          <cell r="K31">
            <v>249</v>
          </cell>
        </row>
        <row r="35">
          <cell r="K35">
            <v>300</v>
          </cell>
        </row>
        <row r="39">
          <cell r="K39">
            <v>214</v>
          </cell>
        </row>
        <row r="43">
          <cell r="K43">
            <v>429</v>
          </cell>
        </row>
        <row r="47">
          <cell r="K47">
            <v>377</v>
          </cell>
        </row>
        <row r="51">
          <cell r="K51">
            <v>687</v>
          </cell>
        </row>
        <row r="55">
          <cell r="K55">
            <v>601</v>
          </cell>
        </row>
      </sheetData>
      <sheetData sheetId="69" refreshError="1">
        <row r="12">
          <cell r="M12">
            <v>30170</v>
          </cell>
        </row>
        <row r="16">
          <cell r="M16">
            <v>818</v>
          </cell>
        </row>
      </sheetData>
      <sheetData sheetId="70" refreshError="1">
        <row r="11">
          <cell r="I11">
            <v>773</v>
          </cell>
        </row>
        <row r="15">
          <cell r="I15">
            <v>1547</v>
          </cell>
        </row>
        <row r="19">
          <cell r="I19">
            <v>913</v>
          </cell>
        </row>
        <row r="23">
          <cell r="I23">
            <v>1204</v>
          </cell>
        </row>
        <row r="27">
          <cell r="I27">
            <v>393</v>
          </cell>
        </row>
        <row r="31">
          <cell r="I31">
            <v>1393</v>
          </cell>
        </row>
      </sheetData>
      <sheetData sheetId="71" refreshError="1">
        <row r="11">
          <cell r="K11">
            <v>2397</v>
          </cell>
        </row>
      </sheetData>
      <sheetData sheetId="72" refreshError="1">
        <row r="11">
          <cell r="J11">
            <v>2305</v>
          </cell>
        </row>
      </sheetData>
      <sheetData sheetId="73" refreshError="1">
        <row r="26">
          <cell r="H26">
            <v>2258</v>
          </cell>
        </row>
      </sheetData>
      <sheetData sheetId="74" refreshError="1">
        <row r="12">
          <cell r="K12">
            <v>924</v>
          </cell>
        </row>
      </sheetData>
      <sheetData sheetId="75" refreshError="1">
        <row r="11">
          <cell r="I11">
            <v>268</v>
          </cell>
        </row>
      </sheetData>
      <sheetData sheetId="76" refreshError="1">
        <row r="12">
          <cell r="J12">
            <v>3087</v>
          </cell>
        </row>
      </sheetData>
      <sheetData sheetId="77" refreshError="1">
        <row r="11">
          <cell r="K11">
            <v>194</v>
          </cell>
        </row>
        <row r="15">
          <cell r="K15">
            <v>97</v>
          </cell>
        </row>
        <row r="19">
          <cell r="K19">
            <v>18710</v>
          </cell>
        </row>
        <row r="23">
          <cell r="K23">
            <v>4893</v>
          </cell>
        </row>
        <row r="27">
          <cell r="K27">
            <v>21510</v>
          </cell>
        </row>
        <row r="31">
          <cell r="K31">
            <v>5648</v>
          </cell>
        </row>
        <row r="35">
          <cell r="K35">
            <v>24430</v>
          </cell>
        </row>
        <row r="39">
          <cell r="K39">
            <v>3834</v>
          </cell>
        </row>
        <row r="43">
          <cell r="K43">
            <v>22400</v>
          </cell>
        </row>
        <row r="52">
          <cell r="K52">
            <v>3837</v>
          </cell>
        </row>
        <row r="56">
          <cell r="K56">
            <v>6654</v>
          </cell>
        </row>
        <row r="60">
          <cell r="K60">
            <v>4581</v>
          </cell>
        </row>
        <row r="64">
          <cell r="K64">
            <v>7009</v>
          </cell>
        </row>
        <row r="68">
          <cell r="K68">
            <v>288</v>
          </cell>
        </row>
        <row r="72">
          <cell r="K72">
            <v>5495</v>
          </cell>
        </row>
        <row r="76">
          <cell r="K76">
            <v>4778</v>
          </cell>
        </row>
        <row r="80">
          <cell r="K80">
            <v>5488</v>
          </cell>
        </row>
        <row r="84">
          <cell r="K84">
            <v>18450</v>
          </cell>
        </row>
        <row r="88">
          <cell r="K88">
            <v>5472</v>
          </cell>
        </row>
        <row r="92">
          <cell r="K92">
            <v>29200</v>
          </cell>
        </row>
      </sheetData>
      <sheetData sheetId="78" refreshError="1">
        <row r="11">
          <cell r="J11">
            <v>519</v>
          </cell>
        </row>
      </sheetData>
      <sheetData sheetId="79" refreshError="1">
        <row r="11">
          <cell r="I11">
            <v>415</v>
          </cell>
        </row>
      </sheetData>
      <sheetData sheetId="80" refreshError="1">
        <row r="12">
          <cell r="J12">
            <v>37970</v>
          </cell>
          <cell r="K12">
            <v>1729</v>
          </cell>
        </row>
      </sheetData>
      <sheetData sheetId="81" refreshError="1">
        <row r="11">
          <cell r="J11">
            <v>5731</v>
          </cell>
        </row>
        <row r="15">
          <cell r="J15">
            <v>6113</v>
          </cell>
        </row>
        <row r="19">
          <cell r="J19">
            <v>6635</v>
          </cell>
        </row>
        <row r="23">
          <cell r="J23">
            <v>26700</v>
          </cell>
        </row>
      </sheetData>
      <sheetData sheetId="82" refreshError="1">
        <row r="11">
          <cell r="J11">
            <v>3807</v>
          </cell>
        </row>
        <row r="15">
          <cell r="I15">
            <v>2251</v>
          </cell>
        </row>
      </sheetData>
      <sheetData sheetId="83" refreshError="1">
        <row r="11">
          <cell r="K11">
            <v>23000</v>
          </cell>
        </row>
        <row r="15">
          <cell r="K15">
            <v>17800</v>
          </cell>
        </row>
        <row r="19">
          <cell r="K19">
            <v>18330</v>
          </cell>
        </row>
      </sheetData>
      <sheetData sheetId="84" refreshError="1">
        <row r="12">
          <cell r="H12">
            <v>35570</v>
          </cell>
        </row>
        <row r="16">
          <cell r="H16">
            <v>30150</v>
          </cell>
        </row>
        <row r="20">
          <cell r="H20">
            <v>26180</v>
          </cell>
        </row>
      </sheetData>
      <sheetData sheetId="85" refreshError="1">
        <row r="9">
          <cell r="I9">
            <v>1014</v>
          </cell>
        </row>
        <row r="12">
          <cell r="I12">
            <v>14820</v>
          </cell>
        </row>
        <row r="15">
          <cell r="I15">
            <v>9202</v>
          </cell>
        </row>
        <row r="18">
          <cell r="I18">
            <v>2366</v>
          </cell>
        </row>
        <row r="21">
          <cell r="I21">
            <v>15540</v>
          </cell>
        </row>
      </sheetData>
      <sheetData sheetId="86" refreshError="1">
        <row r="13">
          <cell r="H13">
            <v>85</v>
          </cell>
        </row>
      </sheetData>
      <sheetData sheetId="87" refreshError="1">
        <row r="9">
          <cell r="J9">
            <v>4956</v>
          </cell>
        </row>
        <row r="12">
          <cell r="J12">
            <v>4069</v>
          </cell>
        </row>
        <row r="15">
          <cell r="J15">
            <v>64</v>
          </cell>
        </row>
        <row r="18">
          <cell r="J18">
            <v>84</v>
          </cell>
        </row>
        <row r="21">
          <cell r="J21">
            <v>71</v>
          </cell>
        </row>
        <row r="24">
          <cell r="J24">
            <v>205</v>
          </cell>
        </row>
        <row r="27">
          <cell r="J27">
            <v>318</v>
          </cell>
        </row>
        <row r="30">
          <cell r="J30">
            <v>716</v>
          </cell>
        </row>
        <row r="33">
          <cell r="J33">
            <v>141</v>
          </cell>
        </row>
        <row r="41">
          <cell r="J41">
            <v>118</v>
          </cell>
        </row>
        <row r="44">
          <cell r="J44">
            <v>70</v>
          </cell>
        </row>
        <row r="48">
          <cell r="J48">
            <v>1104</v>
          </cell>
        </row>
        <row r="52">
          <cell r="J52">
            <v>723</v>
          </cell>
        </row>
        <row r="56">
          <cell r="J56">
            <v>142</v>
          </cell>
        </row>
      </sheetData>
      <sheetData sheetId="88" refreshError="1"/>
      <sheetData sheetId="89" refreshError="1"/>
      <sheetData sheetId="90" refreshError="1">
        <row r="9">
          <cell r="L9">
            <v>3252</v>
          </cell>
        </row>
        <row r="11">
          <cell r="L11">
            <v>7181</v>
          </cell>
        </row>
        <row r="13">
          <cell r="L13">
            <v>10900</v>
          </cell>
        </row>
        <row r="15">
          <cell r="L15">
            <v>17320</v>
          </cell>
        </row>
        <row r="17">
          <cell r="L17">
            <v>24610</v>
          </cell>
        </row>
        <row r="19">
          <cell r="L19">
            <v>31900</v>
          </cell>
        </row>
        <row r="21">
          <cell r="L21">
            <v>42750</v>
          </cell>
        </row>
        <row r="23">
          <cell r="L23">
            <v>59550</v>
          </cell>
        </row>
        <row r="25">
          <cell r="L25">
            <v>8421</v>
          </cell>
        </row>
        <row r="27">
          <cell r="L27">
            <v>13240</v>
          </cell>
        </row>
        <row r="29">
          <cell r="L29">
            <v>21060</v>
          </cell>
        </row>
        <row r="31">
          <cell r="L31">
            <v>29710</v>
          </cell>
        </row>
        <row r="33">
          <cell r="L33">
            <v>38380</v>
          </cell>
        </row>
        <row r="35">
          <cell r="L35">
            <v>51420</v>
          </cell>
        </row>
        <row r="37">
          <cell r="L37">
            <v>72430</v>
          </cell>
        </row>
        <row r="39">
          <cell r="L39">
            <v>3836</v>
          </cell>
        </row>
        <row r="41">
          <cell r="L41">
            <v>5742</v>
          </cell>
        </row>
        <row r="43">
          <cell r="L43">
            <v>2428</v>
          </cell>
        </row>
        <row r="45">
          <cell r="L45">
            <v>5533</v>
          </cell>
        </row>
        <row r="47">
          <cell r="L47">
            <v>8976</v>
          </cell>
        </row>
        <row r="49">
          <cell r="L49">
            <v>14570</v>
          </cell>
        </row>
        <row r="51">
          <cell r="L51">
            <v>19940</v>
          </cell>
        </row>
        <row r="53">
          <cell r="L53">
            <v>25310</v>
          </cell>
        </row>
        <row r="55">
          <cell r="L55">
            <v>34500</v>
          </cell>
        </row>
        <row r="57">
          <cell r="L57">
            <v>48560</v>
          </cell>
        </row>
      </sheetData>
      <sheetData sheetId="91" refreshError="1">
        <row r="9">
          <cell r="K9">
            <v>2602</v>
          </cell>
        </row>
        <row r="11">
          <cell r="K11">
            <v>5745</v>
          </cell>
        </row>
        <row r="13">
          <cell r="K13">
            <v>8719</v>
          </cell>
        </row>
        <row r="15">
          <cell r="K15">
            <v>13860</v>
          </cell>
        </row>
        <row r="17">
          <cell r="K17">
            <v>19690</v>
          </cell>
        </row>
        <row r="19">
          <cell r="K19">
            <v>25520</v>
          </cell>
        </row>
        <row r="21">
          <cell r="K21">
            <v>34200</v>
          </cell>
        </row>
        <row r="23">
          <cell r="K23">
            <v>47640</v>
          </cell>
        </row>
      </sheetData>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単価&quot;"/>
      <sheetName val="労務単価"/>
      <sheetName val="代価一覧"/>
      <sheetName val="代価A-1"/>
      <sheetName val="代価A-2"/>
      <sheetName val="代価A-3"/>
      <sheetName val="代価A-4"/>
      <sheetName val="代価A-5"/>
      <sheetName val="代価A-6"/>
      <sheetName val="代価A-7"/>
      <sheetName val="代価A-8"/>
      <sheetName val="代価A-9"/>
      <sheetName val="代価A-10"/>
      <sheetName val="代価A-11"/>
      <sheetName val="代価A-12"/>
      <sheetName val="代A13-15"/>
      <sheetName val="代価A-16"/>
      <sheetName val="代A17-18"/>
      <sheetName val="代価A-19"/>
      <sheetName val="代価B-1"/>
      <sheetName val="代価B-2"/>
      <sheetName val="代価B-3"/>
      <sheetName val="代価B-4"/>
      <sheetName val="代価B-5"/>
      <sheetName val="代価B-6"/>
      <sheetName val="代価B-7"/>
      <sheetName val="代B8-14"/>
      <sheetName val="代価B-15"/>
      <sheetName val="代価B-16"/>
      <sheetName val="代価B-17"/>
      <sheetName val="代C1-29"/>
      <sheetName val="代C30-42"/>
      <sheetName val="代C43-44"/>
      <sheetName val="代C45-46"/>
      <sheetName val="代C47-48"/>
      <sheetName val="代C49-51"/>
      <sheetName val="代価C-52"/>
      <sheetName val="代価C53-66"/>
      <sheetName val="代価D1A"/>
      <sheetName val="代価D1B"/>
      <sheetName val="代価D-2"/>
      <sheetName val="代D3A-12"/>
      <sheetName val="代価D-13"/>
      <sheetName val="代D14-15"/>
      <sheetName val="代価D-16（欠番）"/>
      <sheetName val="代D17-32"/>
      <sheetName val="代D33-34"/>
      <sheetName val="代D35-36"/>
      <sheetName val="代D37-39"/>
      <sheetName val="代D40-41"/>
      <sheetName val="代D42-46"/>
      <sheetName val="代価D-47"/>
      <sheetName val="代価D-48"/>
      <sheetName val="代価D-49"/>
      <sheetName val="代価D-50"/>
      <sheetName val="代価D-51"/>
      <sheetName val="代E1-4"/>
      <sheetName val="代E5-7"/>
      <sheetName val="代E8-20"/>
      <sheetName val="代E21-23"/>
      <sheetName val="代価E-24"/>
      <sheetName val="代E25-26"/>
      <sheetName val="代価E-27"/>
      <sheetName val="代価E-28"/>
      <sheetName val="代価E-29"/>
      <sheetName val="代価E-30"/>
      <sheetName val="代価E-31"/>
      <sheetName val="代価E-32"/>
      <sheetName val="代価E-33"/>
      <sheetName val="代F1-4"/>
      <sheetName val="代F5-11b"/>
      <sheetName val="代F12-13"/>
      <sheetName val="代F14A-18"/>
      <sheetName val="代価F-19"/>
      <sheetName val="代価F-20"/>
      <sheetName val="代価F-21"/>
      <sheetName val="代価F-22"/>
      <sheetName val="代価F-23"/>
      <sheetName val="代価G-1"/>
      <sheetName val="代G2A-19"/>
      <sheetName val="代価G-20"/>
      <sheetName val="代価G-21"/>
      <sheetName val="代G22AB"/>
      <sheetName val="代G23-26"/>
      <sheetName val="代G27-28"/>
      <sheetName val="代価H1-AC"/>
      <sheetName val="代価H-2AC"/>
      <sheetName val="代I-1-5"/>
      <sheetName val="代価I-6"/>
      <sheetName val="代価I7-20"/>
      <sheetName val="代J1-25"/>
      <sheetName val="代J26-33"/>
      <sheetName val="変更金額内訳"/>
      <sheetName val="変鏡"/>
      <sheetName val="諸経費"/>
      <sheetName val="費内 "/>
      <sheetName val="バラ管理（１）"/>
      <sheetName val="バラ管理（１）の２"/>
      <sheetName val="バラ管理（２）"/>
      <sheetName val="あじさい-1"/>
      <sheetName val="あじさい-2"/>
      <sheetName val="つばき-1"/>
      <sheetName val="茶 "/>
      <sheetName val="菖蒲管理工"/>
      <sheetName val="菖蒲苗床管理工"/>
      <sheetName val="ハス管理工"/>
      <sheetName val="1鉢上"/>
      <sheetName val="2リドミル"/>
      <sheetName val="3間引き"/>
      <sheetName val="4株分け"/>
      <sheetName val="5ロング"/>
      <sheetName val="6土改"/>
      <sheetName val="7耕機)"/>
      <sheetName val="8苗植"/>
      <sheetName val="9ロング苗用"/>
      <sheetName val="10地下茎整理（ぐり石部）"/>
      <sheetName val="11土壌改良工"/>
      <sheetName val="除草剤散布"/>
      <sheetName val="移植（アジサイ"/>
      <sheetName val="植栽（アジサイ"/>
      <sheetName val="チップ敷均し"/>
      <sheetName val="施肥ツバキ中木"/>
      <sheetName val="施肥ツバキ潅木地"/>
      <sheetName val="高植え工"/>
      <sheetName val="土壌改良 "/>
      <sheetName val="施肥（茶）"/>
      <sheetName val="一本支柱"/>
      <sheetName val="潅木地チップ敷均し"/>
    </sheetNames>
    <sheetDataSet>
      <sheetData sheetId="0" refreshError="1">
        <row r="30">
          <cell r="G30">
            <v>2850</v>
          </cell>
        </row>
        <row r="32">
          <cell r="G32">
            <v>5840</v>
          </cell>
        </row>
      </sheetData>
      <sheetData sheetId="1" refreshError="1"/>
      <sheetData sheetId="2" refreshError="1"/>
      <sheetData sheetId="3"/>
      <sheetData sheetId="4">
        <row r="18">
          <cell r="G18">
            <v>660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データ入力シート"/>
      <sheetName val="代価一覧"/>
      <sheetName val="代価A-1"/>
      <sheetName val="代価A-2"/>
      <sheetName val="代価A-3"/>
      <sheetName val="代価A-4"/>
      <sheetName val="代価A-5"/>
      <sheetName val="代価A-6"/>
      <sheetName val="代価A-7"/>
      <sheetName val="代価A-8"/>
      <sheetName val="代価A-9"/>
      <sheetName val="代価A-10"/>
      <sheetName val="代A11-13"/>
      <sheetName val="代価A-14"/>
      <sheetName val="代A15-16"/>
      <sheetName val="代価A-17"/>
      <sheetName val="代価B-1"/>
      <sheetName val="代価B-2"/>
      <sheetName val="代価B-3"/>
      <sheetName val="代価B-4"/>
      <sheetName val="代価B-5"/>
      <sheetName val="代価B-6"/>
      <sheetName val="代価B-7"/>
      <sheetName val="代B8-14"/>
      <sheetName val="代価B-15"/>
      <sheetName val="代価B-16"/>
      <sheetName val="代価B-17"/>
      <sheetName val="代価B-18"/>
      <sheetName val="代価B-19"/>
      <sheetName val="代価B-20"/>
      <sheetName val="代価B-21"/>
      <sheetName val="代価B-22"/>
      <sheetName val="代価B-23"/>
      <sheetName val="代C1-29"/>
      <sheetName val="代C30-42"/>
      <sheetName val="代C43-44"/>
      <sheetName val="代C45-46"/>
      <sheetName val="代C47-48"/>
      <sheetName val="代C49-51"/>
      <sheetName val="代価C-52"/>
      <sheetName val="代価C53-54"/>
      <sheetName val="代価D1A"/>
      <sheetName val="代価D1B"/>
      <sheetName val="代価D-2"/>
      <sheetName val="代D3A-10"/>
      <sheetName val="代価D-11"/>
      <sheetName val="代D12-13"/>
      <sheetName val="代D14-28"/>
      <sheetName val="代D29-30"/>
      <sheetName val="代D31-32"/>
      <sheetName val="代D33-35"/>
      <sheetName val="代D36-37"/>
      <sheetName val="代D38-42"/>
      <sheetName val="代価D-43"/>
      <sheetName val="代価D-44"/>
      <sheetName val="代価D-45"/>
      <sheetName val="代価D-46"/>
      <sheetName val="代E1-4"/>
      <sheetName val="代E5-7"/>
      <sheetName val="代E8-13"/>
      <sheetName val="代E14-16"/>
      <sheetName val="代価E-17"/>
      <sheetName val="代価E-18"/>
      <sheetName val="代価E-19"/>
      <sheetName val="代価E-20"/>
      <sheetName val="代価E-21"/>
      <sheetName val="代価E-22"/>
      <sheetName val="代価E-23"/>
      <sheetName val="代価E-24"/>
      <sheetName val="代F1-4"/>
      <sheetName val="代F5-11b"/>
      <sheetName val="代F12-13"/>
      <sheetName val="代F14A-18"/>
      <sheetName val="代価F-19"/>
      <sheetName val="代価F-20"/>
      <sheetName val="代価F-21"/>
      <sheetName val="代価F-22"/>
      <sheetName val="代価F-23"/>
      <sheetName val="代価G-1"/>
      <sheetName val="代G2A-19"/>
      <sheetName val="代価G-20"/>
      <sheetName val="代価G-21"/>
      <sheetName val="代G22"/>
      <sheetName val="代G23-26"/>
      <sheetName val="代G27-28"/>
      <sheetName val="代G29"/>
      <sheetName val="代価H1-AC"/>
      <sheetName val="代価H-2AC"/>
      <sheetName val="代I-1-4"/>
      <sheetName val="代価I-5"/>
      <sheetName val="代価I6-13"/>
      <sheetName val="代J1-25"/>
      <sheetName val="代J26-33"/>
      <sheetName val="Sheet1"/>
      <sheetName val="Sheet2"/>
      <sheetName val="Sheet3"/>
    </sheetNames>
    <sheetDataSet>
      <sheetData sheetId="0"/>
      <sheetData sheetId="1">
        <row r="56">
          <cell r="G56">
            <v>1690</v>
          </cell>
        </row>
        <row r="63">
          <cell r="G63">
            <v>1040</v>
          </cell>
        </row>
        <row r="69">
          <cell r="G69">
            <v>870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単価&quot;"/>
      <sheetName val="労務単価"/>
      <sheetName val="代価一覧"/>
      <sheetName val="代価A-1"/>
      <sheetName val="代価A-2"/>
      <sheetName val="代価A-3"/>
      <sheetName val="代価A-4"/>
      <sheetName val="代価A-5"/>
      <sheetName val="代価A-6"/>
      <sheetName val="代価A-7"/>
      <sheetName val="代価A-8"/>
      <sheetName val="代価A-9"/>
      <sheetName val="代価A-10"/>
      <sheetName val="代価A-11"/>
      <sheetName val="代価A-12"/>
      <sheetName val="代A13-15"/>
      <sheetName val="代価A-16"/>
      <sheetName val="代A17-18"/>
      <sheetName val="代価A-19"/>
      <sheetName val="代価B-1"/>
      <sheetName val="代価B-2"/>
      <sheetName val="代価B-3"/>
      <sheetName val="代価B-4"/>
      <sheetName val="代価B-5"/>
      <sheetName val="代価B-6"/>
      <sheetName val="代価B-7"/>
      <sheetName val="代B8-14"/>
      <sheetName val="代価B-15"/>
      <sheetName val="代価B-16"/>
      <sheetName val="代価B-17"/>
      <sheetName val="代価B-18"/>
      <sheetName val="代価B-19"/>
      <sheetName val="代価B-20"/>
      <sheetName val="代価B-21"/>
      <sheetName val="代価B-22"/>
      <sheetName val="代価B-23"/>
      <sheetName val="代価B-24"/>
      <sheetName val="代価B-25"/>
      <sheetName val="代価B-26"/>
      <sheetName val="代価B-27"/>
      <sheetName val="代価B-28"/>
      <sheetName val="代価B-29"/>
      <sheetName val="代価B-30"/>
      <sheetName val="代価B-31"/>
      <sheetName val="代価B-32"/>
      <sheetName val="代価B-33"/>
      <sheetName val="代価B-34"/>
      <sheetName val="代価B-35"/>
      <sheetName val="代C1-29"/>
      <sheetName val="代C30-42"/>
      <sheetName val="代C43-44"/>
      <sheetName val="代C45-46"/>
      <sheetName val="代C47-48"/>
      <sheetName val="代C49-51"/>
      <sheetName val="代価C-52"/>
      <sheetName val="代価C53･54、55－66欠番"/>
      <sheetName val="代価D1A"/>
      <sheetName val="代価D1B"/>
      <sheetName val="代価D-2"/>
      <sheetName val="代D3A-12"/>
      <sheetName val="代価D-13"/>
      <sheetName val="代D14-15"/>
      <sheetName val="代価D-16（欠番）"/>
      <sheetName val="代D17-32"/>
      <sheetName val="代D33-34"/>
      <sheetName val="代D35-36"/>
      <sheetName val="代D37-39"/>
      <sheetName val="代D40-41"/>
      <sheetName val="代D42-46"/>
      <sheetName val="代価D-47"/>
      <sheetName val="代価D-48"/>
      <sheetName val="代価D-49"/>
      <sheetName val="代価D-50"/>
      <sheetName val="代価D-51"/>
      <sheetName val="代E1-4"/>
      <sheetName val="代E5-7"/>
      <sheetName val="代E8-20"/>
      <sheetName val="代E21-23"/>
      <sheetName val="代価E-24"/>
      <sheetName val="代E25-26"/>
      <sheetName val="代価E-27"/>
      <sheetName val="代価E-28"/>
      <sheetName val="代価E-29"/>
      <sheetName val="代価E-30"/>
      <sheetName val="代価E-31"/>
      <sheetName val="代価E-32"/>
      <sheetName val="代価E-33"/>
      <sheetName val="代F1-4"/>
      <sheetName val="代F5-11b"/>
      <sheetName val="代F12-13"/>
      <sheetName val="代F14A-18"/>
      <sheetName val="代価F-19"/>
      <sheetName val="代価F-20"/>
      <sheetName val="代価F-21"/>
      <sheetName val="代価F-22"/>
      <sheetName val="代価F-23"/>
      <sheetName val="代価G-1"/>
      <sheetName val="代G2A-19"/>
      <sheetName val="代価G-20"/>
      <sheetName val="代価G-21"/>
      <sheetName val="代G22AB"/>
      <sheetName val="代G23-26"/>
      <sheetName val="代G27-28"/>
      <sheetName val="代価H1-AC"/>
      <sheetName val="代価H-2AC"/>
      <sheetName val="代I-1-5"/>
      <sheetName val="代価I-6"/>
      <sheetName val="代価I7-20"/>
      <sheetName val="代J1-25"/>
      <sheetName val="代J26-33"/>
      <sheetName val="代価C53-66"/>
      <sheetName val="変更金額内訳"/>
      <sheetName val="変鏡"/>
      <sheetName val="変更費内 "/>
      <sheetName val="諸経費"/>
      <sheetName val="バラ管理（１）"/>
      <sheetName val="バラ管理（１）の２"/>
      <sheetName val="バラ管理（２）"/>
      <sheetName val="あじさい-1"/>
      <sheetName val="あじさい-2"/>
      <sheetName val="つばき-1"/>
      <sheetName val="茶 "/>
      <sheetName val="菖蒲管理工"/>
      <sheetName val="ハス管理工"/>
      <sheetName val="菖蒲苗床管理工 "/>
      <sheetName val="除草剤散布"/>
      <sheetName val="移植（アジサイ"/>
      <sheetName val="植栽（アジサイ"/>
      <sheetName val="チップ敷均し"/>
      <sheetName val="施肥ツバキ中木"/>
      <sheetName val="施肥ツバキ潅木地"/>
      <sheetName val="高植え工"/>
      <sheetName val="土壌改良 "/>
      <sheetName val="施肥（茶）"/>
      <sheetName val="一本支柱"/>
      <sheetName val="潅木地チップ敷均し"/>
      <sheetName val="中耕"/>
      <sheetName val="データ入力シート"/>
      <sheetName val="代A11-13"/>
      <sheetName val="代価A-14"/>
      <sheetName val="代A15-16"/>
      <sheetName val="代価A-17"/>
      <sheetName val="代価C53-54"/>
      <sheetName val="代D3A-10"/>
      <sheetName val="代価D-11"/>
      <sheetName val="代D12-13"/>
      <sheetName val="代D14-28"/>
      <sheetName val="代D29-30"/>
      <sheetName val="代D31-32"/>
      <sheetName val="代D33-35"/>
      <sheetName val="代D36-37"/>
      <sheetName val="代D38-42"/>
      <sheetName val="代価D-43"/>
      <sheetName val="代価D-44"/>
      <sheetName val="代価D-45"/>
      <sheetName val="代価D-46"/>
      <sheetName val="代E8-13"/>
      <sheetName val="代E14-16"/>
      <sheetName val="代価E-17"/>
      <sheetName val="代価E-18"/>
      <sheetName val="代価E-19"/>
      <sheetName val="代価E-20"/>
      <sheetName val="代価E-21"/>
      <sheetName val="代価E-22"/>
      <sheetName val="代価E-23"/>
      <sheetName val="代G22"/>
      <sheetName val="代I-1-4"/>
      <sheetName val="代価I-5"/>
      <sheetName val="代価I6-13"/>
    </sheetNames>
    <sheetDataSet>
      <sheetData sheetId="0">
        <row r="3">
          <cell r="G3">
            <v>101</v>
          </cell>
        </row>
      </sheetData>
      <sheetData sheetId="1"/>
      <sheetData sheetId="2" refreshError="1"/>
      <sheetData sheetId="3">
        <row r="28">
          <cell r="H28">
            <v>18648</v>
          </cell>
        </row>
      </sheetData>
      <sheetData sheetId="4">
        <row r="24">
          <cell r="H24">
            <v>10152</v>
          </cell>
        </row>
      </sheetData>
      <sheetData sheetId="5">
        <row r="26">
          <cell r="H26">
            <v>11100</v>
          </cell>
        </row>
      </sheetData>
      <sheetData sheetId="6">
        <row r="20">
          <cell r="H20">
            <v>1941</v>
          </cell>
        </row>
      </sheetData>
      <sheetData sheetId="7"/>
      <sheetData sheetId="8">
        <row r="26">
          <cell r="H26">
            <v>1271</v>
          </cell>
        </row>
      </sheetData>
      <sheetData sheetId="9">
        <row r="21">
          <cell r="H21">
            <v>1347</v>
          </cell>
        </row>
      </sheetData>
      <sheetData sheetId="10">
        <row r="28">
          <cell r="H28">
            <v>11578</v>
          </cell>
        </row>
      </sheetData>
      <sheetData sheetId="11">
        <row r="24">
          <cell r="H24">
            <v>3552</v>
          </cell>
        </row>
      </sheetData>
      <sheetData sheetId="12">
        <row r="14">
          <cell r="H14">
            <v>42490</v>
          </cell>
        </row>
      </sheetData>
      <sheetData sheetId="13">
        <row r="15">
          <cell r="H15">
            <v>20160</v>
          </cell>
        </row>
      </sheetData>
      <sheetData sheetId="14">
        <row r="21">
          <cell r="H21">
            <v>15020</v>
          </cell>
        </row>
      </sheetData>
      <sheetData sheetId="15">
        <row r="12">
          <cell r="L12">
            <v>958</v>
          </cell>
        </row>
      </sheetData>
      <sheetData sheetId="16">
        <row r="13">
          <cell r="L13">
            <v>139</v>
          </cell>
        </row>
      </sheetData>
      <sheetData sheetId="17">
        <row r="13">
          <cell r="L13">
            <v>734</v>
          </cell>
        </row>
      </sheetData>
      <sheetData sheetId="18">
        <row r="19">
          <cell r="H19">
            <v>7127</v>
          </cell>
        </row>
      </sheetData>
      <sheetData sheetId="19">
        <row r="29">
          <cell r="H29">
            <v>21717</v>
          </cell>
        </row>
      </sheetData>
      <sheetData sheetId="20">
        <row r="25">
          <cell r="H25">
            <v>17117</v>
          </cell>
        </row>
      </sheetData>
      <sheetData sheetId="21">
        <row r="23">
          <cell r="H23">
            <v>13462</v>
          </cell>
        </row>
      </sheetData>
      <sheetData sheetId="22">
        <row r="27">
          <cell r="H27">
            <v>27146</v>
          </cell>
        </row>
      </sheetData>
      <sheetData sheetId="23">
        <row r="23">
          <cell r="H23">
            <v>21396</v>
          </cell>
        </row>
      </sheetData>
      <sheetData sheetId="24">
        <row r="21">
          <cell r="H21">
            <v>16827</v>
          </cell>
        </row>
      </sheetData>
      <sheetData sheetId="25">
        <row r="23">
          <cell r="H23">
            <v>1347</v>
          </cell>
        </row>
      </sheetData>
      <sheetData sheetId="26">
        <row r="10">
          <cell r="M10">
            <v>30703</v>
          </cell>
        </row>
      </sheetData>
      <sheetData sheetId="27">
        <row r="29">
          <cell r="H29">
            <v>37806</v>
          </cell>
        </row>
      </sheetData>
      <sheetData sheetId="28">
        <row r="14">
          <cell r="H14">
            <v>68200</v>
          </cell>
        </row>
      </sheetData>
      <sheetData sheetId="29">
        <row r="14">
          <cell r="H14">
            <v>93000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9">
          <cell r="J9">
            <v>1062</v>
          </cell>
        </row>
      </sheetData>
      <sheetData sheetId="49">
        <row r="9">
          <cell r="J9">
            <v>2176</v>
          </cell>
        </row>
      </sheetData>
      <sheetData sheetId="50">
        <row r="9">
          <cell r="K9">
            <v>239</v>
          </cell>
        </row>
      </sheetData>
      <sheetData sheetId="51">
        <row r="9">
          <cell r="J9">
            <v>97</v>
          </cell>
        </row>
      </sheetData>
      <sheetData sheetId="52">
        <row r="9">
          <cell r="J9">
            <v>296</v>
          </cell>
        </row>
      </sheetData>
      <sheetData sheetId="53">
        <row r="10">
          <cell r="I10">
            <v>8559</v>
          </cell>
        </row>
      </sheetData>
      <sheetData sheetId="54">
        <row r="10">
          <cell r="H10">
            <v>471</v>
          </cell>
        </row>
      </sheetData>
      <sheetData sheetId="55">
        <row r="10">
          <cell r="J10">
            <v>94</v>
          </cell>
        </row>
      </sheetData>
      <sheetData sheetId="56">
        <row r="22">
          <cell r="H22">
            <v>7826</v>
          </cell>
        </row>
      </sheetData>
      <sheetData sheetId="57">
        <row r="26">
          <cell r="H26">
            <v>9830</v>
          </cell>
        </row>
      </sheetData>
      <sheetData sheetId="58">
        <row r="24">
          <cell r="H24">
            <v>49150</v>
          </cell>
        </row>
      </sheetData>
      <sheetData sheetId="59">
        <row r="12">
          <cell r="M12">
            <v>13270</v>
          </cell>
        </row>
      </sheetData>
      <sheetData sheetId="60">
        <row r="12">
          <cell r="J12">
            <v>21455</v>
          </cell>
        </row>
      </sheetData>
      <sheetData sheetId="61">
        <row r="12">
          <cell r="I12">
            <v>29515</v>
          </cell>
        </row>
      </sheetData>
      <sheetData sheetId="62"/>
      <sheetData sheetId="63">
        <row r="12">
          <cell r="M12">
            <v>26410</v>
          </cell>
        </row>
      </sheetData>
      <sheetData sheetId="64">
        <row r="12">
          <cell r="I12">
            <v>1883</v>
          </cell>
        </row>
      </sheetData>
      <sheetData sheetId="65">
        <row r="12">
          <cell r="L12">
            <v>6999</v>
          </cell>
        </row>
      </sheetData>
      <sheetData sheetId="66">
        <row r="13">
          <cell r="L13">
            <v>12980</v>
          </cell>
        </row>
      </sheetData>
      <sheetData sheetId="67">
        <row r="12">
          <cell r="I12">
            <v>20040</v>
          </cell>
        </row>
      </sheetData>
      <sheetData sheetId="68">
        <row r="12">
          <cell r="O12">
            <v>5887</v>
          </cell>
        </row>
      </sheetData>
      <sheetData sheetId="69">
        <row r="13">
          <cell r="H13">
            <v>263</v>
          </cell>
        </row>
      </sheetData>
      <sheetData sheetId="70">
        <row r="13">
          <cell r="G13">
            <v>46030</v>
          </cell>
        </row>
      </sheetData>
      <sheetData sheetId="71">
        <row r="26">
          <cell r="H26">
            <v>58980</v>
          </cell>
        </row>
      </sheetData>
      <sheetData sheetId="72">
        <row r="14">
          <cell r="N14">
            <v>36210</v>
          </cell>
        </row>
      </sheetData>
      <sheetData sheetId="73">
        <row r="13">
          <cell r="H13">
            <v>2721</v>
          </cell>
        </row>
      </sheetData>
      <sheetData sheetId="74">
        <row r="11">
          <cell r="J11">
            <v>270</v>
          </cell>
        </row>
      </sheetData>
      <sheetData sheetId="75">
        <row r="14">
          <cell r="K14">
            <v>519</v>
          </cell>
        </row>
      </sheetData>
      <sheetData sheetId="76">
        <row r="13">
          <cell r="K13">
            <v>620</v>
          </cell>
        </row>
      </sheetData>
      <sheetData sheetId="77">
        <row r="11">
          <cell r="J11">
            <v>144</v>
          </cell>
        </row>
      </sheetData>
      <sheetData sheetId="78">
        <row r="11">
          <cell r="G11">
            <v>1674</v>
          </cell>
        </row>
      </sheetData>
      <sheetData sheetId="79">
        <row r="13">
          <cell r="I13">
            <v>59</v>
          </cell>
        </row>
      </sheetData>
      <sheetData sheetId="80">
        <row r="23">
          <cell r="H23">
            <v>52</v>
          </cell>
        </row>
      </sheetData>
      <sheetData sheetId="81">
        <row r="20">
          <cell r="H20">
            <v>15</v>
          </cell>
        </row>
      </sheetData>
      <sheetData sheetId="82">
        <row r="20">
          <cell r="H20">
            <v>6817</v>
          </cell>
        </row>
      </sheetData>
      <sheetData sheetId="83">
        <row r="28">
          <cell r="H28">
            <v>567</v>
          </cell>
        </row>
      </sheetData>
      <sheetData sheetId="84">
        <row r="13">
          <cell r="J13">
            <v>527</v>
          </cell>
        </row>
      </sheetData>
      <sheetData sheetId="85">
        <row r="18">
          <cell r="H18">
            <v>35520</v>
          </cell>
        </row>
      </sheetData>
      <sheetData sheetId="86">
        <row r="17">
          <cell r="H17">
            <v>17860</v>
          </cell>
        </row>
      </sheetData>
      <sheetData sheetId="87">
        <row r="12">
          <cell r="M12">
            <v>1386</v>
          </cell>
        </row>
      </sheetData>
      <sheetData sheetId="88">
        <row r="11">
          <cell r="K11">
            <v>1835</v>
          </cell>
        </row>
      </sheetData>
      <sheetData sheetId="89">
        <row r="12">
          <cell r="M12" t="e">
            <v>#VALUE!</v>
          </cell>
        </row>
      </sheetData>
      <sheetData sheetId="90">
        <row r="11">
          <cell r="I11">
            <v>787</v>
          </cell>
        </row>
      </sheetData>
      <sheetData sheetId="91">
        <row r="11">
          <cell r="K11">
            <v>2340</v>
          </cell>
        </row>
      </sheetData>
      <sheetData sheetId="92">
        <row r="11">
          <cell r="J11">
            <v>2248</v>
          </cell>
        </row>
      </sheetData>
      <sheetData sheetId="93">
        <row r="26">
          <cell r="H26">
            <v>2201</v>
          </cell>
        </row>
      </sheetData>
      <sheetData sheetId="94">
        <row r="12">
          <cell r="K12" t="e">
            <v>#VALUE!</v>
          </cell>
        </row>
      </sheetData>
      <sheetData sheetId="95">
        <row r="11">
          <cell r="I11">
            <v>267</v>
          </cell>
        </row>
      </sheetData>
      <sheetData sheetId="96">
        <row r="12">
          <cell r="J12">
            <v>3113</v>
          </cell>
        </row>
      </sheetData>
      <sheetData sheetId="97">
        <row r="11">
          <cell r="K11">
            <v>197</v>
          </cell>
        </row>
      </sheetData>
      <sheetData sheetId="98">
        <row r="11">
          <cell r="J11">
            <v>515</v>
          </cell>
        </row>
      </sheetData>
      <sheetData sheetId="99">
        <row r="11">
          <cell r="I11">
            <v>420</v>
          </cell>
        </row>
      </sheetData>
      <sheetData sheetId="100">
        <row r="12">
          <cell r="J12">
            <v>38280</v>
          </cell>
        </row>
      </sheetData>
      <sheetData sheetId="101">
        <row r="11">
          <cell r="J11">
            <v>5747</v>
          </cell>
        </row>
      </sheetData>
      <sheetData sheetId="102">
        <row r="11">
          <cell r="J11">
            <v>3469</v>
          </cell>
        </row>
      </sheetData>
      <sheetData sheetId="103">
        <row r="11">
          <cell r="K11">
            <v>22840</v>
          </cell>
        </row>
      </sheetData>
      <sheetData sheetId="104">
        <row r="12">
          <cell r="H12">
            <v>35180</v>
          </cell>
        </row>
      </sheetData>
      <sheetData sheetId="105">
        <row r="9">
          <cell r="I9">
            <v>1068</v>
          </cell>
        </row>
      </sheetData>
      <sheetData sheetId="106">
        <row r="13">
          <cell r="H13">
            <v>83</v>
          </cell>
        </row>
      </sheetData>
      <sheetData sheetId="107">
        <row r="9">
          <cell r="J9">
            <v>5132</v>
          </cell>
        </row>
      </sheetData>
      <sheetData sheetId="108">
        <row r="9">
          <cell r="L9">
            <v>3269</v>
          </cell>
        </row>
      </sheetData>
      <sheetData sheetId="109">
        <row r="9">
          <cell r="K9">
            <v>2615</v>
          </cell>
        </row>
      </sheetData>
      <sheetData sheetId="110">
        <row r="40">
          <cell r="J40">
            <v>664</v>
          </cell>
        </row>
        <row r="43">
          <cell r="J43">
            <v>888</v>
          </cell>
        </row>
        <row r="46">
          <cell r="J46">
            <v>1135</v>
          </cell>
        </row>
        <row r="49">
          <cell r="J49">
            <v>2053</v>
          </cell>
        </row>
        <row r="52">
          <cell r="J52">
            <v>2872</v>
          </cell>
        </row>
        <row r="55">
          <cell r="J55">
            <v>3961</v>
          </cell>
        </row>
        <row r="58">
          <cell r="J58">
            <v>5109</v>
          </cell>
        </row>
      </sheetData>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19"/>
  <sheetViews>
    <sheetView tabSelected="1" view="pageBreakPreview" topLeftCell="A286" zoomScale="75" zoomScaleNormal="100" zoomScaleSheetLayoutView="75" workbookViewId="0">
      <selection activeCell="K318" sqref="K318"/>
    </sheetView>
  </sheetViews>
  <sheetFormatPr defaultColWidth="9" defaultRowHeight="12"/>
  <cols>
    <col min="1" max="1" width="3.6640625" style="1" customWidth="1"/>
    <col min="2" max="2" width="3.6640625" style="2" customWidth="1"/>
    <col min="3" max="3" width="5.88671875" style="58" customWidth="1"/>
    <col min="4" max="5" width="3.6640625" style="1" customWidth="1"/>
    <col min="6" max="6" width="25.21875" style="1" customWidth="1"/>
    <col min="7" max="7" width="15.88671875" style="633" customWidth="1"/>
    <col min="8" max="8" width="10.109375" style="1" bestFit="1" customWidth="1"/>
    <col min="9" max="9" width="6.44140625" style="1" bestFit="1" customWidth="1"/>
    <col min="10" max="10" width="5" style="1" bestFit="1" customWidth="1"/>
    <col min="11" max="11" width="9" style="1" customWidth="1"/>
    <col min="12" max="12" width="5" style="1" bestFit="1" customWidth="1"/>
    <col min="13" max="13" width="16.109375" style="1" bestFit="1" customWidth="1"/>
    <col min="14" max="14" width="4.6640625" style="2" customWidth="1"/>
    <col min="15" max="16384" width="9" style="1"/>
  </cols>
  <sheetData>
    <row r="1" spans="2:14" ht="30" customHeight="1">
      <c r="B1" s="16" t="s">
        <v>914</v>
      </c>
      <c r="C1" s="56"/>
      <c r="M1" s="547" t="s">
        <v>855</v>
      </c>
    </row>
    <row r="2" spans="2:14" ht="30" customHeight="1">
      <c r="B2" s="732" t="s">
        <v>196</v>
      </c>
      <c r="C2" s="732"/>
      <c r="D2" s="732"/>
      <c r="E2" s="732"/>
      <c r="F2" s="732"/>
      <c r="G2" s="634" t="s">
        <v>61</v>
      </c>
      <c r="H2" s="15" t="s">
        <v>60</v>
      </c>
      <c r="I2" s="15" t="s">
        <v>59</v>
      </c>
      <c r="J2" s="15" t="s">
        <v>58</v>
      </c>
      <c r="K2" s="728" t="s">
        <v>57</v>
      </c>
      <c r="L2" s="728"/>
      <c r="M2" s="17" t="s">
        <v>56</v>
      </c>
      <c r="N2" s="14"/>
    </row>
    <row r="3" spans="2:14" ht="24" customHeight="1">
      <c r="B3" s="571" t="s">
        <v>911</v>
      </c>
      <c r="C3" s="567"/>
      <c r="D3" s="567"/>
      <c r="E3" s="567"/>
      <c r="F3" s="567"/>
      <c r="G3" s="635"/>
      <c r="H3" s="569"/>
      <c r="I3" s="569"/>
      <c r="J3" s="569"/>
      <c r="K3" s="568"/>
      <c r="L3" s="568"/>
      <c r="M3" s="570"/>
      <c r="N3" s="14"/>
    </row>
    <row r="4" spans="2:14" ht="30" customHeight="1">
      <c r="B4" s="13" t="s">
        <v>166</v>
      </c>
      <c r="C4" s="57"/>
      <c r="D4" s="12"/>
      <c r="E4" s="12"/>
      <c r="F4" s="12"/>
      <c r="G4" s="636"/>
      <c r="H4" s="11"/>
      <c r="I4" s="11"/>
      <c r="J4" s="11"/>
      <c r="K4" s="11"/>
      <c r="L4" s="10"/>
      <c r="M4" s="27"/>
    </row>
    <row r="5" spans="2:14" ht="15" customHeight="1">
      <c r="B5" s="711" t="s">
        <v>55</v>
      </c>
      <c r="C5" s="706" t="s">
        <v>101</v>
      </c>
      <c r="D5" s="6" t="s">
        <v>904</v>
      </c>
      <c r="E5" s="18"/>
      <c r="F5" s="9"/>
      <c r="G5" s="586" t="s">
        <v>996</v>
      </c>
      <c r="H5" s="21"/>
      <c r="I5" s="21"/>
      <c r="J5" s="21"/>
      <c r="K5" s="6"/>
      <c r="L5" s="46" t="s">
        <v>401</v>
      </c>
      <c r="M5" s="21"/>
    </row>
    <row r="6" spans="2:14" ht="15" customHeight="1">
      <c r="B6" s="712"/>
      <c r="C6" s="721"/>
      <c r="D6" s="7"/>
      <c r="E6" s="19"/>
      <c r="F6" s="3"/>
      <c r="G6" s="637" t="s">
        <v>54</v>
      </c>
      <c r="H6" s="25"/>
      <c r="I6" s="22">
        <v>6</v>
      </c>
      <c r="J6" s="22">
        <v>1</v>
      </c>
      <c r="K6" s="36">
        <f>I6*J6</f>
        <v>6</v>
      </c>
      <c r="L6" s="572" t="s">
        <v>0</v>
      </c>
      <c r="M6" s="22"/>
    </row>
    <row r="7" spans="2:14" ht="15" customHeight="1">
      <c r="B7" s="712"/>
      <c r="C7" s="721"/>
      <c r="D7" s="6" t="s">
        <v>904</v>
      </c>
      <c r="E7" s="18"/>
      <c r="F7" s="9"/>
      <c r="G7" s="586" t="s">
        <v>996</v>
      </c>
      <c r="H7" s="21"/>
      <c r="I7" s="21"/>
      <c r="J7" s="21"/>
      <c r="K7" s="6"/>
      <c r="L7" s="46" t="s">
        <v>401</v>
      </c>
      <c r="M7" s="21"/>
    </row>
    <row r="8" spans="2:14" ht="15" customHeight="1">
      <c r="B8" s="712"/>
      <c r="C8" s="721"/>
      <c r="D8" s="7"/>
      <c r="E8" s="19"/>
      <c r="F8" s="3"/>
      <c r="G8" s="637" t="s">
        <v>53</v>
      </c>
      <c r="H8" s="25"/>
      <c r="I8" s="22">
        <v>2</v>
      </c>
      <c r="J8" s="22">
        <v>1</v>
      </c>
      <c r="K8" s="36">
        <f>I8*J8</f>
        <v>2</v>
      </c>
      <c r="L8" s="572" t="s">
        <v>0</v>
      </c>
      <c r="M8" s="22"/>
    </row>
    <row r="9" spans="2:14" ht="15" customHeight="1">
      <c r="B9" s="712"/>
      <c r="C9" s="721"/>
      <c r="D9" s="6" t="s">
        <v>904</v>
      </c>
      <c r="E9" s="18"/>
      <c r="F9" s="9"/>
      <c r="G9" s="586" t="s">
        <v>996</v>
      </c>
      <c r="H9" s="21"/>
      <c r="I9" s="21"/>
      <c r="J9" s="21"/>
      <c r="K9" s="6"/>
      <c r="L9" s="46" t="s">
        <v>401</v>
      </c>
      <c r="M9" s="21"/>
    </row>
    <row r="10" spans="2:14" ht="15" customHeight="1">
      <c r="B10" s="712"/>
      <c r="C10" s="721"/>
      <c r="D10" s="7"/>
      <c r="E10" s="19"/>
      <c r="F10" s="3"/>
      <c r="G10" s="637" t="s">
        <v>52</v>
      </c>
      <c r="H10" s="25"/>
      <c r="I10" s="22">
        <v>12</v>
      </c>
      <c r="J10" s="22">
        <v>1</v>
      </c>
      <c r="K10" s="36">
        <f>I10*J10</f>
        <v>12</v>
      </c>
      <c r="L10" s="572" t="s">
        <v>0</v>
      </c>
      <c r="M10" s="22"/>
    </row>
    <row r="11" spans="2:14" ht="15" customHeight="1">
      <c r="B11" s="712"/>
      <c r="C11" s="721"/>
      <c r="D11" s="6" t="s">
        <v>181</v>
      </c>
      <c r="E11" s="18"/>
      <c r="F11" s="9"/>
      <c r="G11" s="586" t="s">
        <v>997</v>
      </c>
      <c r="H11" s="21"/>
      <c r="I11" s="21"/>
      <c r="J11" s="21"/>
      <c r="K11" s="6"/>
      <c r="L11" s="46"/>
      <c r="M11" s="21"/>
    </row>
    <row r="12" spans="2:14" ht="15" customHeight="1">
      <c r="B12" s="712"/>
      <c r="C12" s="721"/>
      <c r="D12" s="7"/>
      <c r="E12" s="19"/>
      <c r="F12" s="3"/>
      <c r="G12" s="637" t="s">
        <v>51</v>
      </c>
      <c r="H12" s="25"/>
      <c r="I12" s="22"/>
      <c r="J12" s="22"/>
      <c r="K12" s="36">
        <f>'数量内訳　恒常管理'!D12</f>
        <v>35</v>
      </c>
      <c r="L12" s="572" t="s">
        <v>0</v>
      </c>
      <c r="M12" s="22"/>
    </row>
    <row r="13" spans="2:14" ht="15" customHeight="1">
      <c r="B13" s="712"/>
      <c r="C13" s="721"/>
      <c r="D13" s="6" t="s">
        <v>181</v>
      </c>
      <c r="E13" s="18"/>
      <c r="F13" s="9"/>
      <c r="G13" s="586" t="s">
        <v>997</v>
      </c>
      <c r="H13" s="21"/>
      <c r="I13" s="21"/>
      <c r="J13" s="21"/>
      <c r="K13" s="6"/>
      <c r="L13" s="46"/>
      <c r="M13" s="21"/>
    </row>
    <row r="14" spans="2:14" ht="15" customHeight="1">
      <c r="B14" s="712"/>
      <c r="C14" s="721"/>
      <c r="D14" s="7"/>
      <c r="E14" s="19"/>
      <c r="F14" s="3"/>
      <c r="G14" s="637" t="s">
        <v>50</v>
      </c>
      <c r="H14" s="25"/>
      <c r="I14" s="22"/>
      <c r="J14" s="22"/>
      <c r="K14" s="36">
        <f>'数量内訳　恒常管理'!F12</f>
        <v>200</v>
      </c>
      <c r="L14" s="572" t="s">
        <v>0</v>
      </c>
      <c r="M14" s="22"/>
    </row>
    <row r="15" spans="2:14" ht="15" customHeight="1">
      <c r="B15" s="712"/>
      <c r="C15" s="721"/>
      <c r="D15" s="6" t="s">
        <v>181</v>
      </c>
      <c r="E15" s="18"/>
      <c r="F15" s="9"/>
      <c r="G15" s="638" t="s">
        <v>998</v>
      </c>
      <c r="H15" s="21"/>
      <c r="I15" s="21"/>
      <c r="J15" s="21"/>
      <c r="K15" s="6"/>
      <c r="L15" s="46"/>
      <c r="M15" s="21"/>
    </row>
    <row r="16" spans="2:14" ht="15" customHeight="1">
      <c r="B16" s="712"/>
      <c r="C16" s="721"/>
      <c r="D16" s="7"/>
      <c r="E16" s="19"/>
      <c r="F16" s="3"/>
      <c r="G16" s="637" t="s">
        <v>23</v>
      </c>
      <c r="H16" s="25"/>
      <c r="I16" s="22"/>
      <c r="J16" s="22"/>
      <c r="K16" s="36">
        <f>'数量内訳　恒常管理'!H12</f>
        <v>300</v>
      </c>
      <c r="L16" s="572" t="s">
        <v>0</v>
      </c>
      <c r="M16" s="22"/>
    </row>
    <row r="17" spans="2:13" ht="15" customHeight="1">
      <c r="B17" s="712"/>
      <c r="C17" s="721"/>
      <c r="D17" s="6" t="s">
        <v>142</v>
      </c>
      <c r="E17" s="18"/>
      <c r="F17" s="9"/>
      <c r="G17" s="586" t="s">
        <v>999</v>
      </c>
      <c r="H17" s="21"/>
      <c r="I17" s="21"/>
      <c r="J17" s="21"/>
      <c r="K17" s="6"/>
      <c r="L17" s="46"/>
      <c r="M17" s="21"/>
    </row>
    <row r="18" spans="2:13" ht="15" customHeight="1">
      <c r="B18" s="712"/>
      <c r="C18" s="721"/>
      <c r="D18" s="7"/>
      <c r="E18" s="19"/>
      <c r="F18" s="3"/>
      <c r="G18" s="637" t="s">
        <v>5</v>
      </c>
      <c r="H18" s="25"/>
      <c r="I18" s="22"/>
      <c r="J18" s="22"/>
      <c r="K18" s="36">
        <f>'数量内訳　恒常管理'!D32</f>
        <v>13</v>
      </c>
      <c r="L18" s="572" t="s">
        <v>0</v>
      </c>
      <c r="M18" s="22"/>
    </row>
    <row r="19" spans="2:13" ht="15" customHeight="1">
      <c r="B19" s="712"/>
      <c r="C19" s="721"/>
      <c r="D19" s="6" t="s">
        <v>142</v>
      </c>
      <c r="E19" s="18"/>
      <c r="F19" s="9"/>
      <c r="G19" s="586" t="s">
        <v>999</v>
      </c>
      <c r="H19" s="21"/>
      <c r="I19" s="21"/>
      <c r="J19" s="21"/>
      <c r="K19" s="6"/>
      <c r="L19" s="46"/>
      <c r="M19" s="21"/>
    </row>
    <row r="20" spans="2:13" ht="15" customHeight="1">
      <c r="B20" s="712"/>
      <c r="C20" s="721"/>
      <c r="D20" s="7"/>
      <c r="E20" s="19"/>
      <c r="F20" s="3"/>
      <c r="G20" s="637" t="s">
        <v>4</v>
      </c>
      <c r="H20" s="25"/>
      <c r="I20" s="22"/>
      <c r="J20" s="22"/>
      <c r="K20" s="36">
        <f>'数量内訳　恒常管理'!E32</f>
        <v>113</v>
      </c>
      <c r="L20" s="572" t="s">
        <v>0</v>
      </c>
      <c r="M20" s="22"/>
    </row>
    <row r="21" spans="2:13" ht="15" customHeight="1">
      <c r="B21" s="712"/>
      <c r="C21" s="721"/>
      <c r="D21" s="6" t="s">
        <v>142</v>
      </c>
      <c r="E21" s="18"/>
      <c r="F21" s="9"/>
      <c r="G21" s="586" t="s">
        <v>999</v>
      </c>
      <c r="H21" s="21"/>
      <c r="I21" s="21"/>
      <c r="J21" s="21"/>
      <c r="K21" s="6"/>
      <c r="L21" s="46"/>
      <c r="M21" s="21"/>
    </row>
    <row r="22" spans="2:13" ht="15" customHeight="1">
      <c r="B22" s="712"/>
      <c r="C22" s="721"/>
      <c r="D22" s="7"/>
      <c r="E22" s="19"/>
      <c r="F22" s="3"/>
      <c r="G22" s="637" t="s">
        <v>3</v>
      </c>
      <c r="H22" s="25"/>
      <c r="I22" s="22"/>
      <c r="J22" s="22"/>
      <c r="K22" s="36">
        <f>'数量内訳　恒常管理'!F32</f>
        <v>102</v>
      </c>
      <c r="L22" s="572" t="s">
        <v>0</v>
      </c>
      <c r="M22" s="22"/>
    </row>
    <row r="23" spans="2:13" ht="15" customHeight="1">
      <c r="B23" s="712"/>
      <c r="C23" s="721"/>
      <c r="D23" s="6" t="s">
        <v>142</v>
      </c>
      <c r="E23" s="18"/>
      <c r="F23" s="9"/>
      <c r="G23" s="586" t="s">
        <v>999</v>
      </c>
      <c r="H23" s="21"/>
      <c r="I23" s="21"/>
      <c r="J23" s="21"/>
      <c r="K23" s="6"/>
      <c r="L23" s="46"/>
      <c r="M23" s="21"/>
    </row>
    <row r="24" spans="2:13" ht="15" customHeight="1">
      <c r="B24" s="712"/>
      <c r="C24" s="721"/>
      <c r="D24" s="7"/>
      <c r="E24" s="19"/>
      <c r="F24" s="3"/>
      <c r="G24" s="637" t="s">
        <v>2</v>
      </c>
      <c r="H24" s="25"/>
      <c r="I24" s="22"/>
      <c r="J24" s="22"/>
      <c r="K24" s="36">
        <f>'数量内訳　恒常管理'!G32</f>
        <v>26</v>
      </c>
      <c r="L24" s="572" t="s">
        <v>0</v>
      </c>
      <c r="M24" s="22"/>
    </row>
    <row r="25" spans="2:13" ht="15" customHeight="1">
      <c r="B25" s="712"/>
      <c r="C25" s="721"/>
      <c r="D25" s="6" t="s">
        <v>178</v>
      </c>
      <c r="E25" s="18"/>
      <c r="F25" s="9"/>
      <c r="G25" s="586" t="s">
        <v>999</v>
      </c>
      <c r="H25" s="21"/>
      <c r="I25" s="21"/>
      <c r="J25" s="21"/>
      <c r="K25" s="6"/>
      <c r="L25" s="46"/>
      <c r="M25" s="21"/>
    </row>
    <row r="26" spans="2:13" ht="15" customHeight="1">
      <c r="B26" s="712"/>
      <c r="C26" s="721"/>
      <c r="D26" s="7"/>
      <c r="E26" s="19"/>
      <c r="F26" s="3"/>
      <c r="G26" s="637" t="s">
        <v>49</v>
      </c>
      <c r="H26" s="25"/>
      <c r="I26" s="22"/>
      <c r="J26" s="22"/>
      <c r="K26" s="36">
        <f>'数量内訳　恒常管理'!F39</f>
        <v>3</v>
      </c>
      <c r="L26" s="572" t="s">
        <v>0</v>
      </c>
      <c r="M26" s="22"/>
    </row>
    <row r="27" spans="2:13" ht="15" customHeight="1">
      <c r="B27" s="712"/>
      <c r="C27" s="721"/>
      <c r="D27" s="6" t="s">
        <v>178</v>
      </c>
      <c r="E27" s="18"/>
      <c r="F27" s="9"/>
      <c r="G27" s="586" t="s">
        <v>999</v>
      </c>
      <c r="H27" s="21"/>
      <c r="I27" s="21"/>
      <c r="J27" s="21"/>
      <c r="K27" s="6"/>
      <c r="L27" s="46"/>
      <c r="M27" s="21"/>
    </row>
    <row r="28" spans="2:13" ht="15" customHeight="1">
      <c r="B28" s="712"/>
      <c r="C28" s="721"/>
      <c r="D28" s="7"/>
      <c r="E28" s="19"/>
      <c r="F28" s="3"/>
      <c r="G28" s="637" t="s">
        <v>2</v>
      </c>
      <c r="H28" s="25"/>
      <c r="I28" s="22"/>
      <c r="J28" s="22"/>
      <c r="K28" s="36">
        <f>'数量内訳　恒常管理'!G39</f>
        <v>4</v>
      </c>
      <c r="L28" s="572" t="s">
        <v>0</v>
      </c>
      <c r="M28" s="22"/>
    </row>
    <row r="29" spans="2:13" ht="15" customHeight="1">
      <c r="B29" s="712"/>
      <c r="C29" s="721"/>
      <c r="D29" s="6" t="s">
        <v>178</v>
      </c>
      <c r="E29" s="18"/>
      <c r="F29" s="9"/>
      <c r="G29" s="586" t="s">
        <v>999</v>
      </c>
      <c r="H29" s="21"/>
      <c r="I29" s="21"/>
      <c r="J29" s="21"/>
      <c r="K29" s="6"/>
      <c r="L29" s="46"/>
      <c r="M29" s="21"/>
    </row>
    <row r="30" spans="2:13" ht="15" customHeight="1">
      <c r="B30" s="712"/>
      <c r="C30" s="721"/>
      <c r="D30" s="7"/>
      <c r="E30" s="19"/>
      <c r="F30" s="3"/>
      <c r="G30" s="637" t="s">
        <v>48</v>
      </c>
      <c r="H30" s="25"/>
      <c r="I30" s="22"/>
      <c r="J30" s="22"/>
      <c r="K30" s="36">
        <f>'数量内訳　恒常管理'!H39</f>
        <v>4</v>
      </c>
      <c r="L30" s="572" t="s">
        <v>0</v>
      </c>
      <c r="M30" s="22"/>
    </row>
    <row r="31" spans="2:13" ht="15" customHeight="1">
      <c r="B31" s="712"/>
      <c r="C31" s="721"/>
      <c r="D31" s="6" t="s">
        <v>179</v>
      </c>
      <c r="E31" s="18"/>
      <c r="F31" s="9"/>
      <c r="G31" s="586" t="s">
        <v>999</v>
      </c>
      <c r="H31" s="21"/>
      <c r="I31" s="21"/>
      <c r="J31" s="21"/>
      <c r="K31" s="6"/>
      <c r="L31" s="46"/>
      <c r="M31" s="21"/>
    </row>
    <row r="32" spans="2:13" ht="15" customHeight="1">
      <c r="B32" s="712"/>
      <c r="C32" s="721"/>
      <c r="D32" s="7"/>
      <c r="E32" s="19"/>
      <c r="F32" s="3"/>
      <c r="G32" s="637"/>
      <c r="H32" s="25"/>
      <c r="I32" s="22"/>
      <c r="J32" s="22"/>
      <c r="K32" s="36">
        <f>'数量内訳　恒常管理'!I35</f>
        <v>11</v>
      </c>
      <c r="L32" s="572" t="s">
        <v>0</v>
      </c>
      <c r="M32" s="22"/>
    </row>
    <row r="33" spans="2:13" ht="15" customHeight="1">
      <c r="B33" s="712"/>
      <c r="C33" s="721"/>
      <c r="D33" s="6" t="s">
        <v>180</v>
      </c>
      <c r="E33" s="18"/>
      <c r="F33" s="9"/>
      <c r="G33" s="586" t="s">
        <v>999</v>
      </c>
      <c r="H33" s="21"/>
      <c r="I33" s="21"/>
      <c r="J33" s="21"/>
      <c r="K33" s="6"/>
      <c r="L33" s="46"/>
      <c r="M33" s="21"/>
    </row>
    <row r="34" spans="2:13" ht="15" customHeight="1">
      <c r="B34" s="712"/>
      <c r="C34" s="721"/>
      <c r="D34" s="7"/>
      <c r="E34" s="19"/>
      <c r="F34" s="3"/>
      <c r="G34" s="637" t="s">
        <v>47</v>
      </c>
      <c r="H34" s="25"/>
      <c r="I34" s="22"/>
      <c r="J34" s="22"/>
      <c r="K34" s="36">
        <f>'数量内訳　恒常管理'!D46</f>
        <v>400</v>
      </c>
      <c r="L34" s="572" t="s">
        <v>0</v>
      </c>
      <c r="M34" s="22"/>
    </row>
    <row r="35" spans="2:13" ht="15" customHeight="1">
      <c r="B35" s="712"/>
      <c r="C35" s="721"/>
      <c r="D35" s="6" t="s">
        <v>180</v>
      </c>
      <c r="E35" s="18"/>
      <c r="F35" s="9"/>
      <c r="G35" s="586" t="s">
        <v>999</v>
      </c>
      <c r="H35" s="21"/>
      <c r="I35" s="21"/>
      <c r="J35" s="21"/>
      <c r="K35" s="6"/>
      <c r="L35" s="46"/>
      <c r="M35" s="21"/>
    </row>
    <row r="36" spans="2:13" ht="15" customHeight="1">
      <c r="B36" s="712"/>
      <c r="C36" s="721"/>
      <c r="D36" s="7"/>
      <c r="E36" s="19"/>
      <c r="F36" s="3"/>
      <c r="G36" s="637" t="s">
        <v>46</v>
      </c>
      <c r="H36" s="25"/>
      <c r="I36" s="22"/>
      <c r="J36" s="22"/>
      <c r="K36" s="36">
        <f>'数量内訳　恒常管理'!E46</f>
        <v>400</v>
      </c>
      <c r="L36" s="572" t="s">
        <v>0</v>
      </c>
      <c r="M36" s="22"/>
    </row>
    <row r="37" spans="2:13" ht="15" customHeight="1">
      <c r="B37" s="712"/>
      <c r="C37" s="721"/>
      <c r="D37" s="6" t="s">
        <v>45</v>
      </c>
      <c r="E37" s="18"/>
      <c r="F37" s="9"/>
      <c r="G37" s="586" t="s">
        <v>1000</v>
      </c>
      <c r="H37" s="21"/>
      <c r="I37" s="21"/>
      <c r="J37" s="21"/>
      <c r="K37" s="6"/>
      <c r="L37" s="46"/>
      <c r="M37" s="21"/>
    </row>
    <row r="38" spans="2:13" ht="15" customHeight="1">
      <c r="B38" s="712"/>
      <c r="C38" s="721"/>
      <c r="D38" s="7"/>
      <c r="E38" s="19"/>
      <c r="F38" s="3"/>
      <c r="G38" s="637" t="s">
        <v>44</v>
      </c>
      <c r="H38" s="25"/>
      <c r="I38" s="22"/>
      <c r="J38" s="22"/>
      <c r="K38" s="36">
        <f>'数量内訳　恒常管理'!F51</f>
        <v>1150</v>
      </c>
      <c r="L38" s="572" t="s">
        <v>0</v>
      </c>
      <c r="M38" s="22"/>
    </row>
    <row r="39" spans="2:13" ht="15" customHeight="1">
      <c r="B39" s="712"/>
      <c r="C39" s="721"/>
      <c r="D39" s="6" t="s">
        <v>143</v>
      </c>
      <c r="E39" s="18"/>
      <c r="F39" s="9"/>
      <c r="G39" s="586" t="s">
        <v>1000</v>
      </c>
      <c r="H39" s="21"/>
      <c r="I39" s="21"/>
      <c r="J39" s="21"/>
      <c r="K39" s="6"/>
      <c r="L39" s="46"/>
      <c r="M39" s="21"/>
    </row>
    <row r="40" spans="2:13" ht="15" customHeight="1">
      <c r="B40" s="712"/>
      <c r="C40" s="721"/>
      <c r="D40" s="7"/>
      <c r="E40" s="19"/>
      <c r="F40" s="3"/>
      <c r="G40" s="639" t="s">
        <v>43</v>
      </c>
      <c r="H40" s="22"/>
      <c r="I40" s="22"/>
      <c r="J40" s="22"/>
      <c r="K40" s="36">
        <f>'数量内訳　恒常管理'!F58</f>
        <v>93</v>
      </c>
      <c r="L40" s="572" t="s">
        <v>42</v>
      </c>
      <c r="M40" s="22"/>
    </row>
    <row r="41" spans="2:13" ht="15" customHeight="1">
      <c r="B41" s="712"/>
      <c r="C41" s="721"/>
      <c r="D41" s="6" t="s">
        <v>1023</v>
      </c>
      <c r="E41" s="18"/>
      <c r="F41" s="9"/>
      <c r="G41" s="586" t="s">
        <v>1000</v>
      </c>
      <c r="H41" s="21"/>
      <c r="I41" s="21"/>
      <c r="J41" s="21"/>
      <c r="K41" s="6"/>
      <c r="L41" s="46" t="s">
        <v>401</v>
      </c>
      <c r="M41" s="21"/>
    </row>
    <row r="42" spans="2:13" ht="15" customHeight="1">
      <c r="B42" s="712"/>
      <c r="C42" s="721"/>
      <c r="D42" s="7"/>
      <c r="E42" s="19"/>
      <c r="F42" s="3"/>
      <c r="G42" s="639"/>
      <c r="H42" s="22"/>
      <c r="I42" s="22">
        <v>5</v>
      </c>
      <c r="J42" s="22">
        <v>2</v>
      </c>
      <c r="K42" s="36">
        <f>I42*J42</f>
        <v>10</v>
      </c>
      <c r="L42" s="572" t="s">
        <v>41</v>
      </c>
      <c r="M42" s="22"/>
    </row>
    <row r="43" spans="2:13" ht="15" customHeight="1">
      <c r="B43" s="712"/>
      <c r="C43" s="721"/>
      <c r="D43" s="6" t="s">
        <v>144</v>
      </c>
      <c r="E43" s="18"/>
      <c r="F43" s="9"/>
      <c r="G43" s="586" t="s">
        <v>1000</v>
      </c>
      <c r="H43" s="21"/>
      <c r="I43" s="21"/>
      <c r="J43" s="21"/>
      <c r="K43" s="6"/>
      <c r="L43" s="46" t="s">
        <v>401</v>
      </c>
      <c r="M43" s="21"/>
    </row>
    <row r="44" spans="2:13" ht="15" customHeight="1">
      <c r="B44" s="712"/>
      <c r="C44" s="721"/>
      <c r="D44" s="7"/>
      <c r="E44" s="19"/>
      <c r="F44" s="3"/>
      <c r="G44" s="639"/>
      <c r="H44" s="22"/>
      <c r="I44" s="22">
        <v>5</v>
      </c>
      <c r="J44" s="22">
        <v>3</v>
      </c>
      <c r="K44" s="36">
        <f>I44*J44</f>
        <v>15</v>
      </c>
      <c r="L44" s="572" t="s">
        <v>41</v>
      </c>
      <c r="M44" s="22"/>
    </row>
    <row r="45" spans="2:13" ht="15" customHeight="1">
      <c r="B45" s="712"/>
      <c r="C45" s="721"/>
      <c r="D45" s="6" t="s">
        <v>39</v>
      </c>
      <c r="E45" s="18"/>
      <c r="F45" s="9"/>
      <c r="G45" s="586" t="s">
        <v>1000</v>
      </c>
      <c r="H45" s="21"/>
      <c r="I45" s="21"/>
      <c r="J45" s="21"/>
      <c r="K45" s="6"/>
      <c r="L45" s="46"/>
      <c r="M45" s="21"/>
    </row>
    <row r="46" spans="2:13" ht="15" customHeight="1">
      <c r="B46" s="712"/>
      <c r="C46" s="721"/>
      <c r="D46" s="7"/>
      <c r="E46" s="19"/>
      <c r="F46" s="3"/>
      <c r="G46" s="639" t="s">
        <v>40</v>
      </c>
      <c r="H46" s="22"/>
      <c r="I46" s="22"/>
      <c r="J46" s="22"/>
      <c r="K46" s="36">
        <f>'数量内訳　恒常管理'!B97</f>
        <v>1389</v>
      </c>
      <c r="L46" s="572" t="s">
        <v>0</v>
      </c>
      <c r="M46" s="22"/>
    </row>
    <row r="47" spans="2:13" ht="15" customHeight="1">
      <c r="B47" s="712"/>
      <c r="C47" s="721"/>
      <c r="D47" s="6" t="s">
        <v>39</v>
      </c>
      <c r="E47" s="18"/>
      <c r="F47" s="9"/>
      <c r="G47" s="586" t="s">
        <v>1000</v>
      </c>
      <c r="H47" s="21"/>
      <c r="I47" s="21"/>
      <c r="J47" s="21"/>
      <c r="K47" s="6"/>
      <c r="L47" s="46"/>
      <c r="M47" s="21"/>
    </row>
    <row r="48" spans="2:13" ht="15" customHeight="1">
      <c r="B48" s="712"/>
      <c r="C48" s="721"/>
      <c r="D48" s="7"/>
      <c r="E48" s="19"/>
      <c r="F48" s="3"/>
      <c r="G48" s="639" t="s">
        <v>38</v>
      </c>
      <c r="H48" s="22"/>
      <c r="I48" s="22"/>
      <c r="J48" s="22"/>
      <c r="K48" s="36">
        <f>'数量内訳　恒常管理'!D97</f>
        <v>2192</v>
      </c>
      <c r="L48" s="572" t="s">
        <v>0</v>
      </c>
      <c r="M48" s="22"/>
    </row>
    <row r="49" spans="2:13" ht="15" customHeight="1">
      <c r="B49" s="712"/>
      <c r="C49" s="721"/>
      <c r="D49" s="6" t="s">
        <v>36</v>
      </c>
      <c r="E49" s="18"/>
      <c r="F49" s="9"/>
      <c r="G49" s="586" t="s">
        <v>1000</v>
      </c>
      <c r="H49" s="21"/>
      <c r="I49" s="21"/>
      <c r="J49" s="21"/>
      <c r="K49" s="6"/>
      <c r="L49" s="46"/>
      <c r="M49" s="21"/>
    </row>
    <row r="50" spans="2:13" ht="15" customHeight="1">
      <c r="B50" s="712"/>
      <c r="C50" s="721"/>
      <c r="D50" s="7"/>
      <c r="E50" s="19"/>
      <c r="F50" s="3"/>
      <c r="G50" s="639" t="s">
        <v>37</v>
      </c>
      <c r="H50" s="22"/>
      <c r="I50" s="22"/>
      <c r="J50" s="22"/>
      <c r="K50" s="36">
        <f>'数量内訳　恒常管理'!D106</f>
        <v>7833</v>
      </c>
      <c r="L50" s="572" t="s">
        <v>34</v>
      </c>
      <c r="M50" s="22"/>
    </row>
    <row r="51" spans="2:13" ht="15" customHeight="1">
      <c r="B51" s="712"/>
      <c r="C51" s="721"/>
      <c r="D51" s="6" t="s">
        <v>36</v>
      </c>
      <c r="E51" s="18"/>
      <c r="F51" s="9"/>
      <c r="G51" s="586" t="s">
        <v>1000</v>
      </c>
      <c r="H51" s="21"/>
      <c r="I51" s="21"/>
      <c r="J51" s="21"/>
      <c r="K51" s="6"/>
      <c r="L51" s="46"/>
      <c r="M51" s="21"/>
    </row>
    <row r="52" spans="2:13" ht="15" customHeight="1">
      <c r="B52" s="712"/>
      <c r="C52" s="721"/>
      <c r="D52" s="7"/>
      <c r="E52" s="19"/>
      <c r="F52" s="3"/>
      <c r="G52" s="639" t="s">
        <v>35</v>
      </c>
      <c r="H52" s="22"/>
      <c r="I52" s="22"/>
      <c r="J52" s="22"/>
      <c r="K52" s="36">
        <f>'数量内訳　恒常管理'!D124</f>
        <v>13949</v>
      </c>
      <c r="L52" s="572" t="s">
        <v>34</v>
      </c>
      <c r="M52" s="22"/>
    </row>
    <row r="53" spans="2:13" ht="15" customHeight="1">
      <c r="B53" s="712"/>
      <c r="C53" s="721"/>
      <c r="D53" s="6" t="s">
        <v>29</v>
      </c>
      <c r="E53" s="18"/>
      <c r="F53" s="9"/>
      <c r="G53" s="586"/>
      <c r="H53" s="21"/>
      <c r="I53" s="21"/>
      <c r="J53" s="21"/>
      <c r="K53" s="6"/>
      <c r="L53" s="46"/>
      <c r="M53" s="21"/>
    </row>
    <row r="54" spans="2:13" ht="15" customHeight="1">
      <c r="B54" s="712"/>
      <c r="C54" s="721"/>
      <c r="D54" s="7"/>
      <c r="E54" s="19"/>
      <c r="F54" s="3"/>
      <c r="G54" s="639" t="s">
        <v>28</v>
      </c>
      <c r="H54" s="22"/>
      <c r="I54" s="22"/>
      <c r="J54" s="22"/>
      <c r="K54" s="36">
        <f>'数量内訳　恒常管理７'!J32</f>
        <v>1737</v>
      </c>
      <c r="L54" s="572" t="s">
        <v>18</v>
      </c>
      <c r="M54" s="22"/>
    </row>
    <row r="55" spans="2:13" ht="15" customHeight="1">
      <c r="B55" s="712"/>
      <c r="C55" s="722"/>
      <c r="D55" s="6" t="s">
        <v>857</v>
      </c>
      <c r="E55" s="18"/>
      <c r="F55" s="9"/>
      <c r="G55" s="586"/>
      <c r="H55" s="21"/>
      <c r="I55" s="21"/>
      <c r="J55" s="21"/>
      <c r="K55" s="6"/>
      <c r="L55" s="46"/>
      <c r="M55" s="21"/>
    </row>
    <row r="56" spans="2:13" ht="15" customHeight="1">
      <c r="B56" s="712"/>
      <c r="C56" s="723"/>
      <c r="D56" s="7"/>
      <c r="E56" s="19" t="s">
        <v>903</v>
      </c>
      <c r="F56" s="3"/>
      <c r="G56" s="639" t="s">
        <v>28</v>
      </c>
      <c r="H56" s="22"/>
      <c r="I56" s="22"/>
      <c r="J56" s="22"/>
      <c r="K56" s="36">
        <f>'数量内訳　恒常管理７'!J38</f>
        <v>71</v>
      </c>
      <c r="L56" s="572" t="s">
        <v>18</v>
      </c>
      <c r="M56" s="22"/>
    </row>
    <row r="57" spans="2:13" ht="15" customHeight="1">
      <c r="B57" s="712"/>
      <c r="C57" s="706" t="s">
        <v>102</v>
      </c>
      <c r="D57" s="6" t="s">
        <v>145</v>
      </c>
      <c r="E57" s="18"/>
      <c r="F57" s="9"/>
      <c r="G57" s="586"/>
      <c r="H57" s="21"/>
      <c r="I57" s="21"/>
      <c r="J57" s="21"/>
      <c r="K57" s="6"/>
      <c r="L57" s="46"/>
      <c r="M57" s="21"/>
    </row>
    <row r="58" spans="2:13" ht="15" customHeight="1">
      <c r="B58" s="712"/>
      <c r="C58" s="721"/>
      <c r="D58" s="7"/>
      <c r="E58" s="19"/>
      <c r="F58" s="3"/>
      <c r="G58" s="639" t="s">
        <v>1003</v>
      </c>
      <c r="H58" s="22"/>
      <c r="I58" s="22"/>
      <c r="J58" s="22"/>
      <c r="K58" s="36">
        <f>'数量内訳　恒常管理'!G140</f>
        <v>303</v>
      </c>
      <c r="L58" s="572" t="s">
        <v>34</v>
      </c>
      <c r="M58" s="22"/>
    </row>
    <row r="59" spans="2:13" ht="15" customHeight="1">
      <c r="B59" s="712"/>
      <c r="C59" s="721"/>
      <c r="D59" s="6" t="s">
        <v>146</v>
      </c>
      <c r="E59" s="18"/>
      <c r="F59" s="9"/>
      <c r="G59" s="586"/>
      <c r="H59" s="21"/>
      <c r="I59" s="21"/>
      <c r="J59" s="21"/>
      <c r="K59" s="6"/>
      <c r="L59" s="46"/>
      <c r="M59" s="21"/>
    </row>
    <row r="60" spans="2:13" ht="15" customHeight="1">
      <c r="B60" s="712"/>
      <c r="C60" s="707"/>
      <c r="D60" s="7"/>
      <c r="E60" s="19"/>
      <c r="F60" s="3"/>
      <c r="G60" s="639" t="s">
        <v>31</v>
      </c>
      <c r="H60" s="22"/>
      <c r="I60" s="22"/>
      <c r="J60" s="22"/>
      <c r="K60" s="36">
        <f>'数量内訳　恒常管理２'!H83</f>
        <v>21853</v>
      </c>
      <c r="L60" s="572" t="s">
        <v>18</v>
      </c>
      <c r="M60" s="22"/>
    </row>
    <row r="61" spans="2:13" ht="15" customHeight="1">
      <c r="B61" s="712"/>
      <c r="C61" s="719" t="s">
        <v>103</v>
      </c>
      <c r="D61" s="6" t="s">
        <v>147</v>
      </c>
      <c r="E61" s="18"/>
      <c r="F61" s="9"/>
      <c r="G61" s="586"/>
      <c r="H61" s="21"/>
      <c r="I61" s="21"/>
      <c r="J61" s="21"/>
      <c r="K61" s="6"/>
      <c r="L61" s="46"/>
      <c r="M61" s="21"/>
    </row>
    <row r="62" spans="2:13" ht="15" customHeight="1">
      <c r="B62" s="712"/>
      <c r="C62" s="721"/>
      <c r="D62" s="7"/>
      <c r="E62" s="19"/>
      <c r="F62" s="3"/>
      <c r="G62" s="639" t="s">
        <v>28</v>
      </c>
      <c r="H62" s="22"/>
      <c r="I62" s="22"/>
      <c r="J62" s="22"/>
      <c r="K62" s="36">
        <f>'数量内訳　恒常管理'!G149</f>
        <v>303</v>
      </c>
      <c r="L62" s="572" t="s">
        <v>34</v>
      </c>
      <c r="M62" s="22"/>
    </row>
    <row r="63" spans="2:13" ht="15" customHeight="1">
      <c r="B63" s="712"/>
      <c r="C63" s="721"/>
      <c r="D63" s="6" t="s">
        <v>148</v>
      </c>
      <c r="E63" s="18"/>
      <c r="F63" s="9"/>
      <c r="G63" s="586"/>
      <c r="H63" s="21"/>
      <c r="I63" s="21"/>
      <c r="J63" s="21"/>
      <c r="K63" s="6"/>
      <c r="L63" s="46"/>
      <c r="M63" s="21"/>
    </row>
    <row r="64" spans="2:13" ht="15" customHeight="1">
      <c r="B64" s="712"/>
      <c r="C64" s="721"/>
      <c r="D64" s="7"/>
      <c r="E64" s="19"/>
      <c r="F64" s="3"/>
      <c r="G64" s="639" t="s">
        <v>32</v>
      </c>
      <c r="H64" s="22"/>
      <c r="I64" s="22"/>
      <c r="J64" s="22"/>
      <c r="K64" s="36">
        <f>'数量内訳　恒常管理２'!F83</f>
        <v>152698</v>
      </c>
      <c r="L64" s="572" t="s">
        <v>18</v>
      </c>
      <c r="M64" s="22"/>
    </row>
    <row r="65" spans="2:13" ht="15" customHeight="1">
      <c r="B65" s="712"/>
      <c r="C65" s="721"/>
      <c r="D65" s="6" t="s">
        <v>182</v>
      </c>
      <c r="E65" s="18"/>
      <c r="F65" s="9"/>
      <c r="G65" s="586"/>
      <c r="H65" s="21"/>
      <c r="I65" s="21"/>
      <c r="J65" s="21"/>
      <c r="K65" s="6"/>
      <c r="L65" s="46"/>
      <c r="M65" s="21"/>
    </row>
    <row r="66" spans="2:13" ht="15" customHeight="1">
      <c r="B66" s="712"/>
      <c r="C66" s="721"/>
      <c r="D66" s="7"/>
      <c r="E66" s="19"/>
      <c r="F66" s="3"/>
      <c r="G66" s="639" t="s">
        <v>28</v>
      </c>
      <c r="H66" s="22"/>
      <c r="I66" s="22"/>
      <c r="J66" s="22"/>
      <c r="K66" s="36">
        <f>'数量内訳　恒常管理３'!O90</f>
        <v>2607</v>
      </c>
      <c r="L66" s="572" t="s">
        <v>18</v>
      </c>
      <c r="M66" s="22"/>
    </row>
    <row r="67" spans="2:13" ht="15" customHeight="1">
      <c r="B67" s="712"/>
      <c r="C67" s="721"/>
      <c r="D67" s="6" t="s">
        <v>182</v>
      </c>
      <c r="E67" s="18"/>
      <c r="F67" s="9"/>
      <c r="G67" s="586"/>
      <c r="H67" s="21"/>
      <c r="I67" s="21"/>
      <c r="J67" s="21"/>
      <c r="K67" s="6"/>
      <c r="L67" s="46"/>
      <c r="M67" s="21"/>
    </row>
    <row r="68" spans="2:13" ht="15" customHeight="1">
      <c r="B68" s="712"/>
      <c r="C68" s="721"/>
      <c r="D68" s="7"/>
      <c r="E68" s="19"/>
      <c r="F68" s="3"/>
      <c r="G68" s="639" t="s">
        <v>30</v>
      </c>
      <c r="H68" s="22"/>
      <c r="I68" s="22"/>
      <c r="J68" s="22"/>
      <c r="K68" s="36">
        <f>'数量内訳　恒常管理３'!N90</f>
        <v>62211</v>
      </c>
      <c r="L68" s="572" t="s">
        <v>18</v>
      </c>
      <c r="M68" s="22"/>
    </row>
    <row r="69" spans="2:13" ht="15" customHeight="1">
      <c r="B69" s="712"/>
      <c r="C69" s="721"/>
      <c r="D69" s="6" t="s">
        <v>183</v>
      </c>
      <c r="E69" s="18"/>
      <c r="F69" s="9"/>
      <c r="G69" s="586"/>
      <c r="H69" s="21"/>
      <c r="I69" s="21"/>
      <c r="J69" s="21"/>
      <c r="K69" s="6"/>
      <c r="L69" s="46"/>
      <c r="M69" s="21"/>
    </row>
    <row r="70" spans="2:13" ht="15" customHeight="1">
      <c r="B70" s="712"/>
      <c r="C70" s="721"/>
      <c r="D70" s="7"/>
      <c r="E70" s="19"/>
      <c r="F70" s="3"/>
      <c r="G70" s="639" t="s">
        <v>30</v>
      </c>
      <c r="H70" s="22"/>
      <c r="I70" s="22"/>
      <c r="J70" s="22"/>
      <c r="K70" s="36">
        <f>'数量内訳　恒常管理３'!T90</f>
        <v>63664</v>
      </c>
      <c r="L70" s="572" t="s">
        <v>18</v>
      </c>
      <c r="M70" s="22"/>
    </row>
    <row r="71" spans="2:13" ht="15" customHeight="1">
      <c r="B71" s="712"/>
      <c r="C71" s="721"/>
      <c r="D71" s="6" t="s">
        <v>184</v>
      </c>
      <c r="E71" s="18"/>
      <c r="F71" s="9"/>
      <c r="G71" s="586" t="s">
        <v>983</v>
      </c>
      <c r="H71" s="21"/>
      <c r="I71" s="21"/>
      <c r="J71" s="21"/>
      <c r="K71" s="6"/>
      <c r="L71" s="46"/>
      <c r="M71" s="21"/>
    </row>
    <row r="72" spans="2:13" ht="15" customHeight="1">
      <c r="B72" s="712"/>
      <c r="C72" s="721"/>
      <c r="D72" s="7"/>
      <c r="E72" s="19"/>
      <c r="F72" s="3"/>
      <c r="G72" s="639" t="s">
        <v>28</v>
      </c>
      <c r="H72" s="22"/>
      <c r="I72" s="22"/>
      <c r="J72" s="22"/>
      <c r="K72" s="36">
        <f>'数量内訳　恒常管理４'!L194</f>
        <v>8831</v>
      </c>
      <c r="L72" s="572" t="s">
        <v>18</v>
      </c>
      <c r="M72" s="22"/>
    </row>
    <row r="73" spans="2:13" ht="15" customHeight="1">
      <c r="B73" s="712"/>
      <c r="C73" s="721"/>
      <c r="D73" s="6" t="s">
        <v>185</v>
      </c>
      <c r="E73" s="18"/>
      <c r="F73" s="9"/>
      <c r="G73" s="586" t="s">
        <v>983</v>
      </c>
      <c r="H73" s="21"/>
      <c r="I73" s="21"/>
      <c r="J73" s="21"/>
      <c r="K73" s="6"/>
      <c r="L73" s="46"/>
      <c r="M73" s="21"/>
    </row>
    <row r="74" spans="2:13" ht="15" customHeight="1">
      <c r="B74" s="712"/>
      <c r="C74" s="721"/>
      <c r="D74" s="7"/>
      <c r="E74" s="19"/>
      <c r="F74" s="3"/>
      <c r="G74" s="639" t="s">
        <v>28</v>
      </c>
      <c r="H74" s="22"/>
      <c r="I74" s="22"/>
      <c r="J74" s="22"/>
      <c r="K74" s="36">
        <f>'数量内訳　恒常管理５'!J93</f>
        <v>11376.000000000002</v>
      </c>
      <c r="L74" s="572" t="s">
        <v>18</v>
      </c>
      <c r="M74" s="22"/>
    </row>
    <row r="75" spans="2:13" ht="15" customHeight="1">
      <c r="B75" s="712"/>
      <c r="C75" s="721"/>
      <c r="D75" s="6" t="s">
        <v>186</v>
      </c>
      <c r="E75" s="18"/>
      <c r="F75" s="9"/>
      <c r="G75" s="586" t="s">
        <v>984</v>
      </c>
      <c r="H75" s="21"/>
      <c r="I75" s="21"/>
      <c r="J75" s="21"/>
      <c r="K75" s="6"/>
      <c r="L75" s="46"/>
      <c r="M75" s="21"/>
    </row>
    <row r="76" spans="2:13" ht="15" customHeight="1">
      <c r="B76" s="712"/>
      <c r="C76" s="721"/>
      <c r="D76" s="7"/>
      <c r="E76" s="19"/>
      <c r="F76" s="3"/>
      <c r="G76" s="639" t="s">
        <v>28</v>
      </c>
      <c r="H76" s="22"/>
      <c r="I76" s="22"/>
      <c r="J76" s="22"/>
      <c r="K76" s="36">
        <f>'数量内訳　恒常管理６'!J12</f>
        <v>2206</v>
      </c>
      <c r="L76" s="572" t="s">
        <v>18</v>
      </c>
      <c r="M76" s="22"/>
    </row>
    <row r="77" spans="2:13" ht="15" customHeight="1">
      <c r="B77" s="712"/>
      <c r="C77" s="706" t="s">
        <v>105</v>
      </c>
      <c r="D77" s="6" t="s">
        <v>1029</v>
      </c>
      <c r="E77" s="18"/>
      <c r="F77" s="9"/>
      <c r="G77" s="586"/>
      <c r="H77" s="21"/>
      <c r="I77" s="21"/>
      <c r="J77" s="21"/>
      <c r="K77" s="6"/>
      <c r="L77" s="46"/>
      <c r="M77" s="21"/>
    </row>
    <row r="78" spans="2:13" ht="15" customHeight="1">
      <c r="B78" s="712"/>
      <c r="C78" s="721"/>
      <c r="D78" s="7"/>
      <c r="E78" s="19"/>
      <c r="F78" s="3"/>
      <c r="G78" s="639"/>
      <c r="H78" s="22"/>
      <c r="I78" s="22"/>
      <c r="J78" s="22"/>
      <c r="K78" s="36">
        <f>'数量内訳　恒常管理'!D158</f>
        <v>367</v>
      </c>
      <c r="L78" s="572" t="s">
        <v>0</v>
      </c>
      <c r="M78" s="22"/>
    </row>
    <row r="79" spans="2:13" ht="15" customHeight="1">
      <c r="B79" s="712"/>
      <c r="C79" s="721"/>
      <c r="D79" s="8" t="s">
        <v>1030</v>
      </c>
      <c r="E79" s="55"/>
      <c r="F79" s="9"/>
      <c r="G79" s="586" t="s">
        <v>1000</v>
      </c>
      <c r="H79" s="21"/>
      <c r="I79" s="21"/>
      <c r="J79" s="21"/>
      <c r="K79" s="38"/>
      <c r="L79" s="46"/>
      <c r="M79" s="21"/>
    </row>
    <row r="80" spans="2:13" ht="15" customHeight="1">
      <c r="B80" s="712"/>
      <c r="C80" s="721"/>
      <c r="D80" s="7"/>
      <c r="E80" s="19"/>
      <c r="F80" s="3"/>
      <c r="G80" s="639"/>
      <c r="H80" s="22"/>
      <c r="I80" s="22"/>
      <c r="J80" s="22"/>
      <c r="K80" s="36">
        <f>'数量内訳　恒常管理'!D160</f>
        <v>367</v>
      </c>
      <c r="L80" s="572" t="s">
        <v>112</v>
      </c>
      <c r="M80" s="22"/>
    </row>
    <row r="81" spans="2:14" ht="15" customHeight="1">
      <c r="B81" s="712"/>
      <c r="C81" s="721"/>
      <c r="D81" s="8" t="s">
        <v>1031</v>
      </c>
      <c r="E81" s="55"/>
      <c r="F81" s="9"/>
      <c r="G81" s="586"/>
      <c r="H81" s="21"/>
      <c r="I81" s="21"/>
      <c r="J81" s="21"/>
      <c r="K81" s="38"/>
      <c r="L81" s="46"/>
      <c r="M81" s="21"/>
    </row>
    <row r="82" spans="2:14" ht="15" customHeight="1">
      <c r="B82" s="712"/>
      <c r="C82" s="721"/>
      <c r="D82" s="7"/>
      <c r="E82" s="19"/>
      <c r="F82" s="3"/>
      <c r="G82" s="639"/>
      <c r="H82" s="22"/>
      <c r="I82" s="22"/>
      <c r="J82" s="22"/>
      <c r="K82" s="36">
        <f>'数量内訳　恒常管理'!D162</f>
        <v>367</v>
      </c>
      <c r="L82" s="572" t="s">
        <v>112</v>
      </c>
      <c r="M82" s="22"/>
    </row>
    <row r="83" spans="2:14" ht="15" customHeight="1">
      <c r="B83" s="712"/>
      <c r="C83" s="721"/>
      <c r="D83" s="8" t="s">
        <v>102</v>
      </c>
      <c r="E83" s="55"/>
      <c r="F83" s="9"/>
      <c r="G83" s="586"/>
      <c r="H83" s="21"/>
      <c r="I83" s="21"/>
      <c r="J83" s="21"/>
      <c r="K83" s="38"/>
      <c r="L83" s="46"/>
      <c r="M83" s="21"/>
    </row>
    <row r="84" spans="2:14" ht="15" customHeight="1">
      <c r="B84" s="712"/>
      <c r="C84" s="721"/>
      <c r="D84" s="7"/>
      <c r="E84" s="19" t="s">
        <v>1007</v>
      </c>
      <c r="F84" s="3"/>
      <c r="G84" s="639"/>
      <c r="H84" s="22"/>
      <c r="I84" s="22"/>
      <c r="J84" s="22"/>
      <c r="K84" s="36">
        <f>'数量内訳　恒常管理'!I158</f>
        <v>205</v>
      </c>
      <c r="L84" s="572" t="s">
        <v>114</v>
      </c>
      <c r="M84" s="22"/>
    </row>
    <row r="85" spans="2:14" ht="15" customHeight="1">
      <c r="B85" s="712"/>
      <c r="C85" s="721"/>
      <c r="D85" s="8" t="s">
        <v>102</v>
      </c>
      <c r="E85" s="55"/>
      <c r="F85" s="9"/>
      <c r="G85" s="586"/>
      <c r="H85" s="21"/>
      <c r="I85" s="21"/>
      <c r="J85" s="21"/>
      <c r="K85" s="38"/>
      <c r="L85" s="46"/>
      <c r="M85" s="21"/>
    </row>
    <row r="86" spans="2:14" ht="15" customHeight="1">
      <c r="B86" s="712"/>
      <c r="C86" s="721"/>
      <c r="D86" s="7"/>
      <c r="E86" s="19" t="s">
        <v>1008</v>
      </c>
      <c r="F86" s="3"/>
      <c r="G86" s="639"/>
      <c r="H86" s="22"/>
      <c r="I86" s="22"/>
      <c r="J86" s="22"/>
      <c r="K86" s="36">
        <f>'数量内訳　恒常管理'!I160</f>
        <v>205</v>
      </c>
      <c r="L86" s="572" t="s">
        <v>114</v>
      </c>
      <c r="M86" s="22"/>
    </row>
    <row r="87" spans="2:14" ht="15" customHeight="1">
      <c r="B87" s="712"/>
      <c r="C87" s="721"/>
      <c r="D87" s="33" t="s">
        <v>111</v>
      </c>
      <c r="F87" s="24"/>
      <c r="G87" s="637"/>
      <c r="H87" s="25"/>
      <c r="I87" s="25"/>
      <c r="J87" s="25"/>
      <c r="K87" s="39"/>
      <c r="L87" s="573"/>
      <c r="M87" s="25"/>
    </row>
    <row r="88" spans="2:14" ht="15" customHeight="1">
      <c r="B88" s="712"/>
      <c r="C88" s="721"/>
      <c r="D88" s="33"/>
      <c r="F88" s="24"/>
      <c r="G88" s="637"/>
      <c r="H88" s="25"/>
      <c r="I88" s="25"/>
      <c r="J88" s="25"/>
      <c r="K88" s="39">
        <f>'数量内訳　恒常管理'!D164</f>
        <v>122</v>
      </c>
      <c r="L88" s="573" t="s">
        <v>0</v>
      </c>
      <c r="M88" s="25"/>
    </row>
    <row r="89" spans="2:14" ht="15" customHeight="1">
      <c r="B89" s="712"/>
      <c r="C89" s="721"/>
      <c r="D89" s="6" t="s">
        <v>938</v>
      </c>
      <c r="E89" s="665"/>
      <c r="F89" s="618"/>
      <c r="G89" s="643" t="s">
        <v>983</v>
      </c>
      <c r="H89" s="620"/>
      <c r="I89" s="620"/>
      <c r="J89" s="620"/>
      <c r="K89" s="606"/>
      <c r="L89" s="668"/>
      <c r="M89" s="620"/>
    </row>
    <row r="90" spans="2:14" ht="15" customHeight="1">
      <c r="B90" s="712"/>
      <c r="C90" s="707"/>
      <c r="D90" s="669"/>
      <c r="E90" s="667"/>
      <c r="F90" s="619"/>
      <c r="G90" s="267" t="s">
        <v>28</v>
      </c>
      <c r="H90" s="576"/>
      <c r="I90" s="576"/>
      <c r="J90" s="576"/>
      <c r="K90" s="36">
        <f>'数量内訳　恒常管理'!I162</f>
        <v>1025</v>
      </c>
      <c r="L90" s="572" t="s">
        <v>18</v>
      </c>
      <c r="M90" s="576"/>
    </row>
    <row r="91" spans="2:14" s="605" customFormat="1" ht="15" customHeight="1">
      <c r="B91" s="712"/>
      <c r="C91" s="719" t="s">
        <v>104</v>
      </c>
      <c r="D91" s="6" t="s">
        <v>985</v>
      </c>
      <c r="E91" s="665"/>
      <c r="F91" s="618"/>
      <c r="G91" s="643" t="s">
        <v>963</v>
      </c>
      <c r="H91" s="620"/>
      <c r="I91" s="620"/>
      <c r="J91" s="620"/>
      <c r="K91" s="631"/>
      <c r="L91" s="46" t="s">
        <v>401</v>
      </c>
      <c r="M91" s="674"/>
      <c r="N91" s="604"/>
    </row>
    <row r="92" spans="2:14" s="605" customFormat="1" ht="15" customHeight="1">
      <c r="B92" s="712"/>
      <c r="C92" s="721"/>
      <c r="D92" s="669"/>
      <c r="E92" s="667"/>
      <c r="F92" s="619"/>
      <c r="G92" s="267" t="s">
        <v>28</v>
      </c>
      <c r="H92" s="576"/>
      <c r="I92" s="22">
        <v>110</v>
      </c>
      <c r="J92" s="22">
        <v>1</v>
      </c>
      <c r="K92" s="36">
        <f>I92*J92</f>
        <v>110</v>
      </c>
      <c r="L92" s="572" t="s">
        <v>34</v>
      </c>
      <c r="M92" s="675"/>
      <c r="N92" s="604"/>
    </row>
    <row r="93" spans="2:14" ht="15" customHeight="1">
      <c r="B93" s="712"/>
      <c r="C93" s="721"/>
      <c r="D93" s="6" t="s">
        <v>33</v>
      </c>
      <c r="E93" s="18"/>
      <c r="F93" s="9"/>
      <c r="G93" s="586"/>
      <c r="H93" s="21"/>
      <c r="I93" s="21"/>
      <c r="J93" s="21"/>
      <c r="K93" s="6"/>
      <c r="L93" s="46" t="s">
        <v>1027</v>
      </c>
      <c r="M93" s="21"/>
    </row>
    <row r="94" spans="2:14" ht="15" customHeight="1">
      <c r="B94" s="729"/>
      <c r="C94" s="707"/>
      <c r="D94" s="7"/>
      <c r="E94" s="19"/>
      <c r="F94" s="3"/>
      <c r="G94" s="639" t="s">
        <v>905</v>
      </c>
      <c r="H94" s="22"/>
      <c r="I94" s="22">
        <v>20</v>
      </c>
      <c r="J94" s="22">
        <v>1</v>
      </c>
      <c r="K94" s="36">
        <f>I94*J94</f>
        <v>20</v>
      </c>
      <c r="L94" s="572" t="s">
        <v>0</v>
      </c>
      <c r="M94" s="22"/>
    </row>
    <row r="95" spans="2:14" ht="15" customHeight="1">
      <c r="B95" s="708" t="s">
        <v>6</v>
      </c>
      <c r="C95" s="706" t="s">
        <v>101</v>
      </c>
      <c r="D95" s="6" t="s">
        <v>181</v>
      </c>
      <c r="E95" s="18"/>
      <c r="F95" s="5"/>
      <c r="G95" s="586" t="s">
        <v>999</v>
      </c>
      <c r="H95" s="21"/>
      <c r="I95" s="21"/>
      <c r="J95" s="21"/>
      <c r="K95" s="38"/>
      <c r="L95" s="46"/>
      <c r="M95" s="21"/>
    </row>
    <row r="96" spans="2:14" ht="15" customHeight="1">
      <c r="B96" s="726"/>
      <c r="C96" s="721"/>
      <c r="D96" s="4"/>
      <c r="E96" s="20"/>
      <c r="F96" s="3"/>
      <c r="G96" s="639" t="s">
        <v>27</v>
      </c>
      <c r="H96" s="22"/>
      <c r="I96" s="22"/>
      <c r="J96" s="22"/>
      <c r="K96" s="36">
        <f>'数量内訳　恒常管理'!C180</f>
        <v>15</v>
      </c>
      <c r="L96" s="572" t="s">
        <v>0</v>
      </c>
      <c r="M96" s="22"/>
    </row>
    <row r="97" spans="2:13" ht="15" customHeight="1">
      <c r="B97" s="726"/>
      <c r="C97" s="721"/>
      <c r="D97" s="6" t="s">
        <v>181</v>
      </c>
      <c r="E97" s="18"/>
      <c r="F97" s="5"/>
      <c r="G97" s="586" t="s">
        <v>999</v>
      </c>
      <c r="H97" s="21"/>
      <c r="I97" s="21"/>
      <c r="J97" s="21"/>
      <c r="K97" s="606"/>
      <c r="L97" s="46"/>
      <c r="M97" s="21"/>
    </row>
    <row r="98" spans="2:13" ht="15" customHeight="1">
      <c r="B98" s="726"/>
      <c r="C98" s="721"/>
      <c r="D98" s="4"/>
      <c r="E98" s="20"/>
      <c r="F98" s="3"/>
      <c r="G98" s="639" t="s">
        <v>5</v>
      </c>
      <c r="H98" s="22"/>
      <c r="I98" s="22"/>
      <c r="J98" s="22"/>
      <c r="K98" s="36">
        <f>'数量内訳　恒常管理'!D180</f>
        <v>45</v>
      </c>
      <c r="L98" s="572" t="s">
        <v>0</v>
      </c>
      <c r="M98" s="22"/>
    </row>
    <row r="99" spans="2:13" ht="15" customHeight="1">
      <c r="B99" s="726"/>
      <c r="C99" s="721"/>
      <c r="D99" s="6" t="s">
        <v>181</v>
      </c>
      <c r="E99" s="18"/>
      <c r="F99" s="5"/>
      <c r="G99" s="586" t="s">
        <v>999</v>
      </c>
      <c r="H99" s="21"/>
      <c r="I99" s="21"/>
      <c r="J99" s="21"/>
      <c r="K99" s="606"/>
      <c r="L99" s="46"/>
      <c r="M99" s="21"/>
    </row>
    <row r="100" spans="2:13" ht="15" customHeight="1">
      <c r="B100" s="726"/>
      <c r="C100" s="721"/>
      <c r="D100" s="4"/>
      <c r="E100" s="20"/>
      <c r="F100" s="3"/>
      <c r="G100" s="639" t="s">
        <v>4</v>
      </c>
      <c r="H100" s="22"/>
      <c r="I100" s="22"/>
      <c r="J100" s="22"/>
      <c r="K100" s="36">
        <f>'数量内訳　恒常管理'!E180</f>
        <v>125</v>
      </c>
      <c r="L100" s="572" t="s">
        <v>0</v>
      </c>
      <c r="M100" s="22"/>
    </row>
    <row r="101" spans="2:13" ht="15" customHeight="1">
      <c r="B101" s="726"/>
      <c r="C101" s="721"/>
      <c r="D101" s="6" t="s">
        <v>181</v>
      </c>
      <c r="E101" s="18"/>
      <c r="F101" s="5"/>
      <c r="G101" s="586" t="s">
        <v>999</v>
      </c>
      <c r="H101" s="21"/>
      <c r="I101" s="21"/>
      <c r="J101" s="21"/>
      <c r="K101" s="606"/>
      <c r="L101" s="46"/>
      <c r="M101" s="21"/>
    </row>
    <row r="102" spans="2:13" ht="15" customHeight="1">
      <c r="B102" s="726"/>
      <c r="C102" s="721"/>
      <c r="D102" s="4"/>
      <c r="E102" s="20"/>
      <c r="F102" s="3"/>
      <c r="G102" s="639" t="s">
        <v>3</v>
      </c>
      <c r="H102" s="22"/>
      <c r="I102" s="22"/>
      <c r="J102" s="22"/>
      <c r="K102" s="36">
        <f>'数量内訳　恒常管理'!F180</f>
        <v>230</v>
      </c>
      <c r="L102" s="572" t="s">
        <v>0</v>
      </c>
      <c r="M102" s="22"/>
    </row>
    <row r="103" spans="2:13" ht="15" customHeight="1">
      <c r="B103" s="726"/>
      <c r="C103" s="721"/>
      <c r="D103" s="6" t="s">
        <v>181</v>
      </c>
      <c r="E103" s="18"/>
      <c r="F103" s="5"/>
      <c r="G103" s="586" t="s">
        <v>999</v>
      </c>
      <c r="H103" s="21"/>
      <c r="I103" s="21"/>
      <c r="J103" s="21"/>
      <c r="K103" s="606"/>
      <c r="L103" s="46"/>
      <c r="M103" s="21"/>
    </row>
    <row r="104" spans="2:13" ht="15" customHeight="1">
      <c r="B104" s="726"/>
      <c r="C104" s="721"/>
      <c r="D104" s="4"/>
      <c r="E104" s="20"/>
      <c r="F104" s="3"/>
      <c r="G104" s="639" t="s">
        <v>2</v>
      </c>
      <c r="H104" s="22"/>
      <c r="I104" s="22"/>
      <c r="J104" s="22"/>
      <c r="K104" s="36">
        <f>'数量内訳　恒常管理'!G180</f>
        <v>190</v>
      </c>
      <c r="L104" s="572" t="s">
        <v>0</v>
      </c>
      <c r="M104" s="22"/>
    </row>
    <row r="105" spans="2:13" ht="15" customHeight="1">
      <c r="B105" s="726"/>
      <c r="C105" s="721"/>
      <c r="D105" s="6" t="s">
        <v>181</v>
      </c>
      <c r="E105" s="18"/>
      <c r="F105" s="5"/>
      <c r="G105" s="586" t="s">
        <v>999</v>
      </c>
      <c r="H105" s="21"/>
      <c r="I105" s="21"/>
      <c r="J105" s="21"/>
      <c r="K105" s="606"/>
      <c r="L105" s="46"/>
      <c r="M105" s="21"/>
    </row>
    <row r="106" spans="2:13" ht="15" customHeight="1">
      <c r="B106" s="726"/>
      <c r="C106" s="721"/>
      <c r="D106" s="4"/>
      <c r="E106" s="20"/>
      <c r="F106" s="3"/>
      <c r="G106" s="639" t="s">
        <v>1</v>
      </c>
      <c r="H106" s="22"/>
      <c r="I106" s="22"/>
      <c r="J106" s="22"/>
      <c r="K106" s="36">
        <f>'数量内訳　恒常管理'!H180</f>
        <v>90</v>
      </c>
      <c r="L106" s="572" t="s">
        <v>0</v>
      </c>
      <c r="M106" s="22"/>
    </row>
    <row r="107" spans="2:13" ht="15" customHeight="1">
      <c r="B107" s="726"/>
      <c r="C107" s="721"/>
      <c r="D107" s="6" t="s">
        <v>181</v>
      </c>
      <c r="E107" s="18"/>
      <c r="F107" s="5"/>
      <c r="G107" s="586" t="s">
        <v>999</v>
      </c>
      <c r="H107" s="21"/>
      <c r="I107" s="21"/>
      <c r="J107" s="21"/>
      <c r="K107" s="606"/>
      <c r="L107" s="46"/>
      <c r="M107" s="21"/>
    </row>
    <row r="108" spans="2:13" ht="15" customHeight="1">
      <c r="B108" s="726"/>
      <c r="C108" s="721"/>
      <c r="D108" s="4"/>
      <c r="E108" s="20"/>
      <c r="F108" s="3"/>
      <c r="G108" s="639" t="s">
        <v>24</v>
      </c>
      <c r="H108" s="22"/>
      <c r="I108" s="22"/>
      <c r="J108" s="22"/>
      <c r="K108" s="36">
        <f>'数量内訳　恒常管理'!I180</f>
        <v>65</v>
      </c>
      <c r="L108" s="572" t="s">
        <v>0</v>
      </c>
      <c r="M108" s="22"/>
    </row>
    <row r="109" spans="2:13" ht="15" customHeight="1">
      <c r="B109" s="726"/>
      <c r="C109" s="721"/>
      <c r="D109" s="6" t="s">
        <v>149</v>
      </c>
      <c r="E109" s="18"/>
      <c r="F109" s="5"/>
      <c r="G109" s="586" t="s">
        <v>1000</v>
      </c>
      <c r="H109" s="21"/>
      <c r="I109" s="21"/>
      <c r="J109" s="21"/>
      <c r="K109" s="38"/>
      <c r="L109" s="46" t="s">
        <v>401</v>
      </c>
      <c r="M109" s="21"/>
    </row>
    <row r="110" spans="2:13" ht="15" customHeight="1">
      <c r="B110" s="726"/>
      <c r="C110" s="721"/>
      <c r="D110" s="4"/>
      <c r="E110" s="20"/>
      <c r="F110" s="3"/>
      <c r="G110" s="639" t="s">
        <v>26</v>
      </c>
      <c r="H110" s="22"/>
      <c r="I110" s="22"/>
      <c r="J110" s="22"/>
      <c r="K110" s="36">
        <v>6000</v>
      </c>
      <c r="L110" s="572" t="s">
        <v>0</v>
      </c>
      <c r="M110" s="22"/>
    </row>
    <row r="111" spans="2:13" ht="15" customHeight="1">
      <c r="B111" s="726"/>
      <c r="C111" s="721"/>
      <c r="D111" s="6" t="s">
        <v>149</v>
      </c>
      <c r="E111" s="18"/>
      <c r="F111" s="5"/>
      <c r="G111" s="586" t="s">
        <v>1000</v>
      </c>
      <c r="H111" s="21"/>
      <c r="I111" s="21"/>
      <c r="J111" s="21"/>
      <c r="K111" s="38"/>
      <c r="L111" s="46" t="s">
        <v>401</v>
      </c>
      <c r="M111" s="21"/>
    </row>
    <row r="112" spans="2:13" ht="15" customHeight="1">
      <c r="B112" s="726"/>
      <c r="C112" s="721"/>
      <c r="D112" s="4"/>
      <c r="E112" s="20"/>
      <c r="F112" s="3"/>
      <c r="G112" s="639" t="s">
        <v>25</v>
      </c>
      <c r="H112" s="22"/>
      <c r="I112" s="22"/>
      <c r="J112" s="22"/>
      <c r="K112" s="36">
        <v>500</v>
      </c>
      <c r="L112" s="572" t="s">
        <v>0</v>
      </c>
      <c r="M112" s="22"/>
    </row>
    <row r="113" spans="2:13" ht="15" customHeight="1">
      <c r="B113" s="726"/>
      <c r="C113" s="721"/>
      <c r="D113" s="6" t="s">
        <v>187</v>
      </c>
      <c r="E113" s="18"/>
      <c r="F113" s="5"/>
      <c r="G113" s="638" t="s">
        <v>998</v>
      </c>
      <c r="H113" s="21"/>
      <c r="I113" s="21"/>
      <c r="J113" s="21"/>
      <c r="K113" s="38"/>
      <c r="L113" s="46" t="s">
        <v>401</v>
      </c>
      <c r="M113" s="21"/>
    </row>
    <row r="114" spans="2:13" ht="15" customHeight="1">
      <c r="B114" s="726"/>
      <c r="C114" s="721"/>
      <c r="D114" s="4"/>
      <c r="E114" s="20"/>
      <c r="F114" s="3"/>
      <c r="G114" s="639" t="s">
        <v>23</v>
      </c>
      <c r="H114" s="22"/>
      <c r="I114" s="22"/>
      <c r="J114" s="22"/>
      <c r="K114" s="36">
        <v>140</v>
      </c>
      <c r="L114" s="572" t="s">
        <v>0</v>
      </c>
      <c r="M114" s="22"/>
    </row>
    <row r="115" spans="2:13" ht="15" customHeight="1">
      <c r="B115" s="726"/>
      <c r="C115" s="721"/>
      <c r="D115" s="6" t="s">
        <v>188</v>
      </c>
      <c r="E115" s="18"/>
      <c r="F115" s="5"/>
      <c r="G115" s="586" t="s">
        <v>999</v>
      </c>
      <c r="H115" s="21"/>
      <c r="I115" s="21"/>
      <c r="J115" s="21"/>
      <c r="K115" s="38"/>
      <c r="L115" s="46"/>
      <c r="M115" s="21"/>
    </row>
    <row r="116" spans="2:13" ht="15" customHeight="1">
      <c r="B116" s="726"/>
      <c r="C116" s="721"/>
      <c r="D116" s="4"/>
      <c r="E116" s="20"/>
      <c r="F116" s="3"/>
      <c r="G116" s="639" t="s">
        <v>27</v>
      </c>
      <c r="H116" s="22"/>
      <c r="I116" s="22"/>
      <c r="J116" s="22"/>
      <c r="K116" s="36">
        <f>'数量内訳　恒常管理'!B193</f>
        <v>39</v>
      </c>
      <c r="L116" s="572" t="s">
        <v>0</v>
      </c>
      <c r="M116" s="22"/>
    </row>
    <row r="117" spans="2:13" ht="15" customHeight="1">
      <c r="B117" s="726"/>
      <c r="C117" s="721"/>
      <c r="D117" s="6" t="s">
        <v>188</v>
      </c>
      <c r="E117" s="18"/>
      <c r="F117" s="5"/>
      <c r="G117" s="586" t="s">
        <v>999</v>
      </c>
      <c r="H117" s="21"/>
      <c r="I117" s="21"/>
      <c r="J117" s="21"/>
      <c r="K117" s="38"/>
      <c r="L117" s="46"/>
      <c r="M117" s="21"/>
    </row>
    <row r="118" spans="2:13" ht="15" customHeight="1">
      <c r="B118" s="726"/>
      <c r="C118" s="721"/>
      <c r="D118" s="4"/>
      <c r="E118" s="20"/>
      <c r="F118" s="3"/>
      <c r="G118" s="639" t="s">
        <v>5</v>
      </c>
      <c r="H118" s="22"/>
      <c r="I118" s="22"/>
      <c r="J118" s="22"/>
      <c r="K118" s="36">
        <f>'数量内訳　恒常管理'!C193</f>
        <v>104</v>
      </c>
      <c r="L118" s="572" t="s">
        <v>0</v>
      </c>
      <c r="M118" s="22"/>
    </row>
    <row r="119" spans="2:13" ht="15" customHeight="1">
      <c r="B119" s="726"/>
      <c r="C119" s="721"/>
      <c r="D119" s="6" t="s">
        <v>188</v>
      </c>
      <c r="E119" s="18"/>
      <c r="F119" s="5"/>
      <c r="G119" s="586" t="s">
        <v>999</v>
      </c>
      <c r="H119" s="21"/>
      <c r="I119" s="21"/>
      <c r="J119" s="21"/>
      <c r="K119" s="38"/>
      <c r="L119" s="46"/>
      <c r="M119" s="21"/>
    </row>
    <row r="120" spans="2:13" ht="15" customHeight="1">
      <c r="B120" s="726"/>
      <c r="C120" s="721"/>
      <c r="D120" s="4"/>
      <c r="E120" s="20"/>
      <c r="F120" s="3"/>
      <c r="G120" s="639" t="s">
        <v>4</v>
      </c>
      <c r="H120" s="22"/>
      <c r="I120" s="22"/>
      <c r="J120" s="22"/>
      <c r="K120" s="36">
        <f>'数量内訳　恒常管理'!D193</f>
        <v>42</v>
      </c>
      <c r="L120" s="572" t="s">
        <v>0</v>
      </c>
      <c r="M120" s="22"/>
    </row>
    <row r="121" spans="2:13" ht="15" customHeight="1">
      <c r="B121" s="726"/>
      <c r="C121" s="721"/>
      <c r="D121" s="6" t="s">
        <v>188</v>
      </c>
      <c r="E121" s="18"/>
      <c r="F121" s="5"/>
      <c r="G121" s="586" t="s">
        <v>999</v>
      </c>
      <c r="H121" s="21"/>
      <c r="I121" s="21"/>
      <c r="J121" s="21"/>
      <c r="K121" s="38"/>
      <c r="L121" s="46"/>
      <c r="M121" s="21"/>
    </row>
    <row r="122" spans="2:13" ht="15" customHeight="1">
      <c r="B122" s="726"/>
      <c r="C122" s="721"/>
      <c r="D122" s="4"/>
      <c r="E122" s="20"/>
      <c r="F122" s="3"/>
      <c r="G122" s="639" t="s">
        <v>3</v>
      </c>
      <c r="H122" s="22"/>
      <c r="I122" s="22"/>
      <c r="J122" s="22"/>
      <c r="K122" s="36">
        <f>'数量内訳　恒常管理'!E193</f>
        <v>8</v>
      </c>
      <c r="L122" s="572" t="s">
        <v>0</v>
      </c>
      <c r="M122" s="22"/>
    </row>
    <row r="123" spans="2:13" ht="15" customHeight="1">
      <c r="B123" s="726"/>
      <c r="C123" s="721"/>
      <c r="D123" s="6" t="s">
        <v>188</v>
      </c>
      <c r="E123" s="18"/>
      <c r="F123" s="5"/>
      <c r="G123" s="586" t="s">
        <v>999</v>
      </c>
      <c r="H123" s="21"/>
      <c r="I123" s="21"/>
      <c r="J123" s="21"/>
      <c r="K123" s="38"/>
      <c r="L123" s="46"/>
      <c r="M123" s="21"/>
    </row>
    <row r="124" spans="2:13" ht="15" customHeight="1">
      <c r="B124" s="726"/>
      <c r="C124" s="721"/>
      <c r="D124" s="4"/>
      <c r="E124" s="20"/>
      <c r="F124" s="3"/>
      <c r="G124" s="639" t="s">
        <v>2</v>
      </c>
      <c r="H124" s="22"/>
      <c r="I124" s="22"/>
      <c r="J124" s="22"/>
      <c r="K124" s="36">
        <f>'数量内訳　恒常管理'!F193</f>
        <v>5</v>
      </c>
      <c r="L124" s="572" t="s">
        <v>0</v>
      </c>
      <c r="M124" s="22"/>
    </row>
    <row r="125" spans="2:13" ht="15" customHeight="1">
      <c r="B125" s="726"/>
      <c r="C125" s="721"/>
      <c r="D125" s="6" t="s">
        <v>188</v>
      </c>
      <c r="E125" s="18"/>
      <c r="F125" s="5"/>
      <c r="G125" s="586" t="s">
        <v>999</v>
      </c>
      <c r="H125" s="21"/>
      <c r="I125" s="21"/>
      <c r="J125" s="21"/>
      <c r="K125" s="38"/>
      <c r="L125" s="46"/>
      <c r="M125" s="21"/>
    </row>
    <row r="126" spans="2:13" ht="15" customHeight="1">
      <c r="B126" s="726"/>
      <c r="C126" s="721"/>
      <c r="D126" s="4"/>
      <c r="E126" s="20"/>
      <c r="F126" s="3"/>
      <c r="G126" s="639" t="s">
        <v>1</v>
      </c>
      <c r="H126" s="22"/>
      <c r="I126" s="22"/>
      <c r="J126" s="22"/>
      <c r="K126" s="36">
        <f>'数量内訳　恒常管理'!G193</f>
        <v>9</v>
      </c>
      <c r="L126" s="572" t="s">
        <v>0</v>
      </c>
      <c r="M126" s="22"/>
    </row>
    <row r="127" spans="2:13" ht="15" customHeight="1">
      <c r="B127" s="726"/>
      <c r="C127" s="721"/>
      <c r="D127" s="6" t="s">
        <v>188</v>
      </c>
      <c r="E127" s="18"/>
      <c r="F127" s="5"/>
      <c r="G127" s="586" t="s">
        <v>999</v>
      </c>
      <c r="H127" s="21"/>
      <c r="I127" s="21"/>
      <c r="J127" s="21"/>
      <c r="K127" s="38"/>
      <c r="L127" s="46"/>
      <c r="M127" s="21"/>
    </row>
    <row r="128" spans="2:13" ht="15" customHeight="1">
      <c r="B128" s="726"/>
      <c r="C128" s="721"/>
      <c r="D128" s="4"/>
      <c r="E128" s="20"/>
      <c r="F128" s="3"/>
      <c r="G128" s="639" t="s">
        <v>24</v>
      </c>
      <c r="H128" s="22"/>
      <c r="I128" s="22"/>
      <c r="J128" s="22"/>
      <c r="K128" s="36">
        <f>'数量内訳　恒常管理'!H193</f>
        <v>46</v>
      </c>
      <c r="L128" s="572" t="s">
        <v>0</v>
      </c>
      <c r="M128" s="22"/>
    </row>
    <row r="129" spans="2:13" ht="15" customHeight="1">
      <c r="B129" s="726"/>
      <c r="C129" s="721"/>
      <c r="D129" s="6" t="s">
        <v>188</v>
      </c>
      <c r="E129" s="18"/>
      <c r="F129" s="5"/>
      <c r="G129" s="586" t="s">
        <v>1001</v>
      </c>
      <c r="H129" s="21"/>
      <c r="I129" s="21"/>
      <c r="J129" s="21"/>
      <c r="K129" s="38"/>
      <c r="L129" s="46"/>
      <c r="M129" s="21"/>
    </row>
    <row r="130" spans="2:13" ht="15" customHeight="1">
      <c r="B130" s="726"/>
      <c r="C130" s="721"/>
      <c r="D130" s="4"/>
      <c r="E130" s="20"/>
      <c r="F130" s="3"/>
      <c r="G130" s="639" t="s">
        <v>23</v>
      </c>
      <c r="H130" s="22"/>
      <c r="I130" s="22"/>
      <c r="J130" s="22"/>
      <c r="K130" s="36">
        <f>'数量内訳　恒常管理'!F200</f>
        <v>120</v>
      </c>
      <c r="L130" s="572" t="s">
        <v>0</v>
      </c>
      <c r="M130" s="22"/>
    </row>
    <row r="131" spans="2:13" ht="15" customHeight="1">
      <c r="B131" s="726"/>
      <c r="C131" s="721"/>
      <c r="D131" s="6" t="s">
        <v>858</v>
      </c>
      <c r="E131" s="18"/>
      <c r="F131" s="5"/>
      <c r="G131" s="586"/>
      <c r="H131" s="21"/>
      <c r="I131" s="21"/>
      <c r="J131" s="21"/>
      <c r="K131" s="38"/>
      <c r="L131" s="46" t="s">
        <v>401</v>
      </c>
      <c r="M131" s="21" t="s">
        <v>875</v>
      </c>
    </row>
    <row r="132" spans="2:13" ht="15" customHeight="1">
      <c r="B132" s="726"/>
      <c r="C132" s="707"/>
      <c r="D132" s="4"/>
      <c r="E132" s="20"/>
      <c r="F132" s="3"/>
      <c r="G132" s="639" t="s">
        <v>28</v>
      </c>
      <c r="H132" s="22"/>
      <c r="I132" s="22"/>
      <c r="J132" s="22"/>
      <c r="K132" s="36">
        <v>100</v>
      </c>
      <c r="L132" s="572" t="s">
        <v>20</v>
      </c>
      <c r="M132" s="22"/>
    </row>
    <row r="133" spans="2:13" ht="15" customHeight="1">
      <c r="B133" s="726"/>
      <c r="C133" s="706" t="s">
        <v>106</v>
      </c>
      <c r="D133" s="6" t="s">
        <v>115</v>
      </c>
      <c r="E133" s="18"/>
      <c r="F133" s="5"/>
      <c r="G133" s="586"/>
      <c r="H133" s="21"/>
      <c r="I133" s="21"/>
      <c r="J133" s="21"/>
      <c r="K133" s="38"/>
      <c r="L133" s="46"/>
      <c r="M133" s="21"/>
    </row>
    <row r="134" spans="2:13" ht="15" customHeight="1">
      <c r="B134" s="726"/>
      <c r="C134" s="721"/>
      <c r="D134" s="4"/>
      <c r="E134" s="20"/>
      <c r="F134" s="3"/>
      <c r="G134" s="639"/>
      <c r="H134" s="22"/>
      <c r="I134" s="22"/>
      <c r="J134" s="22"/>
      <c r="K134" s="36">
        <f>'数量内訳　恒常管理'!D206</f>
        <v>5</v>
      </c>
      <c r="L134" s="572" t="s">
        <v>94</v>
      </c>
      <c r="M134" s="22"/>
    </row>
    <row r="135" spans="2:13" ht="15" customHeight="1">
      <c r="B135" s="726"/>
      <c r="C135" s="721"/>
      <c r="D135" s="23" t="s">
        <v>116</v>
      </c>
      <c r="E135" s="2"/>
      <c r="F135" s="24"/>
      <c r="G135" s="637"/>
      <c r="H135" s="25"/>
      <c r="I135" s="25"/>
      <c r="J135" s="25"/>
      <c r="K135" s="39"/>
      <c r="L135" s="573"/>
      <c r="M135" s="25"/>
    </row>
    <row r="136" spans="2:13" ht="15" customHeight="1">
      <c r="B136" s="726"/>
      <c r="C136" s="721"/>
      <c r="D136" s="4"/>
      <c r="E136" s="20"/>
      <c r="F136" s="3"/>
      <c r="G136" s="639"/>
      <c r="H136" s="22"/>
      <c r="I136" s="22"/>
      <c r="J136" s="22"/>
      <c r="K136" s="36">
        <f>'数量内訳　恒常管理'!I206</f>
        <v>1</v>
      </c>
      <c r="L136" s="572" t="s">
        <v>113</v>
      </c>
      <c r="M136" s="22"/>
    </row>
    <row r="137" spans="2:13" ht="15" customHeight="1">
      <c r="B137" s="726"/>
      <c r="C137" s="721"/>
      <c r="D137" s="23" t="s">
        <v>117</v>
      </c>
      <c r="E137" s="2"/>
      <c r="F137" s="24"/>
      <c r="G137" s="637"/>
      <c r="H137" s="25"/>
      <c r="I137" s="25"/>
      <c r="J137" s="25"/>
      <c r="K137" s="39"/>
      <c r="L137" s="573"/>
      <c r="M137" s="25"/>
    </row>
    <row r="138" spans="2:13" ht="15" customHeight="1">
      <c r="B138" s="726"/>
      <c r="C138" s="707"/>
      <c r="D138" s="4"/>
      <c r="E138" s="20" t="s">
        <v>118</v>
      </c>
      <c r="F138" s="3"/>
      <c r="G138" s="639"/>
      <c r="H138" s="22"/>
      <c r="I138" s="22"/>
      <c r="J138" s="22"/>
      <c r="K138" s="36">
        <f>'数量内訳　恒常管理'!D208</f>
        <v>1200</v>
      </c>
      <c r="L138" s="572" t="s">
        <v>114</v>
      </c>
      <c r="M138" s="22"/>
    </row>
    <row r="139" spans="2:13" ht="15" customHeight="1">
      <c r="B139" s="726"/>
      <c r="C139" s="706" t="s">
        <v>103</v>
      </c>
      <c r="D139" s="6" t="s">
        <v>150</v>
      </c>
      <c r="E139" s="18"/>
      <c r="F139" s="5"/>
      <c r="G139" s="586"/>
      <c r="H139" s="21"/>
      <c r="I139" s="21"/>
      <c r="J139" s="21"/>
      <c r="K139" s="38"/>
      <c r="L139" s="46" t="s">
        <v>401</v>
      </c>
      <c r="M139" s="21"/>
    </row>
    <row r="140" spans="2:13" ht="15" customHeight="1">
      <c r="B140" s="726"/>
      <c r="C140" s="719"/>
      <c r="D140" s="4"/>
      <c r="E140" s="20"/>
      <c r="F140" s="3"/>
      <c r="G140" s="639" t="s">
        <v>28</v>
      </c>
      <c r="H140" s="22"/>
      <c r="I140" s="22"/>
      <c r="J140" s="22"/>
      <c r="K140" s="36">
        <v>100</v>
      </c>
      <c r="L140" s="572" t="s">
        <v>18</v>
      </c>
      <c r="M140" s="22"/>
    </row>
    <row r="141" spans="2:13" ht="15" customHeight="1">
      <c r="B141" s="726"/>
      <c r="C141" s="719"/>
      <c r="D141" s="6" t="s">
        <v>874</v>
      </c>
      <c r="E141" s="18"/>
      <c r="F141" s="5"/>
      <c r="G141" s="586"/>
      <c r="H141" s="21"/>
      <c r="I141" s="21"/>
      <c r="J141" s="21"/>
      <c r="K141" s="38"/>
      <c r="L141" s="46" t="s">
        <v>401</v>
      </c>
      <c r="M141" s="21" t="s">
        <v>861</v>
      </c>
    </row>
    <row r="142" spans="2:13" ht="15" customHeight="1">
      <c r="B142" s="726"/>
      <c r="C142" s="719"/>
      <c r="D142" s="4"/>
      <c r="E142" s="20"/>
      <c r="F142" s="3"/>
      <c r="G142" s="639" t="s">
        <v>28</v>
      </c>
      <c r="H142" s="22"/>
      <c r="I142" s="22"/>
      <c r="J142" s="22"/>
      <c r="K142" s="36">
        <v>500</v>
      </c>
      <c r="L142" s="572" t="s">
        <v>18</v>
      </c>
      <c r="M142" s="22"/>
    </row>
    <row r="143" spans="2:13" ht="15" customHeight="1">
      <c r="B143" s="726"/>
      <c r="C143" s="719"/>
      <c r="D143" s="6" t="s">
        <v>859</v>
      </c>
      <c r="E143" s="18"/>
      <c r="F143" s="5"/>
      <c r="G143" s="586"/>
      <c r="H143" s="21"/>
      <c r="I143" s="21"/>
      <c r="J143" s="21"/>
      <c r="K143" s="38"/>
      <c r="L143" s="46" t="s">
        <v>401</v>
      </c>
      <c r="M143" s="21" t="s">
        <v>861</v>
      </c>
    </row>
    <row r="144" spans="2:13" ht="15" customHeight="1">
      <c r="B144" s="726"/>
      <c r="C144" s="719"/>
      <c r="D144" s="4" t="s">
        <v>863</v>
      </c>
      <c r="E144" s="20"/>
      <c r="F144" s="3"/>
      <c r="G144" s="639" t="s">
        <v>28</v>
      </c>
      <c r="H144" s="22"/>
      <c r="I144" s="22"/>
      <c r="J144" s="22"/>
      <c r="K144" s="36">
        <v>60</v>
      </c>
      <c r="L144" s="572" t="s">
        <v>18</v>
      </c>
      <c r="M144" s="22"/>
    </row>
    <row r="145" spans="2:13" ht="15" customHeight="1">
      <c r="B145" s="726"/>
      <c r="C145" s="719"/>
      <c r="D145" s="6" t="s">
        <v>860</v>
      </c>
      <c r="E145" s="18"/>
      <c r="F145" s="5"/>
      <c r="G145" s="586"/>
      <c r="H145" s="21"/>
      <c r="I145" s="21"/>
      <c r="J145" s="21"/>
      <c r="K145" s="38"/>
      <c r="L145" s="46" t="s">
        <v>401</v>
      </c>
      <c r="M145" s="21" t="s">
        <v>862</v>
      </c>
    </row>
    <row r="146" spans="2:13" ht="15" customHeight="1">
      <c r="B146" s="726"/>
      <c r="C146" s="719"/>
      <c r="D146" s="4" t="s">
        <v>863</v>
      </c>
      <c r="E146" s="20"/>
      <c r="F146" s="3"/>
      <c r="G146" s="639" t="s">
        <v>28</v>
      </c>
      <c r="H146" s="22"/>
      <c r="I146" s="22"/>
      <c r="J146" s="22"/>
      <c r="K146" s="36">
        <v>500</v>
      </c>
      <c r="L146" s="572" t="s">
        <v>18</v>
      </c>
      <c r="M146" s="22"/>
    </row>
    <row r="147" spans="2:13" ht="15" customHeight="1">
      <c r="B147" s="726"/>
      <c r="C147" s="719"/>
      <c r="D147" s="6" t="s">
        <v>940</v>
      </c>
      <c r="E147" s="665"/>
      <c r="F147" s="618"/>
      <c r="G147" s="666"/>
      <c r="H147" s="620"/>
      <c r="I147" s="620"/>
      <c r="J147" s="620"/>
      <c r="K147" s="38"/>
      <c r="L147" s="46" t="s">
        <v>401</v>
      </c>
      <c r="M147" s="620"/>
    </row>
    <row r="148" spans="2:13" ht="15" customHeight="1">
      <c r="B148" s="726"/>
      <c r="C148" s="720"/>
      <c r="D148" s="4" t="s">
        <v>941</v>
      </c>
      <c r="E148" s="667"/>
      <c r="F148" s="619"/>
      <c r="G148" s="267" t="s">
        <v>28</v>
      </c>
      <c r="H148" s="576"/>
      <c r="I148" s="576"/>
      <c r="J148" s="576"/>
      <c r="K148" s="36">
        <v>67</v>
      </c>
      <c r="L148" s="572" t="s">
        <v>18</v>
      </c>
      <c r="M148" s="576"/>
    </row>
    <row r="149" spans="2:13" ht="15" customHeight="1">
      <c r="B149" s="726"/>
      <c r="C149" s="703" t="s">
        <v>107</v>
      </c>
      <c r="D149" s="6" t="s">
        <v>107</v>
      </c>
      <c r="E149" s="18"/>
      <c r="F149" s="5"/>
      <c r="G149" s="586"/>
      <c r="H149" s="21"/>
      <c r="I149" s="21"/>
      <c r="J149" s="21"/>
      <c r="K149" s="38"/>
      <c r="L149" s="46" t="s">
        <v>401</v>
      </c>
      <c r="M149" s="21"/>
    </row>
    <row r="150" spans="2:13" ht="15" customHeight="1">
      <c r="B150" s="726"/>
      <c r="C150" s="704"/>
      <c r="D150" s="4"/>
      <c r="E150" s="20"/>
      <c r="F150" s="3"/>
      <c r="G150" s="639" t="s">
        <v>1002</v>
      </c>
      <c r="H150" s="22"/>
      <c r="I150" s="22"/>
      <c r="J150" s="22"/>
      <c r="K150" s="36">
        <v>300</v>
      </c>
      <c r="L150" s="572" t="s">
        <v>0</v>
      </c>
      <c r="M150" s="22"/>
    </row>
    <row r="151" spans="2:13" ht="15" customHeight="1">
      <c r="B151" s="726"/>
      <c r="C151" s="706" t="s">
        <v>108</v>
      </c>
      <c r="D151" s="6" t="s">
        <v>22</v>
      </c>
      <c r="E151" s="18"/>
      <c r="F151" s="5"/>
      <c r="G151" s="730"/>
      <c r="H151" s="21"/>
      <c r="I151" s="21"/>
      <c r="J151" s="21"/>
      <c r="K151" s="38"/>
      <c r="L151" s="46"/>
      <c r="M151" s="21"/>
    </row>
    <row r="152" spans="2:13" ht="15" customHeight="1">
      <c r="B152" s="726"/>
      <c r="C152" s="719"/>
      <c r="D152" s="4"/>
      <c r="E152" s="20" t="s">
        <v>1005</v>
      </c>
      <c r="F152" s="3"/>
      <c r="G152" s="731"/>
      <c r="H152" s="22"/>
      <c r="I152" s="22"/>
      <c r="J152" s="22"/>
      <c r="K152" s="36">
        <f>'数量内訳　恒常管理２'!J83</f>
        <v>7269</v>
      </c>
      <c r="L152" s="572" t="s">
        <v>20</v>
      </c>
      <c r="M152" s="22"/>
    </row>
    <row r="153" spans="2:13" ht="15" customHeight="1">
      <c r="B153" s="726"/>
      <c r="C153" s="719"/>
      <c r="D153" s="6" t="s">
        <v>22</v>
      </c>
      <c r="E153" s="18"/>
      <c r="F153" s="5"/>
      <c r="G153" s="586"/>
      <c r="H153" s="21"/>
      <c r="I153" s="21"/>
      <c r="J153" s="21"/>
      <c r="K153" s="38"/>
      <c r="L153" s="46"/>
      <c r="M153" s="21"/>
    </row>
    <row r="154" spans="2:13" ht="15" customHeight="1">
      <c r="B154" s="726"/>
      <c r="C154" s="719"/>
      <c r="D154" s="4"/>
      <c r="E154" s="20" t="s">
        <v>21</v>
      </c>
      <c r="F154" s="3"/>
      <c r="G154" s="639"/>
      <c r="H154" s="22"/>
      <c r="I154" s="22"/>
      <c r="J154" s="22"/>
      <c r="K154" s="36">
        <f>'数量内訳　恒常管理２'!L83</f>
        <v>590</v>
      </c>
      <c r="L154" s="572" t="s">
        <v>20</v>
      </c>
      <c r="M154" s="22"/>
    </row>
    <row r="155" spans="2:13" ht="15" customHeight="1">
      <c r="B155" s="726"/>
      <c r="C155" s="719"/>
      <c r="D155" s="6" t="s">
        <v>83</v>
      </c>
      <c r="E155" s="18"/>
      <c r="F155" s="5"/>
      <c r="G155" s="586"/>
      <c r="H155" s="21"/>
      <c r="I155" s="21"/>
      <c r="J155" s="21"/>
      <c r="K155" s="38"/>
      <c r="L155" s="46"/>
      <c r="M155" s="21"/>
    </row>
    <row r="156" spans="2:13" ht="15" customHeight="1">
      <c r="B156" s="726"/>
      <c r="C156" s="719"/>
      <c r="D156" s="4"/>
      <c r="E156" s="20" t="s">
        <v>1006</v>
      </c>
      <c r="F156" s="3"/>
      <c r="G156" s="609"/>
      <c r="H156" s="22"/>
      <c r="I156" s="22"/>
      <c r="J156" s="22"/>
      <c r="K156" s="36">
        <f>'数量内訳　恒常管理８'!N20</f>
        <v>6227</v>
      </c>
      <c r="L156" s="572" t="s">
        <v>20</v>
      </c>
      <c r="M156" s="22"/>
    </row>
    <row r="157" spans="2:13" ht="15" customHeight="1">
      <c r="B157" s="726"/>
      <c r="C157" s="719"/>
      <c r="D157" s="6" t="s">
        <v>986</v>
      </c>
      <c r="E157" s="18"/>
      <c r="F157" s="9"/>
      <c r="G157" s="663"/>
      <c r="H157" s="21"/>
      <c r="I157" s="21"/>
      <c r="J157" s="21"/>
      <c r="K157" s="38"/>
      <c r="L157" s="46"/>
      <c r="M157" s="21"/>
    </row>
    <row r="158" spans="2:13" ht="15" customHeight="1">
      <c r="B158" s="726"/>
      <c r="C158" s="720"/>
      <c r="D158" s="4"/>
      <c r="E158" s="20" t="s">
        <v>1004</v>
      </c>
      <c r="F158" s="3"/>
      <c r="G158" s="664"/>
      <c r="H158" s="22"/>
      <c r="I158" s="22"/>
      <c r="J158" s="22"/>
      <c r="K158" s="36">
        <f>'数量内訳　恒常管理２'!M83</f>
        <v>7700</v>
      </c>
      <c r="L158" s="572" t="s">
        <v>18</v>
      </c>
      <c r="M158" s="22"/>
    </row>
    <row r="159" spans="2:13" ht="15" customHeight="1">
      <c r="B159" s="726"/>
      <c r="C159" s="706" t="s">
        <v>109</v>
      </c>
      <c r="D159" s="6" t="s">
        <v>109</v>
      </c>
      <c r="E159" s="18"/>
      <c r="F159" s="5"/>
      <c r="G159" s="586"/>
      <c r="H159" s="21"/>
      <c r="I159" s="21"/>
      <c r="J159" s="21"/>
      <c r="K159" s="38"/>
      <c r="L159" s="46" t="s">
        <v>401</v>
      </c>
      <c r="M159" s="21"/>
    </row>
    <row r="160" spans="2:13" ht="15" customHeight="1">
      <c r="B160" s="726"/>
      <c r="C160" s="721"/>
      <c r="D160" s="4"/>
      <c r="E160" s="20"/>
      <c r="F160" s="3"/>
      <c r="G160" s="639" t="s">
        <v>868</v>
      </c>
      <c r="H160" s="22"/>
      <c r="I160" s="22"/>
      <c r="J160" s="22"/>
      <c r="K160" s="36">
        <v>15</v>
      </c>
      <c r="L160" s="572" t="s">
        <v>19</v>
      </c>
      <c r="M160" s="22"/>
    </row>
    <row r="161" spans="1:13" ht="15" customHeight="1">
      <c r="B161" s="726"/>
      <c r="C161" s="721"/>
      <c r="D161" s="6" t="s">
        <v>109</v>
      </c>
      <c r="E161" s="18"/>
      <c r="F161" s="5"/>
      <c r="G161" s="586"/>
      <c r="H161" s="21"/>
      <c r="I161" s="21"/>
      <c r="J161" s="21"/>
      <c r="K161" s="38"/>
      <c r="L161" s="46" t="s">
        <v>401</v>
      </c>
      <c r="M161" s="21"/>
    </row>
    <row r="162" spans="1:13" ht="15" customHeight="1">
      <c r="B162" s="726"/>
      <c r="C162" s="707"/>
      <c r="D162" s="4"/>
      <c r="E162" s="20" t="s">
        <v>869</v>
      </c>
      <c r="F162" s="3"/>
      <c r="G162" s="639" t="s">
        <v>867</v>
      </c>
      <c r="H162" s="22"/>
      <c r="I162" s="22"/>
      <c r="J162" s="22"/>
      <c r="K162" s="36">
        <v>2500</v>
      </c>
      <c r="L162" s="572" t="s">
        <v>20</v>
      </c>
      <c r="M162" s="22"/>
    </row>
    <row r="163" spans="1:13" ht="15" customHeight="1">
      <c r="B163" s="726"/>
      <c r="C163" s="733" t="s">
        <v>864</v>
      </c>
      <c r="D163" s="6" t="s">
        <v>151</v>
      </c>
      <c r="E163" s="18"/>
      <c r="F163" s="5"/>
      <c r="G163" s="586"/>
      <c r="H163" s="21"/>
      <c r="I163" s="21"/>
      <c r="J163" s="21"/>
      <c r="K163" s="38"/>
      <c r="L163" s="46" t="s">
        <v>401</v>
      </c>
      <c r="M163" s="21"/>
    </row>
    <row r="164" spans="1:13" s="2" customFormat="1" ht="15" customHeight="1">
      <c r="A164" s="1"/>
      <c r="B164" s="726"/>
      <c r="C164" s="705"/>
      <c r="D164" s="4" t="s">
        <v>865</v>
      </c>
      <c r="E164" s="20"/>
      <c r="F164" s="3"/>
      <c r="G164" s="639" t="s">
        <v>866</v>
      </c>
      <c r="H164" s="22"/>
      <c r="I164" s="22"/>
      <c r="J164" s="22"/>
      <c r="K164" s="36">
        <v>9000</v>
      </c>
      <c r="L164" s="572" t="s">
        <v>18</v>
      </c>
      <c r="M164" s="22"/>
    </row>
    <row r="165" spans="1:13" ht="15" customHeight="1">
      <c r="B165" s="726"/>
      <c r="C165" s="705"/>
      <c r="D165" s="6" t="s">
        <v>151</v>
      </c>
      <c r="E165" s="18"/>
      <c r="F165" s="5"/>
      <c r="G165" s="586"/>
      <c r="H165" s="21"/>
      <c r="I165" s="21"/>
      <c r="J165" s="21"/>
      <c r="K165" s="38"/>
      <c r="L165" s="46" t="s">
        <v>410</v>
      </c>
      <c r="M165" s="21"/>
    </row>
    <row r="166" spans="1:13" s="2" customFormat="1" ht="15" customHeight="1">
      <c r="A166" s="1"/>
      <c r="B166" s="726"/>
      <c r="C166" s="704"/>
      <c r="D166" s="4" t="s">
        <v>920</v>
      </c>
      <c r="E166" s="20"/>
      <c r="F166" s="3"/>
      <c r="G166" s="639" t="s">
        <v>995</v>
      </c>
      <c r="H166" s="22"/>
      <c r="I166" s="22"/>
      <c r="J166" s="22"/>
      <c r="K166" s="36">
        <v>1</v>
      </c>
      <c r="L166" s="572" t="s">
        <v>94</v>
      </c>
      <c r="M166" s="22"/>
    </row>
    <row r="167" spans="1:13" s="2" customFormat="1" ht="15" customHeight="1">
      <c r="A167" s="1"/>
      <c r="B167" s="726"/>
      <c r="C167" s="706" t="s">
        <v>102</v>
      </c>
      <c r="D167" s="6" t="s">
        <v>154</v>
      </c>
      <c r="E167" s="18"/>
      <c r="F167" s="5"/>
      <c r="G167" s="586"/>
      <c r="H167" s="21"/>
      <c r="I167" s="21"/>
      <c r="J167" s="21"/>
      <c r="K167" s="38"/>
      <c r="L167" s="46"/>
      <c r="M167" s="21"/>
    </row>
    <row r="168" spans="1:13" s="2" customFormat="1" ht="15" customHeight="1">
      <c r="A168" s="1"/>
      <c r="B168" s="726"/>
      <c r="C168" s="721"/>
      <c r="D168" s="4"/>
      <c r="E168" s="20" t="s">
        <v>1010</v>
      </c>
      <c r="F168" s="3"/>
      <c r="G168" s="639" t="s">
        <v>17</v>
      </c>
      <c r="H168" s="22"/>
      <c r="I168" s="22"/>
      <c r="J168" s="22"/>
      <c r="K168" s="36">
        <f>'数量内訳　恒常管理'!E221</f>
        <v>20</v>
      </c>
      <c r="L168" s="572" t="s">
        <v>0</v>
      </c>
      <c r="M168" s="22"/>
    </row>
    <row r="169" spans="1:13" s="2" customFormat="1" ht="15" customHeight="1">
      <c r="A169" s="1"/>
      <c r="B169" s="726"/>
      <c r="C169" s="721"/>
      <c r="D169" s="6" t="s">
        <v>154</v>
      </c>
      <c r="E169" s="18"/>
      <c r="F169" s="5"/>
      <c r="G169" s="586"/>
      <c r="H169" s="21"/>
      <c r="I169" s="21"/>
      <c r="J169" s="21"/>
      <c r="K169" s="38"/>
      <c r="L169" s="46"/>
      <c r="M169" s="21"/>
    </row>
    <row r="170" spans="1:13" s="2" customFormat="1" ht="15" customHeight="1">
      <c r="A170" s="1"/>
      <c r="B170" s="726"/>
      <c r="C170" s="721"/>
      <c r="D170" s="4"/>
      <c r="E170" s="20" t="s">
        <v>1009</v>
      </c>
      <c r="F170" s="3"/>
      <c r="G170" s="639" t="s">
        <v>16</v>
      </c>
      <c r="H170" s="22"/>
      <c r="I170" s="22"/>
      <c r="J170" s="22"/>
      <c r="K170" s="36">
        <f>'数量内訳　恒常管理'!F221</f>
        <v>20</v>
      </c>
      <c r="L170" s="572" t="s">
        <v>0</v>
      </c>
      <c r="M170" s="22"/>
    </row>
    <row r="171" spans="1:13" s="2" customFormat="1" ht="15" customHeight="1">
      <c r="A171" s="1"/>
      <c r="B171" s="726"/>
      <c r="C171" s="721"/>
      <c r="D171" s="6" t="s">
        <v>154</v>
      </c>
      <c r="E171" s="18"/>
      <c r="F171" s="5"/>
      <c r="G171" s="586"/>
      <c r="H171" s="21"/>
      <c r="I171" s="21"/>
      <c r="J171" s="21"/>
      <c r="K171" s="38"/>
      <c r="L171" s="46"/>
      <c r="M171" s="21"/>
    </row>
    <row r="172" spans="1:13" s="2" customFormat="1" ht="15" customHeight="1">
      <c r="A172" s="1"/>
      <c r="B172" s="726"/>
      <c r="C172" s="721"/>
      <c r="D172" s="4"/>
      <c r="E172" s="20" t="s">
        <v>1009</v>
      </c>
      <c r="F172" s="3"/>
      <c r="G172" s="639" t="s">
        <v>15</v>
      </c>
      <c r="H172" s="22"/>
      <c r="I172" s="22"/>
      <c r="J172" s="22"/>
      <c r="K172" s="36">
        <f>'数量内訳　恒常管理'!G221</f>
        <v>20</v>
      </c>
      <c r="L172" s="572" t="s">
        <v>0</v>
      </c>
      <c r="M172" s="22"/>
    </row>
    <row r="173" spans="1:13" s="2" customFormat="1" ht="15" customHeight="1">
      <c r="A173" s="1"/>
      <c r="B173" s="726"/>
      <c r="C173" s="721"/>
      <c r="D173" s="6" t="s">
        <v>154</v>
      </c>
      <c r="E173" s="18"/>
      <c r="F173" s="5"/>
      <c r="G173" s="586"/>
      <c r="H173" s="21"/>
      <c r="I173" s="21"/>
      <c r="J173" s="21"/>
      <c r="K173" s="38"/>
      <c r="L173" s="46"/>
      <c r="M173" s="21"/>
    </row>
    <row r="174" spans="1:13" s="2" customFormat="1" ht="15" customHeight="1">
      <c r="A174" s="1"/>
      <c r="B174" s="726"/>
      <c r="C174" s="721"/>
      <c r="D174" s="4"/>
      <c r="E174" s="20" t="s">
        <v>1010</v>
      </c>
      <c r="F174" s="3"/>
      <c r="G174" s="639" t="s">
        <v>14</v>
      </c>
      <c r="H174" s="22"/>
      <c r="I174" s="22"/>
      <c r="J174" s="22"/>
      <c r="K174" s="36">
        <f>'数量内訳　恒常管理'!H221</f>
        <v>20</v>
      </c>
      <c r="L174" s="572" t="s">
        <v>0</v>
      </c>
      <c r="M174" s="22"/>
    </row>
    <row r="175" spans="1:13" s="2" customFormat="1" ht="15" customHeight="1">
      <c r="A175" s="1"/>
      <c r="B175" s="726"/>
      <c r="C175" s="721"/>
      <c r="D175" s="6" t="s">
        <v>154</v>
      </c>
      <c r="E175" s="18"/>
      <c r="F175" s="5"/>
      <c r="G175" s="586"/>
      <c r="H175" s="21"/>
      <c r="I175" s="21"/>
      <c r="J175" s="21"/>
      <c r="K175" s="38"/>
      <c r="L175" s="46"/>
      <c r="M175" s="21"/>
    </row>
    <row r="176" spans="1:13" s="2" customFormat="1" ht="15" customHeight="1">
      <c r="A176" s="1"/>
      <c r="B176" s="726"/>
      <c r="C176" s="721"/>
      <c r="D176" s="4"/>
      <c r="E176" s="20" t="s">
        <v>1010</v>
      </c>
      <c r="F176" s="3"/>
      <c r="G176" s="639" t="s">
        <v>13</v>
      </c>
      <c r="H176" s="22"/>
      <c r="I176" s="22"/>
      <c r="J176" s="22"/>
      <c r="K176" s="36">
        <f>'数量内訳　恒常管理'!I221</f>
        <v>20</v>
      </c>
      <c r="L176" s="572" t="s">
        <v>0</v>
      </c>
      <c r="M176" s="22"/>
    </row>
    <row r="177" spans="1:13" s="2" customFormat="1" ht="15" customHeight="1">
      <c r="A177" s="1"/>
      <c r="B177" s="726"/>
      <c r="C177" s="721"/>
      <c r="D177" s="6" t="s">
        <v>155</v>
      </c>
      <c r="E177" s="18"/>
      <c r="F177" s="5"/>
      <c r="G177" s="586"/>
      <c r="H177" s="21"/>
      <c r="I177" s="21"/>
      <c r="J177" s="21"/>
      <c r="K177" s="38"/>
      <c r="L177" s="46"/>
      <c r="M177" s="21"/>
    </row>
    <row r="178" spans="1:13" s="2" customFormat="1" ht="15" customHeight="1">
      <c r="A178" s="1"/>
      <c r="B178" s="726"/>
      <c r="C178" s="721"/>
      <c r="D178" s="4"/>
      <c r="E178" s="20" t="s">
        <v>1010</v>
      </c>
      <c r="F178" s="3"/>
      <c r="G178" s="639"/>
      <c r="H178" s="22"/>
      <c r="I178" s="22"/>
      <c r="J178" s="22"/>
      <c r="K178" s="36">
        <f>'数量内訳　恒常管理'!D229</f>
        <v>10</v>
      </c>
      <c r="L178" s="572" t="s">
        <v>0</v>
      </c>
      <c r="M178" s="22"/>
    </row>
    <row r="179" spans="1:13" s="2" customFormat="1" ht="15" customHeight="1">
      <c r="A179" s="1"/>
      <c r="B179" s="726"/>
      <c r="C179" s="733" t="s">
        <v>876</v>
      </c>
      <c r="D179" s="6" t="s">
        <v>876</v>
      </c>
      <c r="E179" s="18"/>
      <c r="F179" s="5"/>
      <c r="G179" s="586"/>
      <c r="H179" s="21"/>
      <c r="I179" s="21"/>
      <c r="J179" s="21"/>
      <c r="K179" s="38"/>
      <c r="L179" s="46" t="s">
        <v>401</v>
      </c>
      <c r="M179" s="25"/>
    </row>
    <row r="180" spans="1:13" s="2" customFormat="1" ht="15" customHeight="1">
      <c r="A180" s="1"/>
      <c r="B180" s="726"/>
      <c r="C180" s="705"/>
      <c r="D180" s="4"/>
      <c r="E180" s="20"/>
      <c r="F180" s="3"/>
      <c r="G180" s="639"/>
      <c r="H180" s="22"/>
      <c r="I180" s="22"/>
      <c r="J180" s="22"/>
      <c r="K180" s="36">
        <v>30</v>
      </c>
      <c r="L180" s="572" t="s">
        <v>0</v>
      </c>
      <c r="M180" s="25"/>
    </row>
    <row r="181" spans="1:13" s="2" customFormat="1" ht="15" customHeight="1">
      <c r="A181" s="1"/>
      <c r="B181" s="726"/>
      <c r="C181" s="705"/>
      <c r="D181" s="23" t="s">
        <v>907</v>
      </c>
      <c r="F181" s="24"/>
      <c r="G181" s="637"/>
      <c r="H181" s="25"/>
      <c r="I181" s="25"/>
      <c r="J181" s="25"/>
      <c r="K181" s="39"/>
      <c r="L181" s="46" t="s">
        <v>401</v>
      </c>
      <c r="M181" s="21"/>
    </row>
    <row r="182" spans="1:13" s="2" customFormat="1" ht="15" customHeight="1">
      <c r="A182" s="1"/>
      <c r="B182" s="726"/>
      <c r="C182" s="705"/>
      <c r="D182" s="23"/>
      <c r="F182" s="24"/>
      <c r="G182" s="637"/>
      <c r="H182" s="25"/>
      <c r="I182" s="25"/>
      <c r="J182" s="25"/>
      <c r="K182" s="39">
        <v>30</v>
      </c>
      <c r="L182" s="573" t="s">
        <v>0</v>
      </c>
      <c r="M182" s="25"/>
    </row>
    <row r="183" spans="1:13" s="2" customFormat="1" ht="15" customHeight="1">
      <c r="A183" s="1"/>
      <c r="B183" s="726"/>
      <c r="C183" s="703" t="s">
        <v>119</v>
      </c>
      <c r="D183" s="6" t="s">
        <v>119</v>
      </c>
      <c r="E183" s="18"/>
      <c r="F183" s="5"/>
      <c r="G183" s="586"/>
      <c r="H183" s="21"/>
      <c r="I183" s="21"/>
      <c r="J183" s="21"/>
      <c r="K183" s="38"/>
      <c r="L183" s="46" t="s">
        <v>401</v>
      </c>
      <c r="M183" s="21"/>
    </row>
    <row r="184" spans="1:13" s="2" customFormat="1" ht="15" customHeight="1">
      <c r="A184" s="1"/>
      <c r="B184" s="726"/>
      <c r="C184" s="704"/>
      <c r="D184" s="4"/>
      <c r="E184" s="20"/>
      <c r="F184" s="3"/>
      <c r="G184" s="639" t="s">
        <v>11</v>
      </c>
      <c r="H184" s="22"/>
      <c r="I184" s="22"/>
      <c r="J184" s="22"/>
      <c r="K184" s="36">
        <v>210</v>
      </c>
      <c r="L184" s="572" t="s">
        <v>8</v>
      </c>
      <c r="M184" s="25"/>
    </row>
    <row r="185" spans="1:13" s="2" customFormat="1" ht="15" customHeight="1">
      <c r="A185" s="1"/>
      <c r="B185" s="726"/>
      <c r="C185" s="733" t="s">
        <v>883</v>
      </c>
      <c r="D185" s="6" t="s">
        <v>884</v>
      </c>
      <c r="E185" s="18"/>
      <c r="F185" s="5"/>
      <c r="G185" s="586"/>
      <c r="H185" s="21"/>
      <c r="I185" s="21"/>
      <c r="J185" s="21"/>
      <c r="K185" s="38"/>
      <c r="L185" s="46" t="s">
        <v>401</v>
      </c>
      <c r="M185" s="739" t="s">
        <v>906</v>
      </c>
    </row>
    <row r="186" spans="1:13" s="2" customFormat="1" ht="15" customHeight="1">
      <c r="A186" s="1"/>
      <c r="B186" s="726"/>
      <c r="C186" s="705"/>
      <c r="D186" s="4"/>
      <c r="E186" s="20" t="s">
        <v>885</v>
      </c>
      <c r="F186" s="3"/>
      <c r="G186" s="640" t="s">
        <v>886</v>
      </c>
      <c r="H186" s="22"/>
      <c r="I186" s="22"/>
      <c r="J186" s="22"/>
      <c r="K186" s="36">
        <v>50</v>
      </c>
      <c r="L186" s="572" t="s">
        <v>88</v>
      </c>
      <c r="M186" s="740"/>
    </row>
    <row r="187" spans="1:13" s="2" customFormat="1" ht="15" customHeight="1">
      <c r="A187" s="1"/>
      <c r="B187" s="726"/>
      <c r="C187" s="705"/>
      <c r="D187" s="6" t="s">
        <v>884</v>
      </c>
      <c r="E187" s="18"/>
      <c r="F187" s="5"/>
      <c r="G187" s="586"/>
      <c r="H187" s="21"/>
      <c r="I187" s="21"/>
      <c r="J187" s="21"/>
      <c r="K187" s="38"/>
      <c r="L187" s="46" t="s">
        <v>401</v>
      </c>
      <c r="M187" s="739" t="s">
        <v>906</v>
      </c>
    </row>
    <row r="188" spans="1:13" s="2" customFormat="1" ht="15" customHeight="1">
      <c r="A188" s="1"/>
      <c r="B188" s="726"/>
      <c r="C188" s="704"/>
      <c r="D188" s="4"/>
      <c r="E188" s="20" t="s">
        <v>922</v>
      </c>
      <c r="F188" s="3"/>
      <c r="G188" s="641" t="s">
        <v>989</v>
      </c>
      <c r="H188" s="22"/>
      <c r="I188" s="22"/>
      <c r="J188" s="22"/>
      <c r="K188" s="36">
        <v>15</v>
      </c>
      <c r="L188" s="572" t="s">
        <v>88</v>
      </c>
      <c r="M188" s="740"/>
    </row>
    <row r="189" spans="1:13" s="2" customFormat="1">
      <c r="A189" s="1"/>
      <c r="B189" s="726"/>
      <c r="C189" s="706" t="s">
        <v>128</v>
      </c>
      <c r="D189" s="6" t="s">
        <v>152</v>
      </c>
      <c r="E189" s="18"/>
      <c r="F189" s="5"/>
      <c r="G189" s="586" t="s">
        <v>190</v>
      </c>
      <c r="H189" s="21"/>
      <c r="I189" s="21"/>
      <c r="J189" s="21"/>
      <c r="K189" s="38"/>
      <c r="L189" s="46"/>
      <c r="M189" s="21"/>
    </row>
    <row r="190" spans="1:13" s="2" customFormat="1">
      <c r="A190" s="1"/>
      <c r="B190" s="726"/>
      <c r="C190" s="721"/>
      <c r="D190" s="4"/>
      <c r="E190" s="20"/>
      <c r="F190" s="3"/>
      <c r="G190" s="639" t="s">
        <v>1024</v>
      </c>
      <c r="H190" s="22"/>
      <c r="I190" s="22"/>
      <c r="J190" s="22"/>
      <c r="K190" s="36">
        <f>'数量内訳　恒常管理'!D236</f>
        <v>2</v>
      </c>
      <c r="L190" s="572" t="s">
        <v>0</v>
      </c>
      <c r="M190" s="22"/>
    </row>
    <row r="191" spans="1:13" s="2" customFormat="1">
      <c r="A191" s="1"/>
      <c r="B191" s="726"/>
      <c r="C191" s="721"/>
      <c r="D191" s="6" t="s">
        <v>152</v>
      </c>
      <c r="E191" s="18"/>
      <c r="F191" s="5"/>
      <c r="G191" s="586" t="s">
        <v>190</v>
      </c>
      <c r="H191" s="21"/>
      <c r="I191" s="21"/>
      <c r="J191" s="21"/>
      <c r="K191" s="38"/>
      <c r="L191" s="46"/>
      <c r="M191" s="21"/>
    </row>
    <row r="192" spans="1:13" s="2" customFormat="1" ht="15" customHeight="1">
      <c r="A192" s="1"/>
      <c r="B192" s="726"/>
      <c r="C192" s="721"/>
      <c r="D192" s="4"/>
      <c r="E192" s="20"/>
      <c r="F192" s="3"/>
      <c r="G192" s="639" t="s">
        <v>5</v>
      </c>
      <c r="H192" s="22"/>
      <c r="I192" s="22"/>
      <c r="J192" s="22"/>
      <c r="K192" s="36">
        <f>'数量内訳　恒常管理'!E236</f>
        <v>2</v>
      </c>
      <c r="L192" s="572" t="s">
        <v>0</v>
      </c>
      <c r="M192" s="22"/>
    </row>
    <row r="193" spans="1:13" s="2" customFormat="1" ht="15" customHeight="1">
      <c r="A193" s="1"/>
      <c r="B193" s="726"/>
      <c r="C193" s="721"/>
      <c r="D193" s="6" t="s">
        <v>152</v>
      </c>
      <c r="E193" s="18"/>
      <c r="F193" s="5"/>
      <c r="G193" s="586" t="s">
        <v>190</v>
      </c>
      <c r="H193" s="21"/>
      <c r="I193" s="21"/>
      <c r="J193" s="21"/>
      <c r="K193" s="38"/>
      <c r="L193" s="46"/>
      <c r="M193" s="21"/>
    </row>
    <row r="194" spans="1:13" s="2" customFormat="1" ht="15" customHeight="1">
      <c r="A194" s="1"/>
      <c r="B194" s="726"/>
      <c r="C194" s="721"/>
      <c r="D194" s="4"/>
      <c r="E194" s="20"/>
      <c r="F194" s="3"/>
      <c r="G194" s="639" t="s">
        <v>4</v>
      </c>
      <c r="H194" s="22"/>
      <c r="I194" s="22"/>
      <c r="J194" s="22"/>
      <c r="K194" s="36">
        <f>'数量内訳　恒常管理'!F236</f>
        <v>2</v>
      </c>
      <c r="L194" s="572" t="s">
        <v>0</v>
      </c>
      <c r="M194" s="22"/>
    </row>
    <row r="195" spans="1:13" s="2" customFormat="1" ht="15" customHeight="1">
      <c r="A195" s="1"/>
      <c r="B195" s="726"/>
      <c r="C195" s="721"/>
      <c r="D195" s="6" t="s">
        <v>152</v>
      </c>
      <c r="E195" s="18"/>
      <c r="F195" s="5"/>
      <c r="G195" s="586" t="s">
        <v>190</v>
      </c>
      <c r="H195" s="21"/>
      <c r="I195" s="21"/>
      <c r="J195" s="21"/>
      <c r="K195" s="38"/>
      <c r="L195" s="46"/>
      <c r="M195" s="21"/>
    </row>
    <row r="196" spans="1:13" s="2" customFormat="1" ht="15" customHeight="1">
      <c r="A196" s="1"/>
      <c r="B196" s="726"/>
      <c r="C196" s="721"/>
      <c r="D196" s="4"/>
      <c r="E196" s="20"/>
      <c r="F196" s="3"/>
      <c r="G196" s="639" t="s">
        <v>3</v>
      </c>
      <c r="H196" s="22"/>
      <c r="I196" s="22"/>
      <c r="J196" s="22"/>
      <c r="K196" s="36">
        <f>'数量内訳　恒常管理'!G236</f>
        <v>15</v>
      </c>
      <c r="L196" s="572" t="s">
        <v>0</v>
      </c>
      <c r="M196" s="22"/>
    </row>
    <row r="197" spans="1:13" s="2" customFormat="1" ht="15" customHeight="1">
      <c r="A197" s="1"/>
      <c r="B197" s="726"/>
      <c r="C197" s="721"/>
      <c r="D197" s="6" t="s">
        <v>152</v>
      </c>
      <c r="E197" s="18"/>
      <c r="F197" s="5"/>
      <c r="G197" s="586" t="s">
        <v>190</v>
      </c>
      <c r="H197" s="21"/>
      <c r="I197" s="21"/>
      <c r="J197" s="21"/>
      <c r="K197" s="38"/>
      <c r="L197" s="46"/>
      <c r="M197" s="21"/>
    </row>
    <row r="198" spans="1:13" s="2" customFormat="1" ht="15" customHeight="1">
      <c r="A198" s="1"/>
      <c r="B198" s="726"/>
      <c r="C198" s="721"/>
      <c r="D198" s="4"/>
      <c r="E198" s="20"/>
      <c r="F198" s="3"/>
      <c r="G198" s="639" t="s">
        <v>2</v>
      </c>
      <c r="H198" s="22"/>
      <c r="I198" s="22"/>
      <c r="J198" s="22"/>
      <c r="K198" s="36">
        <f>'数量内訳　恒常管理'!H236</f>
        <v>15</v>
      </c>
      <c r="L198" s="572" t="s">
        <v>0</v>
      </c>
      <c r="M198" s="22"/>
    </row>
    <row r="199" spans="1:13" s="2" customFormat="1" ht="15" customHeight="1">
      <c r="A199" s="1"/>
      <c r="B199" s="726"/>
      <c r="C199" s="721"/>
      <c r="D199" s="6" t="s">
        <v>152</v>
      </c>
      <c r="E199" s="18"/>
      <c r="F199" s="5"/>
      <c r="G199" s="586" t="s">
        <v>190</v>
      </c>
      <c r="H199" s="21"/>
      <c r="I199" s="21"/>
      <c r="J199" s="21"/>
      <c r="K199" s="38"/>
      <c r="L199" s="46"/>
      <c r="M199" s="21"/>
    </row>
    <row r="200" spans="1:13" s="2" customFormat="1" ht="15" customHeight="1">
      <c r="A200" s="1"/>
      <c r="B200" s="726"/>
      <c r="C200" s="721"/>
      <c r="D200" s="4"/>
      <c r="E200" s="20"/>
      <c r="F200" s="3"/>
      <c r="G200" s="639" t="s">
        <v>1</v>
      </c>
      <c r="H200" s="22"/>
      <c r="I200" s="22"/>
      <c r="J200" s="22"/>
      <c r="K200" s="36">
        <f>'数量内訳　恒常管理'!I236</f>
        <v>10</v>
      </c>
      <c r="L200" s="572" t="s">
        <v>0</v>
      </c>
      <c r="M200" s="22"/>
    </row>
    <row r="201" spans="1:13" s="2" customFormat="1" ht="15" customHeight="1">
      <c r="A201" s="1"/>
      <c r="B201" s="726"/>
      <c r="C201" s="721"/>
      <c r="D201" s="6" t="s">
        <v>197</v>
      </c>
      <c r="E201" s="18"/>
      <c r="F201" s="5"/>
      <c r="G201" s="586" t="s">
        <v>190</v>
      </c>
      <c r="H201" s="21"/>
      <c r="I201" s="21"/>
      <c r="J201" s="21"/>
      <c r="K201" s="38"/>
      <c r="L201" s="46"/>
      <c r="M201" s="21"/>
    </row>
    <row r="202" spans="1:13" s="2" customFormat="1" ht="15" customHeight="1">
      <c r="A202" s="1"/>
      <c r="B202" s="726"/>
      <c r="C202" s="721"/>
      <c r="D202" s="4"/>
      <c r="E202" s="20"/>
      <c r="F202" s="3"/>
      <c r="G202" s="639" t="s">
        <v>945</v>
      </c>
      <c r="H202" s="22"/>
      <c r="I202" s="22"/>
      <c r="J202" s="22"/>
      <c r="K202" s="36">
        <f>'数量内訳　恒常管理'!D240</f>
        <v>10</v>
      </c>
      <c r="L202" s="572" t="s">
        <v>0</v>
      </c>
      <c r="M202" s="22"/>
    </row>
    <row r="203" spans="1:13" s="2" customFormat="1" ht="15" customHeight="1">
      <c r="A203" s="1"/>
      <c r="B203" s="726"/>
      <c r="C203" s="721"/>
      <c r="D203" s="6" t="s">
        <v>152</v>
      </c>
      <c r="E203" s="18"/>
      <c r="F203" s="5"/>
      <c r="G203" s="586" t="s">
        <v>190</v>
      </c>
      <c r="H203" s="21"/>
      <c r="I203" s="21"/>
      <c r="J203" s="21"/>
      <c r="K203" s="38"/>
      <c r="L203" s="46"/>
      <c r="M203" s="21"/>
    </row>
    <row r="204" spans="1:13" s="2" customFormat="1" ht="15" customHeight="1">
      <c r="A204" s="1"/>
      <c r="B204" s="726"/>
      <c r="C204" s="721"/>
      <c r="D204" s="4"/>
      <c r="E204" s="20"/>
      <c r="F204" s="3"/>
      <c r="G204" s="639" t="s">
        <v>946</v>
      </c>
      <c r="H204" s="22"/>
      <c r="I204" s="22"/>
      <c r="J204" s="22"/>
      <c r="K204" s="36">
        <f>'数量内訳　恒常管理'!E240</f>
        <v>2</v>
      </c>
      <c r="L204" s="572" t="s">
        <v>0</v>
      </c>
      <c r="M204" s="22"/>
    </row>
    <row r="205" spans="1:13" s="2" customFormat="1" ht="15" customHeight="1">
      <c r="A205" s="1"/>
      <c r="B205" s="726"/>
      <c r="C205" s="721"/>
      <c r="D205" s="6" t="s">
        <v>153</v>
      </c>
      <c r="E205" s="18"/>
      <c r="F205" s="5"/>
      <c r="G205" s="586" t="s">
        <v>190</v>
      </c>
      <c r="H205" s="21"/>
      <c r="I205" s="21"/>
      <c r="J205" s="21"/>
      <c r="K205" s="38"/>
      <c r="L205" s="46"/>
      <c r="M205" s="21"/>
    </row>
    <row r="206" spans="1:13" s="2" customFormat="1" ht="15" customHeight="1">
      <c r="A206" s="1"/>
      <c r="B206" s="726"/>
      <c r="C206" s="721"/>
      <c r="D206" s="4"/>
      <c r="E206" s="20"/>
      <c r="F206" s="3"/>
      <c r="G206" s="639" t="s">
        <v>1024</v>
      </c>
      <c r="H206" s="22"/>
      <c r="I206" s="22"/>
      <c r="J206" s="22"/>
      <c r="K206" s="36">
        <f>'数量内訳　恒常管理'!D247</f>
        <v>2</v>
      </c>
      <c r="L206" s="572" t="s">
        <v>0</v>
      </c>
      <c r="M206" s="22"/>
    </row>
    <row r="207" spans="1:13" s="2" customFormat="1" ht="15" customHeight="1">
      <c r="A207" s="1"/>
      <c r="B207" s="726"/>
      <c r="C207" s="721"/>
      <c r="D207" s="6" t="s">
        <v>153</v>
      </c>
      <c r="E207" s="18"/>
      <c r="F207" s="5"/>
      <c r="G207" s="586" t="s">
        <v>190</v>
      </c>
      <c r="H207" s="21"/>
      <c r="I207" s="21"/>
      <c r="J207" s="21"/>
      <c r="K207" s="38"/>
      <c r="L207" s="46"/>
      <c r="M207" s="21"/>
    </row>
    <row r="208" spans="1:13" s="2" customFormat="1" ht="15" customHeight="1">
      <c r="A208" s="1"/>
      <c r="B208" s="726"/>
      <c r="C208" s="721"/>
      <c r="D208" s="4"/>
      <c r="E208" s="20"/>
      <c r="F208" s="3"/>
      <c r="G208" s="639" t="s">
        <v>5</v>
      </c>
      <c r="H208" s="22"/>
      <c r="I208" s="22"/>
      <c r="J208" s="22"/>
      <c r="K208" s="36">
        <f>'数量内訳　恒常管理'!E247</f>
        <v>1</v>
      </c>
      <c r="L208" s="572" t="s">
        <v>0</v>
      </c>
      <c r="M208" s="22"/>
    </row>
    <row r="209" spans="1:13" s="2" customFormat="1" ht="15" customHeight="1">
      <c r="A209" s="1"/>
      <c r="B209" s="726"/>
      <c r="C209" s="721"/>
      <c r="D209" s="6" t="s">
        <v>153</v>
      </c>
      <c r="E209" s="18"/>
      <c r="F209" s="5"/>
      <c r="G209" s="586" t="s">
        <v>190</v>
      </c>
      <c r="H209" s="21"/>
      <c r="I209" s="21"/>
      <c r="J209" s="21"/>
      <c r="K209" s="38"/>
      <c r="L209" s="46"/>
      <c r="M209" s="21"/>
    </row>
    <row r="210" spans="1:13" s="28" customFormat="1">
      <c r="B210" s="726"/>
      <c r="C210" s="721"/>
      <c r="D210" s="4"/>
      <c r="E210" s="20"/>
      <c r="F210" s="3"/>
      <c r="G210" s="639" t="s">
        <v>4</v>
      </c>
      <c r="H210" s="22"/>
      <c r="I210" s="22"/>
      <c r="J210" s="22"/>
      <c r="K210" s="36">
        <f>'数量内訳　恒常管理'!F247</f>
        <v>2</v>
      </c>
      <c r="L210" s="572" t="s">
        <v>0</v>
      </c>
      <c r="M210" s="22"/>
    </row>
    <row r="211" spans="1:13" s="28" customFormat="1" ht="15" customHeight="1">
      <c r="B211" s="726"/>
      <c r="C211" s="721"/>
      <c r="D211" s="6" t="s">
        <v>153</v>
      </c>
      <c r="E211" s="18"/>
      <c r="F211" s="5"/>
      <c r="G211" s="586" t="s">
        <v>190</v>
      </c>
      <c r="H211" s="21"/>
      <c r="I211" s="21"/>
      <c r="J211" s="21"/>
      <c r="K211" s="38"/>
      <c r="L211" s="46"/>
      <c r="M211" s="21"/>
    </row>
    <row r="212" spans="1:13" s="28" customFormat="1" ht="15" customHeight="1">
      <c r="B212" s="726"/>
      <c r="C212" s="721"/>
      <c r="D212" s="4"/>
      <c r="E212" s="20"/>
      <c r="F212" s="3"/>
      <c r="G212" s="639" t="s">
        <v>3</v>
      </c>
      <c r="H212" s="22"/>
      <c r="I212" s="22"/>
      <c r="J212" s="22"/>
      <c r="K212" s="36">
        <f>'数量内訳　恒常管理'!G247</f>
        <v>5</v>
      </c>
      <c r="L212" s="572" t="s">
        <v>0</v>
      </c>
      <c r="M212" s="22"/>
    </row>
    <row r="213" spans="1:13" s="28" customFormat="1" ht="15" customHeight="1">
      <c r="B213" s="726"/>
      <c r="C213" s="721"/>
      <c r="D213" s="6" t="s">
        <v>153</v>
      </c>
      <c r="E213" s="18"/>
      <c r="F213" s="5"/>
      <c r="G213" s="586" t="s">
        <v>190</v>
      </c>
      <c r="H213" s="21"/>
      <c r="I213" s="21"/>
      <c r="J213" s="21"/>
      <c r="K213" s="38"/>
      <c r="L213" s="46"/>
      <c r="M213" s="21"/>
    </row>
    <row r="214" spans="1:13" s="28" customFormat="1" ht="15" customHeight="1">
      <c r="B214" s="726"/>
      <c r="C214" s="721"/>
      <c r="D214" s="4"/>
      <c r="E214" s="20"/>
      <c r="F214" s="3"/>
      <c r="G214" s="639" t="s">
        <v>2</v>
      </c>
      <c r="H214" s="22"/>
      <c r="I214" s="22"/>
      <c r="J214" s="22"/>
      <c r="K214" s="36">
        <f>'数量内訳　恒常管理'!H247</f>
        <v>4</v>
      </c>
      <c r="L214" s="572" t="s">
        <v>0</v>
      </c>
      <c r="M214" s="22"/>
    </row>
    <row r="215" spans="1:13" s="28" customFormat="1" ht="15" customHeight="1">
      <c r="B215" s="726"/>
      <c r="C215" s="721"/>
      <c r="D215" s="6" t="s">
        <v>153</v>
      </c>
      <c r="E215" s="18"/>
      <c r="F215" s="5"/>
      <c r="G215" s="586" t="s">
        <v>190</v>
      </c>
      <c r="H215" s="21"/>
      <c r="I215" s="21"/>
      <c r="J215" s="21"/>
      <c r="K215" s="38"/>
      <c r="L215" s="46"/>
      <c r="M215" s="21"/>
    </row>
    <row r="216" spans="1:13" s="28" customFormat="1" ht="15" customHeight="1">
      <c r="B216" s="726"/>
      <c r="C216" s="721"/>
      <c r="D216" s="4"/>
      <c r="E216" s="20"/>
      <c r="F216" s="3"/>
      <c r="G216" s="639" t="s">
        <v>1</v>
      </c>
      <c r="H216" s="22"/>
      <c r="I216" s="22"/>
      <c r="J216" s="22"/>
      <c r="K216" s="36">
        <f>'数量内訳　恒常管理'!I247</f>
        <v>3</v>
      </c>
      <c r="L216" s="572" t="s">
        <v>0</v>
      </c>
      <c r="M216" s="22"/>
    </row>
    <row r="217" spans="1:13" s="28" customFormat="1" ht="15" customHeight="1">
      <c r="B217" s="726"/>
      <c r="C217" s="721"/>
      <c r="D217" s="6" t="s">
        <v>153</v>
      </c>
      <c r="E217" s="18"/>
      <c r="F217" s="5"/>
      <c r="G217" s="586" t="s">
        <v>190</v>
      </c>
      <c r="H217" s="21"/>
      <c r="I217" s="21"/>
      <c r="J217" s="21"/>
      <c r="K217" s="38"/>
      <c r="L217" s="46"/>
      <c r="M217" s="21"/>
    </row>
    <row r="218" spans="1:13" s="28" customFormat="1" ht="15" customHeight="1">
      <c r="B218" s="726"/>
      <c r="C218" s="721"/>
      <c r="D218" s="4"/>
      <c r="E218" s="20"/>
      <c r="F218" s="3"/>
      <c r="G218" s="639" t="s">
        <v>945</v>
      </c>
      <c r="H218" s="22"/>
      <c r="I218" s="22"/>
      <c r="J218" s="22"/>
      <c r="K218" s="36">
        <f>'数量内訳　恒常管理'!D251</f>
        <v>1</v>
      </c>
      <c r="L218" s="572" t="s">
        <v>0</v>
      </c>
      <c r="M218" s="22"/>
    </row>
    <row r="219" spans="1:13" s="28" customFormat="1" ht="15" customHeight="1">
      <c r="B219" s="726"/>
      <c r="C219" s="721"/>
      <c r="D219" s="6" t="s">
        <v>153</v>
      </c>
      <c r="E219" s="18"/>
      <c r="F219" s="9"/>
      <c r="G219" s="643" t="s">
        <v>190</v>
      </c>
      <c r="H219" s="21"/>
      <c r="I219" s="21"/>
      <c r="J219" s="21"/>
      <c r="K219" s="38"/>
      <c r="L219" s="46"/>
      <c r="M219" s="21"/>
    </row>
    <row r="220" spans="1:13" s="28" customFormat="1" ht="15" customHeight="1">
      <c r="B220" s="727"/>
      <c r="C220" s="707"/>
      <c r="D220" s="4"/>
      <c r="E220" s="20"/>
      <c r="F220" s="3"/>
      <c r="G220" s="267" t="s">
        <v>946</v>
      </c>
      <c r="H220" s="22"/>
      <c r="I220" s="22"/>
      <c r="J220" s="22"/>
      <c r="K220" s="36">
        <f>'数量内訳　恒常管理'!E251</f>
        <v>1</v>
      </c>
      <c r="L220" s="572" t="s">
        <v>0</v>
      </c>
      <c r="M220" s="22"/>
    </row>
    <row r="221" spans="1:13" ht="15" customHeight="1">
      <c r="B221" s="735" t="s">
        <v>871</v>
      </c>
      <c r="C221" s="745" t="s">
        <v>872</v>
      </c>
      <c r="D221" s="6" t="s">
        <v>181</v>
      </c>
      <c r="E221" s="18"/>
      <c r="F221" s="5"/>
      <c r="G221" s="586" t="s">
        <v>999</v>
      </c>
      <c r="H221" s="21"/>
      <c r="I221" s="21"/>
      <c r="J221" s="21"/>
      <c r="K221" s="38"/>
      <c r="L221" s="46" t="s">
        <v>401</v>
      </c>
      <c r="M221" s="699" t="s">
        <v>923</v>
      </c>
    </row>
    <row r="222" spans="1:13" ht="15" customHeight="1">
      <c r="B222" s="736"/>
      <c r="C222" s="721"/>
      <c r="D222" s="4"/>
      <c r="E222" s="20" t="s">
        <v>870</v>
      </c>
      <c r="F222" s="3"/>
      <c r="G222" s="639" t="s">
        <v>3</v>
      </c>
      <c r="H222" s="22"/>
      <c r="I222" s="22"/>
      <c r="J222" s="22"/>
      <c r="K222" s="36">
        <v>40</v>
      </c>
      <c r="L222" s="572" t="s">
        <v>0</v>
      </c>
      <c r="M222" s="700"/>
    </row>
    <row r="223" spans="1:13" ht="15" customHeight="1">
      <c r="B223" s="736"/>
      <c r="C223" s="721"/>
      <c r="D223" s="6" t="s">
        <v>181</v>
      </c>
      <c r="E223" s="18"/>
      <c r="F223" s="5"/>
      <c r="G223" s="586" t="s">
        <v>999</v>
      </c>
      <c r="H223" s="21"/>
      <c r="I223" s="21"/>
      <c r="J223" s="21"/>
      <c r="K223" s="606"/>
      <c r="L223" s="46" t="s">
        <v>401</v>
      </c>
      <c r="M223" s="697" t="s">
        <v>924</v>
      </c>
    </row>
    <row r="224" spans="1:13" ht="15" customHeight="1">
      <c r="B224" s="736"/>
      <c r="C224" s="721"/>
      <c r="D224" s="4"/>
      <c r="E224" s="20" t="s">
        <v>870</v>
      </c>
      <c r="F224" s="3"/>
      <c r="G224" s="639" t="s">
        <v>2</v>
      </c>
      <c r="H224" s="22"/>
      <c r="I224" s="22"/>
      <c r="J224" s="22"/>
      <c r="K224" s="36">
        <v>30</v>
      </c>
      <c r="L224" s="572" t="s">
        <v>0</v>
      </c>
      <c r="M224" s="698"/>
    </row>
    <row r="225" spans="1:13" ht="15" customHeight="1">
      <c r="B225" s="736"/>
      <c r="C225" s="721"/>
      <c r="D225" s="6" t="s">
        <v>181</v>
      </c>
      <c r="E225" s="18"/>
      <c r="F225" s="5"/>
      <c r="G225" s="586" t="s">
        <v>999</v>
      </c>
      <c r="H225" s="21"/>
      <c r="I225" s="21"/>
      <c r="J225" s="21"/>
      <c r="K225" s="606"/>
      <c r="L225" s="46" t="s">
        <v>401</v>
      </c>
      <c r="M225" s="697" t="s">
        <v>924</v>
      </c>
    </row>
    <row r="226" spans="1:13" ht="15" customHeight="1">
      <c r="B226" s="736"/>
      <c r="C226" s="721"/>
      <c r="D226" s="4"/>
      <c r="E226" s="20" t="s">
        <v>870</v>
      </c>
      <c r="F226" s="3"/>
      <c r="G226" s="639" t="s">
        <v>1</v>
      </c>
      <c r="H226" s="22"/>
      <c r="I226" s="22"/>
      <c r="J226" s="22"/>
      <c r="K226" s="36">
        <v>25</v>
      </c>
      <c r="L226" s="572" t="s">
        <v>0</v>
      </c>
      <c r="M226" s="698"/>
    </row>
    <row r="227" spans="1:13" ht="15" customHeight="1">
      <c r="B227" s="736"/>
      <c r="C227" s="721"/>
      <c r="D227" s="6" t="s">
        <v>181</v>
      </c>
      <c r="E227" s="18"/>
      <c r="F227" s="5"/>
      <c r="G227" s="586" t="s">
        <v>999</v>
      </c>
      <c r="H227" s="21"/>
      <c r="I227" s="21"/>
      <c r="J227" s="21"/>
      <c r="K227" s="606"/>
      <c r="L227" s="46" t="s">
        <v>401</v>
      </c>
      <c r="M227" s="697" t="s">
        <v>924</v>
      </c>
    </row>
    <row r="228" spans="1:13" ht="15" customHeight="1">
      <c r="B228" s="736"/>
      <c r="C228" s="707"/>
      <c r="D228" s="4"/>
      <c r="E228" s="20" t="s">
        <v>870</v>
      </c>
      <c r="F228" s="3"/>
      <c r="G228" s="639" t="s">
        <v>24</v>
      </c>
      <c r="H228" s="22"/>
      <c r="I228" s="22"/>
      <c r="J228" s="22"/>
      <c r="K228" s="36">
        <v>20</v>
      </c>
      <c r="L228" s="572" t="s">
        <v>0</v>
      </c>
      <c r="M228" s="698"/>
    </row>
    <row r="229" spans="1:13" s="2" customFormat="1" ht="15" customHeight="1">
      <c r="A229" s="1"/>
      <c r="B229" s="736"/>
      <c r="C229" s="745" t="s">
        <v>873</v>
      </c>
      <c r="D229" s="6" t="s">
        <v>873</v>
      </c>
      <c r="E229" s="18"/>
      <c r="F229" s="5"/>
      <c r="G229" s="586" t="s">
        <v>190</v>
      </c>
      <c r="H229" s="21"/>
      <c r="I229" s="21"/>
      <c r="J229" s="21"/>
      <c r="K229" s="38"/>
      <c r="L229" s="46" t="s">
        <v>401</v>
      </c>
      <c r="M229" s="699" t="s">
        <v>925</v>
      </c>
    </row>
    <row r="230" spans="1:13" s="2" customFormat="1" ht="15" customHeight="1">
      <c r="A230" s="1"/>
      <c r="B230" s="736"/>
      <c r="C230" s="721"/>
      <c r="D230" s="4"/>
      <c r="E230" s="20"/>
      <c r="F230" s="3"/>
      <c r="G230" s="639" t="s">
        <v>3</v>
      </c>
      <c r="H230" s="22"/>
      <c r="I230" s="22"/>
      <c r="J230" s="22"/>
      <c r="K230" s="36">
        <v>5</v>
      </c>
      <c r="L230" s="572" t="s">
        <v>0</v>
      </c>
      <c r="M230" s="700"/>
    </row>
    <row r="231" spans="1:13" s="2" customFormat="1" ht="15" customHeight="1">
      <c r="A231" s="1"/>
      <c r="B231" s="736"/>
      <c r="C231" s="721"/>
      <c r="D231" s="6" t="s">
        <v>873</v>
      </c>
      <c r="E231" s="18"/>
      <c r="F231" s="5"/>
      <c r="G231" s="586" t="s">
        <v>190</v>
      </c>
      <c r="H231" s="21"/>
      <c r="I231" s="21"/>
      <c r="J231" s="21"/>
      <c r="K231" s="606"/>
      <c r="L231" s="46" t="s">
        <v>401</v>
      </c>
      <c r="M231" s="697" t="s">
        <v>924</v>
      </c>
    </row>
    <row r="232" spans="1:13" s="2" customFormat="1" ht="15" customHeight="1">
      <c r="A232" s="1"/>
      <c r="B232" s="736"/>
      <c r="C232" s="721"/>
      <c r="D232" s="4"/>
      <c r="E232" s="20"/>
      <c r="F232" s="3"/>
      <c r="G232" s="639" t="s">
        <v>2</v>
      </c>
      <c r="H232" s="22"/>
      <c r="I232" s="22"/>
      <c r="J232" s="22"/>
      <c r="K232" s="36">
        <v>5</v>
      </c>
      <c r="L232" s="572" t="s">
        <v>0</v>
      </c>
      <c r="M232" s="698"/>
    </row>
    <row r="233" spans="1:13" s="2" customFormat="1" ht="15" customHeight="1">
      <c r="A233" s="1"/>
      <c r="B233" s="736"/>
      <c r="C233" s="721"/>
      <c r="D233" s="6" t="s">
        <v>873</v>
      </c>
      <c r="E233" s="18"/>
      <c r="F233" s="5"/>
      <c r="G233" s="586" t="s">
        <v>190</v>
      </c>
      <c r="H233" s="21"/>
      <c r="I233" s="21"/>
      <c r="J233" s="21"/>
      <c r="K233" s="606"/>
      <c r="L233" s="46" t="s">
        <v>401</v>
      </c>
      <c r="M233" s="697" t="s">
        <v>924</v>
      </c>
    </row>
    <row r="234" spans="1:13" s="2" customFormat="1" ht="15" customHeight="1">
      <c r="A234" s="1"/>
      <c r="B234" s="736"/>
      <c r="C234" s="721"/>
      <c r="D234" s="4"/>
      <c r="E234" s="20"/>
      <c r="F234" s="3"/>
      <c r="G234" s="639" t="s">
        <v>1</v>
      </c>
      <c r="H234" s="22"/>
      <c r="I234" s="22"/>
      <c r="J234" s="22"/>
      <c r="K234" s="36">
        <v>5</v>
      </c>
      <c r="L234" s="572" t="s">
        <v>0</v>
      </c>
      <c r="M234" s="698"/>
    </row>
    <row r="235" spans="1:13" s="2" customFormat="1" ht="15" customHeight="1">
      <c r="A235" s="1"/>
      <c r="B235" s="736"/>
      <c r="C235" s="721"/>
      <c r="D235" s="6" t="s">
        <v>926</v>
      </c>
      <c r="E235" s="18"/>
      <c r="F235" s="5"/>
      <c r="G235" s="586" t="s">
        <v>190</v>
      </c>
      <c r="H235" s="21"/>
      <c r="I235" s="21"/>
      <c r="J235" s="21"/>
      <c r="K235" s="606"/>
      <c r="L235" s="46" t="s">
        <v>401</v>
      </c>
      <c r="M235" s="697" t="s">
        <v>924</v>
      </c>
    </row>
    <row r="236" spans="1:13" s="2" customFormat="1" ht="15" customHeight="1">
      <c r="A236" s="1"/>
      <c r="B236" s="736"/>
      <c r="C236" s="721"/>
      <c r="D236" s="4"/>
      <c r="E236" s="20"/>
      <c r="F236" s="3"/>
      <c r="G236" s="639" t="s">
        <v>945</v>
      </c>
      <c r="H236" s="22"/>
      <c r="I236" s="22"/>
      <c r="J236" s="22"/>
      <c r="K236" s="36">
        <v>2</v>
      </c>
      <c r="L236" s="572" t="s">
        <v>0</v>
      </c>
      <c r="M236" s="698"/>
    </row>
    <row r="237" spans="1:13" s="2" customFormat="1" ht="15" customHeight="1">
      <c r="A237" s="1"/>
      <c r="B237" s="736"/>
      <c r="C237" s="721"/>
      <c r="D237" s="6" t="s">
        <v>873</v>
      </c>
      <c r="E237" s="18"/>
      <c r="F237" s="5"/>
      <c r="G237" s="586" t="s">
        <v>190</v>
      </c>
      <c r="H237" s="21"/>
      <c r="I237" s="21"/>
      <c r="J237" s="21"/>
      <c r="K237" s="606"/>
      <c r="L237" s="46" t="s">
        <v>401</v>
      </c>
      <c r="M237" s="697" t="s">
        <v>924</v>
      </c>
    </row>
    <row r="238" spans="1:13" s="2" customFormat="1" ht="15" customHeight="1">
      <c r="A238" s="1"/>
      <c r="B238" s="736"/>
      <c r="C238" s="707"/>
      <c r="D238" s="4"/>
      <c r="E238" s="20"/>
      <c r="F238" s="3"/>
      <c r="G238" s="639" t="s">
        <v>946</v>
      </c>
      <c r="H238" s="22"/>
      <c r="I238" s="22"/>
      <c r="J238" s="22"/>
      <c r="K238" s="36">
        <v>1</v>
      </c>
      <c r="L238" s="572" t="s">
        <v>0</v>
      </c>
      <c r="M238" s="698"/>
    </row>
    <row r="239" spans="1:13" s="2" customFormat="1" ht="15" customHeight="1">
      <c r="A239" s="1"/>
      <c r="B239" s="736"/>
      <c r="C239" s="741" t="s">
        <v>910</v>
      </c>
      <c r="D239" s="6" t="s">
        <v>877</v>
      </c>
      <c r="E239" s="18"/>
      <c r="F239" s="5"/>
      <c r="G239" s="586"/>
      <c r="H239" s="21"/>
      <c r="I239" s="21"/>
      <c r="J239" s="21"/>
      <c r="K239" s="38"/>
      <c r="L239" s="46" t="s">
        <v>879</v>
      </c>
      <c r="M239" s="21"/>
    </row>
    <row r="240" spans="1:13" s="2" customFormat="1" ht="15" customHeight="1">
      <c r="A240" s="1"/>
      <c r="B240" s="736"/>
      <c r="C240" s="742"/>
      <c r="D240" s="4"/>
      <c r="E240" s="20" t="s">
        <v>878</v>
      </c>
      <c r="F240" s="3"/>
      <c r="G240" s="641" t="s">
        <v>990</v>
      </c>
      <c r="H240" s="22"/>
      <c r="I240" s="22"/>
      <c r="J240" s="22"/>
      <c r="K240" s="36">
        <v>50</v>
      </c>
      <c r="L240" s="47" t="s">
        <v>18</v>
      </c>
      <c r="M240" s="22"/>
    </row>
    <row r="241" spans="1:13" s="2" customFormat="1" ht="15" customHeight="1">
      <c r="A241" s="1"/>
      <c r="B241" s="13" t="s">
        <v>171</v>
      </c>
      <c r="C241" s="57"/>
      <c r="D241" s="12"/>
      <c r="E241" s="12"/>
      <c r="F241" s="12"/>
      <c r="G241" s="642"/>
      <c r="H241" s="12"/>
      <c r="I241" s="32"/>
      <c r="J241" s="32"/>
      <c r="K241" s="30"/>
      <c r="L241" s="12"/>
      <c r="M241" s="31"/>
    </row>
    <row r="242" spans="1:13" s="2" customFormat="1" ht="15" customHeight="1">
      <c r="A242" s="1"/>
      <c r="B242" s="711" t="s">
        <v>55</v>
      </c>
      <c r="C242" s="706" t="s">
        <v>110</v>
      </c>
      <c r="D242" s="18" t="s">
        <v>101</v>
      </c>
      <c r="E242" s="18"/>
      <c r="F242" s="9"/>
      <c r="G242" s="586" t="s">
        <v>999</v>
      </c>
      <c r="H242" s="21"/>
      <c r="I242" s="574"/>
      <c r="J242" s="574"/>
      <c r="K242" s="29"/>
      <c r="L242" s="9" t="s">
        <v>444</v>
      </c>
      <c r="M242" s="21"/>
    </row>
    <row r="243" spans="1:13" s="2" customFormat="1" ht="15" customHeight="1">
      <c r="A243" s="1"/>
      <c r="B243" s="712"/>
      <c r="C243" s="721"/>
      <c r="D243" s="19"/>
      <c r="E243" s="19" t="s">
        <v>173</v>
      </c>
      <c r="F243" s="3"/>
      <c r="G243" s="267" t="s">
        <v>27</v>
      </c>
      <c r="H243" s="22"/>
      <c r="I243" s="22">
        <v>13</v>
      </c>
      <c r="J243" s="575">
        <v>1</v>
      </c>
      <c r="K243" s="40">
        <f>I243*J243</f>
        <v>13</v>
      </c>
      <c r="L243" s="3" t="s">
        <v>0</v>
      </c>
      <c r="M243" s="22"/>
    </row>
    <row r="244" spans="1:13" s="2" customFormat="1" ht="15" customHeight="1">
      <c r="A244" s="1"/>
      <c r="B244" s="712"/>
      <c r="C244" s="721"/>
      <c r="D244" s="18" t="s">
        <v>101</v>
      </c>
      <c r="E244" s="18"/>
      <c r="F244" s="9"/>
      <c r="G244" s="586" t="s">
        <v>999</v>
      </c>
      <c r="H244" s="21"/>
      <c r="I244" s="620"/>
      <c r="J244" s="574"/>
      <c r="K244" s="29"/>
      <c r="L244" s="9" t="s">
        <v>444</v>
      </c>
      <c r="M244" s="21"/>
    </row>
    <row r="245" spans="1:13" s="2" customFormat="1" ht="15" customHeight="1">
      <c r="A245" s="1"/>
      <c r="B245" s="712"/>
      <c r="C245" s="721"/>
      <c r="D245" s="19"/>
      <c r="E245" s="19" t="s">
        <v>173</v>
      </c>
      <c r="F245" s="3"/>
      <c r="G245" s="267" t="s">
        <v>73</v>
      </c>
      <c r="H245" s="22"/>
      <c r="I245" s="22">
        <v>27</v>
      </c>
      <c r="J245" s="575">
        <v>1</v>
      </c>
      <c r="K245" s="40">
        <f>I245*J245</f>
        <v>27</v>
      </c>
      <c r="L245" s="3" t="s">
        <v>0</v>
      </c>
      <c r="M245" s="22"/>
    </row>
    <row r="246" spans="1:13" s="2" customFormat="1" ht="15" customHeight="1">
      <c r="A246" s="1"/>
      <c r="B246" s="712"/>
      <c r="C246" s="721"/>
      <c r="D246" s="18" t="s">
        <v>101</v>
      </c>
      <c r="E246" s="18"/>
      <c r="F246" s="9"/>
      <c r="G246" s="586" t="s">
        <v>999</v>
      </c>
      <c r="H246" s="21"/>
      <c r="I246" s="620"/>
      <c r="J246" s="574"/>
      <c r="K246" s="29"/>
      <c r="L246" s="9" t="s">
        <v>444</v>
      </c>
      <c r="M246" s="21"/>
    </row>
    <row r="247" spans="1:13" s="2" customFormat="1" ht="15" customHeight="1">
      <c r="A247" s="1"/>
      <c r="B247" s="712"/>
      <c r="C247" s="721"/>
      <c r="D247" s="19"/>
      <c r="E247" s="19" t="s">
        <v>173</v>
      </c>
      <c r="F247" s="3"/>
      <c r="G247" s="267" t="s">
        <v>74</v>
      </c>
      <c r="H247" s="22"/>
      <c r="I247" s="22">
        <v>19</v>
      </c>
      <c r="J247" s="575">
        <v>1</v>
      </c>
      <c r="K247" s="40">
        <f>I247*J247</f>
        <v>19</v>
      </c>
      <c r="L247" s="3" t="s">
        <v>0</v>
      </c>
      <c r="M247" s="22"/>
    </row>
    <row r="248" spans="1:13" s="2" customFormat="1" ht="15" customHeight="1">
      <c r="A248" s="1"/>
      <c r="B248" s="712"/>
      <c r="C248" s="721"/>
      <c r="D248" s="18" t="s">
        <v>101</v>
      </c>
      <c r="E248" s="18"/>
      <c r="F248" s="9"/>
      <c r="G248" s="586" t="s">
        <v>999</v>
      </c>
      <c r="H248" s="21"/>
      <c r="I248" s="620"/>
      <c r="J248" s="574"/>
      <c r="K248" s="29"/>
      <c r="L248" s="9" t="s">
        <v>444</v>
      </c>
      <c r="M248" s="21"/>
    </row>
    <row r="249" spans="1:13" s="2" customFormat="1" ht="15" customHeight="1">
      <c r="A249" s="1"/>
      <c r="B249" s="712"/>
      <c r="C249" s="721"/>
      <c r="D249" s="19"/>
      <c r="E249" s="19" t="s">
        <v>173</v>
      </c>
      <c r="F249" s="3"/>
      <c r="G249" s="267" t="s">
        <v>75</v>
      </c>
      <c r="H249" s="22"/>
      <c r="I249" s="22">
        <v>1</v>
      </c>
      <c r="J249" s="575">
        <v>1</v>
      </c>
      <c r="K249" s="40">
        <f>I249*J249</f>
        <v>1</v>
      </c>
      <c r="L249" s="3" t="s">
        <v>0</v>
      </c>
      <c r="M249" s="22"/>
    </row>
    <row r="250" spans="1:13" s="2" customFormat="1" ht="15" customHeight="1">
      <c r="A250" s="1"/>
      <c r="B250" s="712"/>
      <c r="C250" s="721"/>
      <c r="D250" s="18" t="s">
        <v>101</v>
      </c>
      <c r="E250" s="18"/>
      <c r="F250" s="9"/>
      <c r="G250" s="586" t="s">
        <v>999</v>
      </c>
      <c r="H250" s="21"/>
      <c r="I250" s="620"/>
      <c r="J250" s="574"/>
      <c r="K250" s="29"/>
      <c r="L250" s="9" t="s">
        <v>444</v>
      </c>
      <c r="M250" s="21"/>
    </row>
    <row r="251" spans="1:13" s="2" customFormat="1" ht="15" customHeight="1">
      <c r="A251" s="1"/>
      <c r="B251" s="712"/>
      <c r="C251" s="721"/>
      <c r="D251" s="19"/>
      <c r="E251" s="19" t="s">
        <v>173</v>
      </c>
      <c r="F251" s="3"/>
      <c r="G251" s="267" t="s">
        <v>76</v>
      </c>
      <c r="H251" s="22"/>
      <c r="I251" s="22">
        <v>5</v>
      </c>
      <c r="J251" s="575">
        <v>1</v>
      </c>
      <c r="K251" s="40">
        <f>I251*J251</f>
        <v>5</v>
      </c>
      <c r="L251" s="3" t="s">
        <v>0</v>
      </c>
      <c r="M251" s="22"/>
    </row>
    <row r="252" spans="1:13" s="2" customFormat="1" ht="15" customHeight="1">
      <c r="A252" s="1"/>
      <c r="B252" s="712"/>
      <c r="C252" s="721"/>
      <c r="D252" s="18" t="s">
        <v>101</v>
      </c>
      <c r="E252" s="18"/>
      <c r="F252" s="9"/>
      <c r="G252" s="586" t="s">
        <v>999</v>
      </c>
      <c r="H252" s="21"/>
      <c r="I252" s="620"/>
      <c r="J252" s="574"/>
      <c r="K252" s="29"/>
      <c r="L252" s="9" t="s">
        <v>444</v>
      </c>
      <c r="M252" s="21"/>
    </row>
    <row r="253" spans="1:13" s="2" customFormat="1" ht="15" customHeight="1">
      <c r="A253" s="1"/>
      <c r="B253" s="712"/>
      <c r="C253" s="721"/>
      <c r="D253" s="19"/>
      <c r="E253" s="19" t="s">
        <v>173</v>
      </c>
      <c r="F253" s="3"/>
      <c r="G253" s="267" t="s">
        <v>77</v>
      </c>
      <c r="H253" s="22"/>
      <c r="I253" s="22">
        <v>3</v>
      </c>
      <c r="J253" s="575">
        <v>1</v>
      </c>
      <c r="K253" s="40">
        <f>I253*J253</f>
        <v>3</v>
      </c>
      <c r="L253" s="3" t="s">
        <v>0</v>
      </c>
      <c r="M253" s="22"/>
    </row>
    <row r="254" spans="1:13" s="2" customFormat="1" ht="15" customHeight="1">
      <c r="A254" s="1"/>
      <c r="B254" s="712"/>
      <c r="C254" s="721"/>
      <c r="D254" s="18" t="s">
        <v>101</v>
      </c>
      <c r="E254" s="18"/>
      <c r="F254" s="9"/>
      <c r="G254" s="586" t="s">
        <v>999</v>
      </c>
      <c r="H254" s="21"/>
      <c r="I254" s="620"/>
      <c r="J254" s="574"/>
      <c r="K254" s="29"/>
      <c r="L254" s="9" t="s">
        <v>444</v>
      </c>
      <c r="M254" s="21"/>
    </row>
    <row r="255" spans="1:13" s="2" customFormat="1" ht="15" customHeight="1">
      <c r="A255" s="1"/>
      <c r="B255" s="712"/>
      <c r="C255" s="707"/>
      <c r="D255" s="19"/>
      <c r="E255" s="19" t="s">
        <v>174</v>
      </c>
      <c r="F255" s="3"/>
      <c r="G255" s="267" t="s">
        <v>78</v>
      </c>
      <c r="H255" s="22"/>
      <c r="I255" s="22">
        <v>13</v>
      </c>
      <c r="J255" s="575">
        <v>1</v>
      </c>
      <c r="K255" s="40">
        <f>I255*J255</f>
        <v>13</v>
      </c>
      <c r="L255" s="3" t="s">
        <v>0</v>
      </c>
      <c r="M255" s="22"/>
    </row>
    <row r="256" spans="1:13" s="2" customFormat="1" ht="15" customHeight="1">
      <c r="A256" s="1"/>
      <c r="B256" s="712"/>
      <c r="C256" s="706" t="s">
        <v>102</v>
      </c>
      <c r="D256" s="18" t="s">
        <v>102</v>
      </c>
      <c r="E256" s="18"/>
      <c r="F256" s="9"/>
      <c r="G256" s="643" t="s">
        <v>1011</v>
      </c>
      <c r="H256" s="21"/>
      <c r="I256" s="574"/>
      <c r="J256" s="574"/>
      <c r="K256" s="29"/>
      <c r="L256" s="9" t="s">
        <v>444</v>
      </c>
      <c r="M256" s="21"/>
    </row>
    <row r="257" spans="1:13" s="2" customFormat="1" ht="15" customHeight="1">
      <c r="A257" s="1"/>
      <c r="B257" s="712"/>
      <c r="C257" s="721"/>
      <c r="D257" s="19"/>
      <c r="E257" s="19" t="s">
        <v>1012</v>
      </c>
      <c r="F257" s="3"/>
      <c r="G257" s="267"/>
      <c r="H257" s="22"/>
      <c r="I257" s="22">
        <v>68</v>
      </c>
      <c r="J257" s="575">
        <v>1</v>
      </c>
      <c r="K257" s="40">
        <f>I257*J257</f>
        <v>68</v>
      </c>
      <c r="L257" s="3" t="s">
        <v>0</v>
      </c>
      <c r="M257" s="22"/>
    </row>
    <row r="258" spans="1:13" s="2" customFormat="1" ht="15" customHeight="1">
      <c r="A258" s="1"/>
      <c r="B258" s="708" t="s">
        <v>79</v>
      </c>
      <c r="C258" s="706" t="s">
        <v>110</v>
      </c>
      <c r="D258" s="18" t="s">
        <v>175</v>
      </c>
      <c r="E258" s="18"/>
      <c r="F258" s="9"/>
      <c r="G258" s="643"/>
      <c r="H258" s="21"/>
      <c r="I258" s="21"/>
      <c r="J258" s="21"/>
      <c r="K258" s="29"/>
      <c r="L258" s="9" t="s">
        <v>401</v>
      </c>
      <c r="M258" s="21"/>
    </row>
    <row r="259" spans="1:13" s="2" customFormat="1" ht="15" customHeight="1">
      <c r="A259" s="1"/>
      <c r="B259" s="709"/>
      <c r="C259" s="707"/>
      <c r="D259" s="19"/>
      <c r="E259" s="19"/>
      <c r="F259" s="3"/>
      <c r="G259" s="267" t="s">
        <v>966</v>
      </c>
      <c r="H259" s="22"/>
      <c r="I259" s="576"/>
      <c r="J259" s="576"/>
      <c r="K259" s="40">
        <v>10</v>
      </c>
      <c r="L259" s="3" t="s">
        <v>8</v>
      </c>
      <c r="M259" s="22"/>
    </row>
    <row r="260" spans="1:13" s="2" customFormat="1" ht="15" customHeight="1">
      <c r="A260" s="1"/>
      <c r="B260" s="13" t="s">
        <v>172</v>
      </c>
      <c r="C260" s="57"/>
      <c r="D260" s="12"/>
      <c r="E260" s="12"/>
      <c r="F260" s="12"/>
      <c r="G260" s="636"/>
      <c r="H260" s="12"/>
      <c r="I260" s="12"/>
      <c r="J260" s="12"/>
      <c r="K260" s="37"/>
      <c r="L260" s="577"/>
      <c r="M260" s="31"/>
    </row>
    <row r="261" spans="1:13" s="2" customFormat="1" ht="15" customHeight="1">
      <c r="A261" s="1"/>
      <c r="B261" s="711" t="s">
        <v>80</v>
      </c>
      <c r="C261" s="706" t="s">
        <v>130</v>
      </c>
      <c r="D261" s="6" t="s">
        <v>148</v>
      </c>
      <c r="E261" s="18"/>
      <c r="F261" s="5" t="s">
        <v>95</v>
      </c>
      <c r="G261" s="586"/>
      <c r="H261" s="21"/>
      <c r="I261" s="21"/>
      <c r="J261" s="21"/>
      <c r="K261" s="38"/>
      <c r="L261" s="46"/>
      <c r="M261" s="21"/>
    </row>
    <row r="262" spans="1:13" s="2" customFormat="1" ht="15" customHeight="1">
      <c r="A262" s="1"/>
      <c r="B262" s="726"/>
      <c r="C262" s="721"/>
      <c r="D262" s="4"/>
      <c r="E262" s="20"/>
      <c r="F262" s="3" t="s">
        <v>96</v>
      </c>
      <c r="G262" s="639"/>
      <c r="H262" s="22"/>
      <c r="I262" s="22"/>
      <c r="J262" s="22"/>
      <c r="K262" s="36">
        <f>'数量内訳（芝刈更正）'!E16</f>
        <v>351000</v>
      </c>
      <c r="L262" s="47" t="s">
        <v>86</v>
      </c>
      <c r="M262" s="22"/>
    </row>
    <row r="263" spans="1:13" s="2" customFormat="1" ht="15" customHeight="1">
      <c r="A263" s="1"/>
      <c r="B263" s="726"/>
      <c r="C263" s="721"/>
      <c r="D263" s="23" t="s">
        <v>1025</v>
      </c>
      <c r="F263" s="24"/>
      <c r="G263" s="637"/>
      <c r="H263" s="25"/>
      <c r="I263" s="25"/>
      <c r="J263" s="25"/>
      <c r="K263" s="39"/>
      <c r="L263" s="573"/>
      <c r="M263" s="25"/>
    </row>
    <row r="264" spans="1:13" s="2" customFormat="1" ht="15" customHeight="1">
      <c r="A264" s="1"/>
      <c r="B264" s="726"/>
      <c r="C264" s="721"/>
      <c r="D264" s="23"/>
      <c r="F264" s="24" t="s">
        <v>97</v>
      </c>
      <c r="G264" s="637"/>
      <c r="H264" s="25"/>
      <c r="I264" s="25"/>
      <c r="J264" s="25"/>
      <c r="K264" s="39">
        <f>'数量内訳（芝刈更正）'!G16</f>
        <v>1168</v>
      </c>
      <c r="L264" s="47" t="s">
        <v>86</v>
      </c>
      <c r="M264" s="25"/>
    </row>
    <row r="265" spans="1:13" s="2" customFormat="1" ht="15" customHeight="1">
      <c r="A265" s="1"/>
      <c r="B265" s="726"/>
      <c r="C265" s="721"/>
      <c r="D265" s="6" t="s">
        <v>981</v>
      </c>
      <c r="E265" s="18"/>
      <c r="F265" s="5"/>
      <c r="G265" s="586"/>
      <c r="H265" s="21"/>
      <c r="I265" s="21"/>
      <c r="J265" s="21"/>
      <c r="K265" s="38"/>
      <c r="L265" s="573" t="s">
        <v>921</v>
      </c>
      <c r="M265" s="21"/>
    </row>
    <row r="266" spans="1:13" s="2" customFormat="1" ht="15" customHeight="1">
      <c r="A266" s="1"/>
      <c r="B266" s="726"/>
      <c r="C266" s="721"/>
      <c r="D266" s="4"/>
      <c r="E266" s="20"/>
      <c r="F266" s="3" t="s">
        <v>982</v>
      </c>
      <c r="G266" s="639"/>
      <c r="H266" s="22"/>
      <c r="I266" s="22">
        <v>14625</v>
      </c>
      <c r="J266" s="22">
        <v>1</v>
      </c>
      <c r="K266" s="36">
        <f>I266*J266</f>
        <v>14625</v>
      </c>
      <c r="L266" s="47" t="s">
        <v>86</v>
      </c>
      <c r="M266" s="22"/>
    </row>
    <row r="267" spans="1:13" s="2" customFormat="1" ht="15" customHeight="1">
      <c r="A267" s="1"/>
      <c r="B267" s="726"/>
      <c r="C267" s="706" t="s">
        <v>102</v>
      </c>
      <c r="D267" s="6" t="s">
        <v>102</v>
      </c>
      <c r="E267" s="18"/>
      <c r="F267" s="5"/>
      <c r="G267" s="586"/>
      <c r="H267" s="21"/>
      <c r="I267" s="21"/>
      <c r="J267" s="21"/>
      <c r="K267" s="38"/>
      <c r="L267" s="573" t="s">
        <v>921</v>
      </c>
      <c r="M267" s="21"/>
    </row>
    <row r="268" spans="1:13" s="2" customFormat="1" ht="15" customHeight="1">
      <c r="A268" s="1"/>
      <c r="B268" s="726"/>
      <c r="C268" s="721"/>
      <c r="D268" s="4"/>
      <c r="E268" s="20" t="s">
        <v>81</v>
      </c>
      <c r="F268" s="3"/>
      <c r="G268" s="639"/>
      <c r="H268" s="22"/>
      <c r="I268" s="22">
        <v>14625</v>
      </c>
      <c r="J268" s="22">
        <v>2</v>
      </c>
      <c r="K268" s="36">
        <f>I268*J268</f>
        <v>29250</v>
      </c>
      <c r="L268" s="47" t="s">
        <v>86</v>
      </c>
      <c r="M268" s="22"/>
    </row>
    <row r="269" spans="1:13" s="2" customFormat="1" ht="15" customHeight="1">
      <c r="A269" s="1"/>
      <c r="B269" s="726"/>
      <c r="C269" s="721"/>
      <c r="D269" s="6" t="s">
        <v>102</v>
      </c>
      <c r="E269" s="18"/>
      <c r="F269" s="5"/>
      <c r="G269" s="586"/>
      <c r="H269" s="21"/>
      <c r="I269" s="21"/>
      <c r="J269" s="21"/>
      <c r="K269" s="38"/>
      <c r="L269" s="46"/>
      <c r="M269" s="21"/>
    </row>
    <row r="270" spans="1:13" s="2" customFormat="1" ht="15" customHeight="1">
      <c r="A270" s="1"/>
      <c r="B270" s="726"/>
      <c r="C270" s="721"/>
      <c r="D270" s="4"/>
      <c r="E270" s="20" t="s">
        <v>82</v>
      </c>
      <c r="F270" s="3"/>
      <c r="G270" s="639"/>
      <c r="H270" s="22"/>
      <c r="I270" s="22"/>
      <c r="J270" s="22"/>
      <c r="K270" s="36">
        <f>'数量内訳（芝刈更正）'!E31</f>
        <v>1000</v>
      </c>
      <c r="L270" s="47" t="s">
        <v>86</v>
      </c>
      <c r="M270" s="22"/>
    </row>
    <row r="271" spans="1:13" s="2" customFormat="1" ht="15" customHeight="1">
      <c r="A271" s="1"/>
      <c r="B271" s="726"/>
      <c r="C271" s="703" t="s">
        <v>129</v>
      </c>
      <c r="D271" s="6" t="s">
        <v>129</v>
      </c>
      <c r="E271" s="18"/>
      <c r="F271" s="9"/>
      <c r="G271" s="643"/>
      <c r="H271" s="21"/>
      <c r="I271" s="21"/>
      <c r="J271" s="21"/>
      <c r="K271" s="38"/>
      <c r="L271" s="46" t="s">
        <v>853</v>
      </c>
      <c r="M271" s="21"/>
    </row>
    <row r="272" spans="1:13" s="2" customFormat="1" ht="15" customHeight="1">
      <c r="A272" s="1"/>
      <c r="B272" s="726"/>
      <c r="C272" s="746"/>
      <c r="D272" s="4"/>
      <c r="E272" s="20" t="s">
        <v>1022</v>
      </c>
      <c r="F272" s="3"/>
      <c r="G272" s="267" t="s">
        <v>87</v>
      </c>
      <c r="H272" s="22"/>
      <c r="I272" s="22">
        <v>14625</v>
      </c>
      <c r="J272" s="48">
        <v>2</v>
      </c>
      <c r="K272" s="36">
        <f>I272*J272</f>
        <v>29250</v>
      </c>
      <c r="L272" s="47" t="s">
        <v>86</v>
      </c>
      <c r="M272" s="22"/>
    </row>
    <row r="273" spans="1:13" s="2" customFormat="1" ht="15" customHeight="1">
      <c r="A273" s="1"/>
      <c r="B273" s="709" t="s">
        <v>85</v>
      </c>
      <c r="C273" s="706" t="s">
        <v>129</v>
      </c>
      <c r="D273" s="23" t="s">
        <v>129</v>
      </c>
      <c r="F273" s="24"/>
      <c r="G273" s="645"/>
      <c r="H273" s="25"/>
      <c r="I273" s="25"/>
      <c r="J273" s="49"/>
      <c r="K273" s="39"/>
      <c r="L273" s="45"/>
      <c r="M273" s="25"/>
    </row>
    <row r="274" spans="1:13" s="2" customFormat="1" ht="15" customHeight="1">
      <c r="A274" s="1"/>
      <c r="B274" s="726"/>
      <c r="C274" s="722"/>
      <c r="D274" s="23"/>
      <c r="E274" s="2" t="s">
        <v>100</v>
      </c>
      <c r="F274" s="24"/>
      <c r="G274" s="645" t="s">
        <v>99</v>
      </c>
      <c r="H274" s="25"/>
      <c r="I274" s="25"/>
      <c r="J274" s="49"/>
      <c r="K274" s="39">
        <f>'数量内訳（芝刈更正）'!D49</f>
        <v>2000</v>
      </c>
      <c r="L274" s="45" t="s">
        <v>98</v>
      </c>
      <c r="M274" s="25"/>
    </row>
    <row r="275" spans="1:13" s="2" customFormat="1">
      <c r="A275" s="1"/>
      <c r="B275" s="726"/>
      <c r="C275" s="722"/>
      <c r="D275" s="6" t="s">
        <v>129</v>
      </c>
      <c r="E275" s="18"/>
      <c r="F275" s="9"/>
      <c r="G275" s="643"/>
      <c r="H275" s="21"/>
      <c r="I275" s="21"/>
      <c r="J275" s="50"/>
      <c r="K275" s="38"/>
      <c r="L275" s="51"/>
      <c r="M275" s="21"/>
    </row>
    <row r="276" spans="1:13" s="2" customFormat="1" ht="15" customHeight="1">
      <c r="A276" s="1"/>
      <c r="B276" s="726"/>
      <c r="C276" s="722"/>
      <c r="D276" s="52"/>
      <c r="E276" s="646" t="s">
        <v>958</v>
      </c>
      <c r="F276" s="3"/>
      <c r="G276" s="267" t="s">
        <v>99</v>
      </c>
      <c r="H276" s="22"/>
      <c r="I276" s="22"/>
      <c r="J276" s="48"/>
      <c r="K276" s="36">
        <f>'数量内訳（芝刈更正）'!E49</f>
        <v>200</v>
      </c>
      <c r="L276" s="47" t="s">
        <v>89</v>
      </c>
      <c r="M276" s="22"/>
    </row>
    <row r="277" spans="1:13" s="2" customFormat="1" ht="15" customHeight="1">
      <c r="A277" s="1"/>
      <c r="B277" s="726"/>
      <c r="C277" s="722"/>
      <c r="D277" s="6" t="s">
        <v>129</v>
      </c>
      <c r="E277" s="18"/>
      <c r="F277" s="9"/>
      <c r="G277" s="643"/>
      <c r="H277" s="21"/>
      <c r="I277" s="21"/>
      <c r="J277" s="50"/>
      <c r="K277" s="38"/>
      <c r="L277" s="51"/>
      <c r="M277" s="21"/>
    </row>
    <row r="278" spans="1:13" s="2" customFormat="1" ht="15" customHeight="1">
      <c r="A278" s="1"/>
      <c r="B278" s="726"/>
      <c r="C278" s="722"/>
      <c r="D278" s="4"/>
      <c r="E278" s="20" t="s">
        <v>1026</v>
      </c>
      <c r="F278" s="53"/>
      <c r="G278" s="267" t="s">
        <v>99</v>
      </c>
      <c r="H278" s="22"/>
      <c r="I278" s="22"/>
      <c r="J278" s="48"/>
      <c r="K278" s="36">
        <f>'数量内訳（芝刈更正）'!F49</f>
        <v>2000</v>
      </c>
      <c r="L278" s="47" t="s">
        <v>98</v>
      </c>
      <c r="M278" s="22"/>
    </row>
    <row r="279" spans="1:13" s="2" customFormat="1" ht="15" customHeight="1">
      <c r="A279" s="1"/>
      <c r="B279" s="726"/>
      <c r="C279" s="722"/>
      <c r="D279" s="6" t="s">
        <v>129</v>
      </c>
      <c r="E279" s="18"/>
      <c r="F279" s="9"/>
      <c r="G279" s="643"/>
      <c r="H279" s="21"/>
      <c r="I279" s="21"/>
      <c r="J279" s="21"/>
      <c r="K279" s="38"/>
      <c r="L279" s="46"/>
      <c r="M279" s="21"/>
    </row>
    <row r="280" spans="1:13" s="2" customFormat="1" ht="15" customHeight="1">
      <c r="A280" s="1"/>
      <c r="B280" s="726"/>
      <c r="C280" s="722"/>
      <c r="D280" s="4"/>
      <c r="E280" s="20" t="s">
        <v>1013</v>
      </c>
      <c r="F280" s="3"/>
      <c r="G280" s="267"/>
      <c r="H280" s="22"/>
      <c r="I280" s="22"/>
      <c r="J280" s="22"/>
      <c r="K280" s="36">
        <f>'数量内訳（芝刈更正）'!G49</f>
        <v>4366</v>
      </c>
      <c r="L280" s="47" t="s">
        <v>86</v>
      </c>
      <c r="M280" s="22"/>
    </row>
    <row r="281" spans="1:13" s="2" customFormat="1" ht="15" customHeight="1">
      <c r="A281" s="1"/>
      <c r="B281" s="726"/>
      <c r="C281" s="722"/>
      <c r="D281" s="6" t="s">
        <v>129</v>
      </c>
      <c r="E281" s="18"/>
      <c r="F281" s="9"/>
      <c r="G281" s="643"/>
      <c r="H281" s="21"/>
      <c r="I281" s="21"/>
      <c r="J281" s="21"/>
      <c r="K281" s="38"/>
      <c r="L281" s="46"/>
      <c r="M281" s="21"/>
    </row>
    <row r="282" spans="1:13" s="2" customFormat="1" ht="15" customHeight="1">
      <c r="A282" s="1"/>
      <c r="B282" s="726"/>
      <c r="C282" s="722"/>
      <c r="D282" s="52"/>
      <c r="E282" s="20" t="s">
        <v>959</v>
      </c>
      <c r="F282" s="3"/>
      <c r="G282" s="267"/>
      <c r="H282" s="22"/>
      <c r="I282" s="22"/>
      <c r="J282" s="22"/>
      <c r="K282" s="36">
        <f>'数量内訳（芝刈更正）'!H49</f>
        <v>8731</v>
      </c>
      <c r="L282" s="47" t="s">
        <v>18</v>
      </c>
      <c r="M282" s="22"/>
    </row>
    <row r="283" spans="1:13" s="2" customFormat="1" ht="15" customHeight="1">
      <c r="A283" s="1"/>
      <c r="B283" s="726"/>
      <c r="C283" s="722"/>
      <c r="D283" s="6" t="s">
        <v>129</v>
      </c>
      <c r="E283" s="18"/>
      <c r="F283" s="9"/>
      <c r="G283" s="643"/>
      <c r="H283" s="21"/>
      <c r="I283" s="21"/>
      <c r="J283" s="21"/>
      <c r="K283" s="38"/>
      <c r="L283" s="46"/>
      <c r="M283" s="21"/>
    </row>
    <row r="284" spans="1:13" s="2" customFormat="1" ht="15" customHeight="1">
      <c r="A284" s="1"/>
      <c r="B284" s="726"/>
      <c r="C284" s="722"/>
      <c r="D284" s="52"/>
      <c r="E284" s="20" t="s">
        <v>960</v>
      </c>
      <c r="F284" s="3"/>
      <c r="G284" s="267"/>
      <c r="H284" s="22"/>
      <c r="I284" s="22"/>
      <c r="J284" s="22"/>
      <c r="K284" s="36">
        <f>'数量内訳（芝刈更正）'!I49</f>
        <v>1000</v>
      </c>
      <c r="L284" s="47" t="s">
        <v>18</v>
      </c>
      <c r="M284" s="22"/>
    </row>
    <row r="285" spans="1:13" s="2" customFormat="1" ht="15" customHeight="1">
      <c r="A285" s="1"/>
      <c r="B285" s="726"/>
      <c r="C285" s="722"/>
      <c r="D285" s="59" t="s">
        <v>129</v>
      </c>
      <c r="E285" s="18"/>
      <c r="F285" s="9"/>
      <c r="G285" s="643"/>
      <c r="H285" s="21"/>
      <c r="I285" s="21"/>
      <c r="J285" s="21"/>
      <c r="K285" s="38"/>
      <c r="L285" s="51"/>
      <c r="M285" s="21"/>
    </row>
    <row r="286" spans="1:13" s="2" customFormat="1" ht="15" customHeight="1">
      <c r="A286" s="1"/>
      <c r="B286" s="726"/>
      <c r="C286" s="722"/>
      <c r="D286" s="52"/>
      <c r="E286" s="646" t="s">
        <v>176</v>
      </c>
      <c r="F286" s="3"/>
      <c r="G286" s="267"/>
      <c r="H286" s="22"/>
      <c r="I286" s="22"/>
      <c r="J286" s="22"/>
      <c r="K286" s="36">
        <f>'数量内訳（芝刈更正）'!J49</f>
        <v>4366</v>
      </c>
      <c r="L286" s="47" t="s">
        <v>18</v>
      </c>
      <c r="M286" s="22"/>
    </row>
    <row r="287" spans="1:13" s="2" customFormat="1" ht="15" customHeight="1">
      <c r="A287" s="1"/>
      <c r="B287" s="726"/>
      <c r="C287" s="722"/>
      <c r="D287" s="54" t="s">
        <v>129</v>
      </c>
      <c r="F287" s="24"/>
      <c r="G287" s="645"/>
      <c r="H287" s="25"/>
      <c r="I287" s="25"/>
      <c r="J287" s="25"/>
      <c r="K287" s="39"/>
      <c r="L287" s="45"/>
      <c r="M287" s="25"/>
    </row>
    <row r="288" spans="1:13" s="2" customFormat="1" ht="15" customHeight="1">
      <c r="A288" s="1"/>
      <c r="B288" s="726"/>
      <c r="C288" s="723"/>
      <c r="D288" s="54"/>
      <c r="E288" s="2" t="s">
        <v>177</v>
      </c>
      <c r="F288" s="24"/>
      <c r="G288" s="645"/>
      <c r="H288" s="25"/>
      <c r="I288" s="25"/>
      <c r="J288" s="25"/>
      <c r="K288" s="39">
        <f>'数量内訳（芝刈更正）'!K49</f>
        <v>500</v>
      </c>
      <c r="L288" s="47" t="s">
        <v>18</v>
      </c>
      <c r="M288" s="25"/>
    </row>
    <row r="289" spans="1:14" s="2" customFormat="1" ht="15" customHeight="1">
      <c r="A289" s="1"/>
      <c r="B289" s="726"/>
      <c r="C289" s="721" t="s">
        <v>961</v>
      </c>
      <c r="D289" s="6" t="s">
        <v>877</v>
      </c>
      <c r="E289" s="18"/>
      <c r="F289" s="5"/>
      <c r="G289" s="586"/>
      <c r="H289" s="21"/>
      <c r="I289" s="21"/>
      <c r="J289" s="21"/>
      <c r="K289" s="38"/>
      <c r="L289" s="46" t="s">
        <v>879</v>
      </c>
      <c r="M289" s="21"/>
    </row>
    <row r="290" spans="1:14" s="2" customFormat="1" ht="15" customHeight="1">
      <c r="A290" s="1"/>
      <c r="B290" s="726"/>
      <c r="C290" s="707"/>
      <c r="D290" s="4"/>
      <c r="E290" s="20" t="s">
        <v>878</v>
      </c>
      <c r="F290" s="3"/>
      <c r="G290" s="639" t="s">
        <v>915</v>
      </c>
      <c r="H290" s="22"/>
      <c r="I290" s="22"/>
      <c r="J290" s="22"/>
      <c r="K290" s="36">
        <v>50</v>
      </c>
      <c r="L290" s="47" t="s">
        <v>18</v>
      </c>
      <c r="M290" s="22"/>
    </row>
    <row r="291" spans="1:14" s="2" customFormat="1" ht="15" customHeight="1">
      <c r="A291" s="1"/>
      <c r="B291" s="726"/>
      <c r="C291" s="734" t="s">
        <v>967</v>
      </c>
      <c r="D291" s="6" t="s">
        <v>195</v>
      </c>
      <c r="E291" s="18"/>
      <c r="F291" s="5"/>
      <c r="G291" s="586"/>
      <c r="H291" s="21"/>
      <c r="I291" s="21"/>
      <c r="J291" s="21"/>
      <c r="K291" s="38"/>
      <c r="L291" s="46"/>
      <c r="M291" s="21"/>
    </row>
    <row r="292" spans="1:14" s="2" customFormat="1" ht="15" customHeight="1">
      <c r="A292" s="1"/>
      <c r="B292" s="726"/>
      <c r="C292" s="721"/>
      <c r="D292" s="4"/>
      <c r="E292" s="20"/>
      <c r="F292" s="3"/>
      <c r="G292" s="639" t="s">
        <v>28</v>
      </c>
      <c r="H292" s="22"/>
      <c r="I292" s="22"/>
      <c r="J292" s="22"/>
      <c r="K292" s="36">
        <f>'数量内訳（芝刈更正）'!F645999+'数量内訳（芝刈更正）'!D63</f>
        <v>6000</v>
      </c>
      <c r="L292" s="47" t="s">
        <v>114</v>
      </c>
      <c r="M292" s="22"/>
    </row>
    <row r="293" spans="1:14" s="2" customFormat="1" ht="15" customHeight="1">
      <c r="A293" s="1"/>
      <c r="B293" s="726"/>
      <c r="C293" s="721"/>
      <c r="D293" s="6" t="s">
        <v>962</v>
      </c>
      <c r="E293" s="665"/>
      <c r="F293" s="618"/>
      <c r="G293" s="666"/>
      <c r="H293" s="620"/>
      <c r="I293" s="620"/>
      <c r="J293" s="620"/>
      <c r="K293" s="606"/>
      <c r="L293" s="668"/>
      <c r="M293" s="620"/>
    </row>
    <row r="294" spans="1:14" s="2" customFormat="1" ht="15" customHeight="1">
      <c r="A294" s="1"/>
      <c r="B294" s="726"/>
      <c r="C294" s="721"/>
      <c r="D294" s="669"/>
      <c r="E294" s="667"/>
      <c r="F294" s="619"/>
      <c r="G294" s="267" t="s">
        <v>963</v>
      </c>
      <c r="H294" s="576"/>
      <c r="I294" s="576"/>
      <c r="J294" s="576"/>
      <c r="K294" s="36">
        <f>'数量内訳（芝刈更正）'!E63</f>
        <v>1000</v>
      </c>
      <c r="L294" s="47" t="s">
        <v>114</v>
      </c>
      <c r="M294" s="576"/>
    </row>
    <row r="295" spans="1:14" s="2" customFormat="1" ht="15" customHeight="1">
      <c r="A295" s="1"/>
      <c r="B295" s="726"/>
      <c r="C295" s="721"/>
      <c r="D295" s="6" t="s">
        <v>84</v>
      </c>
      <c r="E295" s="18"/>
      <c r="F295" s="5"/>
      <c r="G295" s="586"/>
      <c r="H295" s="21"/>
      <c r="I295" s="21"/>
      <c r="J295" s="21"/>
      <c r="K295" s="38"/>
      <c r="L295" s="46"/>
      <c r="M295" s="21"/>
    </row>
    <row r="296" spans="1:14" s="2" customFormat="1" ht="15" customHeight="1">
      <c r="A296" s="1"/>
      <c r="B296" s="726"/>
      <c r="C296" s="721"/>
      <c r="D296" s="4"/>
      <c r="E296" s="20"/>
      <c r="F296" s="3"/>
      <c r="G296" s="639" t="s">
        <v>28</v>
      </c>
      <c r="H296" s="22"/>
      <c r="I296" s="22"/>
      <c r="J296" s="22"/>
      <c r="K296" s="36">
        <f>'数量内訳（芝刈更正）'!F63</f>
        <v>300</v>
      </c>
      <c r="L296" s="47" t="s">
        <v>114</v>
      </c>
      <c r="M296" s="22"/>
    </row>
    <row r="297" spans="1:14" s="2" customFormat="1" ht="15" customHeight="1">
      <c r="A297" s="1"/>
      <c r="B297" s="726"/>
      <c r="C297" s="737" t="s">
        <v>119</v>
      </c>
      <c r="D297" s="6" t="s">
        <v>119</v>
      </c>
      <c r="E297" s="18"/>
      <c r="F297" s="5"/>
      <c r="G297" s="586"/>
      <c r="H297" s="21"/>
      <c r="I297" s="21"/>
      <c r="J297" s="21"/>
      <c r="K297" s="38"/>
      <c r="L297" s="46"/>
      <c r="M297" s="21"/>
    </row>
    <row r="298" spans="1:14" s="2" customFormat="1" ht="15" customHeight="1">
      <c r="A298" s="1"/>
      <c r="B298" s="727"/>
      <c r="C298" s="738"/>
      <c r="D298" s="4"/>
      <c r="E298" s="20"/>
      <c r="F298" s="3"/>
      <c r="G298" s="639" t="s">
        <v>966</v>
      </c>
      <c r="H298" s="22"/>
      <c r="I298" s="22"/>
      <c r="J298" s="22"/>
      <c r="K298" s="36">
        <f>'数量内訳（芝刈更正）'!G63</f>
        <v>15</v>
      </c>
      <c r="L298" s="47" t="s">
        <v>8</v>
      </c>
      <c r="M298" s="22"/>
    </row>
    <row r="299" spans="1:14" ht="21.75" customHeight="1">
      <c r="B299" s="571" t="s">
        <v>912</v>
      </c>
      <c r="C299" s="567"/>
      <c r="D299" s="567"/>
      <c r="E299" s="567"/>
      <c r="F299" s="567"/>
      <c r="G299" s="635"/>
      <c r="H299" s="578"/>
      <c r="I299" s="578"/>
      <c r="J299" s="578"/>
      <c r="K299" s="579"/>
      <c r="L299" s="579"/>
      <c r="M299" s="580"/>
      <c r="N299" s="14"/>
    </row>
    <row r="300" spans="1:14" s="28" customFormat="1" ht="15" customHeight="1">
      <c r="B300" s="13" t="s">
        <v>167</v>
      </c>
      <c r="C300" s="57"/>
      <c r="D300" s="12"/>
      <c r="E300" s="12"/>
      <c r="F300" s="11"/>
      <c r="G300" s="636"/>
      <c r="H300" s="12"/>
      <c r="I300" s="12"/>
      <c r="J300" s="12"/>
      <c r="K300" s="37"/>
      <c r="L300" s="577"/>
      <c r="M300" s="31"/>
    </row>
    <row r="301" spans="1:14" s="28" customFormat="1" ht="15" customHeight="1">
      <c r="B301" s="711" t="s">
        <v>12</v>
      </c>
      <c r="C301" s="706" t="s">
        <v>156</v>
      </c>
      <c r="D301" s="6" t="s">
        <v>148</v>
      </c>
      <c r="E301" s="18"/>
      <c r="F301" s="5"/>
      <c r="G301" s="586"/>
      <c r="H301" s="21"/>
      <c r="I301" s="21"/>
      <c r="J301" s="21"/>
      <c r="K301" s="38"/>
      <c r="L301" s="46" t="s">
        <v>401</v>
      </c>
      <c r="M301" s="21"/>
    </row>
    <row r="302" spans="1:14" s="28" customFormat="1" ht="15" customHeight="1">
      <c r="B302" s="726"/>
      <c r="C302" s="721"/>
      <c r="D302" s="4"/>
      <c r="E302" s="20"/>
      <c r="F302" s="3"/>
      <c r="G302" s="639" t="s">
        <v>28</v>
      </c>
      <c r="H302" s="22"/>
      <c r="I302" s="22">
        <v>210</v>
      </c>
      <c r="J302" s="22">
        <v>10</v>
      </c>
      <c r="K302" s="36">
        <f>I302*J302</f>
        <v>2100</v>
      </c>
      <c r="L302" s="572" t="s">
        <v>123</v>
      </c>
      <c r="M302" s="22" t="s">
        <v>125</v>
      </c>
    </row>
    <row r="303" spans="1:14" s="28" customFormat="1" ht="15" customHeight="1">
      <c r="B303" s="726"/>
      <c r="C303" s="721"/>
      <c r="D303" s="23" t="s">
        <v>102</v>
      </c>
      <c r="E303" s="2"/>
      <c r="F303" s="24"/>
      <c r="G303" s="637"/>
      <c r="H303" s="25"/>
      <c r="I303" s="25"/>
      <c r="J303" s="25"/>
      <c r="K303" s="39"/>
      <c r="L303" s="573" t="s">
        <v>401</v>
      </c>
      <c r="M303" s="25"/>
    </row>
    <row r="304" spans="1:14" s="28" customFormat="1" ht="15" customHeight="1">
      <c r="B304" s="726"/>
      <c r="C304" s="721"/>
      <c r="D304" s="4"/>
      <c r="E304" s="20" t="s">
        <v>1007</v>
      </c>
      <c r="F304" s="3"/>
      <c r="G304" s="639"/>
      <c r="H304" s="22"/>
      <c r="I304" s="22">
        <v>210</v>
      </c>
      <c r="J304" s="22">
        <v>2</v>
      </c>
      <c r="K304" s="36">
        <f>I304*J304</f>
        <v>420</v>
      </c>
      <c r="L304" s="572" t="s">
        <v>114</v>
      </c>
      <c r="M304" s="22" t="s">
        <v>916</v>
      </c>
    </row>
    <row r="305" spans="2:16" s="28" customFormat="1" ht="15" customHeight="1">
      <c r="B305" s="726"/>
      <c r="C305" s="721"/>
      <c r="D305" s="23" t="s">
        <v>108</v>
      </c>
      <c r="E305" s="2"/>
      <c r="F305" s="24"/>
      <c r="G305" s="637"/>
      <c r="H305" s="25"/>
      <c r="I305" s="25"/>
      <c r="J305" s="25"/>
      <c r="K305" s="39"/>
      <c r="L305" s="573" t="s">
        <v>401</v>
      </c>
      <c r="M305" s="25"/>
    </row>
    <row r="306" spans="2:16" s="28" customFormat="1" ht="15" customHeight="1">
      <c r="B306" s="726"/>
      <c r="C306" s="721"/>
      <c r="D306" s="4"/>
      <c r="E306" s="20" t="s">
        <v>1014</v>
      </c>
      <c r="F306" s="3"/>
      <c r="G306" s="639"/>
      <c r="H306" s="22"/>
      <c r="I306" s="22">
        <v>210</v>
      </c>
      <c r="J306" s="22">
        <v>1</v>
      </c>
      <c r="K306" s="36">
        <f>I306*J306</f>
        <v>210</v>
      </c>
      <c r="L306" s="572" t="s">
        <v>114</v>
      </c>
      <c r="M306" s="22" t="s">
        <v>126</v>
      </c>
    </row>
    <row r="307" spans="2:16" s="28" customFormat="1" ht="15" customHeight="1">
      <c r="B307" s="726"/>
      <c r="C307" s="722"/>
      <c r="D307" s="23" t="s">
        <v>122</v>
      </c>
      <c r="E307" s="2"/>
      <c r="F307" s="24"/>
      <c r="G307" s="637"/>
      <c r="H307" s="25"/>
      <c r="I307" s="25"/>
      <c r="J307" s="25"/>
      <c r="K307" s="39"/>
      <c r="L307" s="573" t="s">
        <v>401</v>
      </c>
      <c r="M307" s="25"/>
    </row>
    <row r="308" spans="2:16" s="28" customFormat="1" ht="15" customHeight="1">
      <c r="B308" s="727"/>
      <c r="C308" s="723"/>
      <c r="D308" s="4"/>
      <c r="E308" s="20"/>
      <c r="F308" s="3"/>
      <c r="G308" s="639" t="s">
        <v>908</v>
      </c>
      <c r="H308" s="22"/>
      <c r="I308" s="22">
        <v>210</v>
      </c>
      <c r="J308" s="22">
        <v>1</v>
      </c>
      <c r="K308" s="36">
        <f>I308*J308</f>
        <v>210</v>
      </c>
      <c r="L308" s="572" t="s">
        <v>114</v>
      </c>
      <c r="M308" s="22" t="s">
        <v>126</v>
      </c>
    </row>
    <row r="309" spans="2:16" s="28" customFormat="1" ht="15" customHeight="1">
      <c r="B309" s="708" t="s">
        <v>7</v>
      </c>
      <c r="C309" s="706" t="s">
        <v>120</v>
      </c>
      <c r="D309" s="6" t="s">
        <v>10</v>
      </c>
      <c r="E309" s="18"/>
      <c r="F309" s="5"/>
      <c r="G309" s="586"/>
      <c r="H309" s="21"/>
      <c r="I309" s="21"/>
      <c r="J309" s="21"/>
      <c r="K309" s="38"/>
      <c r="L309" s="46" t="s">
        <v>401</v>
      </c>
      <c r="M309" s="21"/>
    </row>
    <row r="310" spans="2:16" s="28" customFormat="1" ht="15" customHeight="1">
      <c r="B310" s="709"/>
      <c r="C310" s="721"/>
      <c r="D310" s="4"/>
      <c r="E310" s="20"/>
      <c r="F310" s="3"/>
      <c r="G310" s="639" t="s">
        <v>11</v>
      </c>
      <c r="H310" s="22"/>
      <c r="I310" s="22"/>
      <c r="J310" s="22"/>
      <c r="K310" s="36">
        <v>50</v>
      </c>
      <c r="L310" s="572" t="s">
        <v>8</v>
      </c>
      <c r="M310" s="22"/>
    </row>
    <row r="311" spans="2:16" s="28" customFormat="1" ht="15" customHeight="1">
      <c r="B311" s="709"/>
      <c r="C311" s="721"/>
      <c r="D311" s="6" t="s">
        <v>10</v>
      </c>
      <c r="E311" s="18"/>
      <c r="F311" s="5"/>
      <c r="G311" s="586"/>
      <c r="H311" s="21"/>
      <c r="I311" s="21"/>
      <c r="J311" s="21"/>
      <c r="K311" s="38"/>
      <c r="L311" s="46" t="s">
        <v>401</v>
      </c>
      <c r="M311" s="21"/>
    </row>
    <row r="312" spans="2:16" s="28" customFormat="1" ht="15" customHeight="1">
      <c r="B312" s="709"/>
      <c r="C312" s="707"/>
      <c r="D312" s="4"/>
      <c r="E312" s="20"/>
      <c r="F312" s="3"/>
      <c r="G312" s="639" t="s">
        <v>9</v>
      </c>
      <c r="H312" s="22"/>
      <c r="I312" s="22"/>
      <c r="J312" s="22"/>
      <c r="K312" s="36">
        <v>20</v>
      </c>
      <c r="L312" s="572" t="s">
        <v>8</v>
      </c>
      <c r="M312" s="22"/>
    </row>
    <row r="313" spans="2:16" s="28" customFormat="1" ht="15" customHeight="1">
      <c r="B313" s="709"/>
      <c r="C313" s="713" t="s">
        <v>156</v>
      </c>
      <c r="D313" s="23" t="s">
        <v>121</v>
      </c>
      <c r="E313" s="2"/>
      <c r="F313" s="24"/>
      <c r="G313" s="637"/>
      <c r="H313" s="25"/>
      <c r="I313" s="25"/>
      <c r="J313" s="25"/>
      <c r="K313" s="39"/>
      <c r="L313" s="573" t="s">
        <v>401</v>
      </c>
      <c r="M313" s="25"/>
    </row>
    <row r="314" spans="2:16" s="28" customFormat="1" ht="15" customHeight="1">
      <c r="B314" s="709"/>
      <c r="C314" s="714"/>
      <c r="D314" s="4"/>
      <c r="E314" s="20" t="s">
        <v>882</v>
      </c>
      <c r="F314" s="3"/>
      <c r="G314" s="639" t="s">
        <v>975</v>
      </c>
      <c r="H314" s="22"/>
      <c r="I314" s="22"/>
      <c r="J314" s="22"/>
      <c r="K314" s="36">
        <v>20</v>
      </c>
      <c r="L314" s="572" t="s">
        <v>124</v>
      </c>
      <c r="M314" s="22"/>
    </row>
    <row r="315" spans="2:16" s="28" customFormat="1" ht="16.5" customHeight="1">
      <c r="B315" s="709"/>
      <c r="C315" s="715" t="s">
        <v>965</v>
      </c>
      <c r="D315" s="23" t="s">
        <v>881</v>
      </c>
      <c r="E315" s="2"/>
      <c r="F315" s="24"/>
      <c r="G315" s="637"/>
      <c r="H315" s="25"/>
      <c r="I315" s="25"/>
      <c r="J315" s="25"/>
      <c r="K315" s="39"/>
      <c r="L315" s="573" t="s">
        <v>416</v>
      </c>
      <c r="M315" s="25"/>
    </row>
    <row r="316" spans="2:16" s="28" customFormat="1" ht="32.25" customHeight="1">
      <c r="B316" s="709"/>
      <c r="C316" s="714"/>
      <c r="D316" s="552"/>
      <c r="E316" s="743" t="s">
        <v>909</v>
      </c>
      <c r="F316" s="744"/>
      <c r="G316" s="637" t="s">
        <v>976</v>
      </c>
      <c r="H316" s="25"/>
      <c r="I316" s="25"/>
      <c r="J316" s="25"/>
      <c r="K316" s="39">
        <v>125</v>
      </c>
      <c r="L316" s="573" t="s">
        <v>124</v>
      </c>
      <c r="M316" s="25"/>
      <c r="N316" s="33"/>
      <c r="O316" s="1"/>
      <c r="P316" s="1"/>
    </row>
    <row r="317" spans="2:16" s="28" customFormat="1" ht="18" customHeight="1">
      <c r="B317" s="709"/>
      <c r="C317" s="724" t="s">
        <v>119</v>
      </c>
      <c r="D317" s="6" t="s">
        <v>119</v>
      </c>
      <c r="E317" s="670"/>
      <c r="F317" s="24"/>
      <c r="G317" s="666"/>
      <c r="H317" s="620"/>
      <c r="I317" s="620"/>
      <c r="J317" s="620"/>
      <c r="K317" s="606"/>
      <c r="L317" s="46" t="s">
        <v>401</v>
      </c>
      <c r="M317" s="620"/>
    </row>
    <row r="318" spans="2:16" s="28" customFormat="1" ht="18" customHeight="1">
      <c r="B318" s="710"/>
      <c r="C318" s="725"/>
      <c r="D318" s="669"/>
      <c r="E318" s="646" t="s">
        <v>968</v>
      </c>
      <c r="F318" s="619"/>
      <c r="G318" s="644"/>
      <c r="H318" s="576"/>
      <c r="I318" s="576"/>
      <c r="J318" s="576"/>
      <c r="K318" s="36">
        <v>20</v>
      </c>
      <c r="L318" s="572" t="s">
        <v>8</v>
      </c>
      <c r="M318" s="576"/>
    </row>
    <row r="319" spans="2:16" ht="19.5" customHeight="1">
      <c r="B319" s="571" t="s">
        <v>913</v>
      </c>
      <c r="C319" s="567"/>
      <c r="D319" s="567"/>
      <c r="E319" s="567"/>
      <c r="F319" s="567"/>
      <c r="G319" s="635"/>
      <c r="H319" s="578"/>
      <c r="I319" s="578"/>
      <c r="J319" s="578"/>
      <c r="K319" s="579"/>
      <c r="L319" s="579"/>
      <c r="M319" s="580"/>
      <c r="N319" s="14"/>
    </row>
    <row r="320" spans="2:16" s="28" customFormat="1" ht="15" customHeight="1">
      <c r="B320" s="13" t="s">
        <v>168</v>
      </c>
      <c r="C320" s="57"/>
      <c r="D320" s="12"/>
      <c r="E320" s="12"/>
      <c r="F320" s="12"/>
      <c r="G320" s="642"/>
      <c r="H320" s="12"/>
      <c r="I320" s="12"/>
      <c r="J320" s="12"/>
      <c r="K320" s="30"/>
      <c r="L320" s="12"/>
      <c r="M320" s="31"/>
      <c r="N320" s="23"/>
      <c r="O320" s="2"/>
      <c r="P320" s="2"/>
    </row>
    <row r="321" spans="2:14" s="28" customFormat="1" ht="16.5" customHeight="1">
      <c r="B321" s="711" t="s">
        <v>55</v>
      </c>
      <c r="C321" s="718" t="s">
        <v>121</v>
      </c>
      <c r="D321" s="18" t="s">
        <v>121</v>
      </c>
      <c r="E321" s="18"/>
      <c r="F321" s="9"/>
      <c r="G321" s="643" t="s">
        <v>984</v>
      </c>
      <c r="H321" s="21"/>
      <c r="I321" s="21"/>
      <c r="J321" s="21"/>
      <c r="K321" s="29"/>
      <c r="L321" s="9" t="s">
        <v>401</v>
      </c>
      <c r="M321" s="21"/>
    </row>
    <row r="322" spans="2:14" s="28" customFormat="1" ht="16.5" customHeight="1">
      <c r="B322" s="712"/>
      <c r="C322" s="719"/>
      <c r="D322" s="20"/>
      <c r="E322" s="20" t="s">
        <v>62</v>
      </c>
      <c r="F322" s="3"/>
      <c r="G322" s="267" t="s">
        <v>63</v>
      </c>
      <c r="H322" s="22"/>
      <c r="I322" s="22">
        <v>1641</v>
      </c>
      <c r="J322" s="22">
        <v>7</v>
      </c>
      <c r="K322" s="40">
        <f>I322*J322</f>
        <v>11487</v>
      </c>
      <c r="L322" s="3" t="s">
        <v>64</v>
      </c>
      <c r="M322" s="22"/>
    </row>
    <row r="323" spans="2:14" s="28" customFormat="1" ht="16.5" customHeight="1">
      <c r="B323" s="712"/>
      <c r="C323" s="719"/>
      <c r="D323" s="18" t="s">
        <v>121</v>
      </c>
      <c r="E323" s="18"/>
      <c r="F323" s="9"/>
      <c r="G323" s="643" t="s">
        <v>984</v>
      </c>
      <c r="H323" s="21"/>
      <c r="I323" s="21"/>
      <c r="J323" s="21"/>
      <c r="K323" s="29"/>
      <c r="L323" s="9" t="s">
        <v>401</v>
      </c>
      <c r="M323" s="21"/>
    </row>
    <row r="324" spans="2:14" s="28" customFormat="1" ht="16.5" customHeight="1">
      <c r="B324" s="712"/>
      <c r="C324" s="720"/>
      <c r="D324" s="20"/>
      <c r="E324" s="20" t="s">
        <v>889</v>
      </c>
      <c r="F324" s="3"/>
      <c r="G324" s="267" t="s">
        <v>63</v>
      </c>
      <c r="H324" s="22"/>
      <c r="I324" s="22">
        <v>1641</v>
      </c>
      <c r="J324" s="22">
        <v>2</v>
      </c>
      <c r="K324" s="40">
        <f>I324*J324</f>
        <v>3282</v>
      </c>
      <c r="L324" s="3" t="s">
        <v>64</v>
      </c>
      <c r="M324" s="22"/>
    </row>
    <row r="325" spans="2:14" s="28" customFormat="1" ht="15" customHeight="1">
      <c r="B325" s="712"/>
      <c r="C325" s="703" t="s">
        <v>962</v>
      </c>
      <c r="D325" s="18" t="s">
        <v>962</v>
      </c>
      <c r="E325" s="665"/>
      <c r="F325" s="618"/>
      <c r="G325" s="666"/>
      <c r="H325" s="620"/>
      <c r="I325" s="620"/>
      <c r="J325" s="620"/>
      <c r="K325" s="621"/>
      <c r="L325" s="9" t="s">
        <v>401</v>
      </c>
      <c r="M325" s="620"/>
    </row>
    <row r="326" spans="2:14" s="28" customFormat="1" ht="15" customHeight="1">
      <c r="B326" s="712"/>
      <c r="C326" s="704"/>
      <c r="D326" s="667"/>
      <c r="E326" s="667"/>
      <c r="F326" s="619"/>
      <c r="G326" s="267" t="s">
        <v>975</v>
      </c>
      <c r="H326" s="576"/>
      <c r="I326" s="22">
        <v>10</v>
      </c>
      <c r="J326" s="22">
        <v>1</v>
      </c>
      <c r="K326" s="40">
        <f>I326*J326</f>
        <v>10</v>
      </c>
      <c r="L326" s="3" t="s">
        <v>8</v>
      </c>
      <c r="M326" s="576"/>
    </row>
    <row r="327" spans="2:14" s="28" customFormat="1" ht="15" customHeight="1">
      <c r="B327" s="712"/>
      <c r="C327" s="706" t="s">
        <v>102</v>
      </c>
      <c r="D327" s="18" t="s">
        <v>102</v>
      </c>
      <c r="E327" s="18"/>
      <c r="F327" s="9" t="s">
        <v>969</v>
      </c>
      <c r="G327" s="643"/>
      <c r="H327" s="21"/>
      <c r="I327" s="21"/>
      <c r="J327" s="21"/>
      <c r="K327" s="29"/>
      <c r="L327" s="9" t="s">
        <v>401</v>
      </c>
      <c r="M327" s="699"/>
    </row>
    <row r="328" spans="2:14" s="28" customFormat="1" ht="15" customHeight="1">
      <c r="B328" s="712"/>
      <c r="C328" s="721"/>
      <c r="D328" s="20"/>
      <c r="E328" s="20"/>
      <c r="F328" s="3"/>
      <c r="G328" s="267"/>
      <c r="H328" s="22"/>
      <c r="I328" s="22">
        <v>1233</v>
      </c>
      <c r="J328" s="22">
        <v>1</v>
      </c>
      <c r="K328" s="40">
        <f>I328*J328</f>
        <v>1233</v>
      </c>
      <c r="L328" s="41" t="s">
        <v>64</v>
      </c>
      <c r="M328" s="700"/>
    </row>
    <row r="329" spans="2:14" s="28" customFormat="1">
      <c r="B329" s="712"/>
      <c r="C329" s="721"/>
      <c r="D329" s="18" t="s">
        <v>102</v>
      </c>
      <c r="E329" s="18"/>
      <c r="F329" s="9" t="s">
        <v>90</v>
      </c>
      <c r="G329" s="643"/>
      <c r="H329" s="21"/>
      <c r="I329" s="21"/>
      <c r="J329" s="21"/>
      <c r="K329" s="29"/>
      <c r="L329" s="9" t="s">
        <v>401</v>
      </c>
      <c r="M329" s="697"/>
    </row>
    <row r="330" spans="2:14" ht="15" customHeight="1">
      <c r="B330" s="712"/>
      <c r="C330" s="721"/>
      <c r="D330" s="2"/>
      <c r="E330" s="2"/>
      <c r="F330" s="24"/>
      <c r="G330" s="267" t="s">
        <v>970</v>
      </c>
      <c r="H330" s="22"/>
      <c r="I330" s="22">
        <v>1233</v>
      </c>
      <c r="J330" s="22">
        <v>3</v>
      </c>
      <c r="K330" s="40">
        <f>I330*J330</f>
        <v>3699</v>
      </c>
      <c r="L330" s="3" t="s">
        <v>91</v>
      </c>
      <c r="M330" s="698"/>
      <c r="N330" s="1"/>
    </row>
    <row r="331" spans="2:14" s="28" customFormat="1" ht="15" customHeight="1">
      <c r="B331" s="712"/>
      <c r="C331" s="721"/>
      <c r="D331" s="6" t="s">
        <v>102</v>
      </c>
      <c r="E331" s="18"/>
      <c r="F331" s="9" t="s">
        <v>971</v>
      </c>
      <c r="G331" s="643"/>
      <c r="H331" s="21"/>
      <c r="I331" s="25"/>
      <c r="J331" s="25"/>
      <c r="K331" s="29"/>
      <c r="L331" s="266" t="s">
        <v>401</v>
      </c>
      <c r="M331" s="697"/>
    </row>
    <row r="332" spans="2:14" s="28" customFormat="1" ht="15" customHeight="1">
      <c r="B332" s="712"/>
      <c r="C332" s="721"/>
      <c r="D332" s="4"/>
      <c r="E332" s="20"/>
      <c r="F332" s="3"/>
      <c r="G332" s="267" t="s">
        <v>974</v>
      </c>
      <c r="H332" s="22"/>
      <c r="I332" s="22">
        <v>1233</v>
      </c>
      <c r="J332" s="22">
        <v>1</v>
      </c>
      <c r="K332" s="40">
        <f>I332*J332</f>
        <v>1233</v>
      </c>
      <c r="L332" s="43" t="s">
        <v>89</v>
      </c>
      <c r="M332" s="698"/>
    </row>
    <row r="333" spans="2:14" ht="15" customHeight="1">
      <c r="B333" s="712"/>
      <c r="C333" s="721"/>
      <c r="D333" s="6" t="s">
        <v>102</v>
      </c>
      <c r="E333" s="665"/>
      <c r="F333" s="9" t="s">
        <v>972</v>
      </c>
      <c r="G333" s="666"/>
      <c r="H333" s="620"/>
      <c r="I333" s="671"/>
      <c r="J333" s="671"/>
      <c r="K333" s="672"/>
      <c r="L333" s="24" t="s">
        <v>401</v>
      </c>
      <c r="M333" s="701"/>
      <c r="N333" s="1"/>
    </row>
    <row r="334" spans="2:14" ht="15" customHeight="1">
      <c r="B334" s="712"/>
      <c r="C334" s="721"/>
      <c r="D334" s="669"/>
      <c r="E334" s="667"/>
      <c r="F334" s="619"/>
      <c r="G334" s="267" t="s">
        <v>973</v>
      </c>
      <c r="H334" s="576"/>
      <c r="I334" s="22">
        <v>1233</v>
      </c>
      <c r="J334" s="22">
        <v>1</v>
      </c>
      <c r="K334" s="40">
        <f>I334*J334</f>
        <v>1233</v>
      </c>
      <c r="L334" s="3" t="s">
        <v>89</v>
      </c>
      <c r="M334" s="702"/>
      <c r="N334" s="1"/>
    </row>
    <row r="335" spans="2:14" ht="15" customHeight="1">
      <c r="B335" s="712"/>
      <c r="C335" s="721"/>
      <c r="D335" s="2" t="s">
        <v>102</v>
      </c>
      <c r="E335" s="2"/>
      <c r="F335" s="24" t="s">
        <v>92</v>
      </c>
      <c r="G335" s="645"/>
      <c r="H335" s="25"/>
      <c r="I335" s="25"/>
      <c r="J335" s="25"/>
      <c r="K335" s="42"/>
      <c r="L335" s="24" t="s">
        <v>401</v>
      </c>
      <c r="M335" s="697"/>
      <c r="N335" s="1"/>
    </row>
    <row r="336" spans="2:14" ht="15" customHeight="1">
      <c r="B336" s="712"/>
      <c r="C336" s="707"/>
      <c r="D336" s="2"/>
      <c r="E336" s="2"/>
      <c r="F336" s="24"/>
      <c r="G336" s="645" t="s">
        <v>65</v>
      </c>
      <c r="H336" s="25"/>
      <c r="I336" s="22">
        <v>1233</v>
      </c>
      <c r="J336" s="22">
        <v>1</v>
      </c>
      <c r="K336" s="40">
        <f>I336*J336</f>
        <v>1233</v>
      </c>
      <c r="L336" s="3" t="s">
        <v>89</v>
      </c>
      <c r="M336" s="698"/>
      <c r="N336" s="1"/>
    </row>
    <row r="337" spans="1:14" ht="15" customHeight="1">
      <c r="B337" s="712"/>
      <c r="C337" s="706" t="s">
        <v>127</v>
      </c>
      <c r="D337" s="18" t="s">
        <v>191</v>
      </c>
      <c r="E337" s="18"/>
      <c r="F337" s="9"/>
      <c r="G337" s="643"/>
      <c r="H337" s="21"/>
      <c r="I337" s="21"/>
      <c r="J337" s="21"/>
      <c r="K337" s="29"/>
      <c r="L337" s="9" t="s">
        <v>401</v>
      </c>
      <c r="M337" s="21" t="s">
        <v>880</v>
      </c>
      <c r="N337" s="1"/>
    </row>
    <row r="338" spans="1:14" s="28" customFormat="1" ht="15" customHeight="1">
      <c r="B338" s="712"/>
      <c r="C338" s="721"/>
      <c r="D338" s="20"/>
      <c r="E338" s="20" t="s">
        <v>1015</v>
      </c>
      <c r="F338" s="3"/>
      <c r="G338" s="267"/>
      <c r="H338" s="22"/>
      <c r="I338" s="22">
        <v>1233</v>
      </c>
      <c r="J338" s="22">
        <v>3</v>
      </c>
      <c r="K338" s="40">
        <f>I338*J338*2</f>
        <v>7398</v>
      </c>
      <c r="L338" s="3" t="s">
        <v>64</v>
      </c>
      <c r="M338" s="22" t="s">
        <v>93</v>
      </c>
    </row>
    <row r="339" spans="1:14" s="28" customFormat="1" ht="15" customHeight="1">
      <c r="B339" s="712"/>
      <c r="C339" s="721"/>
      <c r="D339" s="18" t="s">
        <v>191</v>
      </c>
      <c r="E339" s="18"/>
      <c r="F339" s="9"/>
      <c r="G339" s="643"/>
      <c r="H339" s="21"/>
      <c r="I339" s="21"/>
      <c r="J339" s="21"/>
      <c r="K339" s="29"/>
      <c r="L339" s="9" t="s">
        <v>401</v>
      </c>
      <c r="M339" s="21" t="s">
        <v>880</v>
      </c>
    </row>
    <row r="340" spans="1:14" s="28" customFormat="1" ht="15" customHeight="1">
      <c r="B340" s="712"/>
      <c r="C340" s="721"/>
      <c r="D340" s="20"/>
      <c r="E340" s="20" t="s">
        <v>1016</v>
      </c>
      <c r="F340" s="3"/>
      <c r="G340" s="267"/>
      <c r="H340" s="22"/>
      <c r="I340" s="22">
        <v>1233</v>
      </c>
      <c r="J340" s="22">
        <v>3</v>
      </c>
      <c r="K340" s="40">
        <f>I340*J340*2</f>
        <v>7398</v>
      </c>
      <c r="L340" s="3" t="s">
        <v>64</v>
      </c>
      <c r="M340" s="22" t="s">
        <v>93</v>
      </c>
    </row>
    <row r="341" spans="1:14" s="28" customFormat="1" ht="15" customHeight="1">
      <c r="B341" s="712"/>
      <c r="C341" s="721"/>
      <c r="D341" s="18" t="s">
        <v>192</v>
      </c>
      <c r="E341" s="18"/>
      <c r="F341" s="9"/>
      <c r="G341" s="643"/>
      <c r="H341" s="21"/>
      <c r="I341" s="21"/>
      <c r="J341" s="21"/>
      <c r="K341" s="29"/>
      <c r="L341" s="9" t="s">
        <v>401</v>
      </c>
      <c r="M341" s="21"/>
    </row>
    <row r="342" spans="1:14" s="28" customFormat="1" ht="15" customHeight="1">
      <c r="B342" s="712"/>
      <c r="C342" s="721"/>
      <c r="D342" s="19"/>
      <c r="E342" s="20" t="s">
        <v>1017</v>
      </c>
      <c r="F342" s="3"/>
      <c r="G342" s="644"/>
      <c r="H342" s="22"/>
      <c r="I342" s="22">
        <v>1233</v>
      </c>
      <c r="J342" s="22">
        <v>2</v>
      </c>
      <c r="K342" s="40">
        <f>I342*J342</f>
        <v>2466</v>
      </c>
      <c r="L342" s="3" t="s">
        <v>66</v>
      </c>
      <c r="M342" s="22"/>
    </row>
    <row r="343" spans="1:14" s="28" customFormat="1" ht="15" customHeight="1">
      <c r="B343" s="712"/>
      <c r="C343" s="721"/>
      <c r="D343" s="18" t="s">
        <v>193</v>
      </c>
      <c r="E343" s="18"/>
      <c r="F343" s="9"/>
      <c r="G343" s="643"/>
      <c r="H343" s="21"/>
      <c r="I343" s="21"/>
      <c r="J343" s="21"/>
      <c r="K343" s="29"/>
      <c r="L343" s="9" t="s">
        <v>401</v>
      </c>
      <c r="M343" s="21"/>
    </row>
    <row r="344" spans="1:14" s="28" customFormat="1" ht="15" customHeight="1">
      <c r="B344" s="712"/>
      <c r="C344" s="721"/>
      <c r="D344" s="19"/>
      <c r="E344" s="20" t="s">
        <v>1018</v>
      </c>
      <c r="F344" s="3"/>
      <c r="G344" s="644"/>
      <c r="H344" s="22"/>
      <c r="I344" s="22">
        <v>1233</v>
      </c>
      <c r="J344" s="22">
        <v>2</v>
      </c>
      <c r="K344" s="40">
        <f>I344*J344</f>
        <v>2466</v>
      </c>
      <c r="L344" s="3" t="s">
        <v>66</v>
      </c>
      <c r="M344" s="22"/>
    </row>
    <row r="345" spans="1:14" s="28" customFormat="1" ht="15" customHeight="1">
      <c r="B345" s="712"/>
      <c r="C345" s="721"/>
      <c r="D345" s="18" t="s">
        <v>193</v>
      </c>
      <c r="E345" s="18"/>
      <c r="F345" s="9"/>
      <c r="G345" s="643" t="s">
        <v>991</v>
      </c>
      <c r="H345" s="21"/>
      <c r="I345" s="21"/>
      <c r="J345" s="21"/>
      <c r="K345" s="29"/>
      <c r="L345" s="9" t="s">
        <v>401</v>
      </c>
      <c r="M345" s="21"/>
    </row>
    <row r="346" spans="1:14" s="28" customFormat="1" ht="15" customHeight="1">
      <c r="B346" s="712"/>
      <c r="C346" s="721"/>
      <c r="D346" s="20"/>
      <c r="E346" s="20" t="s">
        <v>1019</v>
      </c>
      <c r="F346" s="3"/>
      <c r="G346" s="267"/>
      <c r="H346" s="22"/>
      <c r="I346" s="22">
        <v>1233</v>
      </c>
      <c r="J346" s="22">
        <v>2</v>
      </c>
      <c r="K346" s="40">
        <f>I346*J346</f>
        <v>2466</v>
      </c>
      <c r="L346" s="3" t="s">
        <v>18</v>
      </c>
      <c r="M346" s="22"/>
    </row>
    <row r="347" spans="1:14" s="28" customFormat="1" ht="15" customHeight="1">
      <c r="B347" s="712"/>
      <c r="C347" s="721"/>
      <c r="D347" s="18" t="s">
        <v>193</v>
      </c>
      <c r="E347" s="18"/>
      <c r="F347" s="9"/>
      <c r="G347" s="643" t="s">
        <v>991</v>
      </c>
      <c r="H347" s="21"/>
      <c r="I347" s="21"/>
      <c r="J347" s="21"/>
      <c r="K347" s="29"/>
      <c r="L347" s="9" t="s">
        <v>401</v>
      </c>
      <c r="M347" s="21"/>
    </row>
    <row r="348" spans="1:14" s="28" customFormat="1" ht="15" customHeight="1">
      <c r="B348" s="712"/>
      <c r="C348" s="707"/>
      <c r="D348" s="20"/>
      <c r="E348" s="20" t="s">
        <v>1020</v>
      </c>
      <c r="F348" s="3"/>
      <c r="G348" s="267"/>
      <c r="H348" s="22"/>
      <c r="I348" s="22">
        <v>1233</v>
      </c>
      <c r="J348" s="22">
        <v>2</v>
      </c>
      <c r="K348" s="40">
        <f>I348*J348</f>
        <v>2466</v>
      </c>
      <c r="L348" s="3" t="s">
        <v>66</v>
      </c>
      <c r="M348" s="22"/>
    </row>
    <row r="349" spans="1:14" ht="15" customHeight="1">
      <c r="B349" s="712"/>
      <c r="C349" s="716" t="s">
        <v>888</v>
      </c>
      <c r="D349" s="6" t="s">
        <v>887</v>
      </c>
      <c r="E349" s="18"/>
      <c r="F349" s="5"/>
      <c r="G349" s="586" t="s">
        <v>928</v>
      </c>
      <c r="H349" s="21"/>
      <c r="I349" s="21"/>
      <c r="J349" s="21"/>
      <c r="K349" s="38"/>
      <c r="L349" s="46" t="s">
        <v>401</v>
      </c>
      <c r="M349" s="21"/>
    </row>
    <row r="350" spans="1:14" s="2" customFormat="1" ht="15" customHeight="1">
      <c r="A350" s="1"/>
      <c r="B350" s="712"/>
      <c r="C350" s="717"/>
      <c r="D350" s="4" t="s">
        <v>927</v>
      </c>
      <c r="E350" s="20"/>
      <c r="F350" s="3"/>
      <c r="G350" s="639" t="s">
        <v>866</v>
      </c>
      <c r="H350" s="22"/>
      <c r="I350" s="22"/>
      <c r="J350" s="22"/>
      <c r="K350" s="36">
        <v>1</v>
      </c>
      <c r="L350" s="3" t="s">
        <v>94</v>
      </c>
      <c r="M350" s="22"/>
    </row>
    <row r="351" spans="1:14" s="28" customFormat="1" ht="15" customHeight="1">
      <c r="B351" s="712"/>
      <c r="C351" s="703" t="s">
        <v>131</v>
      </c>
      <c r="D351" s="18" t="s">
        <v>162</v>
      </c>
      <c r="E351" s="18"/>
      <c r="F351" s="9"/>
      <c r="G351" s="643"/>
      <c r="H351" s="21"/>
      <c r="I351" s="21"/>
      <c r="J351" s="21"/>
      <c r="K351" s="29"/>
      <c r="L351" s="9" t="s">
        <v>401</v>
      </c>
      <c r="M351" s="21"/>
    </row>
    <row r="352" spans="1:14" s="28" customFormat="1" ht="15" customHeight="1">
      <c r="B352" s="712"/>
      <c r="C352" s="704"/>
      <c r="D352" s="19"/>
      <c r="E352" s="20"/>
      <c r="F352" s="3" t="s">
        <v>963</v>
      </c>
      <c r="G352" s="267" t="s">
        <v>63</v>
      </c>
      <c r="H352" s="22"/>
      <c r="I352" s="22">
        <v>1233</v>
      </c>
      <c r="J352" s="22">
        <v>1</v>
      </c>
      <c r="K352" s="40">
        <f>I352*J352</f>
        <v>1233</v>
      </c>
      <c r="L352" s="3" t="s">
        <v>66</v>
      </c>
      <c r="M352" s="22"/>
    </row>
    <row r="353" spans="2:14" s="28" customFormat="1" ht="15" customHeight="1">
      <c r="B353" s="712"/>
      <c r="C353" s="703" t="s">
        <v>132</v>
      </c>
      <c r="D353" s="18" t="s">
        <v>158</v>
      </c>
      <c r="E353" s="18"/>
      <c r="F353" s="9"/>
      <c r="G353" s="643"/>
      <c r="H353" s="21"/>
      <c r="I353" s="21"/>
      <c r="J353" s="21"/>
      <c r="K353" s="29"/>
      <c r="L353" s="9" t="s">
        <v>401</v>
      </c>
      <c r="M353" s="632" t="s">
        <v>930</v>
      </c>
    </row>
    <row r="354" spans="2:14" s="28" customFormat="1" ht="15" customHeight="1">
      <c r="B354" s="712"/>
      <c r="C354" s="704"/>
      <c r="D354" s="19"/>
      <c r="E354" s="20"/>
      <c r="F354" s="3"/>
      <c r="G354" s="267"/>
      <c r="H354" s="22"/>
      <c r="I354" s="22">
        <v>3547</v>
      </c>
      <c r="J354" s="22">
        <v>1</v>
      </c>
      <c r="K354" s="40">
        <f>I354*J354</f>
        <v>3547</v>
      </c>
      <c r="L354" s="3" t="s">
        <v>992</v>
      </c>
      <c r="M354" s="22"/>
    </row>
    <row r="355" spans="2:14" s="28" customFormat="1" ht="15" customHeight="1">
      <c r="B355" s="712"/>
      <c r="C355" s="703" t="s">
        <v>133</v>
      </c>
      <c r="D355" s="18" t="s">
        <v>133</v>
      </c>
      <c r="E355" s="18"/>
      <c r="F355" s="9"/>
      <c r="G355" s="643"/>
      <c r="H355" s="21"/>
      <c r="I355" s="21"/>
      <c r="J355" s="21"/>
      <c r="K355" s="29"/>
      <c r="L355" s="9" t="s">
        <v>401</v>
      </c>
      <c r="M355" s="21"/>
    </row>
    <row r="356" spans="2:14" s="28" customFormat="1" ht="15" customHeight="1">
      <c r="B356" s="712"/>
      <c r="C356" s="704"/>
      <c r="D356" s="19"/>
      <c r="E356" s="20"/>
      <c r="F356" s="3"/>
      <c r="G356" s="267"/>
      <c r="H356" s="22"/>
      <c r="I356" s="22">
        <v>3547</v>
      </c>
      <c r="J356" s="22">
        <v>1</v>
      </c>
      <c r="K356" s="40">
        <f>I356*J356</f>
        <v>3547</v>
      </c>
      <c r="L356" s="3" t="s">
        <v>67</v>
      </c>
      <c r="M356" s="22"/>
    </row>
    <row r="357" spans="2:14" s="28" customFormat="1" ht="15" customHeight="1">
      <c r="B357" s="712"/>
      <c r="C357" s="703" t="s">
        <v>140</v>
      </c>
      <c r="D357" s="18" t="s">
        <v>159</v>
      </c>
      <c r="E357" s="18"/>
      <c r="F357" s="9"/>
      <c r="G357" s="643" t="s">
        <v>993</v>
      </c>
      <c r="H357" s="21"/>
      <c r="I357" s="21"/>
      <c r="J357" s="21"/>
      <c r="K357" s="29"/>
      <c r="L357" s="9" t="s">
        <v>401</v>
      </c>
      <c r="M357" s="21"/>
    </row>
    <row r="358" spans="2:14" s="28" customFormat="1">
      <c r="B358" s="712"/>
      <c r="C358" s="704"/>
      <c r="D358" s="19"/>
      <c r="E358" s="20"/>
      <c r="F358" s="3"/>
      <c r="G358" s="267"/>
      <c r="H358" s="22"/>
      <c r="I358" s="22">
        <v>411</v>
      </c>
      <c r="J358" s="22">
        <v>1</v>
      </c>
      <c r="K358" s="40">
        <f>I358*J358</f>
        <v>411</v>
      </c>
      <c r="L358" s="3" t="s">
        <v>66</v>
      </c>
      <c r="M358" s="22"/>
    </row>
    <row r="359" spans="2:14" ht="15" customHeight="1">
      <c r="B359" s="712"/>
      <c r="C359" s="703" t="s">
        <v>136</v>
      </c>
      <c r="D359" s="6" t="s">
        <v>160</v>
      </c>
      <c r="E359" s="18"/>
      <c r="F359" s="9"/>
      <c r="G359" s="643"/>
      <c r="H359" s="21"/>
      <c r="I359" s="21"/>
      <c r="J359" s="21"/>
      <c r="K359" s="29"/>
      <c r="L359" s="9" t="s">
        <v>401</v>
      </c>
      <c r="M359" s="21"/>
      <c r="N359" s="1"/>
    </row>
    <row r="360" spans="2:14" ht="15" customHeight="1">
      <c r="B360" s="712"/>
      <c r="C360" s="704"/>
      <c r="D360" s="7"/>
      <c r="E360" s="20"/>
      <c r="F360" s="35"/>
      <c r="G360" s="267"/>
      <c r="H360" s="22"/>
      <c r="I360" s="22">
        <v>411</v>
      </c>
      <c r="J360" s="22">
        <v>1</v>
      </c>
      <c r="K360" s="40">
        <f>I360*J360</f>
        <v>411</v>
      </c>
      <c r="L360" s="3" t="s">
        <v>66</v>
      </c>
      <c r="M360" s="34"/>
      <c r="N360" s="1"/>
    </row>
    <row r="361" spans="2:14" s="28" customFormat="1" ht="15" customHeight="1">
      <c r="B361" s="712"/>
      <c r="C361" s="706" t="s">
        <v>141</v>
      </c>
      <c r="D361" s="18" t="s">
        <v>161</v>
      </c>
      <c r="E361" s="18"/>
      <c r="F361" s="9"/>
      <c r="G361" s="643"/>
      <c r="H361" s="21"/>
      <c r="I361" s="21"/>
      <c r="J361" s="21"/>
      <c r="K361" s="29"/>
      <c r="L361" s="9" t="s">
        <v>417</v>
      </c>
      <c r="M361" s="21" t="s">
        <v>929</v>
      </c>
    </row>
    <row r="362" spans="2:14" s="28" customFormat="1" ht="15" customHeight="1">
      <c r="B362" s="729"/>
      <c r="C362" s="707"/>
      <c r="D362" s="19"/>
      <c r="E362" s="20"/>
      <c r="F362" s="3" t="s">
        <v>977</v>
      </c>
      <c r="G362" s="267"/>
      <c r="H362" s="22"/>
      <c r="I362" s="22"/>
      <c r="J362" s="22"/>
      <c r="K362" s="40">
        <v>3192</v>
      </c>
      <c r="L362" s="3" t="s">
        <v>67</v>
      </c>
      <c r="M362" s="267"/>
    </row>
    <row r="363" spans="2:14" s="28" customFormat="1" ht="15" customHeight="1">
      <c r="B363" s="708" t="s">
        <v>6</v>
      </c>
      <c r="C363" s="703" t="s">
        <v>134</v>
      </c>
      <c r="D363" s="18" t="s">
        <v>134</v>
      </c>
      <c r="E363" s="18"/>
      <c r="F363" s="9"/>
      <c r="G363" s="643"/>
      <c r="H363" s="21"/>
      <c r="I363" s="21"/>
      <c r="J363" s="21"/>
      <c r="K363" s="29"/>
      <c r="L363" s="9" t="s">
        <v>401</v>
      </c>
      <c r="M363" s="21"/>
    </row>
    <row r="364" spans="2:14" s="28" customFormat="1" ht="15" customHeight="1">
      <c r="B364" s="709"/>
      <c r="C364" s="705"/>
      <c r="D364" s="19"/>
      <c r="E364" s="20"/>
      <c r="F364" s="3"/>
      <c r="G364" s="267" t="s">
        <v>869</v>
      </c>
      <c r="H364" s="22"/>
      <c r="I364" s="22">
        <v>50</v>
      </c>
      <c r="J364" s="22">
        <v>1</v>
      </c>
      <c r="K364" s="40">
        <f>I364*J364</f>
        <v>50</v>
      </c>
      <c r="L364" s="3" t="s">
        <v>8</v>
      </c>
      <c r="M364" s="22"/>
    </row>
    <row r="365" spans="2:14" s="28" customFormat="1" ht="15" customHeight="1">
      <c r="B365" s="709"/>
      <c r="C365" s="703" t="s">
        <v>962</v>
      </c>
      <c r="D365" s="18" t="s">
        <v>962</v>
      </c>
      <c r="E365" s="665"/>
      <c r="F365" s="618"/>
      <c r="G365" s="643" t="s">
        <v>994</v>
      </c>
      <c r="H365" s="620"/>
      <c r="I365" s="620"/>
      <c r="J365" s="620"/>
      <c r="K365" s="621"/>
      <c r="L365" s="9" t="s">
        <v>401</v>
      </c>
      <c r="M365" s="620"/>
    </row>
    <row r="366" spans="2:14" s="28" customFormat="1" ht="15" customHeight="1">
      <c r="B366" s="709"/>
      <c r="C366" s="704"/>
      <c r="D366" s="667"/>
      <c r="E366" s="667"/>
      <c r="F366" s="619"/>
      <c r="G366" s="267" t="s">
        <v>975</v>
      </c>
      <c r="H366" s="576"/>
      <c r="I366" s="22">
        <v>5</v>
      </c>
      <c r="J366" s="22">
        <v>1</v>
      </c>
      <c r="K366" s="40">
        <f>I366*J366</f>
        <v>5</v>
      </c>
      <c r="L366" s="3" t="s">
        <v>8</v>
      </c>
      <c r="M366" s="576"/>
    </row>
    <row r="367" spans="2:14" s="28" customFormat="1" ht="15" customHeight="1">
      <c r="B367" s="709"/>
      <c r="C367" s="705" t="s">
        <v>119</v>
      </c>
      <c r="D367" s="18" t="s">
        <v>119</v>
      </c>
      <c r="E367" s="18"/>
      <c r="F367" s="9"/>
      <c r="G367" s="643"/>
      <c r="H367" s="21"/>
      <c r="I367" s="21"/>
      <c r="J367" s="21"/>
      <c r="K367" s="29"/>
      <c r="L367" s="9" t="s">
        <v>401</v>
      </c>
      <c r="M367" s="21"/>
    </row>
    <row r="368" spans="2:14" s="28" customFormat="1" ht="15" customHeight="1">
      <c r="B368" s="710"/>
      <c r="C368" s="704"/>
      <c r="D368" s="19"/>
      <c r="E368" s="20"/>
      <c r="F368" s="3"/>
      <c r="G368" s="267" t="s">
        <v>966</v>
      </c>
      <c r="H368" s="22"/>
      <c r="I368" s="22">
        <v>25</v>
      </c>
      <c r="J368" s="22">
        <v>1</v>
      </c>
      <c r="K368" s="40">
        <f>I368*J368</f>
        <v>25</v>
      </c>
      <c r="L368" s="3" t="s">
        <v>8</v>
      </c>
      <c r="M368" s="22"/>
    </row>
    <row r="369" spans="2:13" s="28" customFormat="1" ht="15" customHeight="1">
      <c r="B369" s="13" t="s">
        <v>169</v>
      </c>
      <c r="C369" s="57"/>
      <c r="D369" s="12"/>
      <c r="E369" s="12"/>
      <c r="F369" s="12"/>
      <c r="G369" s="642"/>
      <c r="H369" s="12"/>
      <c r="I369" s="12"/>
      <c r="J369" s="12"/>
      <c r="K369" s="30"/>
      <c r="L369" s="12"/>
      <c r="M369" s="31"/>
    </row>
    <row r="370" spans="2:13" s="28" customFormat="1" ht="15" customHeight="1">
      <c r="B370" s="711" t="s">
        <v>55</v>
      </c>
      <c r="C370" s="706" t="s">
        <v>102</v>
      </c>
      <c r="D370" s="18" t="s">
        <v>90</v>
      </c>
      <c r="E370" s="18"/>
      <c r="F370" s="9"/>
      <c r="G370" s="643"/>
      <c r="H370" s="21"/>
      <c r="I370" s="21"/>
      <c r="J370" s="21"/>
      <c r="K370" s="29"/>
      <c r="L370" s="9" t="s">
        <v>418</v>
      </c>
      <c r="M370" s="21"/>
    </row>
    <row r="371" spans="2:13" s="28" customFormat="1" ht="15" customHeight="1">
      <c r="B371" s="712"/>
      <c r="C371" s="721"/>
      <c r="D371" s="20"/>
      <c r="E371" s="20" t="s">
        <v>68</v>
      </c>
      <c r="F371" s="3"/>
      <c r="G371" s="267"/>
      <c r="H371" s="22"/>
      <c r="I371" s="22">
        <v>159</v>
      </c>
      <c r="J371" s="22">
        <v>1</v>
      </c>
      <c r="K371" s="40">
        <f>I371*J371</f>
        <v>159</v>
      </c>
      <c r="L371" s="3" t="s">
        <v>18</v>
      </c>
      <c r="M371" s="587"/>
    </row>
    <row r="372" spans="2:13" s="28" customFormat="1" ht="15" customHeight="1">
      <c r="B372" s="712"/>
      <c r="C372" s="721"/>
      <c r="D372" s="2" t="s">
        <v>92</v>
      </c>
      <c r="E372" s="2"/>
      <c r="F372" s="24"/>
      <c r="G372" s="645"/>
      <c r="H372" s="25"/>
      <c r="I372" s="25"/>
      <c r="J372" s="25"/>
      <c r="K372" s="42"/>
      <c r="L372" s="24" t="s">
        <v>401</v>
      </c>
      <c r="M372" s="697"/>
    </row>
    <row r="373" spans="2:13" s="28" customFormat="1" ht="15" customHeight="1">
      <c r="B373" s="712"/>
      <c r="C373" s="707"/>
      <c r="D373" s="2"/>
      <c r="E373" s="2" t="s">
        <v>68</v>
      </c>
      <c r="F373" s="24"/>
      <c r="G373" s="645"/>
      <c r="H373" s="25"/>
      <c r="I373" s="22">
        <v>159</v>
      </c>
      <c r="J373" s="22">
        <v>1</v>
      </c>
      <c r="K373" s="40">
        <f>I373*J373</f>
        <v>159</v>
      </c>
      <c r="L373" s="24" t="s">
        <v>89</v>
      </c>
      <c r="M373" s="698"/>
    </row>
    <row r="374" spans="2:13" s="28" customFormat="1" ht="15" customHeight="1">
      <c r="B374" s="712"/>
      <c r="C374" s="706" t="s">
        <v>127</v>
      </c>
      <c r="D374" s="18" t="s">
        <v>191</v>
      </c>
      <c r="E374" s="18"/>
      <c r="F374" s="9"/>
      <c r="G374" s="643"/>
      <c r="H374" s="21"/>
      <c r="I374" s="21"/>
      <c r="J374" s="21"/>
      <c r="K374" s="29"/>
      <c r="L374" s="9" t="s">
        <v>401</v>
      </c>
      <c r="M374" s="21" t="s">
        <v>932</v>
      </c>
    </row>
    <row r="375" spans="2:13" s="28" customFormat="1" ht="15" customHeight="1">
      <c r="B375" s="712"/>
      <c r="C375" s="722"/>
      <c r="D375" s="20"/>
      <c r="E375" s="20" t="s">
        <v>1015</v>
      </c>
      <c r="F375" s="3"/>
      <c r="G375" s="267"/>
      <c r="H375" s="22"/>
      <c r="I375" s="22">
        <v>318</v>
      </c>
      <c r="J375" s="22">
        <v>2</v>
      </c>
      <c r="K375" s="40">
        <f>I375*J375</f>
        <v>636</v>
      </c>
      <c r="L375" s="3" t="s">
        <v>18</v>
      </c>
      <c r="M375" s="22" t="s">
        <v>93</v>
      </c>
    </row>
    <row r="376" spans="2:13" s="28" customFormat="1" ht="15" customHeight="1">
      <c r="B376" s="712"/>
      <c r="C376" s="722"/>
      <c r="D376" s="18" t="s">
        <v>191</v>
      </c>
      <c r="E376" s="18"/>
      <c r="F376" s="9"/>
      <c r="G376" s="643"/>
      <c r="H376" s="21"/>
      <c r="I376" s="21"/>
      <c r="J376" s="21"/>
      <c r="K376" s="29"/>
      <c r="L376" s="9" t="s">
        <v>401</v>
      </c>
      <c r="M376" s="21" t="s">
        <v>932</v>
      </c>
    </row>
    <row r="377" spans="2:13" s="28" customFormat="1" ht="15" customHeight="1">
      <c r="B377" s="712"/>
      <c r="C377" s="722"/>
      <c r="D377" s="20"/>
      <c r="E377" s="20" t="s">
        <v>1016</v>
      </c>
      <c r="F377" s="3"/>
      <c r="G377" s="267"/>
      <c r="H377" s="22"/>
      <c r="I377" s="22">
        <v>318</v>
      </c>
      <c r="J377" s="22">
        <v>2</v>
      </c>
      <c r="K377" s="40">
        <f>I377*J377</f>
        <v>636</v>
      </c>
      <c r="L377" s="3" t="s">
        <v>18</v>
      </c>
      <c r="M377" s="22" t="s">
        <v>93</v>
      </c>
    </row>
    <row r="378" spans="2:13" s="28" customFormat="1" ht="15" customHeight="1">
      <c r="B378" s="712"/>
      <c r="C378" s="722"/>
      <c r="D378" s="18" t="s">
        <v>192</v>
      </c>
      <c r="E378" s="18"/>
      <c r="F378" s="9"/>
      <c r="G378" s="643"/>
      <c r="H378" s="21"/>
      <c r="I378" s="21"/>
      <c r="J378" s="21"/>
      <c r="K378" s="29"/>
      <c r="L378" s="44" t="s">
        <v>401</v>
      </c>
      <c r="M378" s="21"/>
    </row>
    <row r="379" spans="2:13" s="28" customFormat="1" ht="15" customHeight="1">
      <c r="B379" s="712"/>
      <c r="C379" s="722"/>
      <c r="D379" s="19"/>
      <c r="E379" s="20" t="s">
        <v>1017</v>
      </c>
      <c r="F379" s="3"/>
      <c r="G379" s="267"/>
      <c r="H379" s="22"/>
      <c r="I379" s="22">
        <v>159</v>
      </c>
      <c r="J379" s="22">
        <v>1</v>
      </c>
      <c r="K379" s="40">
        <f>I379*J379</f>
        <v>159</v>
      </c>
      <c r="L379" s="3" t="s">
        <v>18</v>
      </c>
      <c r="M379" s="587" t="s">
        <v>978</v>
      </c>
    </row>
    <row r="380" spans="2:13" s="28" customFormat="1" ht="15" customHeight="1">
      <c r="B380" s="712"/>
      <c r="C380" s="722"/>
      <c r="D380" s="18" t="s">
        <v>193</v>
      </c>
      <c r="E380" s="18"/>
      <c r="F380" s="9"/>
      <c r="G380" s="643"/>
      <c r="H380" s="21"/>
      <c r="I380" s="21"/>
      <c r="J380" s="21"/>
      <c r="K380" s="29"/>
      <c r="L380" s="9" t="s">
        <v>401</v>
      </c>
      <c r="M380" s="697" t="s">
        <v>931</v>
      </c>
    </row>
    <row r="381" spans="2:13" s="28" customFormat="1" ht="15" customHeight="1">
      <c r="B381" s="712"/>
      <c r="C381" s="722"/>
      <c r="D381" s="19"/>
      <c r="E381" s="20" t="s">
        <v>1018</v>
      </c>
      <c r="F381" s="3"/>
      <c r="G381" s="267"/>
      <c r="H381" s="22"/>
      <c r="I381" s="22">
        <v>159</v>
      </c>
      <c r="J381" s="22">
        <v>1</v>
      </c>
      <c r="K381" s="40">
        <f>I381*J381</f>
        <v>159</v>
      </c>
      <c r="L381" s="24" t="s">
        <v>18</v>
      </c>
      <c r="M381" s="698"/>
    </row>
    <row r="382" spans="2:13" s="28" customFormat="1" ht="15" customHeight="1">
      <c r="B382" s="712"/>
      <c r="C382" s="722"/>
      <c r="D382" s="18" t="s">
        <v>193</v>
      </c>
      <c r="E382" s="18"/>
      <c r="F382" s="9"/>
      <c r="G382" s="643"/>
      <c r="H382" s="21"/>
      <c r="I382" s="21"/>
      <c r="J382" s="21"/>
      <c r="K382" s="29"/>
      <c r="L382" s="9" t="s">
        <v>401</v>
      </c>
      <c r="M382" s="697" t="s">
        <v>931</v>
      </c>
    </row>
    <row r="383" spans="2:13" s="28" customFormat="1" ht="15" customHeight="1">
      <c r="B383" s="712"/>
      <c r="C383" s="722"/>
      <c r="D383" s="20"/>
      <c r="E383" s="20" t="s">
        <v>1019</v>
      </c>
      <c r="F383" s="3"/>
      <c r="G383" s="267" t="s">
        <v>979</v>
      </c>
      <c r="H383" s="22"/>
      <c r="I383" s="22">
        <v>159</v>
      </c>
      <c r="J383" s="22">
        <v>1</v>
      </c>
      <c r="K383" s="40">
        <f>I383*J383</f>
        <v>159</v>
      </c>
      <c r="L383" s="3" t="s">
        <v>18</v>
      </c>
      <c r="M383" s="698"/>
    </row>
    <row r="384" spans="2:13" s="28" customFormat="1" ht="15" customHeight="1">
      <c r="B384" s="712"/>
      <c r="C384" s="722"/>
      <c r="D384" s="18" t="s">
        <v>193</v>
      </c>
      <c r="E384" s="18"/>
      <c r="F384" s="9"/>
      <c r="G384" s="643"/>
      <c r="H384" s="21"/>
      <c r="I384" s="21"/>
      <c r="J384" s="21"/>
      <c r="K384" s="29"/>
      <c r="L384" s="9" t="s">
        <v>401</v>
      </c>
      <c r="M384" s="697" t="s">
        <v>931</v>
      </c>
    </row>
    <row r="385" spans="2:14" s="28" customFormat="1" ht="15" customHeight="1">
      <c r="B385" s="712"/>
      <c r="C385" s="723"/>
      <c r="D385" s="20"/>
      <c r="E385" s="20" t="s">
        <v>1020</v>
      </c>
      <c r="F385" s="3"/>
      <c r="G385" s="267" t="s">
        <v>980</v>
      </c>
      <c r="H385" s="22"/>
      <c r="I385" s="22">
        <v>159</v>
      </c>
      <c r="J385" s="22">
        <v>1</v>
      </c>
      <c r="K385" s="40">
        <f>I385*J385</f>
        <v>159</v>
      </c>
      <c r="L385" s="3" t="s">
        <v>18</v>
      </c>
      <c r="M385" s="698"/>
    </row>
    <row r="386" spans="2:14" s="28" customFormat="1" ht="15" customHeight="1">
      <c r="B386" s="712"/>
      <c r="C386" s="706" t="s">
        <v>131</v>
      </c>
      <c r="D386" s="18" t="s">
        <v>162</v>
      </c>
      <c r="E386" s="18"/>
      <c r="F386" s="9"/>
      <c r="G386" s="643"/>
      <c r="H386" s="21"/>
      <c r="I386" s="21"/>
      <c r="J386" s="21"/>
      <c r="K386" s="29"/>
      <c r="L386" s="9" t="s">
        <v>401</v>
      </c>
      <c r="M386" s="697" t="s">
        <v>931</v>
      </c>
    </row>
    <row r="387" spans="2:14" s="28" customFormat="1">
      <c r="B387" s="712"/>
      <c r="C387" s="707"/>
      <c r="D387" s="19"/>
      <c r="E387" s="19" t="s">
        <v>118</v>
      </c>
      <c r="F387" s="3"/>
      <c r="G387" s="267" t="s">
        <v>63</v>
      </c>
      <c r="H387" s="22"/>
      <c r="I387" s="22">
        <v>159</v>
      </c>
      <c r="J387" s="22">
        <v>1</v>
      </c>
      <c r="K387" s="40">
        <f>I387*J387</f>
        <v>159</v>
      </c>
      <c r="L387" s="3" t="s">
        <v>18</v>
      </c>
      <c r="M387" s="698"/>
    </row>
    <row r="388" spans="2:14" ht="15" customHeight="1">
      <c r="B388" s="708" t="s">
        <v>7</v>
      </c>
      <c r="C388" s="706" t="s">
        <v>103</v>
      </c>
      <c r="D388" s="18" t="s">
        <v>121</v>
      </c>
      <c r="E388" s="18"/>
      <c r="F388" s="9"/>
      <c r="G388" s="643" t="s">
        <v>194</v>
      </c>
      <c r="H388" s="21"/>
      <c r="I388" s="21"/>
      <c r="J388" s="21"/>
      <c r="K388" s="29"/>
      <c r="L388" s="9" t="s">
        <v>401</v>
      </c>
      <c r="M388" s="21"/>
      <c r="N388" s="1"/>
    </row>
    <row r="389" spans="2:14" ht="15" customHeight="1">
      <c r="B389" s="709"/>
      <c r="C389" s="707"/>
      <c r="D389" s="19"/>
      <c r="E389" s="19"/>
      <c r="F389" s="3"/>
      <c r="G389" s="267" t="s">
        <v>69</v>
      </c>
      <c r="H389" s="22"/>
      <c r="I389" s="22"/>
      <c r="J389" s="22"/>
      <c r="K389" s="40">
        <v>6</v>
      </c>
      <c r="L389" s="3" t="s">
        <v>8</v>
      </c>
      <c r="M389" s="22"/>
      <c r="N389" s="1"/>
    </row>
    <row r="390" spans="2:14" s="28" customFormat="1" ht="15" customHeight="1">
      <c r="B390" s="709"/>
      <c r="C390" s="703" t="s">
        <v>962</v>
      </c>
      <c r="D390" s="18" t="s">
        <v>962</v>
      </c>
      <c r="E390" s="665"/>
      <c r="F390" s="618"/>
      <c r="G390" s="666"/>
      <c r="H390" s="620"/>
      <c r="I390" s="620"/>
      <c r="J390" s="620"/>
      <c r="K390" s="621"/>
      <c r="L390" s="9" t="s">
        <v>401</v>
      </c>
      <c r="M390" s="620"/>
    </row>
    <row r="391" spans="2:14" s="28" customFormat="1" ht="15" customHeight="1">
      <c r="B391" s="709"/>
      <c r="C391" s="704"/>
      <c r="D391" s="667"/>
      <c r="E391" s="667"/>
      <c r="F391" s="619"/>
      <c r="G391" s="267" t="s">
        <v>975</v>
      </c>
      <c r="H391" s="576"/>
      <c r="I391" s="22">
        <v>6</v>
      </c>
      <c r="J391" s="22">
        <v>1</v>
      </c>
      <c r="K391" s="40">
        <f>I391*J391</f>
        <v>6</v>
      </c>
      <c r="L391" s="3" t="s">
        <v>8</v>
      </c>
      <c r="M391" s="576"/>
    </row>
    <row r="392" spans="2:14" ht="15" customHeight="1">
      <c r="B392" s="709"/>
      <c r="C392" s="703" t="s">
        <v>119</v>
      </c>
      <c r="D392" s="18" t="s">
        <v>119</v>
      </c>
      <c r="E392" s="18"/>
      <c r="F392" s="9"/>
      <c r="G392" s="643"/>
      <c r="H392" s="21"/>
      <c r="I392" s="21"/>
      <c r="J392" s="21"/>
      <c r="K392" s="29"/>
      <c r="L392" s="9" t="s">
        <v>401</v>
      </c>
      <c r="M392" s="21"/>
      <c r="N392" s="1"/>
    </row>
    <row r="393" spans="2:14" ht="15" customHeight="1">
      <c r="B393" s="710"/>
      <c r="C393" s="704"/>
      <c r="D393" s="19"/>
      <c r="E393" s="19"/>
      <c r="F393" s="3"/>
      <c r="G393" s="267" t="s">
        <v>189</v>
      </c>
      <c r="H393" s="22"/>
      <c r="I393" s="22"/>
      <c r="J393" s="22"/>
      <c r="K393" s="40">
        <v>7</v>
      </c>
      <c r="L393" s="3" t="s">
        <v>8</v>
      </c>
      <c r="M393" s="22"/>
      <c r="N393" s="1"/>
    </row>
    <row r="394" spans="2:14" ht="15" customHeight="1">
      <c r="B394" s="13" t="s">
        <v>170</v>
      </c>
      <c r="C394" s="57"/>
      <c r="D394" s="12"/>
      <c r="E394" s="12"/>
      <c r="F394" s="12"/>
      <c r="G394" s="642"/>
      <c r="H394" s="12"/>
      <c r="I394" s="12"/>
      <c r="J394" s="12"/>
      <c r="K394" s="30"/>
      <c r="L394" s="12"/>
      <c r="M394" s="31"/>
      <c r="N394" s="1"/>
    </row>
    <row r="395" spans="2:14" ht="15" customHeight="1">
      <c r="B395" s="711" t="s">
        <v>55</v>
      </c>
      <c r="C395" s="706" t="s">
        <v>131</v>
      </c>
      <c r="D395" s="18" t="s">
        <v>163</v>
      </c>
      <c r="E395" s="18"/>
      <c r="F395" s="5"/>
      <c r="G395" s="586"/>
      <c r="H395" s="21"/>
      <c r="I395" s="21"/>
      <c r="J395" s="21"/>
      <c r="K395" s="29"/>
      <c r="L395" s="9" t="s">
        <v>401</v>
      </c>
      <c r="M395" s="21"/>
      <c r="N395" s="1"/>
    </row>
    <row r="396" spans="2:14" ht="15" customHeight="1">
      <c r="B396" s="712"/>
      <c r="C396" s="707"/>
      <c r="D396" s="19"/>
      <c r="E396" s="19" t="s">
        <v>963</v>
      </c>
      <c r="F396" s="26"/>
      <c r="G396" s="267" t="s">
        <v>63</v>
      </c>
      <c r="H396" s="25"/>
      <c r="I396" s="22">
        <v>2705</v>
      </c>
      <c r="J396" s="22">
        <v>1</v>
      </c>
      <c r="K396" s="40">
        <f>I396*J396</f>
        <v>2705</v>
      </c>
      <c r="L396" s="3" t="s">
        <v>18</v>
      </c>
      <c r="M396" s="25"/>
      <c r="N396" s="1"/>
    </row>
    <row r="397" spans="2:14" ht="15" customHeight="1">
      <c r="B397" s="712"/>
      <c r="C397" s="703" t="s">
        <v>135</v>
      </c>
      <c r="D397" s="18" t="s">
        <v>135</v>
      </c>
      <c r="E397" s="18"/>
      <c r="F397" s="9"/>
      <c r="G397" s="643"/>
      <c r="H397" s="21"/>
      <c r="I397" s="21"/>
      <c r="J397" s="21"/>
      <c r="K397" s="29"/>
      <c r="L397" s="9" t="s">
        <v>419</v>
      </c>
      <c r="M397" s="21"/>
      <c r="N397" s="1"/>
    </row>
    <row r="398" spans="2:14" ht="15" customHeight="1">
      <c r="B398" s="712"/>
      <c r="C398" s="705"/>
      <c r="D398" s="19"/>
      <c r="E398" s="19"/>
      <c r="F398" s="3"/>
      <c r="G398" s="267" t="s">
        <v>71</v>
      </c>
      <c r="H398" s="22"/>
      <c r="I398" s="22">
        <v>442</v>
      </c>
      <c r="J398" s="22">
        <v>1</v>
      </c>
      <c r="K398" s="40">
        <f>I398*J398</f>
        <v>442</v>
      </c>
      <c r="L398" s="3" t="s">
        <v>18</v>
      </c>
      <c r="M398" s="22"/>
      <c r="N398" s="1"/>
    </row>
    <row r="399" spans="2:14" ht="15" customHeight="1">
      <c r="B399" s="712"/>
      <c r="C399" s="705"/>
      <c r="D399" s="18" t="s">
        <v>135</v>
      </c>
      <c r="E399" s="18"/>
      <c r="F399" s="9"/>
      <c r="G399" s="643"/>
      <c r="H399" s="21"/>
      <c r="I399" s="21"/>
      <c r="J399" s="21"/>
      <c r="K399" s="29"/>
      <c r="L399" s="9" t="s">
        <v>401</v>
      </c>
      <c r="M399" s="21"/>
      <c r="N399" s="1"/>
    </row>
    <row r="400" spans="2:14" ht="15" customHeight="1">
      <c r="B400" s="712"/>
      <c r="C400" s="704"/>
      <c r="D400" s="19"/>
      <c r="E400" s="19"/>
      <c r="F400" s="3"/>
      <c r="G400" s="267" t="s">
        <v>72</v>
      </c>
      <c r="H400" s="22"/>
      <c r="I400" s="22">
        <v>195</v>
      </c>
      <c r="J400" s="22">
        <v>1</v>
      </c>
      <c r="K400" s="40">
        <f>I400*J400</f>
        <v>195</v>
      </c>
      <c r="L400" s="3" t="s">
        <v>18</v>
      </c>
      <c r="M400" s="22"/>
      <c r="N400" s="1"/>
    </row>
    <row r="401" spans="1:14" ht="15" customHeight="1">
      <c r="B401" s="712"/>
      <c r="C401" s="706" t="s">
        <v>102</v>
      </c>
      <c r="D401" s="18" t="s">
        <v>102</v>
      </c>
      <c r="E401" s="18"/>
      <c r="F401" s="9"/>
      <c r="G401" s="643"/>
      <c r="H401" s="21"/>
      <c r="I401" s="21"/>
      <c r="J401" s="21"/>
      <c r="K401" s="29"/>
      <c r="L401" s="9" t="s">
        <v>401</v>
      </c>
      <c r="M401" s="21"/>
      <c r="N401" s="1"/>
    </row>
    <row r="402" spans="1:14" ht="15" customHeight="1">
      <c r="B402" s="712"/>
      <c r="C402" s="707"/>
      <c r="D402" s="19"/>
      <c r="E402" s="19" t="s">
        <v>1010</v>
      </c>
      <c r="F402" s="3"/>
      <c r="G402" s="267"/>
      <c r="H402" s="22"/>
      <c r="I402" s="22">
        <v>2705</v>
      </c>
      <c r="J402" s="22">
        <v>1</v>
      </c>
      <c r="K402" s="40">
        <f>I402*J402</f>
        <v>2705</v>
      </c>
      <c r="L402" s="3" t="s">
        <v>18</v>
      </c>
      <c r="M402" s="22"/>
      <c r="N402" s="1"/>
    </row>
    <row r="403" spans="1:14" ht="15" customHeight="1">
      <c r="B403" s="712"/>
      <c r="C403" s="703" t="s">
        <v>129</v>
      </c>
      <c r="D403" s="18" t="s">
        <v>157</v>
      </c>
      <c r="E403" s="18"/>
      <c r="F403" s="9"/>
      <c r="G403" s="643"/>
      <c r="H403" s="21"/>
      <c r="I403" s="620"/>
      <c r="J403" s="620"/>
      <c r="K403" s="621"/>
      <c r="L403" s="9" t="s">
        <v>401</v>
      </c>
      <c r="M403" s="21"/>
      <c r="N403" s="1"/>
    </row>
    <row r="404" spans="1:14" s="28" customFormat="1" ht="15" customHeight="1">
      <c r="B404" s="712"/>
      <c r="C404" s="704"/>
      <c r="D404" s="19"/>
      <c r="E404" s="19" t="s">
        <v>1017</v>
      </c>
      <c r="F404" s="3"/>
      <c r="G404" s="267"/>
      <c r="H404" s="22"/>
      <c r="I404" s="22">
        <v>2705</v>
      </c>
      <c r="J404" s="22">
        <v>2</v>
      </c>
      <c r="K404" s="40">
        <f>I404*J404</f>
        <v>5410</v>
      </c>
      <c r="L404" s="3" t="s">
        <v>18</v>
      </c>
      <c r="M404" s="22"/>
    </row>
    <row r="405" spans="1:14" s="28" customFormat="1" ht="15" customHeight="1">
      <c r="B405" s="712"/>
      <c r="C405" s="703" t="s">
        <v>136</v>
      </c>
      <c r="D405" s="18" t="s">
        <v>136</v>
      </c>
      <c r="E405" s="18"/>
      <c r="F405" s="9"/>
      <c r="G405" s="643"/>
      <c r="H405" s="21"/>
      <c r="I405" s="21"/>
      <c r="J405" s="21"/>
      <c r="K405" s="29"/>
      <c r="L405" s="9" t="s">
        <v>401</v>
      </c>
      <c r="M405" s="21"/>
    </row>
    <row r="406" spans="1:14" s="28" customFormat="1" ht="15" customHeight="1">
      <c r="B406" s="712"/>
      <c r="C406" s="704"/>
      <c r="D406" s="19"/>
      <c r="E406" s="19" t="s">
        <v>1021</v>
      </c>
      <c r="F406" s="3"/>
      <c r="G406" s="267"/>
      <c r="H406" s="22"/>
      <c r="I406" s="22">
        <v>2705</v>
      </c>
      <c r="J406" s="22">
        <v>1</v>
      </c>
      <c r="K406" s="40">
        <f>I406*J406</f>
        <v>2705</v>
      </c>
      <c r="L406" s="3" t="s">
        <v>18</v>
      </c>
      <c r="M406" s="22"/>
    </row>
    <row r="407" spans="1:14" s="28" customFormat="1" ht="15" customHeight="1">
      <c r="B407" s="708" t="s">
        <v>7</v>
      </c>
      <c r="C407" s="703" t="s">
        <v>137</v>
      </c>
      <c r="D407" s="18" t="s">
        <v>164</v>
      </c>
      <c r="E407" s="18"/>
      <c r="F407" s="9"/>
      <c r="G407" s="643"/>
      <c r="H407" s="21"/>
      <c r="I407" s="21"/>
      <c r="J407" s="21"/>
      <c r="K407" s="29"/>
      <c r="L407" s="9" t="s">
        <v>401</v>
      </c>
      <c r="M407" s="21"/>
    </row>
    <row r="408" spans="1:14" s="2" customFormat="1">
      <c r="A408" s="1"/>
      <c r="B408" s="709"/>
      <c r="C408" s="704"/>
      <c r="D408" s="19"/>
      <c r="E408" s="19"/>
      <c r="F408" s="3"/>
      <c r="G408" s="267" t="s">
        <v>890</v>
      </c>
      <c r="H408" s="22"/>
      <c r="I408" s="22"/>
      <c r="J408" s="22"/>
      <c r="K408" s="40">
        <v>20</v>
      </c>
      <c r="L408" s="3" t="s">
        <v>8</v>
      </c>
      <c r="M408" s="22"/>
    </row>
    <row r="409" spans="1:14" s="2" customFormat="1" ht="15" customHeight="1">
      <c r="A409" s="1"/>
      <c r="B409" s="709"/>
      <c r="C409" s="703" t="s">
        <v>138</v>
      </c>
      <c r="D409" s="18" t="s">
        <v>165</v>
      </c>
      <c r="E409" s="18"/>
      <c r="F409" s="9"/>
      <c r="G409" s="643"/>
      <c r="H409" s="21"/>
      <c r="I409" s="21"/>
      <c r="J409" s="21"/>
      <c r="K409" s="29"/>
      <c r="L409" s="9" t="s">
        <v>401</v>
      </c>
      <c r="M409" s="21"/>
    </row>
    <row r="410" spans="1:14" s="2" customFormat="1" ht="15" customHeight="1">
      <c r="A410" s="1"/>
      <c r="B410" s="709"/>
      <c r="C410" s="704"/>
      <c r="D410" s="19"/>
      <c r="E410" s="19"/>
      <c r="F410" s="3"/>
      <c r="G410" s="267" t="s">
        <v>891</v>
      </c>
      <c r="H410" s="22"/>
      <c r="I410" s="22"/>
      <c r="J410" s="22"/>
      <c r="K410" s="40">
        <v>70</v>
      </c>
      <c r="L410" s="3" t="s">
        <v>8</v>
      </c>
      <c r="M410" s="22"/>
    </row>
    <row r="411" spans="1:14" s="2" customFormat="1" ht="15" customHeight="1">
      <c r="A411" s="1"/>
      <c r="B411" s="709"/>
      <c r="C411" s="703" t="s">
        <v>139</v>
      </c>
      <c r="D411" s="18" t="s">
        <v>139</v>
      </c>
      <c r="E411" s="18"/>
      <c r="F411" s="9"/>
      <c r="G411" s="643"/>
      <c r="H411" s="21"/>
      <c r="I411" s="21"/>
      <c r="J411" s="21"/>
      <c r="K411" s="29"/>
      <c r="L411" s="9" t="s">
        <v>401</v>
      </c>
      <c r="M411" s="21"/>
    </row>
    <row r="412" spans="1:14" s="2" customFormat="1" ht="15" customHeight="1">
      <c r="A412" s="1"/>
      <c r="B412" s="709"/>
      <c r="C412" s="704"/>
      <c r="D412" s="19"/>
      <c r="E412" s="19"/>
      <c r="F412" s="3"/>
      <c r="G412" s="267"/>
      <c r="H412" s="22"/>
      <c r="I412" s="22"/>
      <c r="J412" s="22"/>
      <c r="K412" s="40">
        <v>279</v>
      </c>
      <c r="L412" s="3" t="s">
        <v>70</v>
      </c>
      <c r="M412" s="22"/>
    </row>
    <row r="413" spans="1:14" s="2" customFormat="1" ht="15" customHeight="1">
      <c r="A413" s="1"/>
      <c r="B413" s="709"/>
      <c r="C413" s="705" t="s">
        <v>119</v>
      </c>
      <c r="D413" s="18" t="s">
        <v>119</v>
      </c>
      <c r="E413" s="18"/>
      <c r="F413" s="9"/>
      <c r="G413" s="643"/>
      <c r="H413" s="21"/>
      <c r="I413" s="21"/>
      <c r="J413" s="21"/>
      <c r="K413" s="29"/>
      <c r="L413" s="9" t="s">
        <v>401</v>
      </c>
      <c r="M413" s="21"/>
    </row>
    <row r="414" spans="1:14" s="2" customFormat="1" ht="15" customHeight="1">
      <c r="A414" s="1"/>
      <c r="B414" s="710"/>
      <c r="C414" s="704"/>
      <c r="D414" s="19"/>
      <c r="E414" s="19"/>
      <c r="F414" s="3"/>
      <c r="G414" s="267" t="s">
        <v>189</v>
      </c>
      <c r="H414" s="22"/>
      <c r="I414" s="22"/>
      <c r="J414" s="22"/>
      <c r="K414" s="673">
        <v>10</v>
      </c>
      <c r="L414" s="3" t="s">
        <v>8</v>
      </c>
      <c r="M414" s="22"/>
    </row>
    <row r="415" spans="1:14" ht="30" customHeight="1"/>
    <row r="416" spans="1:14"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sheetData>
  <autoFilter ref="B1:M414" xr:uid="{00000000-0009-0000-0000-000000000000}"/>
  <mergeCells count="104">
    <mergeCell ref="B95:B220"/>
    <mergeCell ref="C301:C308"/>
    <mergeCell ref="M187:M188"/>
    <mergeCell ref="C239:C240"/>
    <mergeCell ref="C179:C182"/>
    <mergeCell ref="E316:F316"/>
    <mergeCell ref="C309:C312"/>
    <mergeCell ref="M185:M186"/>
    <mergeCell ref="C185:C188"/>
    <mergeCell ref="C221:C228"/>
    <mergeCell ref="C229:C238"/>
    <mergeCell ref="M221:M222"/>
    <mergeCell ref="M223:M224"/>
    <mergeCell ref="M225:M226"/>
    <mergeCell ref="M227:M228"/>
    <mergeCell ref="M229:M230"/>
    <mergeCell ref="M231:M232"/>
    <mergeCell ref="M233:M234"/>
    <mergeCell ref="M235:M236"/>
    <mergeCell ref="M237:M238"/>
    <mergeCell ref="B261:B272"/>
    <mergeCell ref="C271:C272"/>
    <mergeCell ref="K2:L2"/>
    <mergeCell ref="B5:B94"/>
    <mergeCell ref="B363:B368"/>
    <mergeCell ref="B321:B362"/>
    <mergeCell ref="C57:C60"/>
    <mergeCell ref="C61:C76"/>
    <mergeCell ref="C91:C94"/>
    <mergeCell ref="C77:C90"/>
    <mergeCell ref="C133:C138"/>
    <mergeCell ref="C149:C150"/>
    <mergeCell ref="C189:C220"/>
    <mergeCell ref="G151:G152"/>
    <mergeCell ref="B2:F2"/>
    <mergeCell ref="C5:C56"/>
    <mergeCell ref="C267:C270"/>
    <mergeCell ref="C261:C266"/>
    <mergeCell ref="B273:B298"/>
    <mergeCell ref="C273:C288"/>
    <mergeCell ref="C163:C166"/>
    <mergeCell ref="C291:C296"/>
    <mergeCell ref="C151:C158"/>
    <mergeCell ref="B221:B240"/>
    <mergeCell ref="C297:C298"/>
    <mergeCell ref="C95:C132"/>
    <mergeCell ref="C139:C148"/>
    <mergeCell ref="C403:C404"/>
    <mergeCell ref="B242:B257"/>
    <mergeCell ref="B258:B259"/>
    <mergeCell ref="C370:C373"/>
    <mergeCell ref="C374:C385"/>
    <mergeCell ref="C327:C336"/>
    <mergeCell ref="C337:C348"/>
    <mergeCell ref="C351:C352"/>
    <mergeCell ref="C317:C318"/>
    <mergeCell ref="C353:C354"/>
    <mergeCell ref="C355:C356"/>
    <mergeCell ref="C357:C358"/>
    <mergeCell ref="C359:C360"/>
    <mergeCell ref="B309:B318"/>
    <mergeCell ref="C325:C326"/>
    <mergeCell ref="C390:C391"/>
    <mergeCell ref="B301:B308"/>
    <mergeCell ref="C159:C162"/>
    <mergeCell ref="C183:C184"/>
    <mergeCell ref="C167:C178"/>
    <mergeCell ref="C289:C290"/>
    <mergeCell ref="C256:C257"/>
    <mergeCell ref="C242:C255"/>
    <mergeCell ref="C405:C406"/>
    <mergeCell ref="C413:C414"/>
    <mergeCell ref="C258:C259"/>
    <mergeCell ref="C411:C412"/>
    <mergeCell ref="B407:B414"/>
    <mergeCell ref="B395:B406"/>
    <mergeCell ref="C313:C314"/>
    <mergeCell ref="C315:C316"/>
    <mergeCell ref="B388:B393"/>
    <mergeCell ref="B370:B387"/>
    <mergeCell ref="C388:C389"/>
    <mergeCell ref="C349:C350"/>
    <mergeCell ref="C321:C324"/>
    <mergeCell ref="C407:C408"/>
    <mergeCell ref="C409:C410"/>
    <mergeCell ref="C361:C362"/>
    <mergeCell ref="C363:C364"/>
    <mergeCell ref="C365:C366"/>
    <mergeCell ref="C367:C368"/>
    <mergeCell ref="C386:C387"/>
    <mergeCell ref="C392:C393"/>
    <mergeCell ref="C395:C396"/>
    <mergeCell ref="C397:C400"/>
    <mergeCell ref="C401:C402"/>
    <mergeCell ref="M329:M330"/>
    <mergeCell ref="M380:M381"/>
    <mergeCell ref="M382:M383"/>
    <mergeCell ref="M384:M385"/>
    <mergeCell ref="M386:M387"/>
    <mergeCell ref="M327:M328"/>
    <mergeCell ref="M331:M332"/>
    <mergeCell ref="M333:M334"/>
    <mergeCell ref="M335:M336"/>
    <mergeCell ref="M372:M373"/>
  </mergeCells>
  <phoneticPr fontId="3"/>
  <pageMargins left="0.59" right="0.51181102362204722" top="0.75000000000000011" bottom="0.75000000000000011" header="0.59" footer="0.31"/>
  <pageSetup paperSize="9" scale="81" fitToHeight="0" orientation="portrait" r:id="rId1"/>
  <headerFooter>
    <oddHeader>&amp;R（&amp;P/&amp;N）</oddHeader>
  </headerFooter>
  <rowBreaks count="8" manualBreakCount="8">
    <brk id="54" max="16383" man="1"/>
    <brk id="110" max="16383" man="1"/>
    <brk id="168" max="12" man="1"/>
    <brk id="228" max="16383" man="1"/>
    <brk id="259" max="16383" man="1"/>
    <brk id="298" max="12" man="1"/>
    <brk id="348" max="16383" man="1"/>
    <brk id="406" max="12"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N63"/>
  <sheetViews>
    <sheetView showWhiteSpace="0" view="pageBreakPreview" topLeftCell="A13" zoomScaleNormal="125" zoomScaleSheetLayoutView="100" zoomScalePageLayoutView="125" workbookViewId="0">
      <selection activeCell="D49" sqref="D49:K49"/>
    </sheetView>
  </sheetViews>
  <sheetFormatPr defaultColWidth="8.88671875" defaultRowHeight="12" customHeight="1"/>
  <cols>
    <col min="1" max="1" width="6.44140625" style="268" customWidth="1"/>
    <col min="2" max="2" width="16.109375" style="268" customWidth="1"/>
    <col min="3" max="3" width="6.6640625" style="269" customWidth="1"/>
    <col min="4" max="5" width="7.33203125" style="269" customWidth="1"/>
    <col min="6" max="6" width="8.21875" style="269" customWidth="1"/>
    <col min="7" max="7" width="8.44140625" style="269" customWidth="1"/>
    <col min="8" max="8" width="9.6640625" style="269" customWidth="1"/>
    <col min="9" max="9" width="8.88671875" style="268" customWidth="1"/>
    <col min="10" max="11" width="8.6640625" style="268" customWidth="1"/>
    <col min="12" max="13" width="7.33203125" style="268" customWidth="1"/>
    <col min="14" max="14" width="3" style="268" customWidth="1"/>
    <col min="15" max="16384" width="8.88671875" style="268"/>
  </cols>
  <sheetData>
    <row r="1" spans="1:14" ht="26.4" thickBot="1">
      <c r="A1" s="884" t="s">
        <v>379</v>
      </c>
      <c r="B1" s="885"/>
      <c r="C1" s="885"/>
      <c r="D1" s="885"/>
      <c r="E1" s="885"/>
      <c r="F1" s="885"/>
      <c r="G1" s="885"/>
      <c r="H1" s="885"/>
      <c r="I1" s="886"/>
      <c r="J1" s="656"/>
      <c r="K1" s="656"/>
      <c r="L1" s="656"/>
      <c r="M1" s="657"/>
    </row>
    <row r="2" spans="1:14" ht="24.75" customHeight="1" thickBot="1">
      <c r="A2" s="971" t="s">
        <v>445</v>
      </c>
      <c r="B2" s="972"/>
      <c r="C2" s="972"/>
      <c r="D2" s="972"/>
      <c r="E2" s="972"/>
      <c r="F2" s="972"/>
      <c r="G2" s="972"/>
      <c r="H2" s="973"/>
      <c r="I2" s="658"/>
      <c r="J2" s="630"/>
      <c r="K2" s="630"/>
      <c r="L2" s="630"/>
      <c r="M2" s="630"/>
    </row>
    <row r="3" spans="1:14" ht="18" customHeight="1">
      <c r="A3" s="968" t="s">
        <v>448</v>
      </c>
      <c r="B3" s="969"/>
      <c r="C3" s="969"/>
      <c r="D3" s="969"/>
      <c r="E3" s="969"/>
      <c r="F3" s="969"/>
      <c r="G3" s="969"/>
      <c r="H3" s="970"/>
      <c r="I3" s="616"/>
      <c r="J3" s="287"/>
      <c r="K3" s="287"/>
      <c r="L3" s="287"/>
      <c r="M3" s="287"/>
      <c r="N3" s="612"/>
    </row>
    <row r="4" spans="1:14" ht="12.9" customHeight="1">
      <c r="A4" s="893" t="s">
        <v>420</v>
      </c>
      <c r="B4" s="896" t="s">
        <v>421</v>
      </c>
      <c r="C4" s="899" t="s">
        <v>422</v>
      </c>
      <c r="D4" s="891" t="s">
        <v>423</v>
      </c>
      <c r="E4" s="889" t="s">
        <v>424</v>
      </c>
      <c r="F4" s="889" t="s">
        <v>423</v>
      </c>
      <c r="G4" s="889" t="s">
        <v>425</v>
      </c>
      <c r="H4" s="887" t="s">
        <v>953</v>
      </c>
      <c r="I4" s="615"/>
      <c r="J4" s="612"/>
      <c r="K4" s="612"/>
      <c r="L4" s="612"/>
      <c r="M4" s="612"/>
    </row>
    <row r="5" spans="1:14" ht="12.9" customHeight="1">
      <c r="A5" s="894"/>
      <c r="B5" s="897"/>
      <c r="C5" s="900"/>
      <c r="D5" s="891"/>
      <c r="E5" s="889"/>
      <c r="F5" s="889"/>
      <c r="G5" s="889"/>
      <c r="H5" s="887"/>
      <c r="I5" s="615"/>
      <c r="J5" s="612"/>
      <c r="K5" s="612"/>
      <c r="L5" s="612"/>
      <c r="M5" s="612"/>
    </row>
    <row r="6" spans="1:14" ht="12.9" customHeight="1" thickBot="1">
      <c r="A6" s="895"/>
      <c r="B6" s="898"/>
      <c r="C6" s="901"/>
      <c r="D6" s="892"/>
      <c r="E6" s="890"/>
      <c r="F6" s="890"/>
      <c r="G6" s="890"/>
      <c r="H6" s="888"/>
      <c r="I6" s="615"/>
      <c r="J6" s="612"/>
      <c r="K6" s="612"/>
      <c r="L6" s="612"/>
      <c r="M6" s="612"/>
    </row>
    <row r="7" spans="1:14" ht="12.9" customHeight="1">
      <c r="A7" s="902">
        <v>11</v>
      </c>
      <c r="B7" s="904" t="s">
        <v>426</v>
      </c>
      <c r="C7" s="274">
        <v>4366</v>
      </c>
      <c r="D7" s="275">
        <v>24</v>
      </c>
      <c r="E7" s="276">
        <f t="shared" ref="E7:E14" si="0">ROUNDDOWN(C7*D7,0)</f>
        <v>104784</v>
      </c>
      <c r="F7" s="276">
        <f t="shared" ref="F7:F14" si="1">ROUNDDOWN((D7)/3,0)</f>
        <v>8</v>
      </c>
      <c r="G7" s="276">
        <f>ROUNDDOWN(C8*F7/100,0)</f>
        <v>349</v>
      </c>
      <c r="H7" s="655"/>
      <c r="I7" s="659">
        <v>2</v>
      </c>
      <c r="J7" s="612"/>
      <c r="K7" s="612"/>
      <c r="L7" s="612"/>
      <c r="M7" s="612"/>
    </row>
    <row r="8" spans="1:14" ht="12.9" customHeight="1">
      <c r="A8" s="903"/>
      <c r="B8" s="905"/>
      <c r="C8" s="647">
        <v>4366</v>
      </c>
      <c r="D8" s="273">
        <v>24</v>
      </c>
      <c r="E8" s="648">
        <f>ROUNDDOWN(C8*D8,0)</f>
        <v>104784</v>
      </c>
      <c r="F8" s="648">
        <f t="shared" si="1"/>
        <v>8</v>
      </c>
      <c r="G8" s="648">
        <f>ROUNDDOWN(C8*F8/100,0)</f>
        <v>349</v>
      </c>
      <c r="H8" s="649">
        <f>C8*1</f>
        <v>4366</v>
      </c>
      <c r="I8" s="271">
        <v>1</v>
      </c>
    </row>
    <row r="9" spans="1:14" ht="12.9" customHeight="1">
      <c r="A9" s="903"/>
      <c r="B9" s="905" t="s">
        <v>427</v>
      </c>
      <c r="C9" s="650">
        <v>2286</v>
      </c>
      <c r="D9" s="272">
        <v>24</v>
      </c>
      <c r="E9" s="651">
        <f t="shared" si="0"/>
        <v>54864</v>
      </c>
      <c r="F9" s="651">
        <f t="shared" si="1"/>
        <v>8</v>
      </c>
      <c r="G9" s="651">
        <f>ROUNDDOWN(C10*F9/100,0)</f>
        <v>182</v>
      </c>
      <c r="H9" s="650"/>
      <c r="I9" s="271">
        <v>2</v>
      </c>
    </row>
    <row r="10" spans="1:14" ht="12.9" customHeight="1">
      <c r="A10" s="903"/>
      <c r="B10" s="905"/>
      <c r="C10" s="647">
        <v>2286</v>
      </c>
      <c r="D10" s="273">
        <v>24</v>
      </c>
      <c r="E10" s="648">
        <f t="shared" si="0"/>
        <v>54864</v>
      </c>
      <c r="F10" s="648">
        <f>ROUNDDOWN((D10)/3,0)</f>
        <v>8</v>
      </c>
      <c r="G10" s="648">
        <f>ROUNDDOWN(C10*F10/100,0)</f>
        <v>182</v>
      </c>
      <c r="H10" s="649">
        <f>C10*1</f>
        <v>2286</v>
      </c>
      <c r="I10" s="271">
        <v>1</v>
      </c>
    </row>
    <row r="11" spans="1:14" ht="12.9" customHeight="1">
      <c r="A11" s="903"/>
      <c r="B11" s="905" t="s">
        <v>428</v>
      </c>
      <c r="C11" s="650">
        <v>4365</v>
      </c>
      <c r="D11" s="272">
        <v>24</v>
      </c>
      <c r="E11" s="651">
        <f t="shared" si="0"/>
        <v>104760</v>
      </c>
      <c r="F11" s="651">
        <f t="shared" si="1"/>
        <v>8</v>
      </c>
      <c r="G11" s="651">
        <f>ROUNDDOWN(C12*F11/100,0)</f>
        <v>349</v>
      </c>
      <c r="H11" s="650"/>
      <c r="I11" s="271">
        <v>2</v>
      </c>
    </row>
    <row r="12" spans="1:14" ht="12.9" customHeight="1">
      <c r="A12" s="903"/>
      <c r="B12" s="905"/>
      <c r="C12" s="647">
        <v>4365</v>
      </c>
      <c r="D12" s="273">
        <v>24</v>
      </c>
      <c r="E12" s="648">
        <f t="shared" si="0"/>
        <v>104760</v>
      </c>
      <c r="F12" s="648">
        <f t="shared" si="1"/>
        <v>8</v>
      </c>
      <c r="G12" s="648">
        <f>ROUNDDOWN(C12*F12/100,0)</f>
        <v>349</v>
      </c>
      <c r="H12" s="649">
        <f>C12*1</f>
        <v>4365</v>
      </c>
      <c r="I12" s="271">
        <v>1</v>
      </c>
    </row>
    <row r="13" spans="1:14" ht="12.9" customHeight="1">
      <c r="A13" s="903">
        <v>12</v>
      </c>
      <c r="B13" s="905" t="s">
        <v>429</v>
      </c>
      <c r="C13" s="650">
        <v>3608</v>
      </c>
      <c r="D13" s="272">
        <v>24</v>
      </c>
      <c r="E13" s="651">
        <f t="shared" si="0"/>
        <v>86592</v>
      </c>
      <c r="F13" s="651">
        <f t="shared" si="1"/>
        <v>8</v>
      </c>
      <c r="G13" s="651">
        <f>ROUNDDOWN(C14*F13/100,0)</f>
        <v>288</v>
      </c>
      <c r="H13" s="650"/>
      <c r="I13" s="271">
        <v>2</v>
      </c>
    </row>
    <row r="14" spans="1:14" ht="12.9" customHeight="1" thickBot="1">
      <c r="A14" s="910"/>
      <c r="B14" s="911"/>
      <c r="C14" s="277">
        <v>3608</v>
      </c>
      <c r="D14" s="278">
        <v>24</v>
      </c>
      <c r="E14" s="279">
        <f t="shared" si="0"/>
        <v>86592</v>
      </c>
      <c r="F14" s="279">
        <f t="shared" si="1"/>
        <v>8</v>
      </c>
      <c r="G14" s="279">
        <f>ROUNDDOWN(C14*F14/100,0)</f>
        <v>288</v>
      </c>
      <c r="H14" s="280">
        <f>C14*1</f>
        <v>3608</v>
      </c>
      <c r="I14" s="271">
        <v>1</v>
      </c>
    </row>
    <row r="15" spans="1:14" ht="12.9" customHeight="1">
      <c r="A15" s="906"/>
      <c r="B15" s="908" t="s">
        <v>430</v>
      </c>
      <c r="C15" s="281" t="s">
        <v>431</v>
      </c>
      <c r="D15" s="282" t="s">
        <v>432</v>
      </c>
      <c r="E15" s="283">
        <f>+SUMIF(I7:I14,2,E7:E14)</f>
        <v>351000</v>
      </c>
      <c r="F15" s="283"/>
      <c r="G15" s="283">
        <f>+SUMIF(I7:I14,2,G7:G14)</f>
        <v>1168</v>
      </c>
      <c r="H15" s="284">
        <f>+SUMIF(I7:I14,2,H7:H14)</f>
        <v>0</v>
      </c>
      <c r="I15" s="271">
        <v>2</v>
      </c>
    </row>
    <row r="16" spans="1:14" ht="12.9" customHeight="1" thickBot="1">
      <c r="A16" s="907"/>
      <c r="B16" s="909"/>
      <c r="C16" s="652" t="s">
        <v>431</v>
      </c>
      <c r="D16" s="653" t="s">
        <v>432</v>
      </c>
      <c r="E16" s="654">
        <f>+SUMIF(I7:I14,1,E7:E14)</f>
        <v>351000</v>
      </c>
      <c r="F16" s="654"/>
      <c r="G16" s="654">
        <f>+SUMIF(I7:I14,1,G7:G14)</f>
        <v>1168</v>
      </c>
      <c r="H16" s="652">
        <f>+SUMIF(I7:I14,1,H7:H14)</f>
        <v>14625</v>
      </c>
      <c r="I16" s="271">
        <v>1</v>
      </c>
    </row>
    <row r="17" spans="1:8" ht="12.9" customHeight="1" thickBot="1"/>
    <row r="18" spans="1:8" ht="12.9" customHeight="1" thickBot="1">
      <c r="A18" s="974" t="s">
        <v>449</v>
      </c>
      <c r="B18" s="975"/>
      <c r="C18" s="975"/>
      <c r="D18" s="975"/>
      <c r="E18" s="975"/>
      <c r="F18" s="610"/>
      <c r="G18" s="611"/>
      <c r="H18" s="287"/>
    </row>
    <row r="19" spans="1:8" ht="12.9" customHeight="1">
      <c r="A19" s="912" t="s">
        <v>457</v>
      </c>
      <c r="B19" s="913" t="s">
        <v>458</v>
      </c>
      <c r="C19" s="987" t="s">
        <v>459</v>
      </c>
      <c r="D19" s="921" t="s">
        <v>433</v>
      </c>
      <c r="E19" s="918" t="s">
        <v>434</v>
      </c>
      <c r="F19" s="612"/>
      <c r="G19" s="612"/>
      <c r="H19" s="268"/>
    </row>
    <row r="20" spans="1:8" ht="12.9" customHeight="1">
      <c r="A20" s="912"/>
      <c r="B20" s="913"/>
      <c r="C20" s="987"/>
      <c r="D20" s="922"/>
      <c r="E20" s="919"/>
      <c r="F20" s="268"/>
      <c r="G20" s="268"/>
      <c r="H20" s="268"/>
    </row>
    <row r="21" spans="1:8" ht="12.9" customHeight="1">
      <c r="A21" s="912"/>
      <c r="B21" s="913"/>
      <c r="C21" s="987"/>
      <c r="D21" s="923"/>
      <c r="E21" s="920"/>
      <c r="F21" s="268"/>
      <c r="G21" s="268"/>
      <c r="H21" s="268"/>
    </row>
    <row r="22" spans="1:8" ht="12.9" customHeight="1">
      <c r="A22" s="924">
        <v>11</v>
      </c>
      <c r="B22" s="914" t="s">
        <v>426</v>
      </c>
      <c r="C22" s="916">
        <v>4366</v>
      </c>
      <c r="D22" s="288"/>
      <c r="E22" s="929" t="s">
        <v>435</v>
      </c>
      <c r="F22" s="268"/>
      <c r="G22" s="268"/>
      <c r="H22" s="268"/>
    </row>
    <row r="23" spans="1:8" ht="12.9" customHeight="1">
      <c r="A23" s="925"/>
      <c r="B23" s="927"/>
      <c r="C23" s="928"/>
      <c r="D23" s="289">
        <f>C22*1</f>
        <v>4366</v>
      </c>
      <c r="E23" s="930"/>
      <c r="F23" s="268"/>
      <c r="G23" s="268"/>
      <c r="H23" s="268"/>
    </row>
    <row r="24" spans="1:8" ht="12.9" customHeight="1">
      <c r="A24" s="925"/>
      <c r="B24" s="914" t="s">
        <v>427</v>
      </c>
      <c r="C24" s="916">
        <v>2286</v>
      </c>
      <c r="D24" s="288"/>
      <c r="E24" s="930"/>
      <c r="F24" s="268"/>
      <c r="G24" s="268"/>
      <c r="H24" s="268"/>
    </row>
    <row r="25" spans="1:8" ht="12.9" customHeight="1">
      <c r="A25" s="925"/>
      <c r="B25" s="927"/>
      <c r="C25" s="928"/>
      <c r="D25" s="289">
        <f>C24*1</f>
        <v>2286</v>
      </c>
      <c r="E25" s="930"/>
      <c r="F25" s="268"/>
      <c r="G25" s="268"/>
      <c r="H25" s="268"/>
    </row>
    <row r="26" spans="1:8" ht="12.9" customHeight="1">
      <c r="A26" s="925"/>
      <c r="B26" s="914" t="s">
        <v>428</v>
      </c>
      <c r="C26" s="916">
        <v>4365</v>
      </c>
      <c r="D26" s="288"/>
      <c r="E26" s="930"/>
      <c r="F26" s="268"/>
      <c r="G26" s="268"/>
      <c r="H26" s="268"/>
    </row>
    <row r="27" spans="1:8" ht="12.9" customHeight="1">
      <c r="A27" s="926"/>
      <c r="B27" s="927"/>
      <c r="C27" s="928"/>
      <c r="D27" s="289">
        <f>C26*1</f>
        <v>4365</v>
      </c>
      <c r="E27" s="930"/>
      <c r="F27" s="268"/>
      <c r="G27" s="268"/>
      <c r="H27" s="268"/>
    </row>
    <row r="28" spans="1:8" ht="12.9" customHeight="1">
      <c r="A28" s="924">
        <v>12</v>
      </c>
      <c r="B28" s="914" t="s">
        <v>429</v>
      </c>
      <c r="C28" s="916">
        <v>3608</v>
      </c>
      <c r="D28" s="288"/>
      <c r="E28" s="930"/>
      <c r="F28" s="268"/>
      <c r="G28" s="268"/>
      <c r="H28" s="268"/>
    </row>
    <row r="29" spans="1:8" ht="12.9" customHeight="1" thickBot="1">
      <c r="A29" s="925"/>
      <c r="B29" s="915"/>
      <c r="C29" s="917"/>
      <c r="D29" s="301">
        <f>C28*1</f>
        <v>3608</v>
      </c>
      <c r="E29" s="930"/>
      <c r="F29" s="268"/>
      <c r="G29" s="268"/>
      <c r="H29" s="268"/>
    </row>
    <row r="30" spans="1:8" ht="12.9" customHeight="1">
      <c r="A30" s="302"/>
      <c r="B30" s="983" t="s">
        <v>430</v>
      </c>
      <c r="C30" s="985"/>
      <c r="D30" s="303"/>
      <c r="E30" s="304">
        <v>1000</v>
      </c>
      <c r="F30" s="268"/>
      <c r="G30" s="268"/>
      <c r="H30" s="268"/>
    </row>
    <row r="31" spans="1:8" ht="12.9" customHeight="1" thickBot="1">
      <c r="A31" s="285"/>
      <c r="B31" s="984"/>
      <c r="C31" s="986"/>
      <c r="D31" s="290">
        <f>D23+D25+D27+D29</f>
        <v>14625</v>
      </c>
      <c r="E31" s="286">
        <v>1000</v>
      </c>
      <c r="F31" s="268"/>
      <c r="G31" s="268"/>
      <c r="H31" s="268"/>
    </row>
    <row r="32" spans="1:8" ht="12.9" customHeight="1">
      <c r="A32" s="548"/>
      <c r="B32" s="549"/>
      <c r="C32" s="550"/>
      <c r="D32" s="551"/>
      <c r="E32" s="551"/>
      <c r="F32" s="551"/>
      <c r="G32" s="551"/>
      <c r="H32" s="268"/>
    </row>
    <row r="33" spans="1:12" ht="12" customHeight="1" thickBot="1"/>
    <row r="34" spans="1:12" ht="12.9" customHeight="1" thickBot="1">
      <c r="A34" s="937" t="s">
        <v>450</v>
      </c>
      <c r="B34" s="938"/>
      <c r="C34" s="938"/>
      <c r="D34" s="938"/>
      <c r="E34" s="938"/>
      <c r="F34" s="938"/>
      <c r="G34" s="938"/>
      <c r="H34" s="938"/>
      <c r="I34" s="938"/>
      <c r="J34" s="938"/>
      <c r="K34" s="939"/>
      <c r="L34" s="616"/>
    </row>
    <row r="35" spans="1:12" ht="11.1" customHeight="1">
      <c r="A35" s="943" t="s">
        <v>420</v>
      </c>
      <c r="B35" s="944" t="s">
        <v>421</v>
      </c>
      <c r="C35" s="982" t="s">
        <v>422</v>
      </c>
      <c r="D35" s="940" t="s">
        <v>438</v>
      </c>
      <c r="E35" s="941"/>
      <c r="F35" s="941"/>
      <c r="G35" s="941" t="s">
        <v>436</v>
      </c>
      <c r="H35" s="941"/>
      <c r="I35" s="941"/>
      <c r="J35" s="941" t="s">
        <v>437</v>
      </c>
      <c r="K35" s="942"/>
      <c r="L35" s="617"/>
    </row>
    <row r="36" spans="1:12" ht="11.1" customHeight="1">
      <c r="A36" s="894"/>
      <c r="B36" s="897"/>
      <c r="C36" s="900"/>
      <c r="D36" s="945" t="s">
        <v>439</v>
      </c>
      <c r="E36" s="934" t="s">
        <v>954</v>
      </c>
      <c r="F36" s="934" t="s">
        <v>454</v>
      </c>
      <c r="G36" s="934" t="s">
        <v>955</v>
      </c>
      <c r="H36" s="934" t="s">
        <v>956</v>
      </c>
      <c r="I36" s="934" t="s">
        <v>956</v>
      </c>
      <c r="J36" s="934" t="s">
        <v>455</v>
      </c>
      <c r="K36" s="931" t="s">
        <v>456</v>
      </c>
      <c r="L36" s="615"/>
    </row>
    <row r="37" spans="1:12" ht="11.1" customHeight="1">
      <c r="A37" s="894"/>
      <c r="B37" s="897"/>
      <c r="C37" s="900"/>
      <c r="D37" s="946"/>
      <c r="E37" s="935"/>
      <c r="F37" s="935"/>
      <c r="G37" s="935"/>
      <c r="H37" s="935"/>
      <c r="I37" s="935"/>
      <c r="J37" s="935"/>
      <c r="K37" s="932"/>
      <c r="L37" s="615"/>
    </row>
    <row r="38" spans="1:12" ht="11.1" customHeight="1">
      <c r="A38" s="894"/>
      <c r="B38" s="897"/>
      <c r="C38" s="900"/>
      <c r="D38" s="946"/>
      <c r="E38" s="935"/>
      <c r="F38" s="935"/>
      <c r="G38" s="935"/>
      <c r="H38" s="935"/>
      <c r="I38" s="935"/>
      <c r="J38" s="935"/>
      <c r="K38" s="932"/>
    </row>
    <row r="39" spans="1:12" ht="11.1" customHeight="1" thickBot="1">
      <c r="A39" s="895"/>
      <c r="B39" s="898"/>
      <c r="C39" s="901"/>
      <c r="D39" s="947"/>
      <c r="E39" s="936"/>
      <c r="F39" s="936"/>
      <c r="G39" s="936"/>
      <c r="H39" s="936"/>
      <c r="I39" s="936"/>
      <c r="J39" s="936"/>
      <c r="K39" s="933"/>
    </row>
    <row r="40" spans="1:12" ht="12.9" customHeight="1">
      <c r="A40" s="925">
        <v>11</v>
      </c>
      <c r="B40" s="915" t="s">
        <v>426</v>
      </c>
      <c r="C40" s="967">
        <v>4366</v>
      </c>
      <c r="D40" s="613" t="s">
        <v>440</v>
      </c>
      <c r="E40" s="613"/>
      <c r="F40" s="613"/>
      <c r="G40" s="613"/>
      <c r="H40" s="613"/>
      <c r="I40" s="613"/>
      <c r="J40" s="613"/>
      <c r="K40" s="614"/>
    </row>
    <row r="41" spans="1:12" ht="12.9" customHeight="1">
      <c r="A41" s="925"/>
      <c r="B41" s="927"/>
      <c r="C41" s="966"/>
      <c r="D41" s="613"/>
      <c r="E41" s="613"/>
      <c r="F41" s="613"/>
      <c r="G41" s="613"/>
      <c r="H41" s="613"/>
      <c r="I41" s="613"/>
      <c r="J41" s="613"/>
      <c r="K41" s="614"/>
    </row>
    <row r="42" spans="1:12" ht="12.9" customHeight="1">
      <c r="A42" s="925"/>
      <c r="B42" s="914" t="s">
        <v>427</v>
      </c>
      <c r="C42" s="965">
        <v>2286</v>
      </c>
      <c r="D42" s="613"/>
      <c r="E42" s="613"/>
      <c r="F42" s="613"/>
      <c r="G42" s="613"/>
      <c r="H42" s="613"/>
      <c r="I42" s="613"/>
      <c r="J42" s="613"/>
      <c r="K42" s="614"/>
    </row>
    <row r="43" spans="1:12" ht="12.9" customHeight="1">
      <c r="A43" s="925"/>
      <c r="B43" s="927"/>
      <c r="C43" s="966"/>
      <c r="D43" s="613"/>
      <c r="E43" s="613"/>
      <c r="F43" s="613"/>
      <c r="G43" s="613"/>
      <c r="H43" s="613"/>
      <c r="I43" s="613"/>
      <c r="J43" s="613"/>
      <c r="K43" s="614"/>
    </row>
    <row r="44" spans="1:12" ht="12.9" customHeight="1">
      <c r="A44" s="925"/>
      <c r="B44" s="914" t="s">
        <v>428</v>
      </c>
      <c r="C44" s="965">
        <v>4365</v>
      </c>
      <c r="D44" s="613"/>
      <c r="E44" s="613"/>
      <c r="F44" s="613"/>
      <c r="G44" s="613"/>
      <c r="H44" s="613"/>
      <c r="I44" s="613"/>
      <c r="J44" s="613"/>
      <c r="K44" s="614"/>
    </row>
    <row r="45" spans="1:12" ht="12.9" customHeight="1">
      <c r="A45" s="926"/>
      <c r="B45" s="927"/>
      <c r="C45" s="966"/>
      <c r="D45" s="613"/>
      <c r="E45" s="613"/>
      <c r="F45" s="613"/>
      <c r="G45" s="613"/>
      <c r="H45" s="613"/>
      <c r="I45" s="613"/>
      <c r="J45" s="613"/>
      <c r="K45" s="614"/>
    </row>
    <row r="46" spans="1:12" ht="12.9" customHeight="1">
      <c r="A46" s="924">
        <v>12</v>
      </c>
      <c r="B46" s="914" t="s">
        <v>429</v>
      </c>
      <c r="C46" s="965">
        <v>3608</v>
      </c>
      <c r="D46" s="613"/>
      <c r="E46" s="613"/>
      <c r="F46" s="613"/>
      <c r="G46" s="613"/>
      <c r="H46" s="613"/>
      <c r="I46" s="613"/>
      <c r="J46" s="613"/>
      <c r="K46" s="614"/>
    </row>
    <row r="47" spans="1:12" ht="12.9" customHeight="1" thickBot="1">
      <c r="A47" s="925"/>
      <c r="B47" s="915"/>
      <c r="C47" s="967"/>
      <c r="D47" s="613"/>
      <c r="E47" s="613"/>
      <c r="F47" s="613"/>
      <c r="G47" s="613"/>
      <c r="H47" s="613"/>
      <c r="I47" s="613"/>
      <c r="J47" s="613"/>
      <c r="K47" s="614"/>
    </row>
    <row r="48" spans="1:12" ht="12.9" customHeight="1">
      <c r="A48" s="962"/>
      <c r="B48" s="944" t="s">
        <v>430</v>
      </c>
      <c r="C48" s="951">
        <f>SUM(C30:C47)</f>
        <v>14625</v>
      </c>
      <c r="D48" s="298">
        <v>2000</v>
      </c>
      <c r="E48" s="299"/>
      <c r="F48" s="299">
        <v>2000</v>
      </c>
      <c r="G48" s="299"/>
      <c r="H48" s="299"/>
      <c r="I48" s="299"/>
      <c r="J48" s="299"/>
      <c r="K48" s="300">
        <v>500</v>
      </c>
    </row>
    <row r="49" spans="1:12" ht="12.9" customHeight="1" thickBot="1">
      <c r="A49" s="963"/>
      <c r="B49" s="961"/>
      <c r="C49" s="952"/>
      <c r="D49" s="694">
        <v>2000</v>
      </c>
      <c r="E49" s="695">
        <v>200</v>
      </c>
      <c r="F49" s="695">
        <v>2000</v>
      </c>
      <c r="G49" s="695">
        <f>C40</f>
        <v>4366</v>
      </c>
      <c r="H49" s="695">
        <f>C40+C44</f>
        <v>8731</v>
      </c>
      <c r="I49" s="695">
        <v>1000</v>
      </c>
      <c r="J49" s="695">
        <f>C40</f>
        <v>4366</v>
      </c>
      <c r="K49" s="696">
        <v>500</v>
      </c>
    </row>
    <row r="50" spans="1:12" ht="12.9" customHeight="1">
      <c r="A50" s="583"/>
      <c r="B50" s="583"/>
      <c r="C50" s="584"/>
      <c r="D50" s="585"/>
      <c r="E50" s="585"/>
      <c r="F50" s="585"/>
      <c r="G50" s="585"/>
      <c r="H50" s="585"/>
      <c r="I50" s="585"/>
      <c r="J50" s="585"/>
      <c r="K50" s="585"/>
      <c r="L50" s="585"/>
    </row>
    <row r="51" spans="1:12" ht="12" customHeight="1">
      <c r="A51" s="583"/>
      <c r="B51" s="583"/>
      <c r="C51" s="584"/>
      <c r="D51" s="585"/>
      <c r="E51" s="585"/>
      <c r="F51" s="585"/>
      <c r="G51" s="585"/>
      <c r="H51" s="585"/>
      <c r="I51" s="585"/>
      <c r="J51" s="585"/>
      <c r="K51" s="585"/>
      <c r="L51" s="585"/>
    </row>
    <row r="52" spans="1:12" ht="12" customHeight="1" thickBot="1">
      <c r="H52" s="585"/>
      <c r="I52" s="612"/>
      <c r="J52" s="612"/>
      <c r="K52" s="612"/>
    </row>
    <row r="53" spans="1:12" ht="12.9" customHeight="1" thickBot="1">
      <c r="A53" s="974" t="s">
        <v>451</v>
      </c>
      <c r="B53" s="975"/>
      <c r="C53" s="975"/>
      <c r="D53" s="975"/>
      <c r="E53" s="975"/>
      <c r="F53" s="975"/>
      <c r="G53" s="976"/>
      <c r="H53" s="660"/>
      <c r="I53" s="287"/>
      <c r="J53" s="287"/>
      <c r="K53" s="287"/>
    </row>
    <row r="54" spans="1:12" ht="12.9" customHeight="1">
      <c r="A54" s="953" t="s">
        <v>420</v>
      </c>
      <c r="B54" s="942" t="s">
        <v>421</v>
      </c>
      <c r="C54" s="623" t="s">
        <v>452</v>
      </c>
      <c r="D54" s="881" t="s">
        <v>453</v>
      </c>
      <c r="E54" s="882"/>
      <c r="F54" s="882"/>
      <c r="G54" s="883"/>
      <c r="H54" s="622"/>
      <c r="I54" s="611"/>
      <c r="J54" s="611"/>
      <c r="K54" s="612"/>
    </row>
    <row r="55" spans="1:12" ht="12.9" customHeight="1">
      <c r="A55" s="954"/>
      <c r="B55" s="956"/>
      <c r="C55" s="958" t="s">
        <v>957</v>
      </c>
      <c r="D55" s="979" t="s">
        <v>446</v>
      </c>
      <c r="E55" s="979" t="s">
        <v>964</v>
      </c>
      <c r="F55" s="979" t="s">
        <v>460</v>
      </c>
      <c r="G55" s="899" t="s">
        <v>447</v>
      </c>
      <c r="H55" s="612"/>
      <c r="I55" s="612"/>
      <c r="J55" s="612"/>
      <c r="K55" s="612"/>
    </row>
    <row r="56" spans="1:12" ht="12.9" customHeight="1">
      <c r="A56" s="954"/>
      <c r="B56" s="956"/>
      <c r="C56" s="959"/>
      <c r="D56" s="980"/>
      <c r="E56" s="980"/>
      <c r="F56" s="980"/>
      <c r="G56" s="977"/>
      <c r="H56" s="612"/>
      <c r="I56" s="612"/>
      <c r="J56" s="612"/>
      <c r="K56" s="612"/>
    </row>
    <row r="57" spans="1:12" ht="12.9" customHeight="1" thickBot="1">
      <c r="A57" s="955"/>
      <c r="B57" s="957"/>
      <c r="C57" s="960"/>
      <c r="D57" s="981"/>
      <c r="E57" s="981"/>
      <c r="F57" s="981"/>
      <c r="G57" s="978"/>
      <c r="H57" s="268"/>
    </row>
    <row r="58" spans="1:12" ht="12.9" customHeight="1">
      <c r="A58" s="926">
        <v>11</v>
      </c>
      <c r="B58" s="295" t="s">
        <v>426</v>
      </c>
      <c r="C58" s="624"/>
      <c r="D58" s="296"/>
      <c r="E58" s="296" t="s">
        <v>441</v>
      </c>
      <c r="F58" s="296" t="s">
        <v>441</v>
      </c>
      <c r="G58" s="297"/>
      <c r="H58" s="268"/>
    </row>
    <row r="59" spans="1:12" ht="12.9" customHeight="1">
      <c r="A59" s="964"/>
      <c r="B59" s="661" t="s">
        <v>427</v>
      </c>
      <c r="C59" s="625"/>
      <c r="D59" s="626"/>
      <c r="E59" s="626" t="s">
        <v>441</v>
      </c>
      <c r="F59" s="626" t="s">
        <v>441</v>
      </c>
      <c r="G59" s="627"/>
      <c r="H59" s="268"/>
    </row>
    <row r="60" spans="1:12" ht="12.9" customHeight="1">
      <c r="A60" s="964"/>
      <c r="B60" s="661" t="s">
        <v>428</v>
      </c>
      <c r="C60" s="625"/>
      <c r="D60" s="626"/>
      <c r="E60" s="626" t="s">
        <v>441</v>
      </c>
      <c r="F60" s="626" t="s">
        <v>441</v>
      </c>
      <c r="G60" s="627"/>
      <c r="H60" s="268"/>
    </row>
    <row r="61" spans="1:12" ht="12.9" customHeight="1">
      <c r="A61" s="662">
        <v>12</v>
      </c>
      <c r="B61" s="661" t="s">
        <v>429</v>
      </c>
      <c r="C61" s="625"/>
      <c r="D61" s="626" t="s">
        <v>441</v>
      </c>
      <c r="E61" s="626" t="s">
        <v>441</v>
      </c>
      <c r="F61" s="626" t="s">
        <v>441</v>
      </c>
      <c r="G61" s="627"/>
      <c r="H61" s="268"/>
    </row>
    <row r="62" spans="1:12" ht="12.9" customHeight="1">
      <c r="A62" s="924"/>
      <c r="B62" s="949" t="s">
        <v>430</v>
      </c>
      <c r="C62" s="628">
        <v>50</v>
      </c>
      <c r="D62" s="270">
        <v>6000</v>
      </c>
      <c r="E62" s="270"/>
      <c r="F62" s="270"/>
      <c r="G62" s="291"/>
      <c r="H62" s="268"/>
    </row>
    <row r="63" spans="1:12" ht="12.9" customHeight="1" thickBot="1">
      <c r="A63" s="948"/>
      <c r="B63" s="950"/>
      <c r="C63" s="629">
        <v>50</v>
      </c>
      <c r="D63" s="292">
        <v>6000</v>
      </c>
      <c r="E63" s="292">
        <v>1000</v>
      </c>
      <c r="F63" s="293">
        <v>300</v>
      </c>
      <c r="G63" s="294">
        <v>15</v>
      </c>
      <c r="H63" s="268"/>
    </row>
  </sheetData>
  <mergeCells count="78">
    <mergeCell ref="A3:H3"/>
    <mergeCell ref="A2:H2"/>
    <mergeCell ref="A53:G53"/>
    <mergeCell ref="G55:G57"/>
    <mergeCell ref="D55:D57"/>
    <mergeCell ref="E55:E57"/>
    <mergeCell ref="F55:F57"/>
    <mergeCell ref="B42:B43"/>
    <mergeCell ref="C42:C43"/>
    <mergeCell ref="C40:C41"/>
    <mergeCell ref="F36:F39"/>
    <mergeCell ref="C35:C39"/>
    <mergeCell ref="B30:B31"/>
    <mergeCell ref="C30:C31"/>
    <mergeCell ref="C19:C21"/>
    <mergeCell ref="A18:E18"/>
    <mergeCell ref="A46:A47"/>
    <mergeCell ref="C44:C45"/>
    <mergeCell ref="B46:B47"/>
    <mergeCell ref="C46:C47"/>
    <mergeCell ref="A40:A45"/>
    <mergeCell ref="B40:B41"/>
    <mergeCell ref="B44:B45"/>
    <mergeCell ref="A62:A63"/>
    <mergeCell ref="B62:B63"/>
    <mergeCell ref="C48:C49"/>
    <mergeCell ref="A54:A57"/>
    <mergeCell ref="B54:B57"/>
    <mergeCell ref="C55:C57"/>
    <mergeCell ref="B48:B49"/>
    <mergeCell ref="A48:A49"/>
    <mergeCell ref="A58:A60"/>
    <mergeCell ref="K36:K39"/>
    <mergeCell ref="H36:H39"/>
    <mergeCell ref="I36:I39"/>
    <mergeCell ref="J36:J39"/>
    <mergeCell ref="A34:K34"/>
    <mergeCell ref="D35:F35"/>
    <mergeCell ref="G35:I35"/>
    <mergeCell ref="J35:K35"/>
    <mergeCell ref="A35:A39"/>
    <mergeCell ref="B35:B39"/>
    <mergeCell ref="G36:G39"/>
    <mergeCell ref="D36:D39"/>
    <mergeCell ref="E36:E39"/>
    <mergeCell ref="C28:C29"/>
    <mergeCell ref="E19:E21"/>
    <mergeCell ref="D19:D21"/>
    <mergeCell ref="A22:A27"/>
    <mergeCell ref="B22:B23"/>
    <mergeCell ref="C22:C23"/>
    <mergeCell ref="E22:E29"/>
    <mergeCell ref="B24:B25"/>
    <mergeCell ref="C24:C25"/>
    <mergeCell ref="B26:B27"/>
    <mergeCell ref="C26:C27"/>
    <mergeCell ref="A28:A29"/>
    <mergeCell ref="A13:A14"/>
    <mergeCell ref="B13:B14"/>
    <mergeCell ref="A19:A21"/>
    <mergeCell ref="B19:B21"/>
    <mergeCell ref="B28:B29"/>
    <mergeCell ref="D54:G54"/>
    <mergeCell ref="A1:I1"/>
    <mergeCell ref="H4:H6"/>
    <mergeCell ref="G4:G6"/>
    <mergeCell ref="D4:D6"/>
    <mergeCell ref="E4:E6"/>
    <mergeCell ref="A4:A6"/>
    <mergeCell ref="F4:F6"/>
    <mergeCell ref="B4:B6"/>
    <mergeCell ref="C4:C6"/>
    <mergeCell ref="A7:A12"/>
    <mergeCell ref="B7:B8"/>
    <mergeCell ref="B9:B10"/>
    <mergeCell ref="B11:B12"/>
    <mergeCell ref="A15:A16"/>
    <mergeCell ref="B15:B16"/>
  </mergeCells>
  <phoneticPr fontId="3"/>
  <conditionalFormatting sqref="D30:E30 D48:K48 C62:G62 E15:H15 C7:H7 C9:H9 C11:H11 C13:H13">
    <cfRule type="cellIs" dxfId="4" priority="75" stopIfTrue="1" operator="equal">
      <formula>C8</formula>
    </cfRule>
  </conditionalFormatting>
  <conditionalFormatting sqref="D22">
    <cfRule type="cellIs" dxfId="3" priority="73" operator="equal">
      <formula>$D$23</formula>
    </cfRule>
  </conditionalFormatting>
  <conditionalFormatting sqref="D24">
    <cfRule type="cellIs" dxfId="2" priority="72" operator="equal">
      <formula>$D$25</formula>
    </cfRule>
  </conditionalFormatting>
  <conditionalFormatting sqref="D26">
    <cfRule type="cellIs" dxfId="1" priority="71" operator="equal">
      <formula>$D$27</formula>
    </cfRule>
  </conditionalFormatting>
  <conditionalFormatting sqref="D28">
    <cfRule type="cellIs" dxfId="0" priority="70" operator="equal">
      <formula>$D$29</formula>
    </cfRule>
  </conditionalFormatting>
  <printOptions horizontalCentered="1"/>
  <pageMargins left="0.23622047244094491" right="0.23622047244094491" top="0.74803149606299213" bottom="0.74803149606299213" header="0.31496062992125984" footer="0.31496062992125984"/>
  <pageSetup paperSize="9" scale="92" orientation="portrait" r:id="rId1"/>
  <headerFooter alignWithMargins="0">
    <oddHeader>&amp;R_x000D_</oddHeader>
  </headerFooter>
  <legacy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J260"/>
  <sheetViews>
    <sheetView showWhiteSpace="0" view="pageBreakPreview" topLeftCell="A206" zoomScaleNormal="85" zoomScaleSheetLayoutView="100" zoomScalePageLayoutView="125" workbookViewId="0">
      <selection activeCell="L246" sqref="L246"/>
    </sheetView>
  </sheetViews>
  <sheetFormatPr defaultColWidth="7.44140625" defaultRowHeight="13.2"/>
  <cols>
    <col min="1" max="1" width="24.88671875" style="62" customWidth="1"/>
    <col min="2" max="2" width="8.6640625" style="62" customWidth="1"/>
    <col min="3" max="3" width="7.44140625" style="62" customWidth="1"/>
    <col min="4" max="4" width="8.33203125" style="62" customWidth="1"/>
    <col min="5" max="5" width="7.88671875" style="62" customWidth="1"/>
    <col min="6" max="6" width="7.44140625" style="62" customWidth="1"/>
    <col min="7" max="7" width="7.77734375" style="62" customWidth="1"/>
    <col min="8" max="8" width="8.21875" style="62" customWidth="1"/>
    <col min="9" max="9" width="7.6640625" style="62" customWidth="1"/>
    <col min="10" max="10" width="8.44140625" style="62" customWidth="1"/>
    <col min="11" max="256" width="7.44140625" style="62"/>
    <col min="257" max="257" width="24.88671875" style="62" customWidth="1"/>
    <col min="258" max="258" width="8.6640625" style="62" customWidth="1"/>
    <col min="259" max="264" width="6.6640625" style="62" customWidth="1"/>
    <col min="265" max="265" width="7.6640625" style="62" customWidth="1"/>
    <col min="266" max="512" width="7.44140625" style="62"/>
    <col min="513" max="513" width="24.88671875" style="62" customWidth="1"/>
    <col min="514" max="514" width="8.6640625" style="62" customWidth="1"/>
    <col min="515" max="520" width="6.6640625" style="62" customWidth="1"/>
    <col min="521" max="521" width="7.6640625" style="62" customWidth="1"/>
    <col min="522" max="768" width="7.44140625" style="62"/>
    <col min="769" max="769" width="24.88671875" style="62" customWidth="1"/>
    <col min="770" max="770" width="8.6640625" style="62" customWidth="1"/>
    <col min="771" max="776" width="6.6640625" style="62" customWidth="1"/>
    <col min="777" max="777" width="7.6640625" style="62" customWidth="1"/>
    <col min="778" max="1024" width="7.44140625" style="62"/>
    <col min="1025" max="1025" width="24.88671875" style="62" customWidth="1"/>
    <col min="1026" max="1026" width="8.6640625" style="62" customWidth="1"/>
    <col min="1027" max="1032" width="6.6640625" style="62" customWidth="1"/>
    <col min="1033" max="1033" width="7.6640625" style="62" customWidth="1"/>
    <col min="1034" max="1280" width="7.44140625" style="62"/>
    <col min="1281" max="1281" width="24.88671875" style="62" customWidth="1"/>
    <col min="1282" max="1282" width="8.6640625" style="62" customWidth="1"/>
    <col min="1283" max="1288" width="6.6640625" style="62" customWidth="1"/>
    <col min="1289" max="1289" width="7.6640625" style="62" customWidth="1"/>
    <col min="1290" max="1536" width="7.44140625" style="62"/>
    <col min="1537" max="1537" width="24.88671875" style="62" customWidth="1"/>
    <col min="1538" max="1538" width="8.6640625" style="62" customWidth="1"/>
    <col min="1539" max="1544" width="6.6640625" style="62" customWidth="1"/>
    <col min="1545" max="1545" width="7.6640625" style="62" customWidth="1"/>
    <col min="1546" max="1792" width="7.44140625" style="62"/>
    <col min="1793" max="1793" width="24.88671875" style="62" customWidth="1"/>
    <col min="1794" max="1794" width="8.6640625" style="62" customWidth="1"/>
    <col min="1795" max="1800" width="6.6640625" style="62" customWidth="1"/>
    <col min="1801" max="1801" width="7.6640625" style="62" customWidth="1"/>
    <col min="1802" max="2048" width="7.44140625" style="62"/>
    <col min="2049" max="2049" width="24.88671875" style="62" customWidth="1"/>
    <col min="2050" max="2050" width="8.6640625" style="62" customWidth="1"/>
    <col min="2051" max="2056" width="6.6640625" style="62" customWidth="1"/>
    <col min="2057" max="2057" width="7.6640625" style="62" customWidth="1"/>
    <col min="2058" max="2304" width="7.44140625" style="62"/>
    <col min="2305" max="2305" width="24.88671875" style="62" customWidth="1"/>
    <col min="2306" max="2306" width="8.6640625" style="62" customWidth="1"/>
    <col min="2307" max="2312" width="6.6640625" style="62" customWidth="1"/>
    <col min="2313" max="2313" width="7.6640625" style="62" customWidth="1"/>
    <col min="2314" max="2560" width="7.44140625" style="62"/>
    <col min="2561" max="2561" width="24.88671875" style="62" customWidth="1"/>
    <col min="2562" max="2562" width="8.6640625" style="62" customWidth="1"/>
    <col min="2563" max="2568" width="6.6640625" style="62" customWidth="1"/>
    <col min="2569" max="2569" width="7.6640625" style="62" customWidth="1"/>
    <col min="2570" max="2816" width="7.44140625" style="62"/>
    <col min="2817" max="2817" width="24.88671875" style="62" customWidth="1"/>
    <col min="2818" max="2818" width="8.6640625" style="62" customWidth="1"/>
    <col min="2819" max="2824" width="6.6640625" style="62" customWidth="1"/>
    <col min="2825" max="2825" width="7.6640625" style="62" customWidth="1"/>
    <col min="2826" max="3072" width="7.44140625" style="62"/>
    <col min="3073" max="3073" width="24.88671875" style="62" customWidth="1"/>
    <col min="3074" max="3074" width="8.6640625" style="62" customWidth="1"/>
    <col min="3075" max="3080" width="6.6640625" style="62" customWidth="1"/>
    <col min="3081" max="3081" width="7.6640625" style="62" customWidth="1"/>
    <col min="3082" max="3328" width="7.44140625" style="62"/>
    <col min="3329" max="3329" width="24.88671875" style="62" customWidth="1"/>
    <col min="3330" max="3330" width="8.6640625" style="62" customWidth="1"/>
    <col min="3331" max="3336" width="6.6640625" style="62" customWidth="1"/>
    <col min="3337" max="3337" width="7.6640625" style="62" customWidth="1"/>
    <col min="3338" max="3584" width="7.44140625" style="62"/>
    <col min="3585" max="3585" width="24.88671875" style="62" customWidth="1"/>
    <col min="3586" max="3586" width="8.6640625" style="62" customWidth="1"/>
    <col min="3587" max="3592" width="6.6640625" style="62" customWidth="1"/>
    <col min="3593" max="3593" width="7.6640625" style="62" customWidth="1"/>
    <col min="3594" max="3840" width="7.44140625" style="62"/>
    <col min="3841" max="3841" width="24.88671875" style="62" customWidth="1"/>
    <col min="3842" max="3842" width="8.6640625" style="62" customWidth="1"/>
    <col min="3843" max="3848" width="6.6640625" style="62" customWidth="1"/>
    <col min="3849" max="3849" width="7.6640625" style="62" customWidth="1"/>
    <col min="3850" max="4096" width="7.44140625" style="62"/>
    <col min="4097" max="4097" width="24.88671875" style="62" customWidth="1"/>
    <col min="4098" max="4098" width="8.6640625" style="62" customWidth="1"/>
    <col min="4099" max="4104" width="6.6640625" style="62" customWidth="1"/>
    <col min="4105" max="4105" width="7.6640625" style="62" customWidth="1"/>
    <col min="4106" max="4352" width="7.44140625" style="62"/>
    <col min="4353" max="4353" width="24.88671875" style="62" customWidth="1"/>
    <col min="4354" max="4354" width="8.6640625" style="62" customWidth="1"/>
    <col min="4355" max="4360" width="6.6640625" style="62" customWidth="1"/>
    <col min="4361" max="4361" width="7.6640625" style="62" customWidth="1"/>
    <col min="4362" max="4608" width="7.44140625" style="62"/>
    <col min="4609" max="4609" width="24.88671875" style="62" customWidth="1"/>
    <col min="4610" max="4610" width="8.6640625" style="62" customWidth="1"/>
    <col min="4611" max="4616" width="6.6640625" style="62" customWidth="1"/>
    <col min="4617" max="4617" width="7.6640625" style="62" customWidth="1"/>
    <col min="4618" max="4864" width="7.44140625" style="62"/>
    <col min="4865" max="4865" width="24.88671875" style="62" customWidth="1"/>
    <col min="4866" max="4866" width="8.6640625" style="62" customWidth="1"/>
    <col min="4867" max="4872" width="6.6640625" style="62" customWidth="1"/>
    <col min="4873" max="4873" width="7.6640625" style="62" customWidth="1"/>
    <col min="4874" max="5120" width="7.44140625" style="62"/>
    <col min="5121" max="5121" width="24.88671875" style="62" customWidth="1"/>
    <col min="5122" max="5122" width="8.6640625" style="62" customWidth="1"/>
    <col min="5123" max="5128" width="6.6640625" style="62" customWidth="1"/>
    <col min="5129" max="5129" width="7.6640625" style="62" customWidth="1"/>
    <col min="5130" max="5376" width="7.44140625" style="62"/>
    <col min="5377" max="5377" width="24.88671875" style="62" customWidth="1"/>
    <col min="5378" max="5378" width="8.6640625" style="62" customWidth="1"/>
    <col min="5379" max="5384" width="6.6640625" style="62" customWidth="1"/>
    <col min="5385" max="5385" width="7.6640625" style="62" customWidth="1"/>
    <col min="5386" max="5632" width="7.44140625" style="62"/>
    <col min="5633" max="5633" width="24.88671875" style="62" customWidth="1"/>
    <col min="5634" max="5634" width="8.6640625" style="62" customWidth="1"/>
    <col min="5635" max="5640" width="6.6640625" style="62" customWidth="1"/>
    <col min="5641" max="5641" width="7.6640625" style="62" customWidth="1"/>
    <col min="5642" max="5888" width="7.44140625" style="62"/>
    <col min="5889" max="5889" width="24.88671875" style="62" customWidth="1"/>
    <col min="5890" max="5890" width="8.6640625" style="62" customWidth="1"/>
    <col min="5891" max="5896" width="6.6640625" style="62" customWidth="1"/>
    <col min="5897" max="5897" width="7.6640625" style="62" customWidth="1"/>
    <col min="5898" max="6144" width="7.44140625" style="62"/>
    <col min="6145" max="6145" width="24.88671875" style="62" customWidth="1"/>
    <col min="6146" max="6146" width="8.6640625" style="62" customWidth="1"/>
    <col min="6147" max="6152" width="6.6640625" style="62" customWidth="1"/>
    <col min="6153" max="6153" width="7.6640625" style="62" customWidth="1"/>
    <col min="6154" max="6400" width="7.44140625" style="62"/>
    <col min="6401" max="6401" width="24.88671875" style="62" customWidth="1"/>
    <col min="6402" max="6402" width="8.6640625" style="62" customWidth="1"/>
    <col min="6403" max="6408" width="6.6640625" style="62" customWidth="1"/>
    <col min="6409" max="6409" width="7.6640625" style="62" customWidth="1"/>
    <col min="6410" max="6656" width="7.44140625" style="62"/>
    <col min="6657" max="6657" width="24.88671875" style="62" customWidth="1"/>
    <col min="6658" max="6658" width="8.6640625" style="62" customWidth="1"/>
    <col min="6659" max="6664" width="6.6640625" style="62" customWidth="1"/>
    <col min="6665" max="6665" width="7.6640625" style="62" customWidth="1"/>
    <col min="6666" max="6912" width="7.44140625" style="62"/>
    <col min="6913" max="6913" width="24.88671875" style="62" customWidth="1"/>
    <col min="6914" max="6914" width="8.6640625" style="62" customWidth="1"/>
    <col min="6915" max="6920" width="6.6640625" style="62" customWidth="1"/>
    <col min="6921" max="6921" width="7.6640625" style="62" customWidth="1"/>
    <col min="6922" max="7168" width="7.44140625" style="62"/>
    <col min="7169" max="7169" width="24.88671875" style="62" customWidth="1"/>
    <col min="7170" max="7170" width="8.6640625" style="62" customWidth="1"/>
    <col min="7171" max="7176" width="6.6640625" style="62" customWidth="1"/>
    <col min="7177" max="7177" width="7.6640625" style="62" customWidth="1"/>
    <col min="7178" max="7424" width="7.44140625" style="62"/>
    <col min="7425" max="7425" width="24.88671875" style="62" customWidth="1"/>
    <col min="7426" max="7426" width="8.6640625" style="62" customWidth="1"/>
    <col min="7427" max="7432" width="6.6640625" style="62" customWidth="1"/>
    <col min="7433" max="7433" width="7.6640625" style="62" customWidth="1"/>
    <col min="7434" max="7680" width="7.44140625" style="62"/>
    <col min="7681" max="7681" width="24.88671875" style="62" customWidth="1"/>
    <col min="7682" max="7682" width="8.6640625" style="62" customWidth="1"/>
    <col min="7683" max="7688" width="6.6640625" style="62" customWidth="1"/>
    <col min="7689" max="7689" width="7.6640625" style="62" customWidth="1"/>
    <col min="7690" max="7936" width="7.44140625" style="62"/>
    <col min="7937" max="7937" width="24.88671875" style="62" customWidth="1"/>
    <col min="7938" max="7938" width="8.6640625" style="62" customWidth="1"/>
    <col min="7939" max="7944" width="6.6640625" style="62" customWidth="1"/>
    <col min="7945" max="7945" width="7.6640625" style="62" customWidth="1"/>
    <col min="7946" max="8192" width="7.44140625" style="62"/>
    <col min="8193" max="8193" width="24.88671875" style="62" customWidth="1"/>
    <col min="8194" max="8194" width="8.6640625" style="62" customWidth="1"/>
    <col min="8195" max="8200" width="6.6640625" style="62" customWidth="1"/>
    <col min="8201" max="8201" width="7.6640625" style="62" customWidth="1"/>
    <col min="8202" max="8448" width="7.44140625" style="62"/>
    <col min="8449" max="8449" width="24.88671875" style="62" customWidth="1"/>
    <col min="8450" max="8450" width="8.6640625" style="62" customWidth="1"/>
    <col min="8451" max="8456" width="6.6640625" style="62" customWidth="1"/>
    <col min="8457" max="8457" width="7.6640625" style="62" customWidth="1"/>
    <col min="8458" max="8704" width="7.44140625" style="62"/>
    <col min="8705" max="8705" width="24.88671875" style="62" customWidth="1"/>
    <col min="8706" max="8706" width="8.6640625" style="62" customWidth="1"/>
    <col min="8707" max="8712" width="6.6640625" style="62" customWidth="1"/>
    <col min="8713" max="8713" width="7.6640625" style="62" customWidth="1"/>
    <col min="8714" max="8960" width="7.44140625" style="62"/>
    <col min="8961" max="8961" width="24.88671875" style="62" customWidth="1"/>
    <col min="8962" max="8962" width="8.6640625" style="62" customWidth="1"/>
    <col min="8963" max="8968" width="6.6640625" style="62" customWidth="1"/>
    <col min="8969" max="8969" width="7.6640625" style="62" customWidth="1"/>
    <col min="8970" max="9216" width="7.44140625" style="62"/>
    <col min="9217" max="9217" width="24.88671875" style="62" customWidth="1"/>
    <col min="9218" max="9218" width="8.6640625" style="62" customWidth="1"/>
    <col min="9219" max="9224" width="6.6640625" style="62" customWidth="1"/>
    <col min="9225" max="9225" width="7.6640625" style="62" customWidth="1"/>
    <col min="9226" max="9472" width="7.44140625" style="62"/>
    <col min="9473" max="9473" width="24.88671875" style="62" customWidth="1"/>
    <col min="9474" max="9474" width="8.6640625" style="62" customWidth="1"/>
    <col min="9475" max="9480" width="6.6640625" style="62" customWidth="1"/>
    <col min="9481" max="9481" width="7.6640625" style="62" customWidth="1"/>
    <col min="9482" max="9728" width="7.44140625" style="62"/>
    <col min="9729" max="9729" width="24.88671875" style="62" customWidth="1"/>
    <col min="9730" max="9730" width="8.6640625" style="62" customWidth="1"/>
    <col min="9731" max="9736" width="6.6640625" style="62" customWidth="1"/>
    <col min="9737" max="9737" width="7.6640625" style="62" customWidth="1"/>
    <col min="9738" max="9984" width="7.44140625" style="62"/>
    <col min="9985" max="9985" width="24.88671875" style="62" customWidth="1"/>
    <col min="9986" max="9986" width="8.6640625" style="62" customWidth="1"/>
    <col min="9987" max="9992" width="6.6640625" style="62" customWidth="1"/>
    <col min="9993" max="9993" width="7.6640625" style="62" customWidth="1"/>
    <col min="9994" max="10240" width="7.44140625" style="62"/>
    <col min="10241" max="10241" width="24.88671875" style="62" customWidth="1"/>
    <col min="10242" max="10242" width="8.6640625" style="62" customWidth="1"/>
    <col min="10243" max="10248" width="6.6640625" style="62" customWidth="1"/>
    <col min="10249" max="10249" width="7.6640625" style="62" customWidth="1"/>
    <col min="10250" max="10496" width="7.44140625" style="62"/>
    <col min="10497" max="10497" width="24.88671875" style="62" customWidth="1"/>
    <col min="10498" max="10498" width="8.6640625" style="62" customWidth="1"/>
    <col min="10499" max="10504" width="6.6640625" style="62" customWidth="1"/>
    <col min="10505" max="10505" width="7.6640625" style="62" customWidth="1"/>
    <col min="10506" max="10752" width="7.44140625" style="62"/>
    <col min="10753" max="10753" width="24.88671875" style="62" customWidth="1"/>
    <col min="10754" max="10754" width="8.6640625" style="62" customWidth="1"/>
    <col min="10755" max="10760" width="6.6640625" style="62" customWidth="1"/>
    <col min="10761" max="10761" width="7.6640625" style="62" customWidth="1"/>
    <col min="10762" max="11008" width="7.44140625" style="62"/>
    <col min="11009" max="11009" width="24.88671875" style="62" customWidth="1"/>
    <col min="11010" max="11010" width="8.6640625" style="62" customWidth="1"/>
    <col min="11011" max="11016" width="6.6640625" style="62" customWidth="1"/>
    <col min="11017" max="11017" width="7.6640625" style="62" customWidth="1"/>
    <col min="11018" max="11264" width="7.44140625" style="62"/>
    <col min="11265" max="11265" width="24.88671875" style="62" customWidth="1"/>
    <col min="11266" max="11266" width="8.6640625" style="62" customWidth="1"/>
    <col min="11267" max="11272" width="6.6640625" style="62" customWidth="1"/>
    <col min="11273" max="11273" width="7.6640625" style="62" customWidth="1"/>
    <col min="11274" max="11520" width="7.44140625" style="62"/>
    <col min="11521" max="11521" width="24.88671875" style="62" customWidth="1"/>
    <col min="11522" max="11522" width="8.6640625" style="62" customWidth="1"/>
    <col min="11523" max="11528" width="6.6640625" style="62" customWidth="1"/>
    <col min="11529" max="11529" width="7.6640625" style="62" customWidth="1"/>
    <col min="11530" max="11776" width="7.44140625" style="62"/>
    <col min="11777" max="11777" width="24.88671875" style="62" customWidth="1"/>
    <col min="11778" max="11778" width="8.6640625" style="62" customWidth="1"/>
    <col min="11779" max="11784" width="6.6640625" style="62" customWidth="1"/>
    <col min="11785" max="11785" width="7.6640625" style="62" customWidth="1"/>
    <col min="11786" max="12032" width="7.44140625" style="62"/>
    <col min="12033" max="12033" width="24.88671875" style="62" customWidth="1"/>
    <col min="12034" max="12034" width="8.6640625" style="62" customWidth="1"/>
    <col min="12035" max="12040" width="6.6640625" style="62" customWidth="1"/>
    <col min="12041" max="12041" width="7.6640625" style="62" customWidth="1"/>
    <col min="12042" max="12288" width="7.44140625" style="62"/>
    <col min="12289" max="12289" width="24.88671875" style="62" customWidth="1"/>
    <col min="12290" max="12290" width="8.6640625" style="62" customWidth="1"/>
    <col min="12291" max="12296" width="6.6640625" style="62" customWidth="1"/>
    <col min="12297" max="12297" width="7.6640625" style="62" customWidth="1"/>
    <col min="12298" max="12544" width="7.44140625" style="62"/>
    <col min="12545" max="12545" width="24.88671875" style="62" customWidth="1"/>
    <col min="12546" max="12546" width="8.6640625" style="62" customWidth="1"/>
    <col min="12547" max="12552" width="6.6640625" style="62" customWidth="1"/>
    <col min="12553" max="12553" width="7.6640625" style="62" customWidth="1"/>
    <col min="12554" max="12800" width="7.44140625" style="62"/>
    <col min="12801" max="12801" width="24.88671875" style="62" customWidth="1"/>
    <col min="12802" max="12802" width="8.6640625" style="62" customWidth="1"/>
    <col min="12803" max="12808" width="6.6640625" style="62" customWidth="1"/>
    <col min="12809" max="12809" width="7.6640625" style="62" customWidth="1"/>
    <col min="12810" max="13056" width="7.44140625" style="62"/>
    <col min="13057" max="13057" width="24.88671875" style="62" customWidth="1"/>
    <col min="13058" max="13058" width="8.6640625" style="62" customWidth="1"/>
    <col min="13059" max="13064" width="6.6640625" style="62" customWidth="1"/>
    <col min="13065" max="13065" width="7.6640625" style="62" customWidth="1"/>
    <col min="13066" max="13312" width="7.44140625" style="62"/>
    <col min="13313" max="13313" width="24.88671875" style="62" customWidth="1"/>
    <col min="13314" max="13314" width="8.6640625" style="62" customWidth="1"/>
    <col min="13315" max="13320" width="6.6640625" style="62" customWidth="1"/>
    <col min="13321" max="13321" width="7.6640625" style="62" customWidth="1"/>
    <col min="13322" max="13568" width="7.44140625" style="62"/>
    <col min="13569" max="13569" width="24.88671875" style="62" customWidth="1"/>
    <col min="13570" max="13570" width="8.6640625" style="62" customWidth="1"/>
    <col min="13571" max="13576" width="6.6640625" style="62" customWidth="1"/>
    <col min="13577" max="13577" width="7.6640625" style="62" customWidth="1"/>
    <col min="13578" max="13824" width="7.44140625" style="62"/>
    <col min="13825" max="13825" width="24.88671875" style="62" customWidth="1"/>
    <col min="13826" max="13826" width="8.6640625" style="62" customWidth="1"/>
    <col min="13827" max="13832" width="6.6640625" style="62" customWidth="1"/>
    <col min="13833" max="13833" width="7.6640625" style="62" customWidth="1"/>
    <col min="13834" max="14080" width="7.44140625" style="62"/>
    <col min="14081" max="14081" width="24.88671875" style="62" customWidth="1"/>
    <col min="14082" max="14082" width="8.6640625" style="62" customWidth="1"/>
    <col min="14083" max="14088" width="6.6640625" style="62" customWidth="1"/>
    <col min="14089" max="14089" width="7.6640625" style="62" customWidth="1"/>
    <col min="14090" max="14336" width="7.44140625" style="62"/>
    <col min="14337" max="14337" width="24.88671875" style="62" customWidth="1"/>
    <col min="14338" max="14338" width="8.6640625" style="62" customWidth="1"/>
    <col min="14339" max="14344" width="6.6640625" style="62" customWidth="1"/>
    <col min="14345" max="14345" width="7.6640625" style="62" customWidth="1"/>
    <col min="14346" max="14592" width="7.44140625" style="62"/>
    <col min="14593" max="14593" width="24.88671875" style="62" customWidth="1"/>
    <col min="14594" max="14594" width="8.6640625" style="62" customWidth="1"/>
    <col min="14595" max="14600" width="6.6640625" style="62" customWidth="1"/>
    <col min="14601" max="14601" width="7.6640625" style="62" customWidth="1"/>
    <col min="14602" max="14848" width="7.44140625" style="62"/>
    <col min="14849" max="14849" width="24.88671875" style="62" customWidth="1"/>
    <col min="14850" max="14850" width="8.6640625" style="62" customWidth="1"/>
    <col min="14851" max="14856" width="6.6640625" style="62" customWidth="1"/>
    <col min="14857" max="14857" width="7.6640625" style="62" customWidth="1"/>
    <col min="14858" max="15104" width="7.44140625" style="62"/>
    <col min="15105" max="15105" width="24.88671875" style="62" customWidth="1"/>
    <col min="15106" max="15106" width="8.6640625" style="62" customWidth="1"/>
    <col min="15107" max="15112" width="6.6640625" style="62" customWidth="1"/>
    <col min="15113" max="15113" width="7.6640625" style="62" customWidth="1"/>
    <col min="15114" max="15360" width="7.44140625" style="62"/>
    <col min="15361" max="15361" width="24.88671875" style="62" customWidth="1"/>
    <col min="15362" max="15362" width="8.6640625" style="62" customWidth="1"/>
    <col min="15363" max="15368" width="6.6640625" style="62" customWidth="1"/>
    <col min="15369" max="15369" width="7.6640625" style="62" customWidth="1"/>
    <col min="15370" max="15616" width="7.44140625" style="62"/>
    <col min="15617" max="15617" width="24.88671875" style="62" customWidth="1"/>
    <col min="15618" max="15618" width="8.6640625" style="62" customWidth="1"/>
    <col min="15619" max="15624" width="6.6640625" style="62" customWidth="1"/>
    <col min="15625" max="15625" width="7.6640625" style="62" customWidth="1"/>
    <col min="15626" max="15872" width="7.44140625" style="62"/>
    <col min="15873" max="15873" width="24.88671875" style="62" customWidth="1"/>
    <col min="15874" max="15874" width="8.6640625" style="62" customWidth="1"/>
    <col min="15875" max="15880" width="6.6640625" style="62" customWidth="1"/>
    <col min="15881" max="15881" width="7.6640625" style="62" customWidth="1"/>
    <col min="15882" max="16128" width="7.44140625" style="62"/>
    <col min="16129" max="16129" width="24.88671875" style="62" customWidth="1"/>
    <col min="16130" max="16130" width="8.6640625" style="62" customWidth="1"/>
    <col min="16131" max="16136" width="6.6640625" style="62" customWidth="1"/>
    <col min="16137" max="16137" width="7.6640625" style="62" customWidth="1"/>
    <col min="16138" max="16384" width="7.44140625" style="62"/>
  </cols>
  <sheetData>
    <row r="1" spans="1:9" ht="6" customHeight="1" thickBot="1">
      <c r="A1" s="60"/>
      <c r="B1" s="60"/>
      <c r="C1" s="60"/>
      <c r="D1" s="60"/>
      <c r="E1" s="60"/>
      <c r="F1" s="60"/>
      <c r="G1" s="60"/>
      <c r="H1" s="60"/>
      <c r="I1" s="61"/>
    </row>
    <row r="2" spans="1:9" ht="30" customHeight="1" thickBot="1">
      <c r="A2" s="63" t="s">
        <v>379</v>
      </c>
      <c r="B2" s="64"/>
      <c r="C2" s="64"/>
      <c r="D2" s="64"/>
      <c r="E2" s="64"/>
      <c r="F2" s="64"/>
      <c r="G2" s="64"/>
      <c r="H2" s="64"/>
      <c r="I2" s="65"/>
    </row>
    <row r="3" spans="1:9" ht="27.9" customHeight="1" thickBot="1">
      <c r="A3" s="60"/>
      <c r="B3" s="60"/>
      <c r="C3" s="60"/>
      <c r="D3" s="60"/>
      <c r="E3" s="60"/>
      <c r="F3" s="60"/>
      <c r="G3" s="60"/>
      <c r="H3" s="60"/>
      <c r="I3" s="60"/>
    </row>
    <row r="4" spans="1:9" ht="17.100000000000001" customHeight="1" thickBot="1">
      <c r="A4" s="261" t="s">
        <v>386</v>
      </c>
      <c r="B4" s="262"/>
      <c r="C4" s="262"/>
      <c r="D4" s="262"/>
      <c r="E4" s="262"/>
      <c r="F4" s="262"/>
      <c r="G4" s="262"/>
      <c r="H4" s="262"/>
      <c r="I4" s="263"/>
    </row>
    <row r="5" spans="1:9" ht="17.100000000000001" customHeight="1" thickTop="1">
      <c r="A5" s="74" t="s">
        <v>216</v>
      </c>
      <c r="B5" s="110" t="s">
        <v>200</v>
      </c>
      <c r="C5" s="111"/>
      <c r="D5" s="100" t="s">
        <v>274</v>
      </c>
      <c r="E5" s="260"/>
      <c r="F5" s="100" t="s">
        <v>275</v>
      </c>
      <c r="G5" s="100"/>
      <c r="H5" s="260" t="s">
        <v>276</v>
      </c>
      <c r="I5" s="101"/>
    </row>
    <row r="6" spans="1:9" ht="17.100000000000001" customHeight="1">
      <c r="A6" s="77" t="s">
        <v>217</v>
      </c>
      <c r="B6" s="78" t="s">
        <v>218</v>
      </c>
      <c r="C6" s="79"/>
      <c r="D6" s="93" t="s">
        <v>277</v>
      </c>
      <c r="E6" s="102"/>
      <c r="F6" s="93" t="s">
        <v>278</v>
      </c>
      <c r="G6" s="93"/>
      <c r="H6" s="102" t="s">
        <v>219</v>
      </c>
      <c r="I6" s="103"/>
    </row>
    <row r="7" spans="1:9" ht="17.100000000000001" customHeight="1">
      <c r="A7" s="74" t="s">
        <v>220</v>
      </c>
      <c r="B7" s="104"/>
      <c r="C7" s="80"/>
      <c r="D7" s="90">
        <v>35</v>
      </c>
      <c r="E7" s="105"/>
      <c r="F7" s="90">
        <v>200</v>
      </c>
      <c r="G7" s="106"/>
      <c r="H7" s="90">
        <v>0</v>
      </c>
      <c r="I7" s="107"/>
    </row>
    <row r="8" spans="1:9" ht="17.100000000000001" customHeight="1">
      <c r="A8" s="92" t="s">
        <v>279</v>
      </c>
      <c r="B8" s="78" t="s">
        <v>384</v>
      </c>
      <c r="C8" s="79"/>
      <c r="D8" s="95">
        <v>35</v>
      </c>
      <c r="E8" s="94"/>
      <c r="F8" s="108">
        <v>200</v>
      </c>
      <c r="G8" s="95"/>
      <c r="H8" s="94"/>
      <c r="I8" s="96"/>
    </row>
    <row r="9" spans="1:9" ht="17.100000000000001" customHeight="1">
      <c r="A9" s="74" t="s">
        <v>221</v>
      </c>
      <c r="B9" s="104"/>
      <c r="C9" s="80"/>
      <c r="D9" s="90">
        <v>0</v>
      </c>
      <c r="E9" s="105"/>
      <c r="F9" s="90">
        <v>0</v>
      </c>
      <c r="G9" s="106"/>
      <c r="H9" s="90">
        <v>300</v>
      </c>
      <c r="I9" s="107"/>
    </row>
    <row r="10" spans="1:9" ht="17.100000000000001" customHeight="1">
      <c r="A10" s="109" t="s">
        <v>280</v>
      </c>
      <c r="B10" s="110" t="s">
        <v>384</v>
      </c>
      <c r="C10" s="111"/>
      <c r="D10" s="95">
        <v>0</v>
      </c>
      <c r="E10" s="94"/>
      <c r="F10" s="108">
        <v>0</v>
      </c>
      <c r="G10" s="95"/>
      <c r="H10" s="94">
        <v>300</v>
      </c>
      <c r="I10" s="107"/>
    </row>
    <row r="11" spans="1:9" ht="17.100000000000001" customHeight="1">
      <c r="A11" s="112"/>
      <c r="B11" s="104"/>
      <c r="C11" s="80"/>
      <c r="D11" s="90">
        <f>D7+D9</f>
        <v>35</v>
      </c>
      <c r="E11" s="105"/>
      <c r="F11" s="90">
        <f>F7+F9</f>
        <v>200</v>
      </c>
      <c r="G11" s="106"/>
      <c r="H11" s="90">
        <f>H7+H9</f>
        <v>300</v>
      </c>
      <c r="I11" s="113"/>
    </row>
    <row r="12" spans="1:9" ht="17.100000000000001" customHeight="1" thickBot="1">
      <c r="A12" s="114" t="s">
        <v>222</v>
      </c>
      <c r="B12" s="84" t="s">
        <v>385</v>
      </c>
      <c r="C12" s="171"/>
      <c r="D12" s="115">
        <f>D8+D10</f>
        <v>35</v>
      </c>
      <c r="E12" s="115"/>
      <c r="F12" s="115">
        <f>F8+F10</f>
        <v>200</v>
      </c>
      <c r="G12" s="115"/>
      <c r="H12" s="115">
        <f>H8+H10</f>
        <v>300</v>
      </c>
      <c r="I12" s="99"/>
    </row>
    <row r="13" spans="1:9" ht="14.1" customHeight="1" thickBot="1">
      <c r="A13" s="60"/>
      <c r="B13" s="60"/>
      <c r="C13" s="60"/>
      <c r="D13" s="60"/>
      <c r="E13" s="60"/>
      <c r="F13" s="60"/>
      <c r="G13" s="60"/>
      <c r="H13" s="60"/>
      <c r="I13" s="60"/>
    </row>
    <row r="14" spans="1:9" ht="17.100000000000001" customHeight="1" thickBot="1">
      <c r="A14" s="261" t="s">
        <v>387</v>
      </c>
      <c r="B14" s="264"/>
      <c r="C14" s="262"/>
      <c r="D14" s="262"/>
      <c r="E14" s="262"/>
      <c r="F14" s="262"/>
      <c r="G14" s="262"/>
      <c r="H14" s="262"/>
      <c r="I14" s="263"/>
    </row>
    <row r="15" spans="1:9" ht="17.100000000000001" customHeight="1" thickTop="1">
      <c r="A15" s="74"/>
      <c r="B15" s="100"/>
      <c r="C15" s="75"/>
      <c r="D15" s="75" t="s">
        <v>202</v>
      </c>
      <c r="E15" s="75" t="s">
        <v>203</v>
      </c>
      <c r="F15" s="75" t="s">
        <v>198</v>
      </c>
      <c r="G15" s="75" t="s">
        <v>204</v>
      </c>
      <c r="H15" s="75" t="s">
        <v>281</v>
      </c>
      <c r="I15" s="101" t="s">
        <v>282</v>
      </c>
    </row>
    <row r="16" spans="1:9" ht="17.100000000000001" customHeight="1">
      <c r="A16" s="77" t="s">
        <v>216</v>
      </c>
      <c r="B16" s="93" t="s">
        <v>283</v>
      </c>
      <c r="C16" s="87"/>
      <c r="D16" s="87" t="s">
        <v>207</v>
      </c>
      <c r="E16" s="87" t="s">
        <v>208</v>
      </c>
      <c r="F16" s="87" t="s">
        <v>209</v>
      </c>
      <c r="G16" s="87" t="s">
        <v>210</v>
      </c>
      <c r="H16" s="87" t="s">
        <v>284</v>
      </c>
      <c r="I16" s="88"/>
    </row>
    <row r="17" spans="1:9" ht="17.100000000000001" customHeight="1">
      <c r="A17" s="74"/>
      <c r="B17" s="259">
        <f>I18</f>
        <v>16</v>
      </c>
      <c r="C17" s="106"/>
      <c r="D17" s="90"/>
      <c r="E17" s="90"/>
      <c r="F17" s="90"/>
      <c r="G17" s="90"/>
      <c r="H17" s="90"/>
      <c r="I17" s="91"/>
    </row>
    <row r="18" spans="1:9" ht="17.100000000000001" customHeight="1">
      <c r="A18" s="77" t="s">
        <v>285</v>
      </c>
      <c r="B18" s="93" t="s">
        <v>225</v>
      </c>
      <c r="C18" s="95"/>
      <c r="D18" s="676">
        <v>3</v>
      </c>
      <c r="E18" s="676">
        <v>9</v>
      </c>
      <c r="F18" s="676">
        <v>4</v>
      </c>
      <c r="G18" s="95"/>
      <c r="H18" s="95"/>
      <c r="I18" s="96">
        <f t="shared" ref="I18:I30" si="0">SUM(C18:H18)</f>
        <v>16</v>
      </c>
    </row>
    <row r="19" spans="1:9" ht="17.100000000000001" customHeight="1">
      <c r="A19" s="74"/>
      <c r="B19" s="259">
        <f>I20</f>
        <v>26</v>
      </c>
      <c r="C19" s="106"/>
      <c r="D19" s="90"/>
      <c r="E19" s="90"/>
      <c r="F19" s="90"/>
      <c r="G19" s="90"/>
      <c r="H19" s="90"/>
      <c r="I19" s="135"/>
    </row>
    <row r="20" spans="1:9" ht="17.100000000000001" customHeight="1">
      <c r="A20" s="77" t="s">
        <v>286</v>
      </c>
      <c r="B20" s="93" t="s">
        <v>225</v>
      </c>
      <c r="C20" s="95"/>
      <c r="D20" s="676">
        <v>0</v>
      </c>
      <c r="E20" s="676">
        <v>12</v>
      </c>
      <c r="F20" s="676">
        <v>12</v>
      </c>
      <c r="G20" s="676">
        <v>2</v>
      </c>
      <c r="H20" s="95"/>
      <c r="I20" s="96">
        <f t="shared" si="0"/>
        <v>26</v>
      </c>
    </row>
    <row r="21" spans="1:9" ht="17.100000000000001" customHeight="1">
      <c r="A21" s="74"/>
      <c r="B21" s="259">
        <f>I22</f>
        <v>64</v>
      </c>
      <c r="C21" s="106"/>
      <c r="D21" s="90"/>
      <c r="E21" s="90"/>
      <c r="F21" s="90"/>
      <c r="G21" s="90"/>
      <c r="H21" s="90"/>
      <c r="I21" s="135"/>
    </row>
    <row r="22" spans="1:9" ht="17.100000000000001" customHeight="1">
      <c r="A22" s="77" t="s">
        <v>287</v>
      </c>
      <c r="B22" s="93" t="s">
        <v>225</v>
      </c>
      <c r="C22" s="95"/>
      <c r="D22" s="676">
        <v>2</v>
      </c>
      <c r="E22" s="676">
        <v>33</v>
      </c>
      <c r="F22" s="676">
        <v>26</v>
      </c>
      <c r="G22" s="676">
        <v>3</v>
      </c>
      <c r="H22" s="95"/>
      <c r="I22" s="96">
        <f t="shared" si="0"/>
        <v>64</v>
      </c>
    </row>
    <row r="23" spans="1:9" ht="17.100000000000001" customHeight="1">
      <c r="A23" s="74"/>
      <c r="B23" s="259">
        <f>I24</f>
        <v>4</v>
      </c>
      <c r="C23" s="106"/>
      <c r="D23" s="90"/>
      <c r="E23" s="90"/>
      <c r="F23" s="90"/>
      <c r="G23" s="90"/>
      <c r="H23" s="90"/>
      <c r="I23" s="135"/>
    </row>
    <row r="24" spans="1:9" ht="17.100000000000001" customHeight="1">
      <c r="A24" s="77" t="s">
        <v>226</v>
      </c>
      <c r="B24" s="93" t="s">
        <v>225</v>
      </c>
      <c r="C24" s="95"/>
      <c r="D24" s="676">
        <v>1</v>
      </c>
      <c r="E24" s="676">
        <v>2</v>
      </c>
      <c r="F24" s="676">
        <v>1</v>
      </c>
      <c r="G24" s="95"/>
      <c r="H24" s="95"/>
      <c r="I24" s="96">
        <f t="shared" si="0"/>
        <v>4</v>
      </c>
    </row>
    <row r="25" spans="1:9" ht="17.100000000000001" customHeight="1">
      <c r="A25" s="74"/>
      <c r="B25" s="259">
        <f>I26</f>
        <v>11</v>
      </c>
      <c r="C25" s="106"/>
      <c r="D25" s="90"/>
      <c r="E25" s="90"/>
      <c r="F25" s="90"/>
      <c r="G25" s="90"/>
      <c r="H25" s="90"/>
      <c r="I25" s="135"/>
    </row>
    <row r="26" spans="1:9" ht="17.100000000000001" customHeight="1">
      <c r="A26" s="77" t="s">
        <v>288</v>
      </c>
      <c r="B26" s="93" t="s">
        <v>225</v>
      </c>
      <c r="C26" s="95"/>
      <c r="D26" s="95"/>
      <c r="E26" s="676">
        <v>2</v>
      </c>
      <c r="F26" s="676">
        <v>2</v>
      </c>
      <c r="G26" s="676">
        <v>7</v>
      </c>
      <c r="H26" s="95"/>
      <c r="I26" s="96">
        <f t="shared" si="0"/>
        <v>11</v>
      </c>
    </row>
    <row r="27" spans="1:9" ht="17.100000000000001" customHeight="1">
      <c r="A27" s="74"/>
      <c r="B27" s="259">
        <f>I28</f>
        <v>132</v>
      </c>
      <c r="C27" s="106"/>
      <c r="D27" s="90"/>
      <c r="E27" s="90"/>
      <c r="F27" s="90"/>
      <c r="G27" s="90"/>
      <c r="H27" s="90"/>
      <c r="I27" s="135"/>
    </row>
    <row r="28" spans="1:9" ht="17.100000000000001" customHeight="1">
      <c r="A28" s="77" t="s">
        <v>289</v>
      </c>
      <c r="B28" s="93" t="s">
        <v>225</v>
      </c>
      <c r="C28" s="95"/>
      <c r="D28" s="676">
        <v>7</v>
      </c>
      <c r="E28" s="676">
        <v>54</v>
      </c>
      <c r="F28" s="676">
        <v>57</v>
      </c>
      <c r="G28" s="676">
        <v>14</v>
      </c>
      <c r="H28" s="95"/>
      <c r="I28" s="96">
        <f t="shared" si="0"/>
        <v>132</v>
      </c>
    </row>
    <row r="29" spans="1:9" ht="17.100000000000001" customHeight="1">
      <c r="A29" s="74"/>
      <c r="B29" s="259">
        <f>I30</f>
        <v>1</v>
      </c>
      <c r="C29" s="106"/>
      <c r="D29" s="90">
        <v>0</v>
      </c>
      <c r="E29" s="90">
        <v>1</v>
      </c>
      <c r="F29" s="90"/>
      <c r="G29" s="90"/>
      <c r="H29" s="90"/>
      <c r="I29" s="135">
        <f t="shared" si="0"/>
        <v>1</v>
      </c>
    </row>
    <row r="30" spans="1:9" ht="17.100000000000001" customHeight="1">
      <c r="A30" s="77" t="s">
        <v>290</v>
      </c>
      <c r="B30" s="93" t="s">
        <v>225</v>
      </c>
      <c r="C30" s="95"/>
      <c r="D30" s="95"/>
      <c r="E30" s="95">
        <v>1</v>
      </c>
      <c r="F30" s="95"/>
      <c r="G30" s="95"/>
      <c r="H30" s="95"/>
      <c r="I30" s="96">
        <f t="shared" si="0"/>
        <v>1</v>
      </c>
    </row>
    <row r="31" spans="1:9" ht="17.100000000000001" customHeight="1">
      <c r="A31" s="74"/>
      <c r="B31" s="259">
        <f>B17+B19+B21+B23+B25+B27+B29</f>
        <v>254</v>
      </c>
      <c r="C31" s="106"/>
      <c r="D31" s="90"/>
      <c r="E31" s="90"/>
      <c r="F31" s="90"/>
      <c r="G31" s="90"/>
      <c r="H31" s="90"/>
      <c r="I31" s="135"/>
    </row>
    <row r="32" spans="1:9" ht="17.100000000000001" customHeight="1" thickBot="1">
      <c r="A32" s="97" t="s">
        <v>291</v>
      </c>
      <c r="B32" s="136"/>
      <c r="C32" s="98"/>
      <c r="D32" s="98">
        <f>D18+D20+D22+D24+D26+D28+D30</f>
        <v>13</v>
      </c>
      <c r="E32" s="98">
        <f>E18+E20+E22+E24+E26+E28+E30</f>
        <v>113</v>
      </c>
      <c r="F32" s="98">
        <f>F18+F20+F22+F24+F26+F28+F30</f>
        <v>102</v>
      </c>
      <c r="G32" s="98">
        <f>G18+G20+G22+G24+G26+G28+G30</f>
        <v>26</v>
      </c>
      <c r="H32" s="98">
        <f t="shared" ref="H32" si="1">H18+H20+H22+H24+H26+H28+H30</f>
        <v>0</v>
      </c>
      <c r="I32" s="99">
        <f>SUM(C32:H32)</f>
        <v>254</v>
      </c>
    </row>
    <row r="33" spans="1:9" ht="15" customHeight="1" thickBot="1">
      <c r="A33" s="60"/>
      <c r="B33" s="60"/>
      <c r="C33" s="60"/>
      <c r="D33" s="60"/>
      <c r="E33" s="60"/>
      <c r="F33" s="60"/>
      <c r="G33" s="60"/>
      <c r="H33" s="60"/>
      <c r="I33" s="60"/>
    </row>
    <row r="34" spans="1:9" ht="17.100000000000001" customHeight="1">
      <c r="A34" s="66" t="s">
        <v>262</v>
      </c>
      <c r="B34" s="67"/>
      <c r="C34" s="68"/>
      <c r="D34" s="68" t="s">
        <v>234</v>
      </c>
      <c r="E34" s="68"/>
      <c r="F34" s="68"/>
      <c r="G34" s="149"/>
      <c r="H34" s="67" t="s">
        <v>303</v>
      </c>
      <c r="I34" s="150"/>
    </row>
    <row r="35" spans="1:9" ht="17.100000000000001" customHeight="1" thickBot="1">
      <c r="A35" s="70" t="s">
        <v>304</v>
      </c>
      <c r="B35" s="71"/>
      <c r="C35" s="72"/>
      <c r="D35" s="72"/>
      <c r="E35" s="72"/>
      <c r="F35" s="72"/>
      <c r="G35" s="151"/>
      <c r="H35" s="71"/>
      <c r="I35" s="152">
        <f>I39</f>
        <v>11</v>
      </c>
    </row>
    <row r="36" spans="1:9" ht="17.100000000000001" customHeight="1" thickTop="1">
      <c r="A36" s="74"/>
      <c r="B36" s="75" t="s">
        <v>388</v>
      </c>
      <c r="C36" s="153"/>
      <c r="D36" s="75" t="s">
        <v>235</v>
      </c>
      <c r="E36" s="75" t="s">
        <v>202</v>
      </c>
      <c r="F36" s="75" t="s">
        <v>236</v>
      </c>
      <c r="G36" s="75" t="s">
        <v>204</v>
      </c>
      <c r="H36" s="75" t="s">
        <v>305</v>
      </c>
      <c r="I36" s="85" t="s">
        <v>233</v>
      </c>
    </row>
    <row r="37" spans="1:9" ht="17.100000000000001" customHeight="1">
      <c r="A37" s="77" t="s">
        <v>216</v>
      </c>
      <c r="B37" s="87" t="s">
        <v>389</v>
      </c>
      <c r="C37" s="137"/>
      <c r="D37" s="87" t="s">
        <v>306</v>
      </c>
      <c r="E37" s="87" t="s">
        <v>307</v>
      </c>
      <c r="F37" s="87" t="s">
        <v>308</v>
      </c>
      <c r="G37" s="87" t="s">
        <v>309</v>
      </c>
      <c r="H37" s="87" t="s">
        <v>310</v>
      </c>
      <c r="I37" s="88"/>
    </row>
    <row r="38" spans="1:9" ht="17.100000000000001" customHeight="1">
      <c r="A38" s="74"/>
      <c r="B38" s="75"/>
      <c r="C38" s="76"/>
      <c r="D38" s="90"/>
      <c r="E38" s="90"/>
      <c r="F38" s="90"/>
      <c r="G38" s="90"/>
      <c r="H38" s="90"/>
      <c r="I38" s="135"/>
    </row>
    <row r="39" spans="1:9" ht="17.100000000000001" customHeight="1" thickBot="1">
      <c r="A39" s="81" t="s">
        <v>238</v>
      </c>
      <c r="B39" s="265">
        <f>I39</f>
        <v>11</v>
      </c>
      <c r="C39" s="83"/>
      <c r="D39" s="588"/>
      <c r="E39" s="588"/>
      <c r="F39" s="677">
        <v>3</v>
      </c>
      <c r="G39" s="677">
        <v>4</v>
      </c>
      <c r="H39" s="677">
        <v>4</v>
      </c>
      <c r="I39" s="99">
        <f>SUM(D39:H39)</f>
        <v>11</v>
      </c>
    </row>
    <row r="40" spans="1:9" ht="42" customHeight="1" thickBot="1">
      <c r="A40" s="60"/>
      <c r="B40" s="60"/>
      <c r="C40" s="60"/>
      <c r="D40" s="60"/>
      <c r="E40" s="60"/>
      <c r="F40" s="60"/>
      <c r="G40" s="60"/>
      <c r="H40" s="60"/>
      <c r="I40" s="60"/>
    </row>
    <row r="41" spans="1:9" ht="17.100000000000001" customHeight="1">
      <c r="A41" s="66" t="s">
        <v>262</v>
      </c>
      <c r="B41" s="67"/>
      <c r="C41" s="68"/>
      <c r="D41" s="68"/>
      <c r="E41" s="68"/>
      <c r="F41" s="68"/>
      <c r="G41" s="149"/>
      <c r="H41" s="67" t="s">
        <v>311</v>
      </c>
      <c r="I41" s="150"/>
    </row>
    <row r="42" spans="1:9" ht="17.100000000000001" customHeight="1" thickBot="1">
      <c r="A42" s="70" t="s">
        <v>312</v>
      </c>
      <c r="B42" s="71"/>
      <c r="C42" s="72"/>
      <c r="D42" s="72"/>
      <c r="E42" s="72"/>
      <c r="F42" s="72"/>
      <c r="G42" s="151"/>
      <c r="H42" s="71"/>
      <c r="I42" s="152">
        <f>I48</f>
        <v>800</v>
      </c>
    </row>
    <row r="43" spans="1:9" ht="17.100000000000001" customHeight="1" thickTop="1">
      <c r="A43" s="74"/>
      <c r="B43" s="75"/>
      <c r="C43" s="76"/>
      <c r="D43" s="75" t="s">
        <v>235</v>
      </c>
      <c r="E43" s="75" t="s">
        <v>313</v>
      </c>
      <c r="F43" s="154"/>
      <c r="G43" s="75"/>
      <c r="H43" s="75"/>
      <c r="I43" s="101" t="s">
        <v>314</v>
      </c>
    </row>
    <row r="44" spans="1:9" ht="17.100000000000001" customHeight="1">
      <c r="A44" s="77" t="s">
        <v>263</v>
      </c>
      <c r="B44" s="749" t="s">
        <v>264</v>
      </c>
      <c r="C44" s="750"/>
      <c r="D44" s="87" t="s">
        <v>315</v>
      </c>
      <c r="E44" s="87" t="s">
        <v>310</v>
      </c>
      <c r="F44" s="155"/>
      <c r="G44" s="87"/>
      <c r="H44" s="87"/>
      <c r="I44" s="88"/>
    </row>
    <row r="45" spans="1:9" ht="17.100000000000001" customHeight="1">
      <c r="A45" s="74"/>
      <c r="B45" s="75"/>
      <c r="C45" s="76"/>
      <c r="D45" s="90"/>
      <c r="E45" s="90"/>
      <c r="F45" s="90"/>
      <c r="G45" s="90"/>
      <c r="H45" s="90"/>
      <c r="I45" s="135"/>
    </row>
    <row r="46" spans="1:9" ht="17.100000000000001" customHeight="1" thickBot="1">
      <c r="A46" s="70" t="s">
        <v>316</v>
      </c>
      <c r="B46" s="71" t="s">
        <v>239</v>
      </c>
      <c r="C46" s="72" t="s">
        <v>317</v>
      </c>
      <c r="D46" s="156">
        <v>400</v>
      </c>
      <c r="E46" s="156">
        <v>400</v>
      </c>
      <c r="F46" s="157"/>
      <c r="G46" s="156"/>
      <c r="H46" s="156"/>
      <c r="I46" s="158">
        <f>SUM(D46:H46)</f>
        <v>800</v>
      </c>
    </row>
    <row r="47" spans="1:9" ht="17.100000000000001" customHeight="1" thickTop="1">
      <c r="A47" s="74"/>
      <c r="B47" s="75"/>
      <c r="C47" s="76"/>
      <c r="D47" s="90"/>
      <c r="E47" s="90"/>
      <c r="F47" s="90"/>
      <c r="G47" s="90"/>
      <c r="H47" s="90"/>
      <c r="I47" s="135"/>
    </row>
    <row r="48" spans="1:9" ht="17.100000000000001" customHeight="1" thickBot="1">
      <c r="A48" s="81" t="s">
        <v>199</v>
      </c>
      <c r="B48" s="82"/>
      <c r="C48" s="83"/>
      <c r="D48" s="98">
        <f>D46</f>
        <v>400</v>
      </c>
      <c r="E48" s="98">
        <f>E46</f>
        <v>400</v>
      </c>
      <c r="F48" s="115"/>
      <c r="G48" s="98"/>
      <c r="H48" s="98"/>
      <c r="I48" s="99">
        <f>SUM(I46)</f>
        <v>800</v>
      </c>
    </row>
    <row r="49" spans="1:9" ht="27.9" customHeight="1" thickBot="1">
      <c r="A49" s="60"/>
      <c r="B49" s="60"/>
      <c r="C49" s="60"/>
      <c r="D49" s="60"/>
      <c r="E49" s="60"/>
      <c r="F49" s="60"/>
      <c r="G49" s="60"/>
      <c r="H49" s="60"/>
      <c r="I49" s="60"/>
    </row>
    <row r="50" spans="1:9" ht="17.100000000000001" customHeight="1">
      <c r="A50" s="66" t="s">
        <v>262</v>
      </c>
      <c r="B50" s="67"/>
      <c r="C50" s="68"/>
      <c r="D50" s="68"/>
      <c r="E50" s="67"/>
      <c r="F50" s="159">
        <f>D54+I54</f>
        <v>1150</v>
      </c>
      <c r="G50" s="68" t="s">
        <v>227</v>
      </c>
      <c r="H50" s="67"/>
      <c r="I50" s="69"/>
    </row>
    <row r="51" spans="1:9" ht="17.100000000000001" customHeight="1" thickBot="1">
      <c r="A51" s="70" t="s">
        <v>380</v>
      </c>
      <c r="B51" s="71"/>
      <c r="C51" s="72"/>
      <c r="D51" s="72"/>
      <c r="E51" s="71"/>
      <c r="F51" s="566">
        <f>D55+I55</f>
        <v>1150</v>
      </c>
      <c r="G51" s="72" t="s">
        <v>227</v>
      </c>
      <c r="H51" s="71"/>
      <c r="I51" s="73"/>
    </row>
    <row r="52" spans="1:9" ht="17.100000000000001" customHeight="1" thickTop="1">
      <c r="A52" s="74"/>
      <c r="B52" s="75"/>
      <c r="C52" s="76"/>
      <c r="D52" s="75"/>
      <c r="E52" s="160"/>
      <c r="F52" s="76"/>
      <c r="G52" s="75"/>
      <c r="H52" s="76"/>
      <c r="I52" s="85"/>
    </row>
    <row r="53" spans="1:9" ht="17.100000000000001" customHeight="1">
      <c r="A53" s="77" t="s">
        <v>216</v>
      </c>
      <c r="B53" s="87" t="s">
        <v>237</v>
      </c>
      <c r="C53" s="137"/>
      <c r="D53" s="87" t="s">
        <v>318</v>
      </c>
      <c r="E53" s="161" t="s">
        <v>216</v>
      </c>
      <c r="F53" s="137"/>
      <c r="G53" s="87" t="s">
        <v>237</v>
      </c>
      <c r="H53" s="137"/>
      <c r="I53" s="88" t="s">
        <v>318</v>
      </c>
    </row>
    <row r="54" spans="1:9" ht="17.100000000000001" customHeight="1">
      <c r="A54" s="74"/>
      <c r="B54" s="75"/>
      <c r="C54" s="162"/>
      <c r="D54" s="90">
        <v>1150</v>
      </c>
      <c r="E54" s="160"/>
      <c r="F54" s="76"/>
      <c r="G54" s="75"/>
      <c r="H54" s="76"/>
      <c r="I54" s="91">
        <v>0</v>
      </c>
    </row>
    <row r="55" spans="1:9" ht="17.100000000000001" customHeight="1" thickBot="1">
      <c r="A55" s="81" t="s">
        <v>240</v>
      </c>
      <c r="B55" s="82"/>
      <c r="C55" s="83"/>
      <c r="D55" s="163">
        <v>1150</v>
      </c>
      <c r="E55" s="164"/>
      <c r="F55" s="83"/>
      <c r="G55" s="82"/>
      <c r="H55" s="83"/>
      <c r="I55" s="165"/>
    </row>
    <row r="56" spans="1:9" ht="27.9" customHeight="1" thickBot="1">
      <c r="A56" s="60"/>
      <c r="B56" s="60"/>
      <c r="C56" s="60"/>
      <c r="D56" s="60"/>
      <c r="E56" s="60"/>
      <c r="F56" s="60"/>
      <c r="G56" s="60"/>
      <c r="H56" s="60"/>
      <c r="I56" s="60"/>
    </row>
    <row r="57" spans="1:9" ht="17.100000000000001" customHeight="1">
      <c r="A57" s="66" t="s">
        <v>262</v>
      </c>
      <c r="B57" s="67"/>
      <c r="C57" s="68"/>
      <c r="D57" s="68"/>
      <c r="E57" s="67"/>
      <c r="F57" s="159">
        <f>D61+I61</f>
        <v>93</v>
      </c>
      <c r="G57" s="68" t="s">
        <v>319</v>
      </c>
      <c r="H57" s="67"/>
      <c r="I57" s="69"/>
    </row>
    <row r="58" spans="1:9" ht="17.100000000000001" customHeight="1" thickBot="1">
      <c r="A58" s="70" t="s">
        <v>397</v>
      </c>
      <c r="B58" s="71"/>
      <c r="C58" s="72"/>
      <c r="D58" s="72"/>
      <c r="E58" s="71"/>
      <c r="F58" s="72">
        <f>D62+I62</f>
        <v>93</v>
      </c>
      <c r="G58" s="72" t="s">
        <v>320</v>
      </c>
      <c r="H58" s="71"/>
      <c r="I58" s="73"/>
    </row>
    <row r="59" spans="1:9" ht="17.100000000000001" customHeight="1" thickTop="1">
      <c r="A59" s="74"/>
      <c r="B59" s="75"/>
      <c r="C59" s="76"/>
      <c r="D59" s="75"/>
      <c r="E59" s="160"/>
      <c r="F59" s="76"/>
      <c r="G59" s="75"/>
      <c r="H59" s="76"/>
      <c r="I59" s="85"/>
    </row>
    <row r="60" spans="1:9" ht="17.100000000000001" customHeight="1">
      <c r="A60" s="77" t="s">
        <v>216</v>
      </c>
      <c r="B60" s="87" t="s">
        <v>237</v>
      </c>
      <c r="C60" s="137"/>
      <c r="D60" s="87" t="s">
        <v>321</v>
      </c>
      <c r="E60" s="161" t="s">
        <v>216</v>
      </c>
      <c r="F60" s="137"/>
      <c r="G60" s="87" t="s">
        <v>237</v>
      </c>
      <c r="H60" s="137"/>
      <c r="I60" s="88" t="s">
        <v>321</v>
      </c>
    </row>
    <row r="61" spans="1:9" ht="17.100000000000001" customHeight="1">
      <c r="A61" s="74"/>
      <c r="B61" s="75"/>
      <c r="C61" s="76"/>
      <c r="D61" s="90">
        <v>93</v>
      </c>
      <c r="E61" s="160"/>
      <c r="F61" s="76"/>
      <c r="G61" s="75"/>
      <c r="H61" s="76"/>
      <c r="I61" s="91"/>
    </row>
    <row r="62" spans="1:9" ht="17.100000000000001" customHeight="1" thickBot="1">
      <c r="A62" s="81" t="s">
        <v>240</v>
      </c>
      <c r="B62" s="82"/>
      <c r="C62" s="83"/>
      <c r="D62" s="82">
        <v>93</v>
      </c>
      <c r="E62" s="164"/>
      <c r="F62" s="83"/>
      <c r="G62" s="82"/>
      <c r="H62" s="83"/>
      <c r="I62" s="166"/>
    </row>
    <row r="63" spans="1:9" ht="16.5" customHeight="1">
      <c r="A63" s="60"/>
      <c r="B63" s="60"/>
      <c r="C63" s="60"/>
      <c r="D63" s="60"/>
      <c r="E63" s="60"/>
      <c r="F63" s="60"/>
      <c r="G63" s="60"/>
      <c r="H63" s="60"/>
      <c r="I63" s="60"/>
    </row>
    <row r="64" spans="1:9" ht="27.9" customHeight="1" thickBot="1">
      <c r="A64" s="60"/>
      <c r="B64" s="60"/>
      <c r="C64" s="60"/>
      <c r="D64" s="60"/>
      <c r="E64" s="60"/>
      <c r="F64" s="60"/>
      <c r="G64" s="60"/>
      <c r="H64" s="60"/>
      <c r="I64" s="60"/>
    </row>
    <row r="65" spans="1:10" ht="17.100000000000001" customHeight="1">
      <c r="A65" s="116" t="s">
        <v>262</v>
      </c>
      <c r="B65" s="117"/>
      <c r="C65" s="118"/>
      <c r="D65" s="118"/>
      <c r="E65" s="118"/>
      <c r="F65" s="117"/>
      <c r="G65" s="118" t="s">
        <v>241</v>
      </c>
      <c r="H65" s="173"/>
      <c r="I65" s="119"/>
    </row>
    <row r="66" spans="1:10" ht="17.100000000000001" customHeight="1" thickBot="1">
      <c r="A66" s="120" t="s">
        <v>322</v>
      </c>
      <c r="B66" s="121"/>
      <c r="C66" s="122"/>
      <c r="D66" s="122"/>
      <c r="E66" s="122"/>
      <c r="F66" s="121"/>
      <c r="G66" s="122"/>
      <c r="H66" s="174">
        <f>H97</f>
        <v>3581</v>
      </c>
      <c r="I66" s="175" t="s">
        <v>227</v>
      </c>
    </row>
    <row r="67" spans="1:10" ht="17.100000000000001" customHeight="1" thickTop="1">
      <c r="A67" s="126" t="s">
        <v>323</v>
      </c>
      <c r="B67" s="751" t="s">
        <v>242</v>
      </c>
      <c r="C67" s="752"/>
      <c r="D67" s="751" t="s">
        <v>324</v>
      </c>
      <c r="E67" s="752"/>
      <c r="F67" s="751" t="s">
        <v>243</v>
      </c>
      <c r="G67" s="752"/>
      <c r="H67" s="755" t="s">
        <v>293</v>
      </c>
      <c r="I67" s="756"/>
    </row>
    <row r="68" spans="1:10" ht="17.100000000000001" customHeight="1">
      <c r="A68" s="109" t="s">
        <v>390</v>
      </c>
      <c r="B68" s="176">
        <v>550</v>
      </c>
      <c r="C68" s="177"/>
      <c r="D68" s="176"/>
      <c r="E68" s="177"/>
      <c r="F68" s="176"/>
      <c r="G68" s="178"/>
      <c r="H68" s="176">
        <f>SUM(B68:G68)</f>
        <v>550</v>
      </c>
      <c r="I68" s="179"/>
    </row>
    <row r="69" spans="1:10" ht="24" customHeight="1">
      <c r="A69" s="180" t="s">
        <v>325</v>
      </c>
      <c r="B69" s="181">
        <v>550</v>
      </c>
      <c r="C69" s="182"/>
      <c r="D69" s="181"/>
      <c r="E69" s="182"/>
      <c r="F69" s="181"/>
      <c r="G69" s="183"/>
      <c r="H69" s="189">
        <f t="shared" ref="H69:H93" si="2">SUM(B69:G69)</f>
        <v>550</v>
      </c>
      <c r="I69" s="179"/>
      <c r="J69" s="553"/>
    </row>
    <row r="70" spans="1:10" ht="17.100000000000001" customHeight="1">
      <c r="A70" s="184" t="s">
        <v>892</v>
      </c>
      <c r="B70" s="185"/>
      <c r="C70" s="186"/>
      <c r="D70" s="185">
        <v>230</v>
      </c>
      <c r="E70" s="186"/>
      <c r="F70" s="185"/>
      <c r="G70" s="187"/>
      <c r="H70" s="185">
        <f t="shared" si="2"/>
        <v>230</v>
      </c>
      <c r="I70" s="188"/>
    </row>
    <row r="71" spans="1:10" ht="17.100000000000001" customHeight="1">
      <c r="A71" s="130" t="s">
        <v>326</v>
      </c>
      <c r="B71" s="189"/>
      <c r="C71" s="190"/>
      <c r="D71" s="189">
        <v>230</v>
      </c>
      <c r="E71" s="190"/>
      <c r="F71" s="189"/>
      <c r="G71" s="191"/>
      <c r="H71" s="189">
        <f t="shared" si="2"/>
        <v>230</v>
      </c>
      <c r="I71" s="192"/>
    </row>
    <row r="72" spans="1:10" ht="17.100000000000001" customHeight="1">
      <c r="A72" s="184" t="s">
        <v>893</v>
      </c>
      <c r="B72" s="185">
        <v>330</v>
      </c>
      <c r="C72" s="186"/>
      <c r="D72" s="185"/>
      <c r="E72" s="186"/>
      <c r="F72" s="185"/>
      <c r="G72" s="187"/>
      <c r="H72" s="185">
        <f t="shared" si="2"/>
        <v>330</v>
      </c>
      <c r="I72" s="188"/>
    </row>
    <row r="73" spans="1:10" ht="17.100000000000001" customHeight="1">
      <c r="A73" s="130" t="s">
        <v>327</v>
      </c>
      <c r="B73" s="189">
        <v>330</v>
      </c>
      <c r="C73" s="190"/>
      <c r="D73" s="194"/>
      <c r="E73" s="190"/>
      <c r="F73" s="189"/>
      <c r="G73" s="191"/>
      <c r="H73" s="189">
        <f t="shared" si="2"/>
        <v>330</v>
      </c>
      <c r="I73" s="192"/>
    </row>
    <row r="74" spans="1:10" ht="17.100000000000001" customHeight="1">
      <c r="A74" s="184" t="s">
        <v>894</v>
      </c>
      <c r="B74" s="185"/>
      <c r="C74" s="186"/>
      <c r="D74" s="185">
        <v>10</v>
      </c>
      <c r="E74" s="186"/>
      <c r="F74" s="185"/>
      <c r="G74" s="187"/>
      <c r="H74" s="185">
        <f t="shared" si="2"/>
        <v>10</v>
      </c>
      <c r="I74" s="195"/>
    </row>
    <row r="75" spans="1:10" ht="17.100000000000001" customHeight="1">
      <c r="A75" s="130" t="s">
        <v>328</v>
      </c>
      <c r="B75" s="189"/>
      <c r="C75" s="190"/>
      <c r="D75" s="181">
        <v>10</v>
      </c>
      <c r="E75" s="190"/>
      <c r="F75" s="189"/>
      <c r="G75" s="191"/>
      <c r="H75" s="189">
        <f t="shared" si="2"/>
        <v>10</v>
      </c>
      <c r="I75" s="195"/>
    </row>
    <row r="76" spans="1:10" ht="17.100000000000001" customHeight="1">
      <c r="A76" s="184" t="s">
        <v>391</v>
      </c>
      <c r="B76" s="185"/>
      <c r="C76" s="186"/>
      <c r="D76" s="185">
        <v>355</v>
      </c>
      <c r="E76" s="186"/>
      <c r="F76" s="185"/>
      <c r="G76" s="187"/>
      <c r="H76" s="185">
        <f t="shared" si="2"/>
        <v>355</v>
      </c>
      <c r="I76" s="188"/>
    </row>
    <row r="77" spans="1:10" ht="17.100000000000001" customHeight="1">
      <c r="A77" s="130" t="s">
        <v>329</v>
      </c>
      <c r="B77" s="189"/>
      <c r="C77" s="190"/>
      <c r="D77" s="189">
        <v>355</v>
      </c>
      <c r="E77" s="190"/>
      <c r="F77" s="189"/>
      <c r="G77" s="191"/>
      <c r="H77" s="189">
        <f t="shared" si="2"/>
        <v>355</v>
      </c>
      <c r="I77" s="192"/>
    </row>
    <row r="78" spans="1:10" ht="17.100000000000001" customHeight="1">
      <c r="A78" s="184" t="s">
        <v>895</v>
      </c>
      <c r="B78" s="185">
        <v>335</v>
      </c>
      <c r="C78" s="186"/>
      <c r="D78" s="185"/>
      <c r="E78" s="186"/>
      <c r="F78" s="185"/>
      <c r="G78" s="187"/>
      <c r="H78" s="185">
        <f t="shared" si="2"/>
        <v>335</v>
      </c>
      <c r="I78" s="195"/>
    </row>
    <row r="79" spans="1:10" ht="25.5" customHeight="1">
      <c r="A79" s="130" t="s">
        <v>330</v>
      </c>
      <c r="B79" s="189">
        <v>335</v>
      </c>
      <c r="C79" s="190"/>
      <c r="D79" s="189"/>
      <c r="E79" s="190"/>
      <c r="F79" s="189"/>
      <c r="G79" s="191"/>
      <c r="H79" s="189">
        <f t="shared" si="2"/>
        <v>335</v>
      </c>
      <c r="I79" s="195"/>
      <c r="J79" s="553"/>
    </row>
    <row r="80" spans="1:10" ht="17.100000000000001" customHeight="1">
      <c r="A80" s="184" t="s">
        <v>894</v>
      </c>
      <c r="B80" s="185"/>
      <c r="C80" s="186"/>
      <c r="D80" s="185">
        <v>10</v>
      </c>
      <c r="E80" s="186"/>
      <c r="F80" s="185"/>
      <c r="G80" s="187"/>
      <c r="H80" s="185">
        <f t="shared" si="2"/>
        <v>10</v>
      </c>
      <c r="I80" s="188"/>
    </row>
    <row r="81" spans="1:10" ht="25.5" customHeight="1">
      <c r="A81" s="130" t="s">
        <v>331</v>
      </c>
      <c r="B81" s="189"/>
      <c r="C81" s="190"/>
      <c r="D81" s="181">
        <v>10</v>
      </c>
      <c r="E81" s="190"/>
      <c r="F81" s="189"/>
      <c r="G81" s="191"/>
      <c r="H81" s="189">
        <f t="shared" si="2"/>
        <v>10</v>
      </c>
      <c r="I81" s="192"/>
      <c r="J81" s="553"/>
    </row>
    <row r="82" spans="1:10" ht="17.100000000000001" customHeight="1">
      <c r="A82" s="199" t="s">
        <v>392</v>
      </c>
      <c r="B82" s="185">
        <v>134</v>
      </c>
      <c r="C82" s="197"/>
      <c r="D82" s="185"/>
      <c r="E82" s="197"/>
      <c r="F82" s="185"/>
      <c r="G82" s="198"/>
      <c r="H82" s="185">
        <f t="shared" si="2"/>
        <v>134</v>
      </c>
      <c r="I82" s="188"/>
    </row>
    <row r="83" spans="1:10" ht="24" customHeight="1">
      <c r="A83" s="130" t="s">
        <v>332</v>
      </c>
      <c r="B83" s="189">
        <v>134</v>
      </c>
      <c r="C83" s="190"/>
      <c r="D83" s="189"/>
      <c r="E83" s="190"/>
      <c r="F83" s="189"/>
      <c r="G83" s="191"/>
      <c r="H83" s="189">
        <f t="shared" si="2"/>
        <v>134</v>
      </c>
      <c r="I83" s="192"/>
      <c r="J83" s="553"/>
    </row>
    <row r="84" spans="1:10" ht="17.100000000000001" customHeight="1">
      <c r="A84" s="184" t="s">
        <v>896</v>
      </c>
      <c r="B84" s="185"/>
      <c r="C84" s="186"/>
      <c r="D84" s="185">
        <v>200</v>
      </c>
      <c r="E84" s="186"/>
      <c r="F84" s="185"/>
      <c r="G84" s="187"/>
      <c r="H84" s="185">
        <f t="shared" si="2"/>
        <v>200</v>
      </c>
      <c r="I84" s="195"/>
    </row>
    <row r="85" spans="1:10" ht="24" customHeight="1">
      <c r="A85" s="130" t="s">
        <v>333</v>
      </c>
      <c r="B85" s="189"/>
      <c r="C85" s="190"/>
      <c r="D85" s="189">
        <v>200</v>
      </c>
      <c r="E85" s="190"/>
      <c r="F85" s="189"/>
      <c r="G85" s="191"/>
      <c r="H85" s="189">
        <f t="shared" si="2"/>
        <v>200</v>
      </c>
      <c r="I85" s="192"/>
      <c r="J85" s="553"/>
    </row>
    <row r="86" spans="1:10" ht="17.100000000000001" customHeight="1">
      <c r="A86" s="199" t="s">
        <v>897</v>
      </c>
      <c r="B86" s="185"/>
      <c r="C86" s="197"/>
      <c r="D86" s="185">
        <v>620</v>
      </c>
      <c r="E86" s="197"/>
      <c r="F86" s="185"/>
      <c r="G86" s="198"/>
      <c r="H86" s="185">
        <f t="shared" si="2"/>
        <v>620</v>
      </c>
      <c r="I86" s="188"/>
    </row>
    <row r="87" spans="1:10" ht="25.5" customHeight="1">
      <c r="A87" s="130" t="s">
        <v>334</v>
      </c>
      <c r="B87" s="189"/>
      <c r="C87" s="190"/>
      <c r="D87" s="189">
        <v>620</v>
      </c>
      <c r="E87" s="190"/>
      <c r="F87" s="189"/>
      <c r="G87" s="191"/>
      <c r="H87" s="189">
        <f t="shared" si="2"/>
        <v>620</v>
      </c>
      <c r="I87" s="192"/>
      <c r="J87" s="553"/>
    </row>
    <row r="88" spans="1:10" ht="17.100000000000001" customHeight="1">
      <c r="A88" s="184" t="s">
        <v>898</v>
      </c>
      <c r="B88" s="185">
        <v>40</v>
      </c>
      <c r="C88" s="186"/>
      <c r="D88" s="185"/>
      <c r="E88" s="186"/>
      <c r="F88" s="185"/>
      <c r="G88" s="187"/>
      <c r="H88" s="185">
        <f t="shared" si="2"/>
        <v>40</v>
      </c>
      <c r="I88" s="195"/>
    </row>
    <row r="89" spans="1:10" ht="21" customHeight="1">
      <c r="A89" s="193" t="s">
        <v>335</v>
      </c>
      <c r="B89" s="189">
        <v>40</v>
      </c>
      <c r="C89" s="190"/>
      <c r="D89" s="189"/>
      <c r="E89" s="190"/>
      <c r="F89" s="189"/>
      <c r="G89" s="191"/>
      <c r="H89" s="189">
        <f t="shared" si="2"/>
        <v>40</v>
      </c>
      <c r="I89" s="195"/>
      <c r="J89" s="553"/>
    </row>
    <row r="90" spans="1:10" ht="17.100000000000001" customHeight="1">
      <c r="A90" s="199" t="s">
        <v>393</v>
      </c>
      <c r="B90" s="185"/>
      <c r="C90" s="186"/>
      <c r="D90" s="185">
        <v>267</v>
      </c>
      <c r="E90" s="186"/>
      <c r="F90" s="185"/>
      <c r="G90" s="187"/>
      <c r="H90" s="185">
        <f t="shared" si="2"/>
        <v>267</v>
      </c>
      <c r="I90" s="188"/>
    </row>
    <row r="91" spans="1:10" ht="21" customHeight="1">
      <c r="A91" s="130" t="s">
        <v>336</v>
      </c>
      <c r="B91" s="189"/>
      <c r="C91" s="190"/>
      <c r="D91" s="189">
        <v>267</v>
      </c>
      <c r="E91" s="190"/>
      <c r="F91" s="189"/>
      <c r="G91" s="191"/>
      <c r="H91" s="189">
        <f t="shared" si="2"/>
        <v>267</v>
      </c>
      <c r="I91" s="192"/>
      <c r="J91" s="553"/>
    </row>
    <row r="92" spans="1:10" ht="17.100000000000001" customHeight="1">
      <c r="A92" s="184" t="s">
        <v>917</v>
      </c>
      <c r="B92" s="200"/>
      <c r="C92" s="186"/>
      <c r="D92" s="201"/>
      <c r="E92" s="186"/>
      <c r="F92" s="200"/>
      <c r="G92" s="187"/>
      <c r="H92" s="185"/>
      <c r="I92" s="188"/>
    </row>
    <row r="93" spans="1:10" ht="21" customHeight="1">
      <c r="A93" s="130" t="s">
        <v>918</v>
      </c>
      <c r="B93" s="189"/>
      <c r="C93" s="190"/>
      <c r="D93" s="189">
        <v>500</v>
      </c>
      <c r="E93" s="190"/>
      <c r="F93" s="189"/>
      <c r="G93" s="191"/>
      <c r="H93" s="189">
        <f t="shared" si="2"/>
        <v>500</v>
      </c>
      <c r="I93" s="192"/>
      <c r="J93" s="553"/>
    </row>
    <row r="94" spans="1:10" ht="17.100000000000001" customHeight="1">
      <c r="A94" s="196"/>
      <c r="B94" s="202"/>
      <c r="C94" s="197"/>
      <c r="D94" s="202"/>
      <c r="E94" s="197"/>
      <c r="F94" s="202"/>
      <c r="G94" s="198"/>
      <c r="H94" s="202"/>
      <c r="I94" s="188"/>
    </row>
    <row r="95" spans="1:10" ht="17.100000000000001" customHeight="1" thickBot="1">
      <c r="A95" s="203"/>
      <c r="B95" s="204"/>
      <c r="C95" s="205"/>
      <c r="D95" s="204"/>
      <c r="E95" s="205"/>
      <c r="F95" s="204"/>
      <c r="G95" s="206"/>
      <c r="H95" s="204"/>
      <c r="I95" s="207"/>
    </row>
    <row r="96" spans="1:10" ht="17.100000000000001" customHeight="1" thickTop="1">
      <c r="A96" s="124"/>
      <c r="B96" s="128">
        <f>SUM(B70,B68,B72,B74,B76,B78,B80,B82,B84,B86,B88,B90,B92,B94)</f>
        <v>1389</v>
      </c>
      <c r="C96" s="186"/>
      <c r="D96" s="128"/>
      <c r="E96" s="186"/>
      <c r="F96" s="128"/>
      <c r="G96" s="187"/>
      <c r="H96" s="128"/>
      <c r="I96" s="195"/>
    </row>
    <row r="97" spans="1:9" ht="17.100000000000001" customHeight="1" thickBot="1">
      <c r="A97" s="208" t="s">
        <v>244</v>
      </c>
      <c r="B97" s="209">
        <f>SUM(B71,B69,B73,B75,B77,B79,B81,B83,B85,B87,B89,B91,B93,B95)</f>
        <v>1389</v>
      </c>
      <c r="C97" s="210"/>
      <c r="D97" s="209">
        <f>SUM(D71,D69,D73,D75,D77,D79,D81,D83,D85,D87,D89,D91,D93,D95)</f>
        <v>2192</v>
      </c>
      <c r="E97" s="210"/>
      <c r="F97" s="209"/>
      <c r="G97" s="211"/>
      <c r="H97" s="209">
        <f>SUM(H71,H69,H73,H75,H77,H79,H81,H83,H85,H87,H89,H91,H93,H95)</f>
        <v>3581</v>
      </c>
      <c r="I97" s="212"/>
    </row>
    <row r="98" spans="1:9" ht="7.2" customHeight="1">
      <c r="A98" s="255"/>
      <c r="B98" s="187"/>
      <c r="C98" s="187"/>
      <c r="D98" s="187"/>
      <c r="E98" s="187"/>
      <c r="F98" s="187"/>
      <c r="G98" s="187"/>
      <c r="H98" s="187"/>
      <c r="I98" s="187"/>
    </row>
    <row r="99" spans="1:9" ht="7.2" customHeight="1">
      <c r="A99" s="255"/>
      <c r="B99" s="187"/>
      <c r="C99" s="187"/>
      <c r="D99" s="187"/>
      <c r="E99" s="187"/>
      <c r="F99" s="187"/>
      <c r="G99" s="187"/>
      <c r="H99" s="187"/>
      <c r="I99" s="187"/>
    </row>
    <row r="100" spans="1:9" ht="7.2" customHeight="1">
      <c r="A100" s="255"/>
      <c r="B100" s="187"/>
      <c r="C100" s="187"/>
      <c r="D100" s="187"/>
      <c r="E100" s="187"/>
      <c r="F100" s="187"/>
      <c r="G100" s="187"/>
      <c r="H100" s="187"/>
      <c r="I100" s="187"/>
    </row>
    <row r="101" spans="1:9" ht="7.2" customHeight="1">
      <c r="A101" s="60"/>
      <c r="B101" s="60"/>
      <c r="C101" s="60"/>
      <c r="D101" s="60"/>
      <c r="E101" s="60"/>
      <c r="F101" s="60"/>
      <c r="G101" s="60"/>
      <c r="H101" s="60"/>
      <c r="I101" s="60"/>
    </row>
    <row r="102" spans="1:9" ht="7.2" customHeight="1">
      <c r="A102" s="60"/>
      <c r="B102" s="60"/>
      <c r="C102" s="60"/>
      <c r="D102" s="60"/>
      <c r="E102" s="60"/>
      <c r="F102" s="60"/>
      <c r="G102" s="60"/>
      <c r="H102" s="60"/>
      <c r="I102" s="60"/>
    </row>
    <row r="103" spans="1:9" ht="7.2" customHeight="1">
      <c r="A103" s="60"/>
      <c r="B103" s="60"/>
      <c r="C103" s="60"/>
      <c r="D103" s="60"/>
      <c r="E103" s="60"/>
      <c r="F103" s="60"/>
      <c r="G103" s="60"/>
      <c r="H103" s="60"/>
      <c r="I103" s="60"/>
    </row>
    <row r="104" spans="1:9" ht="7.2" customHeight="1" thickBot="1">
      <c r="A104" s="60"/>
      <c r="B104" s="60"/>
      <c r="C104" s="60"/>
      <c r="D104" s="60"/>
      <c r="E104" s="60"/>
      <c r="F104" s="60"/>
      <c r="G104" s="60"/>
      <c r="H104" s="60"/>
      <c r="I104" s="60"/>
    </row>
    <row r="105" spans="1:9" ht="17.100000000000001" customHeight="1">
      <c r="A105" s="116" t="s">
        <v>262</v>
      </c>
      <c r="B105" s="117"/>
      <c r="C105" s="118"/>
      <c r="D105" s="757">
        <f>G105+I105</f>
        <v>7833</v>
      </c>
      <c r="E105" s="758"/>
      <c r="F105" s="759"/>
      <c r="G105" s="213">
        <f>C119</f>
        <v>3988</v>
      </c>
      <c r="H105" s="118"/>
      <c r="I105" s="214">
        <f>H119</f>
        <v>3845</v>
      </c>
    </row>
    <row r="106" spans="1:9" ht="17.100000000000001" customHeight="1" thickBot="1">
      <c r="A106" s="120" t="s">
        <v>381</v>
      </c>
      <c r="B106" s="121"/>
      <c r="C106" s="122"/>
      <c r="D106" s="760">
        <f>G106+I106</f>
        <v>7833</v>
      </c>
      <c r="E106" s="761"/>
      <c r="F106" s="762"/>
      <c r="G106" s="554">
        <f>C120</f>
        <v>3988</v>
      </c>
      <c r="H106" s="122" t="s">
        <v>337</v>
      </c>
      <c r="I106" s="257">
        <f>H120</f>
        <v>3845</v>
      </c>
    </row>
    <row r="107" spans="1:9" ht="17.100000000000001" customHeight="1" thickTop="1">
      <c r="A107" s="124"/>
      <c r="B107" s="138"/>
      <c r="C107" s="138"/>
      <c r="D107" s="215"/>
      <c r="E107" s="60"/>
      <c r="F107" s="138"/>
      <c r="G107" s="60"/>
      <c r="H107" s="138"/>
      <c r="I107" s="175"/>
    </row>
    <row r="108" spans="1:9" ht="17.100000000000001" customHeight="1">
      <c r="A108" s="126" t="s">
        <v>216</v>
      </c>
      <c r="B108" s="139" t="s">
        <v>264</v>
      </c>
      <c r="C108" s="139" t="s">
        <v>338</v>
      </c>
      <c r="D108" s="216" t="s">
        <v>216</v>
      </c>
      <c r="E108" s="146"/>
      <c r="F108" s="139" t="s">
        <v>237</v>
      </c>
      <c r="G108" s="146"/>
      <c r="H108" s="139" t="s">
        <v>245</v>
      </c>
      <c r="I108" s="217"/>
    </row>
    <row r="109" spans="1:9" ht="17.100000000000001" customHeight="1">
      <c r="A109" s="124" t="s">
        <v>339</v>
      </c>
      <c r="B109" s="138"/>
      <c r="C109" s="185">
        <v>836</v>
      </c>
      <c r="D109" s="215" t="s">
        <v>224</v>
      </c>
      <c r="E109" s="60"/>
      <c r="F109" s="138"/>
      <c r="G109" s="60"/>
      <c r="H109" s="185">
        <v>2147</v>
      </c>
      <c r="I109" s="195"/>
    </row>
    <row r="110" spans="1:9" ht="17.100000000000001" customHeight="1">
      <c r="A110" s="218" t="s">
        <v>246</v>
      </c>
      <c r="B110" s="139" t="s">
        <v>340</v>
      </c>
      <c r="C110" s="189">
        <v>836</v>
      </c>
      <c r="D110" s="565" t="s">
        <v>900</v>
      </c>
      <c r="E110" s="146"/>
      <c r="F110" s="139" t="s">
        <v>341</v>
      </c>
      <c r="G110" s="146"/>
      <c r="H110" s="189">
        <v>2147</v>
      </c>
      <c r="I110" s="192"/>
    </row>
    <row r="111" spans="1:9" ht="17.100000000000001" customHeight="1">
      <c r="A111" s="124"/>
      <c r="B111" s="138"/>
      <c r="C111" s="185"/>
      <c r="D111" s="160" t="s">
        <v>342</v>
      </c>
      <c r="E111" s="76"/>
      <c r="F111" s="75"/>
      <c r="G111" s="76"/>
      <c r="H111" s="176">
        <v>163</v>
      </c>
      <c r="I111" s="179"/>
    </row>
    <row r="112" spans="1:9" ht="17.100000000000001" customHeight="1">
      <c r="A112" s="126"/>
      <c r="B112" s="139"/>
      <c r="C112" s="189"/>
      <c r="D112" s="564" t="s">
        <v>901</v>
      </c>
      <c r="E112" s="137"/>
      <c r="F112" s="87" t="s">
        <v>343</v>
      </c>
      <c r="G112" s="137"/>
      <c r="H112" s="181">
        <v>163</v>
      </c>
      <c r="I112" s="219"/>
    </row>
    <row r="113" spans="1:9" ht="17.100000000000001" customHeight="1">
      <c r="A113" s="124" t="s">
        <v>344</v>
      </c>
      <c r="B113" s="138"/>
      <c r="C113" s="185">
        <v>405</v>
      </c>
      <c r="D113" s="160" t="s">
        <v>345</v>
      </c>
      <c r="E113" s="76"/>
      <c r="F113" s="75"/>
      <c r="G113" s="76"/>
      <c r="H113" s="176">
        <v>1535</v>
      </c>
      <c r="I113" s="179"/>
    </row>
    <row r="114" spans="1:9" ht="17.100000000000001" customHeight="1">
      <c r="A114" s="220" t="s">
        <v>346</v>
      </c>
      <c r="B114" s="139" t="s">
        <v>347</v>
      </c>
      <c r="C114" s="189">
        <v>405</v>
      </c>
      <c r="D114" s="565" t="s">
        <v>902</v>
      </c>
      <c r="E114" s="137"/>
      <c r="F114" s="87" t="s">
        <v>348</v>
      </c>
      <c r="G114" s="137"/>
      <c r="H114" s="181">
        <v>1535</v>
      </c>
      <c r="I114" s="219"/>
    </row>
    <row r="115" spans="1:9" ht="17.100000000000001" customHeight="1">
      <c r="A115" s="124"/>
      <c r="B115" s="138"/>
      <c r="C115" s="185"/>
      <c r="D115" s="215"/>
      <c r="E115" s="60"/>
      <c r="F115" s="138"/>
      <c r="G115" s="60"/>
      <c r="H115" s="185"/>
      <c r="I115" s="195"/>
    </row>
    <row r="116" spans="1:9" ht="17.100000000000001" customHeight="1">
      <c r="A116" s="126"/>
      <c r="B116" s="139"/>
      <c r="C116" s="189"/>
      <c r="D116" s="216"/>
      <c r="E116" s="146"/>
      <c r="F116" s="139"/>
      <c r="G116" s="146"/>
      <c r="H116" s="189"/>
      <c r="I116" s="192"/>
    </row>
    <row r="117" spans="1:9" ht="17.100000000000001" customHeight="1">
      <c r="A117" s="124"/>
      <c r="B117" s="138"/>
      <c r="C117" s="185">
        <v>2747</v>
      </c>
      <c r="D117" s="221"/>
      <c r="E117" s="222"/>
      <c r="F117" s="223"/>
      <c r="G117" s="222"/>
      <c r="H117" s="185"/>
      <c r="I117" s="224"/>
    </row>
    <row r="118" spans="1:9" ht="17.100000000000001" customHeight="1">
      <c r="A118" s="126" t="s">
        <v>349</v>
      </c>
      <c r="B118" s="139" t="s">
        <v>350</v>
      </c>
      <c r="C118" s="189">
        <v>2747</v>
      </c>
      <c r="D118" s="225"/>
      <c r="E118" s="226"/>
      <c r="F118" s="227"/>
      <c r="G118" s="226"/>
      <c r="H118" s="228"/>
      <c r="I118" s="229"/>
    </row>
    <row r="119" spans="1:9" ht="17.100000000000001" customHeight="1">
      <c r="A119" s="124"/>
      <c r="B119" s="138"/>
      <c r="C119" s="185">
        <f>C109+C113+C117+C111+C115</f>
        <v>3988</v>
      </c>
      <c r="D119" s="215"/>
      <c r="E119" s="60"/>
      <c r="F119" s="138"/>
      <c r="G119" s="60"/>
      <c r="H119" s="185">
        <f>H109+H113+H117+H111+H115</f>
        <v>3845</v>
      </c>
      <c r="I119" s="195"/>
    </row>
    <row r="120" spans="1:9" ht="17.100000000000001" customHeight="1" thickBot="1">
      <c r="A120" s="142" t="s">
        <v>247</v>
      </c>
      <c r="B120" s="147"/>
      <c r="C120" s="209">
        <f>C110+C114+C118+C112+C116</f>
        <v>3988</v>
      </c>
      <c r="D120" s="230" t="s">
        <v>351</v>
      </c>
      <c r="E120" s="148"/>
      <c r="F120" s="147"/>
      <c r="G120" s="148"/>
      <c r="H120" s="209">
        <f>H110+H114+H118+H112+H116</f>
        <v>3845</v>
      </c>
      <c r="I120" s="212"/>
    </row>
    <row r="121" spans="1:9" ht="17.100000000000001" customHeight="1">
      <c r="A121" s="60"/>
      <c r="B121" s="60"/>
      <c r="C121" s="187"/>
      <c r="D121" s="60"/>
      <c r="E121" s="60"/>
      <c r="F121" s="561"/>
      <c r="G121" s="60"/>
      <c r="H121" s="187"/>
      <c r="I121" s="187"/>
    </row>
    <row r="122" spans="1:9" ht="29.1" customHeight="1" thickBot="1"/>
    <row r="123" spans="1:9" ht="17.100000000000001" customHeight="1">
      <c r="A123" s="116" t="s">
        <v>262</v>
      </c>
      <c r="B123" s="117"/>
      <c r="C123" s="118"/>
      <c r="D123" s="757">
        <f>G123+I123</f>
        <v>13949</v>
      </c>
      <c r="E123" s="758"/>
      <c r="F123" s="759"/>
      <c r="G123" s="558">
        <f>C135</f>
        <v>11162</v>
      </c>
      <c r="H123" s="118"/>
      <c r="I123" s="214">
        <f>H135</f>
        <v>2787</v>
      </c>
    </row>
    <row r="124" spans="1:9" ht="17.100000000000001" customHeight="1" thickBot="1">
      <c r="A124" s="120" t="s">
        <v>382</v>
      </c>
      <c r="B124" s="121"/>
      <c r="C124" s="122"/>
      <c r="D124" s="763">
        <f>G124+I124</f>
        <v>13949</v>
      </c>
      <c r="E124" s="764"/>
      <c r="F124" s="765"/>
      <c r="G124" s="555">
        <f>C136</f>
        <v>11162</v>
      </c>
      <c r="H124" s="122" t="s">
        <v>337</v>
      </c>
      <c r="I124" s="257">
        <f>H136</f>
        <v>2787</v>
      </c>
    </row>
    <row r="125" spans="1:9" ht="17.100000000000001" customHeight="1" thickTop="1">
      <c r="A125" s="124"/>
      <c r="B125" s="138"/>
      <c r="C125" s="138"/>
      <c r="D125" s="215"/>
      <c r="E125" s="60"/>
      <c r="F125" s="138"/>
      <c r="G125" s="60"/>
      <c r="H125" s="138"/>
      <c r="I125" s="175"/>
    </row>
    <row r="126" spans="1:9" ht="17.100000000000001" customHeight="1">
      <c r="A126" s="126" t="s">
        <v>216</v>
      </c>
      <c r="B126" s="139" t="s">
        <v>264</v>
      </c>
      <c r="C126" s="139" t="s">
        <v>338</v>
      </c>
      <c r="D126" s="216" t="s">
        <v>216</v>
      </c>
      <c r="E126" s="146"/>
      <c r="F126" s="139" t="s">
        <v>237</v>
      </c>
      <c r="G126" s="146"/>
      <c r="H126" s="139" t="s">
        <v>245</v>
      </c>
      <c r="I126" s="217"/>
    </row>
    <row r="127" spans="1:9" ht="17.100000000000001" customHeight="1">
      <c r="A127" s="124"/>
      <c r="B127" s="138" t="s">
        <v>352</v>
      </c>
      <c r="C127" s="185">
        <v>3843</v>
      </c>
      <c r="D127" s="231"/>
      <c r="E127" s="232"/>
      <c r="F127" s="233"/>
      <c r="G127" s="232"/>
      <c r="H127" s="185">
        <v>554</v>
      </c>
      <c r="I127" s="234"/>
    </row>
    <row r="128" spans="1:9" ht="17.100000000000001" customHeight="1">
      <c r="A128" s="126" t="s">
        <v>224</v>
      </c>
      <c r="B128" s="139"/>
      <c r="C128" s="189">
        <v>3843</v>
      </c>
      <c r="D128" s="216" t="s">
        <v>248</v>
      </c>
      <c r="E128" s="235"/>
      <c r="F128" s="139" t="s">
        <v>353</v>
      </c>
      <c r="G128" s="235"/>
      <c r="H128" s="139">
        <v>554</v>
      </c>
      <c r="I128" s="217"/>
    </row>
    <row r="129" spans="1:9" ht="17.100000000000001" customHeight="1">
      <c r="A129" s="124"/>
      <c r="B129" s="138" t="s">
        <v>354</v>
      </c>
      <c r="C129" s="185">
        <v>436</v>
      </c>
      <c r="D129" s="215" t="s">
        <v>249</v>
      </c>
      <c r="E129" s="60"/>
      <c r="F129" s="138"/>
      <c r="G129" s="60"/>
      <c r="H129" s="185">
        <v>133</v>
      </c>
      <c r="I129" s="195"/>
    </row>
    <row r="130" spans="1:9" ht="17.100000000000001" customHeight="1">
      <c r="A130" s="126" t="s">
        <v>250</v>
      </c>
      <c r="B130" s="139"/>
      <c r="C130" s="189">
        <v>436</v>
      </c>
      <c r="D130" s="216" t="s">
        <v>251</v>
      </c>
      <c r="E130" s="146"/>
      <c r="F130" s="139" t="s">
        <v>355</v>
      </c>
      <c r="G130" s="146"/>
      <c r="H130" s="189">
        <v>133</v>
      </c>
      <c r="I130" s="192"/>
    </row>
    <row r="131" spans="1:9" ht="17.100000000000001" customHeight="1">
      <c r="A131" s="124"/>
      <c r="B131" s="753" t="s">
        <v>356</v>
      </c>
      <c r="C131" s="185">
        <v>1500</v>
      </c>
      <c r="D131" s="215"/>
      <c r="E131" s="60"/>
      <c r="F131" s="138"/>
      <c r="G131" s="60"/>
      <c r="H131" s="185">
        <v>2100</v>
      </c>
      <c r="I131" s="195"/>
    </row>
    <row r="132" spans="1:9" ht="17.100000000000001" customHeight="1">
      <c r="A132" s="126" t="s">
        <v>224</v>
      </c>
      <c r="B132" s="754"/>
      <c r="C132" s="189">
        <v>1500</v>
      </c>
      <c r="D132" s="216" t="s">
        <v>251</v>
      </c>
      <c r="E132" s="146"/>
      <c r="F132" s="139" t="s">
        <v>357</v>
      </c>
      <c r="G132" s="146"/>
      <c r="H132" s="189">
        <v>2100</v>
      </c>
      <c r="I132" s="192"/>
    </row>
    <row r="133" spans="1:9" ht="17.100000000000001" customHeight="1">
      <c r="A133" s="236"/>
      <c r="B133" s="223" t="s">
        <v>358</v>
      </c>
      <c r="C133" s="556">
        <v>5383</v>
      </c>
      <c r="D133" s="215"/>
      <c r="E133" s="60"/>
      <c r="F133" s="138"/>
      <c r="G133" s="60"/>
      <c r="H133" s="185"/>
      <c r="I133" s="195"/>
    </row>
    <row r="134" spans="1:9" ht="17.100000000000001" customHeight="1">
      <c r="A134" s="237" t="s">
        <v>899</v>
      </c>
      <c r="B134" s="227"/>
      <c r="C134" s="228">
        <v>5383</v>
      </c>
      <c r="D134" s="216"/>
      <c r="E134" s="146"/>
      <c r="F134" s="139"/>
      <c r="G134" s="146"/>
      <c r="H134" s="189"/>
      <c r="I134" s="192"/>
    </row>
    <row r="135" spans="1:9" ht="17.100000000000001" customHeight="1">
      <c r="A135" s="124"/>
      <c r="B135" s="138"/>
      <c r="C135" s="557">
        <f>C127+C129+C131+C133</f>
        <v>11162</v>
      </c>
      <c r="D135" s="215"/>
      <c r="E135" s="60"/>
      <c r="F135" s="138"/>
      <c r="G135" s="60"/>
      <c r="H135" s="185">
        <f>H127+H131+H133+H129</f>
        <v>2787</v>
      </c>
      <c r="I135" s="195"/>
    </row>
    <row r="136" spans="1:9" ht="17.100000000000001" customHeight="1" thickBot="1">
      <c r="A136" s="142" t="s">
        <v>247</v>
      </c>
      <c r="B136" s="147"/>
      <c r="C136" s="258">
        <f>C128+C130+C132+C134</f>
        <v>11162</v>
      </c>
      <c r="D136" s="230" t="s">
        <v>351</v>
      </c>
      <c r="E136" s="148"/>
      <c r="F136" s="147"/>
      <c r="G136" s="148"/>
      <c r="H136" s="209">
        <f>H128+H132+H134+H130</f>
        <v>2787</v>
      </c>
      <c r="I136" s="212"/>
    </row>
    <row r="137" spans="1:9" ht="17.100000000000001" customHeight="1">
      <c r="A137" s="118"/>
      <c r="B137" s="561"/>
      <c r="C137" s="559"/>
      <c r="D137" s="118"/>
      <c r="E137" s="118"/>
      <c r="F137" s="118"/>
      <c r="G137" s="118"/>
      <c r="H137" s="560"/>
      <c r="I137" s="560"/>
    </row>
    <row r="138" spans="1:9" ht="29.1" customHeight="1" thickBot="1">
      <c r="A138" s="60"/>
      <c r="B138" s="60"/>
      <c r="C138" s="60"/>
      <c r="D138" s="60"/>
      <c r="E138" s="255"/>
      <c r="F138" s="255"/>
      <c r="G138" s="60"/>
      <c r="H138" s="60"/>
      <c r="I138" s="60"/>
    </row>
    <row r="139" spans="1:9" ht="17.100000000000001" customHeight="1">
      <c r="A139" s="66" t="s">
        <v>262</v>
      </c>
      <c r="B139" s="67"/>
      <c r="C139" s="68"/>
      <c r="D139" s="68"/>
      <c r="E139" s="68"/>
      <c r="F139" s="149" t="s">
        <v>359</v>
      </c>
      <c r="G139" s="159">
        <f>D142</f>
        <v>303</v>
      </c>
      <c r="H139" s="149" t="s">
        <v>360</v>
      </c>
      <c r="I139" s="167"/>
    </row>
    <row r="140" spans="1:9" ht="17.100000000000001" customHeight="1" thickBot="1">
      <c r="A140" s="70" t="s">
        <v>383</v>
      </c>
      <c r="B140" s="71"/>
      <c r="C140" s="72"/>
      <c r="D140" s="72"/>
      <c r="E140" s="72"/>
      <c r="F140" s="151"/>
      <c r="G140" s="72">
        <f>D143</f>
        <v>303</v>
      </c>
      <c r="H140" s="72" t="s">
        <v>361</v>
      </c>
      <c r="I140" s="168"/>
    </row>
    <row r="141" spans="1:9" ht="17.100000000000001" customHeight="1" thickTop="1">
      <c r="A141" s="77" t="s">
        <v>216</v>
      </c>
      <c r="B141" s="87" t="s">
        <v>237</v>
      </c>
      <c r="C141" s="137"/>
      <c r="D141" s="87" t="s">
        <v>338</v>
      </c>
      <c r="E141" s="161" t="s">
        <v>216</v>
      </c>
      <c r="F141" s="137"/>
      <c r="G141" s="87" t="s">
        <v>237</v>
      </c>
      <c r="H141" s="169"/>
      <c r="I141" s="88" t="s">
        <v>338</v>
      </c>
    </row>
    <row r="142" spans="1:9" ht="17.100000000000001" customHeight="1">
      <c r="A142" s="74"/>
      <c r="B142" s="75"/>
      <c r="C142" s="76"/>
      <c r="D142" s="90">
        <v>303</v>
      </c>
      <c r="E142" s="160"/>
      <c r="F142" s="76"/>
      <c r="G142" s="75"/>
      <c r="H142" s="170"/>
      <c r="I142" s="85"/>
    </row>
    <row r="143" spans="1:9" ht="17.100000000000001" customHeight="1" thickBot="1">
      <c r="A143" s="81" t="s">
        <v>252</v>
      </c>
      <c r="B143" s="82"/>
      <c r="C143" s="83"/>
      <c r="D143" s="82">
        <v>303</v>
      </c>
      <c r="E143" s="747"/>
      <c r="F143" s="748"/>
      <c r="G143" s="82"/>
      <c r="H143" s="172"/>
      <c r="I143" s="166"/>
    </row>
    <row r="144" spans="1:9" ht="17.100000000000001" customHeight="1">
      <c r="A144" s="76"/>
      <c r="B144" s="76"/>
      <c r="C144" s="76"/>
      <c r="D144" s="76"/>
      <c r="E144" s="256"/>
      <c r="F144" s="256"/>
      <c r="G144" s="76"/>
      <c r="H144" s="76"/>
      <c r="I144" s="76"/>
    </row>
    <row r="145" spans="1:9" ht="17.100000000000001" customHeight="1">
      <c r="A145" s="76"/>
      <c r="B145" s="76"/>
      <c r="C145" s="76"/>
      <c r="D145" s="76"/>
      <c r="E145" s="256"/>
      <c r="F145" s="256"/>
      <c r="G145" s="76"/>
      <c r="H145" s="76"/>
      <c r="I145" s="76"/>
    </row>
    <row r="146" spans="1:9" ht="26.25" customHeight="1">
      <c r="A146" s="76"/>
      <c r="B146" s="76"/>
      <c r="C146" s="76"/>
      <c r="D146" s="76"/>
      <c r="E146" s="256"/>
      <c r="F146" s="256"/>
      <c r="G146" s="76"/>
      <c r="H146" s="76"/>
      <c r="I146" s="76"/>
    </row>
    <row r="147" spans="1:9" ht="27.9" customHeight="1" thickBot="1">
      <c r="A147" s="60"/>
      <c r="B147" s="60"/>
      <c r="C147" s="60"/>
      <c r="D147" s="60"/>
      <c r="E147" s="60"/>
      <c r="F147" s="60"/>
      <c r="G147" s="60"/>
      <c r="H147" s="60"/>
      <c r="I147" s="60"/>
    </row>
    <row r="148" spans="1:9" ht="17.100000000000001" customHeight="1">
      <c r="A148" s="66" t="s">
        <v>262</v>
      </c>
      <c r="B148" s="67"/>
      <c r="C148" s="68"/>
      <c r="D148" s="68"/>
      <c r="E148" s="68"/>
      <c r="F148" s="149" t="s">
        <v>359</v>
      </c>
      <c r="G148" s="159">
        <f>D151</f>
        <v>303</v>
      </c>
      <c r="H148" s="149" t="s">
        <v>360</v>
      </c>
      <c r="I148" s="167"/>
    </row>
    <row r="149" spans="1:9" ht="17.100000000000001" customHeight="1" thickBot="1">
      <c r="A149" s="70" t="s">
        <v>398</v>
      </c>
      <c r="B149" s="71"/>
      <c r="C149" s="72"/>
      <c r="D149" s="72"/>
      <c r="E149" s="72"/>
      <c r="F149" s="151"/>
      <c r="G149" s="72">
        <f>D152</f>
        <v>303</v>
      </c>
      <c r="H149" s="72" t="s">
        <v>361</v>
      </c>
      <c r="I149" s="168"/>
    </row>
    <row r="150" spans="1:9" ht="17.100000000000001" customHeight="1" thickTop="1">
      <c r="A150" s="77" t="s">
        <v>216</v>
      </c>
      <c r="B150" s="87" t="s">
        <v>237</v>
      </c>
      <c r="C150" s="137"/>
      <c r="D150" s="87" t="s">
        <v>338</v>
      </c>
      <c r="E150" s="161" t="s">
        <v>216</v>
      </c>
      <c r="F150" s="137"/>
      <c r="G150" s="87" t="s">
        <v>237</v>
      </c>
      <c r="H150" s="169"/>
      <c r="I150" s="88" t="s">
        <v>338</v>
      </c>
    </row>
    <row r="151" spans="1:9" ht="17.100000000000001" customHeight="1">
      <c r="A151" s="74"/>
      <c r="B151" s="75"/>
      <c r="C151" s="76"/>
      <c r="D151" s="90">
        <v>303</v>
      </c>
      <c r="E151" s="160"/>
      <c r="F151" s="76"/>
      <c r="G151" s="75"/>
      <c r="H151" s="170"/>
      <c r="I151" s="85"/>
    </row>
    <row r="152" spans="1:9" ht="17.100000000000001" customHeight="1" thickBot="1">
      <c r="A152" s="81" t="s">
        <v>252</v>
      </c>
      <c r="B152" s="82"/>
      <c r="C152" s="83"/>
      <c r="D152" s="82">
        <v>303</v>
      </c>
      <c r="E152" s="747"/>
      <c r="F152" s="748"/>
      <c r="G152" s="82"/>
      <c r="H152" s="172"/>
      <c r="I152" s="166"/>
    </row>
    <row r="153" spans="1:9" ht="17.100000000000001" customHeight="1" thickBot="1">
      <c r="A153" s="60"/>
      <c r="B153" s="60"/>
      <c r="C153" s="60"/>
      <c r="D153" s="60"/>
      <c r="E153" s="60"/>
      <c r="F153" s="60"/>
      <c r="G153" s="60"/>
      <c r="H153" s="60"/>
      <c r="I153" s="60"/>
    </row>
    <row r="154" spans="1:9" ht="17.100000000000001" customHeight="1">
      <c r="A154" s="66" t="s">
        <v>262</v>
      </c>
      <c r="B154" s="68"/>
      <c r="C154" s="68"/>
      <c r="D154" s="68"/>
      <c r="E154" s="68"/>
      <c r="F154" s="149"/>
      <c r="G154" s="159"/>
      <c r="H154" s="149"/>
      <c r="I154" s="167"/>
    </row>
    <row r="155" spans="1:9" ht="17.100000000000001" customHeight="1" thickBot="1">
      <c r="A155" s="70" t="s">
        <v>399</v>
      </c>
      <c r="B155" s="72"/>
      <c r="C155" s="72"/>
      <c r="D155" s="72"/>
      <c r="E155" s="72"/>
      <c r="F155" s="151"/>
      <c r="G155" s="72"/>
      <c r="H155" s="72"/>
      <c r="I155" s="168"/>
    </row>
    <row r="156" spans="1:9" ht="17.100000000000001" customHeight="1" thickTop="1">
      <c r="A156" s="77" t="s">
        <v>395</v>
      </c>
      <c r="B156" s="87" t="s">
        <v>237</v>
      </c>
      <c r="C156" s="137"/>
      <c r="D156" s="87" t="s">
        <v>227</v>
      </c>
      <c r="E156" s="161" t="s">
        <v>395</v>
      </c>
      <c r="F156" s="137"/>
      <c r="G156" s="87" t="s">
        <v>237</v>
      </c>
      <c r="H156" s="169"/>
      <c r="I156" s="88" t="s">
        <v>396</v>
      </c>
    </row>
    <row r="157" spans="1:9" ht="17.100000000000001" customHeight="1">
      <c r="A157" s="74"/>
      <c r="B157" s="75"/>
      <c r="C157" s="76"/>
      <c r="D157" s="75"/>
      <c r="E157" s="160"/>
      <c r="F157" s="76"/>
      <c r="G157" s="75"/>
      <c r="H157" s="170"/>
      <c r="I157" s="85"/>
    </row>
    <row r="158" spans="1:9" ht="17.100000000000001" customHeight="1">
      <c r="A158" s="77" t="s">
        <v>935</v>
      </c>
      <c r="B158" s="678" t="s">
        <v>934</v>
      </c>
      <c r="C158" s="589"/>
      <c r="D158" s="678">
        <v>367</v>
      </c>
      <c r="E158" s="161" t="s">
        <v>1003</v>
      </c>
      <c r="F158" s="137"/>
      <c r="G158" s="678" t="s">
        <v>934</v>
      </c>
      <c r="H158" s="238"/>
      <c r="I158" s="88">
        <v>205</v>
      </c>
    </row>
    <row r="159" spans="1:9" ht="17.100000000000001" customHeight="1">
      <c r="A159" s="74"/>
      <c r="B159" s="590"/>
      <c r="C159" s="591"/>
      <c r="D159" s="590"/>
      <c r="E159" s="160"/>
      <c r="F159" s="76"/>
      <c r="G159" s="590"/>
      <c r="H159" s="170"/>
      <c r="I159" s="85"/>
    </row>
    <row r="160" spans="1:9" ht="17.100000000000001" customHeight="1">
      <c r="A160" s="77" t="s">
        <v>936</v>
      </c>
      <c r="B160" s="678" t="s">
        <v>934</v>
      </c>
      <c r="C160" s="589"/>
      <c r="D160" s="678">
        <v>367</v>
      </c>
      <c r="E160" s="161" t="s">
        <v>394</v>
      </c>
      <c r="F160" s="137"/>
      <c r="G160" s="678" t="s">
        <v>934</v>
      </c>
      <c r="H160" s="238"/>
      <c r="I160" s="88">
        <v>205</v>
      </c>
    </row>
    <row r="161" spans="1:9" ht="17.100000000000001" customHeight="1">
      <c r="A161" s="74"/>
      <c r="B161" s="590"/>
      <c r="C161" s="591"/>
      <c r="D161" s="592"/>
      <c r="E161" s="160"/>
      <c r="F161" s="76"/>
      <c r="G161" s="590"/>
      <c r="H161" s="170"/>
      <c r="I161" s="85"/>
    </row>
    <row r="162" spans="1:9" ht="17.100000000000001" customHeight="1">
      <c r="A162" s="77" t="s">
        <v>937</v>
      </c>
      <c r="B162" s="678" t="s">
        <v>934</v>
      </c>
      <c r="C162" s="589"/>
      <c r="D162" s="678">
        <v>367</v>
      </c>
      <c r="E162" s="774" t="s">
        <v>938</v>
      </c>
      <c r="F162" s="775"/>
      <c r="G162" s="678" t="s">
        <v>934</v>
      </c>
      <c r="H162" s="680" t="s">
        <v>939</v>
      </c>
      <c r="I162" s="681">
        <v>1025</v>
      </c>
    </row>
    <row r="163" spans="1:9" ht="17.100000000000001" customHeight="1">
      <c r="A163" s="596"/>
      <c r="B163" s="597"/>
      <c r="C163" s="598"/>
      <c r="D163" s="599"/>
      <c r="E163" s="600"/>
      <c r="F163" s="601"/>
      <c r="G163" s="597"/>
      <c r="H163" s="602"/>
      <c r="I163" s="603"/>
    </row>
    <row r="164" spans="1:9" ht="17.100000000000001" customHeight="1" thickBot="1">
      <c r="A164" s="81" t="s">
        <v>158</v>
      </c>
      <c r="B164" s="679" t="s">
        <v>933</v>
      </c>
      <c r="C164" s="594"/>
      <c r="D164" s="679">
        <v>122</v>
      </c>
      <c r="E164" s="772"/>
      <c r="F164" s="773"/>
      <c r="G164" s="593"/>
      <c r="H164" s="172"/>
      <c r="I164" s="595"/>
    </row>
    <row r="165" spans="1:9" ht="17.100000000000001" customHeight="1">
      <c r="A165" s="76"/>
      <c r="B165" s="76"/>
      <c r="C165" s="76"/>
      <c r="D165" s="561"/>
      <c r="E165" s="562"/>
      <c r="F165" s="562"/>
      <c r="G165" s="76"/>
      <c r="H165" s="76"/>
      <c r="I165" s="563"/>
    </row>
    <row r="166" spans="1:9" ht="17.100000000000001" customHeight="1" thickBot="1">
      <c r="A166" s="60"/>
      <c r="B166" s="60"/>
      <c r="C166" s="60"/>
      <c r="D166" s="60"/>
      <c r="E166" s="60"/>
      <c r="F166" s="60"/>
      <c r="G166" s="60"/>
      <c r="H166" s="60"/>
      <c r="I166" s="60"/>
    </row>
    <row r="167" spans="1:9" ht="17.100000000000001" customHeight="1">
      <c r="A167" s="66" t="s">
        <v>262</v>
      </c>
      <c r="B167" s="67"/>
      <c r="C167" s="68"/>
      <c r="D167" s="68"/>
      <c r="E167" s="68"/>
      <c r="F167" s="68"/>
      <c r="G167" s="68"/>
      <c r="H167" s="68"/>
      <c r="I167" s="69"/>
    </row>
    <row r="168" spans="1:9" ht="17.100000000000001" customHeight="1" thickBot="1">
      <c r="A168" s="70" t="s">
        <v>400</v>
      </c>
      <c r="B168" s="71"/>
      <c r="C168" s="72"/>
      <c r="D168" s="72"/>
      <c r="E168" s="72"/>
      <c r="F168" s="72"/>
      <c r="G168" s="72"/>
      <c r="H168" s="72"/>
      <c r="I168" s="73"/>
    </row>
    <row r="169" spans="1:9" ht="17.100000000000001" customHeight="1" thickTop="1">
      <c r="A169" s="74" t="s">
        <v>263</v>
      </c>
      <c r="B169" s="75" t="s">
        <v>200</v>
      </c>
      <c r="C169" s="75" t="s">
        <v>201</v>
      </c>
      <c r="D169" s="75" t="s">
        <v>202</v>
      </c>
      <c r="E169" s="75" t="s">
        <v>203</v>
      </c>
      <c r="F169" s="75" t="s">
        <v>198</v>
      </c>
      <c r="G169" s="75" t="s">
        <v>204</v>
      </c>
      <c r="H169" s="75" t="s">
        <v>205</v>
      </c>
      <c r="I169" s="85" t="s">
        <v>265</v>
      </c>
    </row>
    <row r="170" spans="1:9" ht="17.100000000000001" customHeight="1">
      <c r="A170" s="86" t="s">
        <v>264</v>
      </c>
      <c r="B170" s="87" t="s">
        <v>206</v>
      </c>
      <c r="C170" s="87" t="s">
        <v>266</v>
      </c>
      <c r="D170" s="87" t="s">
        <v>207</v>
      </c>
      <c r="E170" s="87" t="s">
        <v>208</v>
      </c>
      <c r="F170" s="87" t="s">
        <v>209</v>
      </c>
      <c r="G170" s="87" t="s">
        <v>210</v>
      </c>
      <c r="H170" s="87" t="s">
        <v>211</v>
      </c>
      <c r="I170" s="88" t="s">
        <v>212</v>
      </c>
    </row>
    <row r="171" spans="1:9" ht="17.100000000000001" customHeight="1">
      <c r="A171" s="74" t="s">
        <v>267</v>
      </c>
      <c r="B171" s="89">
        <f>SUM(C172:I172)</f>
        <v>76</v>
      </c>
      <c r="C171" s="90">
        <v>1</v>
      </c>
      <c r="D171" s="90">
        <v>5</v>
      </c>
      <c r="E171" s="90"/>
      <c r="F171" s="90"/>
      <c r="G171" s="90">
        <v>5</v>
      </c>
      <c r="H171" s="90"/>
      <c r="I171" s="91"/>
    </row>
    <row r="172" spans="1:9" ht="17.100000000000001" customHeight="1">
      <c r="A172" s="92" t="s">
        <v>268</v>
      </c>
      <c r="B172" s="93" t="s">
        <v>213</v>
      </c>
      <c r="C172" s="94">
        <v>1</v>
      </c>
      <c r="D172" s="676">
        <v>5</v>
      </c>
      <c r="E172" s="676">
        <v>20</v>
      </c>
      <c r="F172" s="676">
        <v>45</v>
      </c>
      <c r="G172" s="676">
        <v>5</v>
      </c>
      <c r="H172" s="95"/>
      <c r="I172" s="96"/>
    </row>
    <row r="173" spans="1:9" ht="17.100000000000001" customHeight="1">
      <c r="A173" s="74" t="s">
        <v>269</v>
      </c>
      <c r="B173" s="89">
        <f>SUM(C174:I174)</f>
        <v>83</v>
      </c>
      <c r="C173" s="90"/>
      <c r="D173" s="90">
        <v>5</v>
      </c>
      <c r="E173" s="90"/>
      <c r="F173" s="90"/>
      <c r="G173" s="90">
        <v>10</v>
      </c>
      <c r="H173" s="90">
        <v>1</v>
      </c>
      <c r="I173" s="91"/>
    </row>
    <row r="174" spans="1:9" ht="17.100000000000001" customHeight="1">
      <c r="A174" s="92" t="s">
        <v>270</v>
      </c>
      <c r="B174" s="93" t="s">
        <v>213</v>
      </c>
      <c r="C174" s="676">
        <v>2</v>
      </c>
      <c r="D174" s="676">
        <v>5</v>
      </c>
      <c r="E174" s="676">
        <v>20</v>
      </c>
      <c r="F174" s="676">
        <v>45</v>
      </c>
      <c r="G174" s="676">
        <v>10</v>
      </c>
      <c r="H174" s="676">
        <v>1</v>
      </c>
      <c r="I174" s="96"/>
    </row>
    <row r="175" spans="1:9" ht="17.100000000000001" customHeight="1">
      <c r="A175" s="74" t="s">
        <v>271</v>
      </c>
      <c r="B175" s="89">
        <f>SUM(C176:I176)</f>
        <v>321</v>
      </c>
      <c r="C175" s="90"/>
      <c r="D175" s="90">
        <v>10</v>
      </c>
      <c r="E175" s="90"/>
      <c r="F175" s="90"/>
      <c r="G175" s="90"/>
      <c r="H175" s="90"/>
      <c r="I175" s="91"/>
    </row>
    <row r="176" spans="1:9" ht="17.100000000000001" customHeight="1">
      <c r="A176" s="92" t="s">
        <v>214</v>
      </c>
      <c r="B176" s="93"/>
      <c r="C176" s="676">
        <v>6</v>
      </c>
      <c r="D176" s="676">
        <v>10</v>
      </c>
      <c r="E176" s="676">
        <v>40</v>
      </c>
      <c r="F176" s="676">
        <v>75</v>
      </c>
      <c r="G176" s="676">
        <v>110</v>
      </c>
      <c r="H176" s="676">
        <v>45</v>
      </c>
      <c r="I176" s="682">
        <v>35</v>
      </c>
    </row>
    <row r="177" spans="1:9" ht="17.100000000000001" customHeight="1">
      <c r="A177" s="74" t="s">
        <v>272</v>
      </c>
      <c r="B177" s="89">
        <f>SUM(C178:I178)</f>
        <v>280</v>
      </c>
      <c r="C177" s="90"/>
      <c r="D177" s="90"/>
      <c r="E177" s="90"/>
      <c r="F177" s="90"/>
      <c r="G177" s="90"/>
      <c r="H177" s="90"/>
      <c r="I177" s="91"/>
    </row>
    <row r="178" spans="1:9" ht="17.100000000000001" customHeight="1">
      <c r="A178" s="77" t="s">
        <v>215</v>
      </c>
      <c r="B178" s="89"/>
      <c r="C178" s="676">
        <v>6</v>
      </c>
      <c r="D178" s="676">
        <v>25</v>
      </c>
      <c r="E178" s="676">
        <v>45</v>
      </c>
      <c r="F178" s="676">
        <v>65</v>
      </c>
      <c r="G178" s="676">
        <v>65</v>
      </c>
      <c r="H178" s="676">
        <v>44</v>
      </c>
      <c r="I178" s="682">
        <v>30</v>
      </c>
    </row>
    <row r="179" spans="1:9" ht="17.100000000000001" customHeight="1">
      <c r="A179" s="74"/>
      <c r="B179" s="90"/>
      <c r="C179" s="90"/>
      <c r="D179" s="90"/>
      <c r="E179" s="90"/>
      <c r="F179" s="90"/>
      <c r="G179" s="90"/>
      <c r="H179" s="90"/>
      <c r="I179" s="91"/>
    </row>
    <row r="180" spans="1:9" ht="17.100000000000001" customHeight="1" thickBot="1">
      <c r="A180" s="97" t="s">
        <v>273</v>
      </c>
      <c r="B180" s="98">
        <f>SUM(C180:I180)</f>
        <v>760</v>
      </c>
      <c r="C180" s="98">
        <f t="shared" ref="C180:I180" si="3">C172+C174+C176+C178</f>
        <v>15</v>
      </c>
      <c r="D180" s="98">
        <f t="shared" si="3"/>
        <v>45</v>
      </c>
      <c r="E180" s="98">
        <f t="shared" si="3"/>
        <v>125</v>
      </c>
      <c r="F180" s="98">
        <f t="shared" si="3"/>
        <v>230</v>
      </c>
      <c r="G180" s="98">
        <f t="shared" si="3"/>
        <v>190</v>
      </c>
      <c r="H180" s="98">
        <f t="shared" si="3"/>
        <v>90</v>
      </c>
      <c r="I180" s="99">
        <f t="shared" si="3"/>
        <v>65</v>
      </c>
    </row>
    <row r="181" spans="1:9" ht="17.100000000000001" customHeight="1" thickBot="1">
      <c r="A181" s="60"/>
      <c r="B181" s="60"/>
      <c r="C181" s="60"/>
      <c r="D181" s="60"/>
      <c r="E181" s="60"/>
      <c r="F181" s="60"/>
      <c r="G181" s="60"/>
      <c r="H181" s="60"/>
      <c r="I181" s="60"/>
    </row>
    <row r="182" spans="1:9" ht="17.100000000000001" customHeight="1">
      <c r="A182" s="116" t="s">
        <v>262</v>
      </c>
      <c r="B182" s="117"/>
      <c r="C182" s="118"/>
      <c r="D182" s="118"/>
      <c r="E182" s="118"/>
      <c r="F182" s="118"/>
      <c r="G182" s="118"/>
      <c r="H182" s="118"/>
      <c r="I182" s="119"/>
    </row>
    <row r="183" spans="1:9" ht="17.100000000000001" customHeight="1" thickBot="1">
      <c r="A183" s="120" t="s">
        <v>402</v>
      </c>
      <c r="B183" s="121"/>
      <c r="C183" s="122"/>
      <c r="D183" s="122"/>
      <c r="E183" s="122"/>
      <c r="F183" s="122"/>
      <c r="G183" s="122"/>
      <c r="H183" s="122"/>
      <c r="I183" s="123"/>
    </row>
    <row r="184" spans="1:9" ht="17.100000000000001" customHeight="1" thickTop="1">
      <c r="A184" s="124"/>
      <c r="B184" s="138" t="s">
        <v>230</v>
      </c>
      <c r="C184" s="138" t="s">
        <v>202</v>
      </c>
      <c r="D184" s="138" t="s">
        <v>203</v>
      </c>
      <c r="E184" s="138" t="s">
        <v>198</v>
      </c>
      <c r="F184" s="138" t="s">
        <v>204</v>
      </c>
      <c r="G184" s="138" t="s">
        <v>281</v>
      </c>
      <c r="H184" s="138" t="s">
        <v>292</v>
      </c>
      <c r="I184" s="125" t="s">
        <v>293</v>
      </c>
    </row>
    <row r="185" spans="1:9" ht="17.100000000000001" customHeight="1">
      <c r="A185" s="126" t="s">
        <v>294</v>
      </c>
      <c r="B185" s="139" t="s">
        <v>231</v>
      </c>
      <c r="C185" s="139" t="s">
        <v>207</v>
      </c>
      <c r="D185" s="139" t="s">
        <v>208</v>
      </c>
      <c r="E185" s="139" t="s">
        <v>209</v>
      </c>
      <c r="F185" s="139" t="s">
        <v>210</v>
      </c>
      <c r="G185" s="139" t="s">
        <v>295</v>
      </c>
      <c r="H185" s="139" t="s">
        <v>296</v>
      </c>
      <c r="I185" s="140"/>
    </row>
    <row r="186" spans="1:9" ht="17.100000000000001" customHeight="1">
      <c r="A186" s="124"/>
      <c r="B186" s="128"/>
      <c r="C186" s="128"/>
      <c r="D186" s="128"/>
      <c r="E186" s="128"/>
      <c r="F186" s="128"/>
      <c r="G186" s="128"/>
      <c r="H186" s="128"/>
      <c r="I186" s="141"/>
    </row>
    <row r="187" spans="1:9" ht="17.100000000000001" customHeight="1">
      <c r="A187" s="126" t="s">
        <v>297</v>
      </c>
      <c r="B187" s="683">
        <v>39</v>
      </c>
      <c r="C187" s="683">
        <v>104</v>
      </c>
      <c r="D187" s="683">
        <v>42</v>
      </c>
      <c r="E187" s="683">
        <v>4</v>
      </c>
      <c r="F187" s="683">
        <v>1</v>
      </c>
      <c r="G187" s="683">
        <v>1</v>
      </c>
      <c r="H187" s="684">
        <v>2</v>
      </c>
      <c r="I187" s="132">
        <f t="shared" ref="I187:I189" si="4">SUM(B187:H187)</f>
        <v>193</v>
      </c>
    </row>
    <row r="188" spans="1:9" ht="17.100000000000001" customHeight="1">
      <c r="A188" s="124"/>
      <c r="B188" s="128"/>
      <c r="C188" s="128"/>
      <c r="D188" s="128">
        <v>0</v>
      </c>
      <c r="E188" s="128"/>
      <c r="F188" s="128"/>
      <c r="G188" s="128"/>
      <c r="H188" s="128"/>
      <c r="I188" s="141"/>
    </row>
    <row r="189" spans="1:9" ht="17.100000000000001" customHeight="1">
      <c r="A189" s="126" t="s">
        <v>232</v>
      </c>
      <c r="B189" s="131"/>
      <c r="C189" s="131"/>
      <c r="D189" s="131"/>
      <c r="E189" s="683">
        <v>4</v>
      </c>
      <c r="F189" s="683">
        <v>4</v>
      </c>
      <c r="G189" s="683">
        <v>8</v>
      </c>
      <c r="H189" s="684">
        <v>44</v>
      </c>
      <c r="I189" s="132">
        <f t="shared" si="4"/>
        <v>60</v>
      </c>
    </row>
    <row r="190" spans="1:9" ht="17.100000000000001" customHeight="1">
      <c r="A190" s="124"/>
      <c r="B190" s="128"/>
      <c r="C190" s="128"/>
      <c r="D190" s="128"/>
      <c r="E190" s="128"/>
      <c r="F190" s="128"/>
      <c r="G190" s="128"/>
      <c r="H190" s="128"/>
      <c r="I190" s="141"/>
    </row>
    <row r="191" spans="1:9" ht="17.100000000000001" customHeight="1">
      <c r="A191" s="126"/>
      <c r="B191" s="131"/>
      <c r="C191" s="131"/>
      <c r="D191" s="131"/>
      <c r="E191" s="131"/>
      <c r="F191" s="131"/>
      <c r="G191" s="131"/>
      <c r="H191" s="139"/>
      <c r="I191" s="132"/>
    </row>
    <row r="192" spans="1:9" ht="17.100000000000001" customHeight="1">
      <c r="A192" s="124"/>
      <c r="B192" s="128"/>
      <c r="C192" s="128"/>
      <c r="D192" s="128"/>
      <c r="E192" s="128"/>
      <c r="F192" s="128"/>
      <c r="G192" s="128"/>
      <c r="H192" s="128"/>
      <c r="I192" s="141"/>
    </row>
    <row r="193" spans="1:9" ht="17.100000000000001" customHeight="1" thickBot="1">
      <c r="A193" s="142" t="s">
        <v>293</v>
      </c>
      <c r="B193" s="133">
        <f>B187+B189+B191</f>
        <v>39</v>
      </c>
      <c r="C193" s="133">
        <f t="shared" ref="C193:H193" si="5">C187+C189+C191</f>
        <v>104</v>
      </c>
      <c r="D193" s="133">
        <f t="shared" si="5"/>
        <v>42</v>
      </c>
      <c r="E193" s="133">
        <f t="shared" si="5"/>
        <v>8</v>
      </c>
      <c r="F193" s="133">
        <f t="shared" si="5"/>
        <v>5</v>
      </c>
      <c r="G193" s="133">
        <f t="shared" si="5"/>
        <v>9</v>
      </c>
      <c r="H193" s="133">
        <f t="shared" si="5"/>
        <v>46</v>
      </c>
      <c r="I193" s="134">
        <f>SUM(B193:H193)</f>
        <v>253</v>
      </c>
    </row>
    <row r="194" spans="1:9" ht="17.100000000000001" customHeight="1" thickBot="1">
      <c r="A194" s="60"/>
      <c r="B194" s="60"/>
      <c r="C194" s="60"/>
      <c r="D194" s="60"/>
      <c r="E194" s="60"/>
      <c r="F194" s="60"/>
      <c r="G194" s="60"/>
      <c r="H194" s="60"/>
      <c r="I194" s="60"/>
    </row>
    <row r="195" spans="1:9" ht="17.100000000000001" customHeight="1">
      <c r="A195" s="116" t="s">
        <v>262</v>
      </c>
      <c r="B195" s="117"/>
      <c r="C195" s="118"/>
      <c r="D195" s="118"/>
      <c r="E195" s="118"/>
      <c r="F195" s="118"/>
      <c r="G195" s="118"/>
      <c r="H195" s="117" t="s">
        <v>298</v>
      </c>
      <c r="I195" s="143">
        <f>I199</f>
        <v>120</v>
      </c>
    </row>
    <row r="196" spans="1:9" ht="17.100000000000001" customHeight="1" thickBot="1">
      <c r="A196" s="120" t="s">
        <v>403</v>
      </c>
      <c r="B196" s="121"/>
      <c r="C196" s="122"/>
      <c r="D196" s="122"/>
      <c r="E196" s="122"/>
      <c r="F196" s="122"/>
      <c r="G196" s="122"/>
      <c r="H196" s="121"/>
      <c r="I196" s="144">
        <f>I200</f>
        <v>120</v>
      </c>
    </row>
    <row r="197" spans="1:9" ht="17.100000000000001" customHeight="1" thickTop="1">
      <c r="A197" s="124"/>
      <c r="B197" s="138"/>
      <c r="C197" s="60"/>
      <c r="D197" s="60"/>
      <c r="E197" s="60"/>
      <c r="F197" s="138" t="s">
        <v>299</v>
      </c>
      <c r="G197" s="138"/>
      <c r="H197" s="138"/>
      <c r="I197" s="145" t="s">
        <v>233</v>
      </c>
    </row>
    <row r="198" spans="1:9" ht="17.100000000000001" customHeight="1">
      <c r="A198" s="126" t="s">
        <v>216</v>
      </c>
      <c r="B198" s="139" t="s">
        <v>228</v>
      </c>
      <c r="C198" s="146"/>
      <c r="D198" s="146"/>
      <c r="E198" s="146"/>
      <c r="F198" s="139" t="s">
        <v>300</v>
      </c>
      <c r="G198" s="139"/>
      <c r="H198" s="139"/>
      <c r="I198" s="140"/>
    </row>
    <row r="199" spans="1:9" ht="17.100000000000001" customHeight="1">
      <c r="A199" s="124"/>
      <c r="B199" s="138" t="s">
        <v>301</v>
      </c>
      <c r="C199" s="60"/>
      <c r="D199" s="60"/>
      <c r="E199" s="60"/>
      <c r="F199" s="128">
        <v>120</v>
      </c>
      <c r="G199" s="129"/>
      <c r="H199" s="129"/>
      <c r="I199" s="141">
        <f>F199</f>
        <v>120</v>
      </c>
    </row>
    <row r="200" spans="1:9" ht="17.100000000000001" customHeight="1" thickBot="1">
      <c r="A200" s="142" t="s">
        <v>229</v>
      </c>
      <c r="B200" s="147" t="s">
        <v>302</v>
      </c>
      <c r="C200" s="148"/>
      <c r="D200" s="148"/>
      <c r="E200" s="148"/>
      <c r="F200" s="133">
        <v>120</v>
      </c>
      <c r="G200" s="133"/>
      <c r="H200" s="133"/>
      <c r="I200" s="134">
        <f>F200</f>
        <v>120</v>
      </c>
    </row>
    <row r="201" spans="1:9" ht="17.100000000000001" customHeight="1" thickBot="1">
      <c r="A201" s="60"/>
      <c r="B201" s="60"/>
      <c r="C201" s="60"/>
      <c r="D201" s="60"/>
      <c r="E201" s="60"/>
      <c r="F201" s="60"/>
      <c r="G201" s="60"/>
      <c r="H201" s="60"/>
      <c r="I201" s="60"/>
    </row>
    <row r="202" spans="1:9" ht="17.100000000000001" customHeight="1">
      <c r="A202" s="66" t="s">
        <v>262</v>
      </c>
      <c r="B202" s="68"/>
      <c r="C202" s="68"/>
      <c r="D202" s="68"/>
      <c r="E202" s="68"/>
      <c r="F202" s="149"/>
      <c r="G202" s="159"/>
      <c r="H202" s="149"/>
      <c r="I202" s="167"/>
    </row>
    <row r="203" spans="1:9" ht="17.100000000000001" customHeight="1" thickBot="1">
      <c r="A203" s="70" t="s">
        <v>404</v>
      </c>
      <c r="B203" s="72"/>
      <c r="C203" s="72"/>
      <c r="D203" s="72"/>
      <c r="E203" s="72"/>
      <c r="F203" s="151"/>
      <c r="G203" s="72"/>
      <c r="H203" s="72"/>
      <c r="I203" s="168"/>
    </row>
    <row r="204" spans="1:9" ht="17.100000000000001" customHeight="1" thickTop="1">
      <c r="A204" s="77" t="s">
        <v>395</v>
      </c>
      <c r="B204" s="87" t="s">
        <v>237</v>
      </c>
      <c r="C204" s="137"/>
      <c r="D204" s="87"/>
      <c r="E204" s="161" t="s">
        <v>395</v>
      </c>
      <c r="F204" s="137"/>
      <c r="G204" s="87" t="s">
        <v>237</v>
      </c>
      <c r="H204" s="169"/>
      <c r="I204" s="88" t="s">
        <v>396</v>
      </c>
    </row>
    <row r="205" spans="1:9" ht="17.100000000000001" customHeight="1">
      <c r="A205" s="74"/>
      <c r="B205" s="75"/>
      <c r="C205" s="76"/>
      <c r="D205" s="75"/>
      <c r="E205" s="160"/>
      <c r="F205" s="76"/>
      <c r="G205" s="75"/>
      <c r="H205" s="170"/>
      <c r="I205" s="85"/>
    </row>
    <row r="206" spans="1:9" ht="17.100000000000001" customHeight="1">
      <c r="A206" s="77" t="s">
        <v>405</v>
      </c>
      <c r="B206" s="87"/>
      <c r="C206" s="137"/>
      <c r="D206" s="87">
        <v>5</v>
      </c>
      <c r="E206" s="161" t="s">
        <v>406</v>
      </c>
      <c r="F206" s="137"/>
      <c r="G206" s="87"/>
      <c r="H206" s="238"/>
      <c r="I206" s="88">
        <v>1</v>
      </c>
    </row>
    <row r="207" spans="1:9" ht="17.100000000000001" customHeight="1">
      <c r="A207" s="74"/>
      <c r="B207" s="75"/>
      <c r="C207" s="76"/>
      <c r="D207" s="75"/>
      <c r="E207" s="160"/>
      <c r="F207" s="76"/>
      <c r="G207" s="75"/>
      <c r="H207" s="170"/>
      <c r="I207" s="85"/>
    </row>
    <row r="208" spans="1:9" ht="17.100000000000001" customHeight="1" thickBot="1">
      <c r="A208" s="81" t="s">
        <v>407</v>
      </c>
      <c r="B208" s="82"/>
      <c r="C208" s="83"/>
      <c r="D208" s="82">
        <v>1200</v>
      </c>
      <c r="E208" s="164"/>
      <c r="F208" s="83"/>
      <c r="G208" s="82"/>
      <c r="H208" s="172"/>
      <c r="I208" s="166"/>
    </row>
    <row r="209" spans="1:9" ht="17.100000000000001" customHeight="1" thickBot="1">
      <c r="A209" s="60"/>
      <c r="B209" s="60"/>
      <c r="C209" s="60"/>
      <c r="D209" s="60"/>
      <c r="E209" s="60"/>
      <c r="F209" s="60"/>
      <c r="G209" s="60"/>
      <c r="H209" s="60"/>
      <c r="I209" s="60"/>
    </row>
    <row r="210" spans="1:9" ht="17.100000000000001" hidden="1" customHeight="1">
      <c r="A210" s="66" t="s">
        <v>262</v>
      </c>
      <c r="B210" s="67"/>
      <c r="C210" s="68"/>
      <c r="D210" s="68"/>
      <c r="E210" s="68"/>
      <c r="F210" s="149" t="s">
        <v>359</v>
      </c>
      <c r="G210" s="159">
        <f>D213+I213</f>
        <v>40</v>
      </c>
      <c r="H210" s="149" t="s">
        <v>360</v>
      </c>
      <c r="I210" s="167"/>
    </row>
    <row r="211" spans="1:9" ht="17.100000000000001" hidden="1" customHeight="1" thickBot="1">
      <c r="A211" s="70" t="s">
        <v>409</v>
      </c>
      <c r="B211" s="71"/>
      <c r="C211" s="72"/>
      <c r="D211" s="72"/>
      <c r="E211" s="72"/>
      <c r="F211" s="151"/>
      <c r="G211" s="72">
        <f>D214+I214</f>
        <v>40</v>
      </c>
      <c r="H211" s="72" t="s">
        <v>361</v>
      </c>
      <c r="I211" s="168"/>
    </row>
    <row r="212" spans="1:9" ht="17.100000000000001" hidden="1" customHeight="1" thickTop="1">
      <c r="A212" s="77" t="s">
        <v>216</v>
      </c>
      <c r="B212" s="87" t="s">
        <v>237</v>
      </c>
      <c r="C212" s="137"/>
      <c r="D212" s="87" t="s">
        <v>338</v>
      </c>
      <c r="E212" s="161" t="s">
        <v>216</v>
      </c>
      <c r="F212" s="137"/>
      <c r="G212" s="87" t="s">
        <v>237</v>
      </c>
      <c r="H212" s="169"/>
      <c r="I212" s="88" t="s">
        <v>338</v>
      </c>
    </row>
    <row r="213" spans="1:9" ht="17.100000000000001" hidden="1" customHeight="1">
      <c r="A213" s="74"/>
      <c r="B213" s="75"/>
      <c r="C213" s="76"/>
      <c r="D213" s="90">
        <v>20</v>
      </c>
      <c r="E213" s="160"/>
      <c r="F213" s="76"/>
      <c r="G213" s="75"/>
      <c r="H213" s="170"/>
      <c r="I213" s="85">
        <v>20</v>
      </c>
    </row>
    <row r="214" spans="1:9" ht="17.100000000000001" hidden="1" customHeight="1" thickBot="1">
      <c r="A214" s="81" t="s">
        <v>253</v>
      </c>
      <c r="B214" s="82"/>
      <c r="C214" s="83"/>
      <c r="D214" s="82">
        <v>20</v>
      </c>
      <c r="E214" s="772" t="s">
        <v>408</v>
      </c>
      <c r="F214" s="773"/>
      <c r="G214" s="82"/>
      <c r="H214" s="172"/>
      <c r="I214" s="166">
        <v>20</v>
      </c>
    </row>
    <row r="215" spans="1:9" ht="17.100000000000001" hidden="1" customHeight="1" thickBot="1">
      <c r="A215" s="60"/>
      <c r="B215" s="60"/>
      <c r="C215" s="60"/>
      <c r="D215" s="60"/>
      <c r="E215" s="60"/>
      <c r="F215" s="60"/>
      <c r="G215" s="60"/>
      <c r="H215" s="60"/>
      <c r="I215" s="60"/>
    </row>
    <row r="216" spans="1:9" ht="17.100000000000001" customHeight="1">
      <c r="A216" s="116" t="s">
        <v>411</v>
      </c>
      <c r="B216" s="117"/>
      <c r="C216" s="118"/>
      <c r="D216" s="118"/>
      <c r="E216" s="118"/>
      <c r="F216" s="118"/>
      <c r="G216" s="239"/>
      <c r="H216" s="117" t="s">
        <v>298</v>
      </c>
      <c r="I216" s="240"/>
    </row>
    <row r="217" spans="1:9" ht="17.100000000000001" customHeight="1" thickBot="1">
      <c r="A217" s="120" t="s">
        <v>412</v>
      </c>
      <c r="B217" s="121"/>
      <c r="C217" s="122"/>
      <c r="D217" s="122"/>
      <c r="E217" s="122"/>
      <c r="F217" s="122"/>
      <c r="G217" s="241"/>
      <c r="H217" s="121"/>
      <c r="I217" s="144">
        <f>SUM(E221:I221)</f>
        <v>100</v>
      </c>
    </row>
    <row r="218" spans="1:9" ht="17.100000000000001" customHeight="1" thickTop="1">
      <c r="A218" s="124"/>
      <c r="B218" s="776" t="s">
        <v>255</v>
      </c>
      <c r="C218" s="777"/>
      <c r="D218" s="778"/>
      <c r="E218" s="138" t="s">
        <v>362</v>
      </c>
      <c r="F218" s="138" t="s">
        <v>363</v>
      </c>
      <c r="G218" s="138" t="s">
        <v>364</v>
      </c>
      <c r="H218" s="138" t="s">
        <v>365</v>
      </c>
      <c r="I218" s="145" t="s">
        <v>366</v>
      </c>
    </row>
    <row r="219" spans="1:9" ht="17.100000000000001" customHeight="1">
      <c r="A219" s="126" t="s">
        <v>216</v>
      </c>
      <c r="B219" s="779"/>
      <c r="C219" s="780"/>
      <c r="D219" s="781"/>
      <c r="E219" s="127" t="s">
        <v>223</v>
      </c>
      <c r="F219" s="242" t="s">
        <v>256</v>
      </c>
      <c r="G219" s="242" t="s">
        <v>257</v>
      </c>
      <c r="H219" s="242" t="s">
        <v>258</v>
      </c>
      <c r="I219" s="243" t="s">
        <v>259</v>
      </c>
    </row>
    <row r="220" spans="1:9" ht="17.100000000000001" customHeight="1">
      <c r="A220" s="244"/>
      <c r="B220" s="766" t="s">
        <v>260</v>
      </c>
      <c r="C220" s="767"/>
      <c r="D220" s="768"/>
      <c r="E220" s="185"/>
      <c r="F220" s="185"/>
      <c r="G220" s="185"/>
      <c r="H220" s="185"/>
      <c r="I220" s="245"/>
    </row>
    <row r="221" spans="1:9" ht="17.100000000000001" customHeight="1" thickBot="1">
      <c r="A221" s="246" t="s">
        <v>224</v>
      </c>
      <c r="B221" s="769"/>
      <c r="C221" s="770"/>
      <c r="D221" s="771"/>
      <c r="E221" s="685">
        <v>20</v>
      </c>
      <c r="F221" s="685">
        <v>20</v>
      </c>
      <c r="G221" s="685">
        <v>20</v>
      </c>
      <c r="H221" s="685">
        <v>20</v>
      </c>
      <c r="I221" s="686">
        <v>20</v>
      </c>
    </row>
    <row r="222" spans="1:9" ht="17.100000000000001" customHeight="1">
      <c r="A222" s="60"/>
      <c r="B222" s="537"/>
      <c r="C222" s="537"/>
      <c r="D222" s="537"/>
      <c r="E222" s="782"/>
      <c r="F222" s="538"/>
      <c r="G222" s="582"/>
      <c r="H222" s="538"/>
      <c r="I222" s="538"/>
    </row>
    <row r="223" spans="1:9" ht="17.100000000000001" customHeight="1">
      <c r="A223" s="60"/>
      <c r="B223" s="537"/>
      <c r="C223" s="537"/>
      <c r="D223" s="537"/>
      <c r="E223" s="783"/>
      <c r="F223" s="538"/>
      <c r="G223" s="538"/>
      <c r="H223" s="538"/>
      <c r="I223" s="538"/>
    </row>
    <row r="224" spans="1:9" ht="27" customHeight="1" thickBot="1">
      <c r="A224" s="60"/>
      <c r="B224" s="60"/>
      <c r="C224" s="60"/>
      <c r="D224" s="60"/>
      <c r="E224" s="60"/>
      <c r="F224" s="60"/>
      <c r="G224" s="60"/>
      <c r="H224" s="60"/>
      <c r="I224" s="60"/>
    </row>
    <row r="225" spans="1:9" ht="16.5" customHeight="1">
      <c r="A225" s="66" t="s">
        <v>262</v>
      </c>
      <c r="B225" s="67"/>
      <c r="C225" s="68"/>
      <c r="D225" s="68"/>
      <c r="E225" s="68"/>
      <c r="F225" s="149"/>
      <c r="G225" s="159" t="s">
        <v>389</v>
      </c>
      <c r="H225" s="149"/>
      <c r="I225" s="167"/>
    </row>
    <row r="226" spans="1:9" ht="16.5" customHeight="1" thickBot="1">
      <c r="A226" s="70" t="s">
        <v>413</v>
      </c>
      <c r="B226" s="71"/>
      <c r="C226" s="72"/>
      <c r="D226" s="72"/>
      <c r="E226" s="72"/>
      <c r="F226" s="151"/>
      <c r="G226" s="72">
        <f>D229</f>
        <v>10</v>
      </c>
      <c r="H226" s="72" t="s">
        <v>227</v>
      </c>
      <c r="I226" s="168"/>
    </row>
    <row r="227" spans="1:9" ht="16.5" customHeight="1" thickTop="1">
      <c r="A227" s="77" t="s">
        <v>216</v>
      </c>
      <c r="B227" s="87" t="s">
        <v>237</v>
      </c>
      <c r="C227" s="137"/>
      <c r="D227" s="87" t="s">
        <v>254</v>
      </c>
      <c r="E227" s="161" t="s">
        <v>216</v>
      </c>
      <c r="F227" s="137"/>
      <c r="G227" s="87" t="s">
        <v>237</v>
      </c>
      <c r="H227" s="169"/>
      <c r="I227" s="88" t="s">
        <v>254</v>
      </c>
    </row>
    <row r="228" spans="1:9" ht="16.5" customHeight="1">
      <c r="A228" s="74"/>
      <c r="B228" s="75"/>
      <c r="C228" s="76"/>
      <c r="D228" s="90"/>
      <c r="E228" s="160"/>
      <c r="F228" s="76"/>
      <c r="G228" s="75"/>
      <c r="H228" s="170"/>
      <c r="I228" s="85"/>
    </row>
    <row r="229" spans="1:9" ht="16.5" customHeight="1" thickBot="1">
      <c r="A229" s="81" t="s">
        <v>224</v>
      </c>
      <c r="B229" s="82"/>
      <c r="C229" s="83"/>
      <c r="D229" s="593">
        <v>10</v>
      </c>
      <c r="E229" s="747"/>
      <c r="F229" s="748"/>
      <c r="G229" s="82"/>
      <c r="H229" s="172"/>
      <c r="I229" s="166"/>
    </row>
    <row r="230" spans="1:9" ht="27" customHeight="1" thickBot="1">
      <c r="A230" s="60"/>
      <c r="B230" s="60"/>
      <c r="C230" s="60"/>
      <c r="D230" s="60"/>
      <c r="E230" s="60"/>
      <c r="F230" s="60"/>
      <c r="G230" s="60"/>
      <c r="H230" s="60"/>
      <c r="I230" s="60"/>
    </row>
    <row r="231" spans="1:9" ht="17.100000000000001" customHeight="1">
      <c r="A231" s="66" t="s">
        <v>262</v>
      </c>
      <c r="B231" s="117"/>
      <c r="C231" s="118"/>
      <c r="D231" s="118"/>
      <c r="E231" s="118"/>
      <c r="F231" s="118"/>
      <c r="G231" s="239"/>
      <c r="H231" s="117" t="s">
        <v>367</v>
      </c>
      <c r="I231" s="240"/>
    </row>
    <row r="232" spans="1:9" ht="17.100000000000001" customHeight="1" thickBot="1">
      <c r="A232" s="120" t="s">
        <v>414</v>
      </c>
      <c r="B232" s="121"/>
      <c r="C232" s="122"/>
      <c r="D232" s="122"/>
      <c r="E232" s="122"/>
      <c r="F232" s="122"/>
      <c r="G232" s="241"/>
      <c r="H232" s="121"/>
      <c r="I232" s="144">
        <f>I240</f>
        <v>58</v>
      </c>
    </row>
    <row r="233" spans="1:9" ht="17.100000000000001" customHeight="1" thickTop="1">
      <c r="A233" s="124"/>
      <c r="B233" s="138"/>
      <c r="C233" s="247"/>
      <c r="D233" s="138" t="s">
        <v>1028</v>
      </c>
      <c r="E233" s="138" t="s">
        <v>202</v>
      </c>
      <c r="F233" s="138" t="s">
        <v>368</v>
      </c>
      <c r="G233" s="138" t="s">
        <v>369</v>
      </c>
      <c r="H233" s="138" t="s">
        <v>370</v>
      </c>
      <c r="I233" s="145" t="s">
        <v>371</v>
      </c>
    </row>
    <row r="234" spans="1:9" ht="17.100000000000001" customHeight="1">
      <c r="A234" s="126" t="s">
        <v>216</v>
      </c>
      <c r="B234" s="139" t="s">
        <v>237</v>
      </c>
      <c r="C234" s="146"/>
      <c r="D234" s="139" t="s">
        <v>372</v>
      </c>
      <c r="E234" s="139" t="s">
        <v>373</v>
      </c>
      <c r="F234" s="139" t="s">
        <v>374</v>
      </c>
      <c r="G234" s="139" t="s">
        <v>375</v>
      </c>
      <c r="H234" s="139" t="s">
        <v>376</v>
      </c>
      <c r="I234" s="140" t="s">
        <v>377</v>
      </c>
    </row>
    <row r="235" spans="1:9" ht="17.100000000000001" customHeight="1">
      <c r="A235" s="244"/>
      <c r="B235" s="138"/>
      <c r="C235" s="60"/>
      <c r="D235" s="185"/>
      <c r="E235" s="185"/>
      <c r="F235" s="185"/>
      <c r="G235" s="185"/>
      <c r="H235" s="185"/>
      <c r="I235" s="245"/>
    </row>
    <row r="236" spans="1:9" ht="17.100000000000001" customHeight="1">
      <c r="A236" s="248" t="s">
        <v>224</v>
      </c>
      <c r="B236" s="138" t="s">
        <v>261</v>
      </c>
      <c r="C236" s="249"/>
      <c r="D236" s="687">
        <v>2</v>
      </c>
      <c r="E236" s="687">
        <v>2</v>
      </c>
      <c r="F236" s="687">
        <v>2</v>
      </c>
      <c r="G236" s="687">
        <v>15</v>
      </c>
      <c r="H236" s="687">
        <v>15</v>
      </c>
      <c r="I236" s="688">
        <v>10</v>
      </c>
    </row>
    <row r="237" spans="1:9" ht="17.100000000000001" customHeight="1">
      <c r="A237" s="248"/>
      <c r="B237" s="250"/>
      <c r="C237" s="60"/>
      <c r="D237" s="138" t="s">
        <v>378</v>
      </c>
      <c r="E237" s="138" t="s">
        <v>943</v>
      </c>
      <c r="F237" s="138"/>
      <c r="G237" s="138"/>
      <c r="H237" s="138"/>
      <c r="I237" s="145" t="s">
        <v>233</v>
      </c>
    </row>
    <row r="238" spans="1:9" ht="17.100000000000001" customHeight="1">
      <c r="A238" s="248"/>
      <c r="B238" s="139" t="s">
        <v>237</v>
      </c>
      <c r="C238" s="146"/>
      <c r="D238" s="139" t="s">
        <v>942</v>
      </c>
      <c r="E238" s="139" t="s">
        <v>944</v>
      </c>
      <c r="F238" s="139"/>
      <c r="G238" s="139"/>
      <c r="H238" s="139"/>
      <c r="I238" s="140"/>
    </row>
    <row r="239" spans="1:9" ht="17.100000000000001" customHeight="1">
      <c r="A239" s="248"/>
      <c r="B239" s="138"/>
      <c r="C239" s="60"/>
      <c r="D239" s="185"/>
      <c r="E239" s="185"/>
      <c r="F239" s="185"/>
      <c r="G239" s="185"/>
      <c r="H239" s="185"/>
      <c r="I239" s="245">
        <f>SUM(D235:I235,D239:E239)</f>
        <v>0</v>
      </c>
    </row>
    <row r="240" spans="1:9" ht="17.100000000000001" customHeight="1" thickBot="1">
      <c r="A240" s="246"/>
      <c r="B240" s="147" t="s">
        <v>261</v>
      </c>
      <c r="C240" s="148"/>
      <c r="D240" s="685">
        <v>10</v>
      </c>
      <c r="E240" s="685">
        <v>2</v>
      </c>
      <c r="F240" s="133"/>
      <c r="G240" s="133"/>
      <c r="H240" s="133"/>
      <c r="I240" s="134">
        <f>SUM(D236:I236,D240:E240)</f>
        <v>58</v>
      </c>
    </row>
    <row r="241" spans="1:9" ht="16.5" customHeight="1" thickBot="1">
      <c r="A241" s="251"/>
    </row>
    <row r="242" spans="1:9" ht="17.100000000000001" customHeight="1">
      <c r="A242" s="66" t="s">
        <v>262</v>
      </c>
      <c r="B242" s="117"/>
      <c r="C242" s="118"/>
      <c r="D242" s="118"/>
      <c r="E242" s="118"/>
      <c r="F242" s="118"/>
      <c r="G242" s="239"/>
      <c r="H242" s="117" t="s">
        <v>303</v>
      </c>
      <c r="I242" s="240"/>
    </row>
    <row r="243" spans="1:9" ht="17.100000000000001" customHeight="1" thickBot="1">
      <c r="A243" s="120" t="s">
        <v>415</v>
      </c>
      <c r="B243" s="121"/>
      <c r="C243" s="122"/>
      <c r="D243" s="122"/>
      <c r="E243" s="122"/>
      <c r="F243" s="122"/>
      <c r="G243" s="241"/>
      <c r="H243" s="121"/>
      <c r="I243" s="144">
        <f>I251</f>
        <v>18</v>
      </c>
    </row>
    <row r="244" spans="1:9" ht="17.100000000000001" customHeight="1" thickTop="1">
      <c r="A244" s="124"/>
      <c r="B244" s="138"/>
      <c r="C244" s="247"/>
      <c r="D244" s="138" t="s">
        <v>1028</v>
      </c>
      <c r="E244" s="138" t="s">
        <v>202</v>
      </c>
      <c r="F244" s="138" t="s">
        <v>368</v>
      </c>
      <c r="G244" s="138" t="s">
        <v>369</v>
      </c>
      <c r="H244" s="138" t="s">
        <v>370</v>
      </c>
      <c r="I244" s="145" t="s">
        <v>371</v>
      </c>
    </row>
    <row r="245" spans="1:9" ht="17.100000000000001" customHeight="1">
      <c r="A245" s="126" t="s">
        <v>216</v>
      </c>
      <c r="B245" s="139" t="s">
        <v>237</v>
      </c>
      <c r="C245" s="146"/>
      <c r="D245" s="139" t="s">
        <v>372</v>
      </c>
      <c r="E245" s="139" t="s">
        <v>373</v>
      </c>
      <c r="F245" s="139" t="s">
        <v>374</v>
      </c>
      <c r="G245" s="139" t="s">
        <v>375</v>
      </c>
      <c r="H245" s="139" t="s">
        <v>376</v>
      </c>
      <c r="I245" s="140" t="s">
        <v>377</v>
      </c>
    </row>
    <row r="246" spans="1:9" ht="17.100000000000001" customHeight="1">
      <c r="A246" s="124"/>
      <c r="B246" s="138"/>
      <c r="C246" s="60"/>
      <c r="D246" s="185">
        <v>2</v>
      </c>
      <c r="E246" s="185"/>
      <c r="F246" s="185"/>
      <c r="G246" s="185"/>
      <c r="H246" s="185"/>
      <c r="I246" s="252"/>
    </row>
    <row r="247" spans="1:9" ht="17.100000000000001" customHeight="1">
      <c r="A247" s="124" t="s">
        <v>224</v>
      </c>
      <c r="B247" s="138" t="s">
        <v>261</v>
      </c>
      <c r="C247" s="60"/>
      <c r="D247" s="689">
        <v>2</v>
      </c>
      <c r="E247" s="690">
        <v>1</v>
      </c>
      <c r="F247" s="689">
        <v>2</v>
      </c>
      <c r="G247" s="689">
        <v>5</v>
      </c>
      <c r="H247" s="689">
        <v>4</v>
      </c>
      <c r="I247" s="691">
        <v>3</v>
      </c>
    </row>
    <row r="248" spans="1:9" ht="17.100000000000001" customHeight="1">
      <c r="A248" s="248"/>
      <c r="B248" s="250"/>
      <c r="C248" s="253"/>
      <c r="D248" s="250" t="s">
        <v>378</v>
      </c>
      <c r="E248" s="607" t="s">
        <v>943</v>
      </c>
      <c r="F248" s="250"/>
      <c r="G248" s="250"/>
      <c r="H248" s="250"/>
      <c r="I248" s="254" t="s">
        <v>233</v>
      </c>
    </row>
    <row r="249" spans="1:9" ht="17.100000000000001" customHeight="1">
      <c r="A249" s="248"/>
      <c r="B249" s="139" t="s">
        <v>237</v>
      </c>
      <c r="C249" s="146"/>
      <c r="D249" s="139" t="s">
        <v>942</v>
      </c>
      <c r="E249" s="139" t="s">
        <v>944</v>
      </c>
      <c r="F249" s="139"/>
      <c r="G249" s="139"/>
      <c r="H249" s="139"/>
      <c r="I249" s="140"/>
    </row>
    <row r="250" spans="1:9" ht="17.100000000000001" customHeight="1">
      <c r="A250" s="124"/>
      <c r="B250" s="138"/>
      <c r="C250" s="60"/>
      <c r="D250" s="185">
        <v>1</v>
      </c>
      <c r="E250" s="185"/>
      <c r="F250" s="185"/>
      <c r="G250" s="185"/>
      <c r="H250" s="185"/>
      <c r="I250" s="245">
        <f>SUM(D246:I246,D250)</f>
        <v>3</v>
      </c>
    </row>
    <row r="251" spans="1:9" ht="17.100000000000001" customHeight="1" thickBot="1">
      <c r="A251" s="142"/>
      <c r="B251" s="147" t="s">
        <v>261</v>
      </c>
      <c r="C251" s="148"/>
      <c r="D251" s="685">
        <v>1</v>
      </c>
      <c r="E251" s="685">
        <v>1</v>
      </c>
      <c r="F251" s="133"/>
      <c r="G251" s="133"/>
      <c r="H251" s="133"/>
      <c r="I251" s="134">
        <f>SUM(D247:I247,D251)</f>
        <v>18</v>
      </c>
    </row>
    <row r="252" spans="1:9" ht="16.5" customHeight="1"/>
    <row r="253" spans="1:9" ht="16.5" customHeight="1"/>
    <row r="254" spans="1:9" ht="16.5" customHeight="1"/>
    <row r="255" spans="1:9" ht="16.5" customHeight="1"/>
    <row r="256" spans="1:9" ht="16.5" customHeight="1"/>
    <row r="257" ht="16.5" customHeight="1"/>
    <row r="258" ht="16.5" customHeight="1"/>
    <row r="259" ht="16.5" customHeight="1"/>
    <row r="260" ht="16.5" customHeight="1"/>
  </sheetData>
  <mergeCells count="19">
    <mergeCell ref="B220:D221"/>
    <mergeCell ref="E229:F229"/>
    <mergeCell ref="E152:F152"/>
    <mergeCell ref="E214:F214"/>
    <mergeCell ref="E162:F162"/>
    <mergeCell ref="B218:D219"/>
    <mergeCell ref="E222:E223"/>
    <mergeCell ref="E164:F164"/>
    <mergeCell ref="H67:I67"/>
    <mergeCell ref="D105:F105"/>
    <mergeCell ref="D106:F106"/>
    <mergeCell ref="D123:F123"/>
    <mergeCell ref="D124:F124"/>
    <mergeCell ref="E143:F143"/>
    <mergeCell ref="B44:C44"/>
    <mergeCell ref="B67:C67"/>
    <mergeCell ref="D67:E67"/>
    <mergeCell ref="F67:G67"/>
    <mergeCell ref="B131:B132"/>
  </mergeCells>
  <phoneticPr fontId="3"/>
  <conditionalFormatting sqref="B171:I171 D235:I235 B179:I179 D7 F7 H7 H9 F9 D9 D11 F11 H11 D17:I17 D19:I19 D21:I21 D23:I23 D25:I25 D27:I27 D29:I29 D31:I31 B186:I186 B188:I188 B190:I190 B192:I192 F199 I199 I41 D38:I38 I34 D45:I45 I195 D47:I47 D54 I54 F50 F57 D61 I61 D142 G139 D213 G210 D161 G154 B173:I173 I231 D250:I250 I242 D246:I246 E220:I220 B177:I177 B175:I175">
    <cfRule type="cellIs" dxfId="38" priority="12" stopIfTrue="1" operator="equal">
      <formula>B8</formula>
    </cfRule>
  </conditionalFormatting>
  <conditionalFormatting sqref="B68 D68 F68 H68 H70 F70 D70 B70 B72 D72 F72 H72 H74 F74 D74 B74 B76 D76 F76 H76 B78 D78 F78 H78 H80 F80 D80 B80 B82 D82 F82 H82 H84 F84 D84 B84 B86 D86 H86 H88 D88 F88 F86 B88 B90 D90 F90 H90 B96 D96 F96 H96 H65 C109 C111 C113 C115 C117 H117 H115 H113 H111 H109 C119 H119 D105:G105 I105 D123:G123 I123 C127 C129 C131 C133 H129 H131 H133 C135 H135 H92">
    <cfRule type="cellIs" dxfId="37" priority="11" stopIfTrue="1" operator="equal">
      <formula>B66</formula>
    </cfRule>
  </conditionalFormatting>
  <conditionalFormatting sqref="D151 G148">
    <cfRule type="cellIs" dxfId="36" priority="10" stopIfTrue="1" operator="equal">
      <formula>D149</formula>
    </cfRule>
  </conditionalFormatting>
  <conditionalFormatting sqref="H127">
    <cfRule type="cellIs" dxfId="35" priority="9" operator="equal">
      <formula>$H$128</formula>
    </cfRule>
  </conditionalFormatting>
  <conditionalFormatting sqref="D239:I239">
    <cfRule type="cellIs" dxfId="34" priority="8" stopIfTrue="1" operator="equal">
      <formula>D240</formula>
    </cfRule>
  </conditionalFormatting>
  <conditionalFormatting sqref="D92">
    <cfRule type="cellIs" dxfId="33" priority="7" operator="equal">
      <formula>$D$93</formula>
    </cfRule>
  </conditionalFormatting>
  <conditionalFormatting sqref="I216">
    <cfRule type="cellIs" dxfId="32" priority="6" stopIfTrue="1" operator="equal">
      <formula>I217</formula>
    </cfRule>
  </conditionalFormatting>
  <conditionalFormatting sqref="B220">
    <cfRule type="cellIs" dxfId="31" priority="13" stopIfTrue="1" operator="equal">
      <formula>D221</formula>
    </cfRule>
  </conditionalFormatting>
  <conditionalFormatting sqref="D228 G225">
    <cfRule type="cellIs" dxfId="30" priority="5" stopIfTrue="1" operator="equal">
      <formula>D226</formula>
    </cfRule>
  </conditionalFormatting>
  <conditionalFormatting sqref="G202">
    <cfRule type="cellIs" dxfId="29" priority="4" stopIfTrue="1" operator="equal">
      <formula>G203</formula>
    </cfRule>
  </conditionalFormatting>
  <conditionalFormatting sqref="I213">
    <cfRule type="cellIs" dxfId="28" priority="3" operator="equal">
      <formula>$I$214</formula>
    </cfRule>
  </conditionalFormatting>
  <conditionalFormatting sqref="D163">
    <cfRule type="cellIs" dxfId="27" priority="2" stopIfTrue="1" operator="equal">
      <formula>D164</formula>
    </cfRule>
  </conditionalFormatting>
  <conditionalFormatting sqref="B178">
    <cfRule type="cellIs" dxfId="26" priority="1" stopIfTrue="1" operator="equal">
      <formula>B179</formula>
    </cfRule>
  </conditionalFormatting>
  <printOptions horizontalCentered="1"/>
  <pageMargins left="0.98425196850393704" right="0.19685039370078741" top="0.78740157480314965" bottom="0.59055118110236227" header="0.59055118110236227" footer="0.39370078740157483"/>
  <pageSetup paperSize="9" firstPageNumber="7" orientation="portrait" useFirstPageNumber="1" horizontalDpi="300" verticalDpi="300" r:id="rId1"/>
  <headerFooter alignWithMargins="0">
    <oddFooter>&amp;R&amp;"ＭＳ ゴシック,標準"&amp;11大阪府日本万国博覧会記念公園事務所</oddFooter>
  </headerFooter>
  <rowBreaks count="7" manualBreakCount="7">
    <brk id="33" max="8" man="1"/>
    <brk id="63" max="16383" man="1"/>
    <brk id="97" max="8" man="1"/>
    <brk id="137" max="8" man="1"/>
    <brk id="165" max="8" man="1"/>
    <brk id="200" max="8" man="1"/>
    <brk id="230" max="8" man="1"/>
  </rowBreak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M88"/>
  <sheetViews>
    <sheetView topLeftCell="A76" zoomScale="124" zoomScaleNormal="124" workbookViewId="0">
      <selection activeCell="E48" sqref="E48"/>
    </sheetView>
  </sheetViews>
  <sheetFormatPr defaultColWidth="8.88671875" defaultRowHeight="13.2"/>
  <cols>
    <col min="1" max="1" width="5.88671875" style="305" customWidth="1"/>
    <col min="2" max="2" width="16.88671875" style="305" customWidth="1"/>
    <col min="3" max="3" width="13.33203125" style="305" customWidth="1"/>
    <col min="4" max="4" width="6.6640625" style="305" customWidth="1"/>
    <col min="5" max="5" width="9.109375" style="305" bestFit="1" customWidth="1"/>
    <col min="6" max="6" width="13.33203125" style="305" customWidth="1"/>
    <col min="7" max="7" width="7" style="305" customWidth="1"/>
    <col min="8" max="8" width="9.6640625" style="305" bestFit="1" customWidth="1"/>
    <col min="9" max="257" width="8.88671875" style="305"/>
    <col min="258" max="258" width="5.88671875" style="305" customWidth="1"/>
    <col min="259" max="259" width="16.88671875" style="305" customWidth="1"/>
    <col min="260" max="260" width="13.33203125" style="305" customWidth="1"/>
    <col min="261" max="261" width="6.6640625" style="305" customWidth="1"/>
    <col min="262" max="262" width="17" style="305" customWidth="1"/>
    <col min="263" max="263" width="13.33203125" style="305" customWidth="1"/>
    <col min="264" max="264" width="7" style="305" customWidth="1"/>
    <col min="265" max="513" width="8.88671875" style="305"/>
    <col min="514" max="514" width="5.88671875" style="305" customWidth="1"/>
    <col min="515" max="515" width="16.88671875" style="305" customWidth="1"/>
    <col min="516" max="516" width="13.33203125" style="305" customWidth="1"/>
    <col min="517" max="517" width="6.6640625" style="305" customWidth="1"/>
    <col min="518" max="518" width="17" style="305" customWidth="1"/>
    <col min="519" max="519" width="13.33203125" style="305" customWidth="1"/>
    <col min="520" max="520" width="7" style="305" customWidth="1"/>
    <col min="521" max="769" width="8.88671875" style="305"/>
    <col min="770" max="770" width="5.88671875" style="305" customWidth="1"/>
    <col min="771" max="771" width="16.88671875" style="305" customWidth="1"/>
    <col min="772" max="772" width="13.33203125" style="305" customWidth="1"/>
    <col min="773" max="773" width="6.6640625" style="305" customWidth="1"/>
    <col min="774" max="774" width="17" style="305" customWidth="1"/>
    <col min="775" max="775" width="13.33203125" style="305" customWidth="1"/>
    <col min="776" max="776" width="7" style="305" customWidth="1"/>
    <col min="777" max="1025" width="8.88671875" style="305"/>
    <col min="1026" max="1026" width="5.88671875" style="305" customWidth="1"/>
    <col min="1027" max="1027" width="16.88671875" style="305" customWidth="1"/>
    <col min="1028" max="1028" width="13.33203125" style="305" customWidth="1"/>
    <col min="1029" max="1029" width="6.6640625" style="305" customWidth="1"/>
    <col min="1030" max="1030" width="17" style="305" customWidth="1"/>
    <col min="1031" max="1031" width="13.33203125" style="305" customWidth="1"/>
    <col min="1032" max="1032" width="7" style="305" customWidth="1"/>
    <col min="1033" max="1281" width="8.88671875" style="305"/>
    <col min="1282" max="1282" width="5.88671875" style="305" customWidth="1"/>
    <col min="1283" max="1283" width="16.88671875" style="305" customWidth="1"/>
    <col min="1284" max="1284" width="13.33203125" style="305" customWidth="1"/>
    <col min="1285" max="1285" width="6.6640625" style="305" customWidth="1"/>
    <col min="1286" max="1286" width="17" style="305" customWidth="1"/>
    <col min="1287" max="1287" width="13.33203125" style="305" customWidth="1"/>
    <col min="1288" max="1288" width="7" style="305" customWidth="1"/>
    <col min="1289" max="1537" width="8.88671875" style="305"/>
    <col min="1538" max="1538" width="5.88671875" style="305" customWidth="1"/>
    <col min="1539" max="1539" width="16.88671875" style="305" customWidth="1"/>
    <col min="1540" max="1540" width="13.33203125" style="305" customWidth="1"/>
    <col min="1541" max="1541" width="6.6640625" style="305" customWidth="1"/>
    <col min="1542" max="1542" width="17" style="305" customWidth="1"/>
    <col min="1543" max="1543" width="13.33203125" style="305" customWidth="1"/>
    <col min="1544" max="1544" width="7" style="305" customWidth="1"/>
    <col min="1545" max="1793" width="8.88671875" style="305"/>
    <col min="1794" max="1794" width="5.88671875" style="305" customWidth="1"/>
    <col min="1795" max="1795" width="16.88671875" style="305" customWidth="1"/>
    <col min="1796" max="1796" width="13.33203125" style="305" customWidth="1"/>
    <col min="1797" max="1797" width="6.6640625" style="305" customWidth="1"/>
    <col min="1798" max="1798" width="17" style="305" customWidth="1"/>
    <col min="1799" max="1799" width="13.33203125" style="305" customWidth="1"/>
    <col min="1800" max="1800" width="7" style="305" customWidth="1"/>
    <col min="1801" max="2049" width="8.88671875" style="305"/>
    <col min="2050" max="2050" width="5.88671875" style="305" customWidth="1"/>
    <col min="2051" max="2051" width="16.88671875" style="305" customWidth="1"/>
    <col min="2052" max="2052" width="13.33203125" style="305" customWidth="1"/>
    <col min="2053" max="2053" width="6.6640625" style="305" customWidth="1"/>
    <col min="2054" max="2054" width="17" style="305" customWidth="1"/>
    <col min="2055" max="2055" width="13.33203125" style="305" customWidth="1"/>
    <col min="2056" max="2056" width="7" style="305" customWidth="1"/>
    <col min="2057" max="2305" width="8.88671875" style="305"/>
    <col min="2306" max="2306" width="5.88671875" style="305" customWidth="1"/>
    <col min="2307" max="2307" width="16.88671875" style="305" customWidth="1"/>
    <col min="2308" max="2308" width="13.33203125" style="305" customWidth="1"/>
    <col min="2309" max="2309" width="6.6640625" style="305" customWidth="1"/>
    <col min="2310" max="2310" width="17" style="305" customWidth="1"/>
    <col min="2311" max="2311" width="13.33203125" style="305" customWidth="1"/>
    <col min="2312" max="2312" width="7" style="305" customWidth="1"/>
    <col min="2313" max="2561" width="8.88671875" style="305"/>
    <col min="2562" max="2562" width="5.88671875" style="305" customWidth="1"/>
    <col min="2563" max="2563" width="16.88671875" style="305" customWidth="1"/>
    <col min="2564" max="2564" width="13.33203125" style="305" customWidth="1"/>
    <col min="2565" max="2565" width="6.6640625" style="305" customWidth="1"/>
    <col min="2566" max="2566" width="17" style="305" customWidth="1"/>
    <col min="2567" max="2567" width="13.33203125" style="305" customWidth="1"/>
    <col min="2568" max="2568" width="7" style="305" customWidth="1"/>
    <col min="2569" max="2817" width="8.88671875" style="305"/>
    <col min="2818" max="2818" width="5.88671875" style="305" customWidth="1"/>
    <col min="2819" max="2819" width="16.88671875" style="305" customWidth="1"/>
    <col min="2820" max="2820" width="13.33203125" style="305" customWidth="1"/>
    <col min="2821" max="2821" width="6.6640625" style="305" customWidth="1"/>
    <col min="2822" max="2822" width="17" style="305" customWidth="1"/>
    <col min="2823" max="2823" width="13.33203125" style="305" customWidth="1"/>
    <col min="2824" max="2824" width="7" style="305" customWidth="1"/>
    <col min="2825" max="3073" width="8.88671875" style="305"/>
    <col min="3074" max="3074" width="5.88671875" style="305" customWidth="1"/>
    <col min="3075" max="3075" width="16.88671875" style="305" customWidth="1"/>
    <col min="3076" max="3076" width="13.33203125" style="305" customWidth="1"/>
    <col min="3077" max="3077" width="6.6640625" style="305" customWidth="1"/>
    <col min="3078" max="3078" width="17" style="305" customWidth="1"/>
    <col min="3079" max="3079" width="13.33203125" style="305" customWidth="1"/>
    <col min="3080" max="3080" width="7" style="305" customWidth="1"/>
    <col min="3081" max="3329" width="8.88671875" style="305"/>
    <col min="3330" max="3330" width="5.88671875" style="305" customWidth="1"/>
    <col min="3331" max="3331" width="16.88671875" style="305" customWidth="1"/>
    <col min="3332" max="3332" width="13.33203125" style="305" customWidth="1"/>
    <col min="3333" max="3333" width="6.6640625" style="305" customWidth="1"/>
    <col min="3334" max="3334" width="17" style="305" customWidth="1"/>
    <col min="3335" max="3335" width="13.33203125" style="305" customWidth="1"/>
    <col min="3336" max="3336" width="7" style="305" customWidth="1"/>
    <col min="3337" max="3585" width="8.88671875" style="305"/>
    <col min="3586" max="3586" width="5.88671875" style="305" customWidth="1"/>
    <col min="3587" max="3587" width="16.88671875" style="305" customWidth="1"/>
    <col min="3588" max="3588" width="13.33203125" style="305" customWidth="1"/>
    <col min="3589" max="3589" width="6.6640625" style="305" customWidth="1"/>
    <col min="3590" max="3590" width="17" style="305" customWidth="1"/>
    <col min="3591" max="3591" width="13.33203125" style="305" customWidth="1"/>
    <col min="3592" max="3592" width="7" style="305" customWidth="1"/>
    <col min="3593" max="3841" width="8.88671875" style="305"/>
    <col min="3842" max="3842" width="5.88671875" style="305" customWidth="1"/>
    <col min="3843" max="3843" width="16.88671875" style="305" customWidth="1"/>
    <col min="3844" max="3844" width="13.33203125" style="305" customWidth="1"/>
    <col min="3845" max="3845" width="6.6640625" style="305" customWidth="1"/>
    <col min="3846" max="3846" width="17" style="305" customWidth="1"/>
    <col min="3847" max="3847" width="13.33203125" style="305" customWidth="1"/>
    <col min="3848" max="3848" width="7" style="305" customWidth="1"/>
    <col min="3849" max="4097" width="8.88671875" style="305"/>
    <col min="4098" max="4098" width="5.88671875" style="305" customWidth="1"/>
    <col min="4099" max="4099" width="16.88671875" style="305" customWidth="1"/>
    <col min="4100" max="4100" width="13.33203125" style="305" customWidth="1"/>
    <col min="4101" max="4101" width="6.6640625" style="305" customWidth="1"/>
    <col min="4102" max="4102" width="17" style="305" customWidth="1"/>
    <col min="4103" max="4103" width="13.33203125" style="305" customWidth="1"/>
    <col min="4104" max="4104" width="7" style="305" customWidth="1"/>
    <col min="4105" max="4353" width="8.88671875" style="305"/>
    <col min="4354" max="4354" width="5.88671875" style="305" customWidth="1"/>
    <col min="4355" max="4355" width="16.88671875" style="305" customWidth="1"/>
    <col min="4356" max="4356" width="13.33203125" style="305" customWidth="1"/>
    <col min="4357" max="4357" width="6.6640625" style="305" customWidth="1"/>
    <col min="4358" max="4358" width="17" style="305" customWidth="1"/>
    <col min="4359" max="4359" width="13.33203125" style="305" customWidth="1"/>
    <col min="4360" max="4360" width="7" style="305" customWidth="1"/>
    <col min="4361" max="4609" width="8.88671875" style="305"/>
    <col min="4610" max="4610" width="5.88671875" style="305" customWidth="1"/>
    <col min="4611" max="4611" width="16.88671875" style="305" customWidth="1"/>
    <col min="4612" max="4612" width="13.33203125" style="305" customWidth="1"/>
    <col min="4613" max="4613" width="6.6640625" style="305" customWidth="1"/>
    <col min="4614" max="4614" width="17" style="305" customWidth="1"/>
    <col min="4615" max="4615" width="13.33203125" style="305" customWidth="1"/>
    <col min="4616" max="4616" width="7" style="305" customWidth="1"/>
    <col min="4617" max="4865" width="8.88671875" style="305"/>
    <col min="4866" max="4866" width="5.88671875" style="305" customWidth="1"/>
    <col min="4867" max="4867" width="16.88671875" style="305" customWidth="1"/>
    <col min="4868" max="4868" width="13.33203125" style="305" customWidth="1"/>
    <col min="4869" max="4869" width="6.6640625" style="305" customWidth="1"/>
    <col min="4870" max="4870" width="17" style="305" customWidth="1"/>
    <col min="4871" max="4871" width="13.33203125" style="305" customWidth="1"/>
    <col min="4872" max="4872" width="7" style="305" customWidth="1"/>
    <col min="4873" max="5121" width="8.88671875" style="305"/>
    <col min="5122" max="5122" width="5.88671875" style="305" customWidth="1"/>
    <col min="5123" max="5123" width="16.88671875" style="305" customWidth="1"/>
    <col min="5124" max="5124" width="13.33203125" style="305" customWidth="1"/>
    <col min="5125" max="5125" width="6.6640625" style="305" customWidth="1"/>
    <col min="5126" max="5126" width="17" style="305" customWidth="1"/>
    <col min="5127" max="5127" width="13.33203125" style="305" customWidth="1"/>
    <col min="5128" max="5128" width="7" style="305" customWidth="1"/>
    <col min="5129" max="5377" width="8.88671875" style="305"/>
    <col min="5378" max="5378" width="5.88671875" style="305" customWidth="1"/>
    <col min="5379" max="5379" width="16.88671875" style="305" customWidth="1"/>
    <col min="5380" max="5380" width="13.33203125" style="305" customWidth="1"/>
    <col min="5381" max="5381" width="6.6640625" style="305" customWidth="1"/>
    <col min="5382" max="5382" width="17" style="305" customWidth="1"/>
    <col min="5383" max="5383" width="13.33203125" style="305" customWidth="1"/>
    <col min="5384" max="5384" width="7" style="305" customWidth="1"/>
    <col min="5385" max="5633" width="8.88671875" style="305"/>
    <col min="5634" max="5634" width="5.88671875" style="305" customWidth="1"/>
    <col min="5635" max="5635" width="16.88671875" style="305" customWidth="1"/>
    <col min="5636" max="5636" width="13.33203125" style="305" customWidth="1"/>
    <col min="5637" max="5637" width="6.6640625" style="305" customWidth="1"/>
    <col min="5638" max="5638" width="17" style="305" customWidth="1"/>
    <col min="5639" max="5639" width="13.33203125" style="305" customWidth="1"/>
    <col min="5640" max="5640" width="7" style="305" customWidth="1"/>
    <col min="5641" max="5889" width="8.88671875" style="305"/>
    <col min="5890" max="5890" width="5.88671875" style="305" customWidth="1"/>
    <col min="5891" max="5891" width="16.88671875" style="305" customWidth="1"/>
    <col min="5892" max="5892" width="13.33203125" style="305" customWidth="1"/>
    <col min="5893" max="5893" width="6.6640625" style="305" customWidth="1"/>
    <col min="5894" max="5894" width="17" style="305" customWidth="1"/>
    <col min="5895" max="5895" width="13.33203125" style="305" customWidth="1"/>
    <col min="5896" max="5896" width="7" style="305" customWidth="1"/>
    <col min="5897" max="6145" width="8.88671875" style="305"/>
    <col min="6146" max="6146" width="5.88671875" style="305" customWidth="1"/>
    <col min="6147" max="6147" width="16.88671875" style="305" customWidth="1"/>
    <col min="6148" max="6148" width="13.33203125" style="305" customWidth="1"/>
    <col min="6149" max="6149" width="6.6640625" style="305" customWidth="1"/>
    <col min="6150" max="6150" width="17" style="305" customWidth="1"/>
    <col min="6151" max="6151" width="13.33203125" style="305" customWidth="1"/>
    <col min="6152" max="6152" width="7" style="305" customWidth="1"/>
    <col min="6153" max="6401" width="8.88671875" style="305"/>
    <col min="6402" max="6402" width="5.88671875" style="305" customWidth="1"/>
    <col min="6403" max="6403" width="16.88671875" style="305" customWidth="1"/>
    <col min="6404" max="6404" width="13.33203125" style="305" customWidth="1"/>
    <col min="6405" max="6405" width="6.6640625" style="305" customWidth="1"/>
    <col min="6406" max="6406" width="17" style="305" customWidth="1"/>
    <col min="6407" max="6407" width="13.33203125" style="305" customWidth="1"/>
    <col min="6408" max="6408" width="7" style="305" customWidth="1"/>
    <col min="6409" max="6657" width="8.88671875" style="305"/>
    <col min="6658" max="6658" width="5.88671875" style="305" customWidth="1"/>
    <col min="6659" max="6659" width="16.88671875" style="305" customWidth="1"/>
    <col min="6660" max="6660" width="13.33203125" style="305" customWidth="1"/>
    <col min="6661" max="6661" width="6.6640625" style="305" customWidth="1"/>
    <col min="6662" max="6662" width="17" style="305" customWidth="1"/>
    <col min="6663" max="6663" width="13.33203125" style="305" customWidth="1"/>
    <col min="6664" max="6664" width="7" style="305" customWidth="1"/>
    <col min="6665" max="6913" width="8.88671875" style="305"/>
    <col min="6914" max="6914" width="5.88671875" style="305" customWidth="1"/>
    <col min="6915" max="6915" width="16.88671875" style="305" customWidth="1"/>
    <col min="6916" max="6916" width="13.33203125" style="305" customWidth="1"/>
    <col min="6917" max="6917" width="6.6640625" style="305" customWidth="1"/>
    <col min="6918" max="6918" width="17" style="305" customWidth="1"/>
    <col min="6919" max="6919" width="13.33203125" style="305" customWidth="1"/>
    <col min="6920" max="6920" width="7" style="305" customWidth="1"/>
    <col min="6921" max="7169" width="8.88671875" style="305"/>
    <col min="7170" max="7170" width="5.88671875" style="305" customWidth="1"/>
    <col min="7171" max="7171" width="16.88671875" style="305" customWidth="1"/>
    <col min="7172" max="7172" width="13.33203125" style="305" customWidth="1"/>
    <col min="7173" max="7173" width="6.6640625" style="305" customWidth="1"/>
    <col min="7174" max="7174" width="17" style="305" customWidth="1"/>
    <col min="7175" max="7175" width="13.33203125" style="305" customWidth="1"/>
    <col min="7176" max="7176" width="7" style="305" customWidth="1"/>
    <col min="7177" max="7425" width="8.88671875" style="305"/>
    <col min="7426" max="7426" width="5.88671875" style="305" customWidth="1"/>
    <col min="7427" max="7427" width="16.88671875" style="305" customWidth="1"/>
    <col min="7428" max="7428" width="13.33203125" style="305" customWidth="1"/>
    <col min="7429" max="7429" width="6.6640625" style="305" customWidth="1"/>
    <col min="7430" max="7430" width="17" style="305" customWidth="1"/>
    <col min="7431" max="7431" width="13.33203125" style="305" customWidth="1"/>
    <col min="7432" max="7432" width="7" style="305" customWidth="1"/>
    <col min="7433" max="7681" width="8.88671875" style="305"/>
    <col min="7682" max="7682" width="5.88671875" style="305" customWidth="1"/>
    <col min="7683" max="7683" width="16.88671875" style="305" customWidth="1"/>
    <col min="7684" max="7684" width="13.33203125" style="305" customWidth="1"/>
    <col min="7685" max="7685" width="6.6640625" style="305" customWidth="1"/>
    <col min="7686" max="7686" width="17" style="305" customWidth="1"/>
    <col min="7687" max="7687" width="13.33203125" style="305" customWidth="1"/>
    <col min="7688" max="7688" width="7" style="305" customWidth="1"/>
    <col min="7689" max="7937" width="8.88671875" style="305"/>
    <col min="7938" max="7938" width="5.88671875" style="305" customWidth="1"/>
    <col min="7939" max="7939" width="16.88671875" style="305" customWidth="1"/>
    <col min="7940" max="7940" width="13.33203125" style="305" customWidth="1"/>
    <col min="7941" max="7941" width="6.6640625" style="305" customWidth="1"/>
    <col min="7942" max="7942" width="17" style="305" customWidth="1"/>
    <col min="7943" max="7943" width="13.33203125" style="305" customWidth="1"/>
    <col min="7944" max="7944" width="7" style="305" customWidth="1"/>
    <col min="7945" max="8193" width="8.88671875" style="305"/>
    <col min="8194" max="8194" width="5.88671875" style="305" customWidth="1"/>
    <col min="8195" max="8195" width="16.88671875" style="305" customWidth="1"/>
    <col min="8196" max="8196" width="13.33203125" style="305" customWidth="1"/>
    <col min="8197" max="8197" width="6.6640625" style="305" customWidth="1"/>
    <col min="8198" max="8198" width="17" style="305" customWidth="1"/>
    <col min="8199" max="8199" width="13.33203125" style="305" customWidth="1"/>
    <col min="8200" max="8200" width="7" style="305" customWidth="1"/>
    <col min="8201" max="8449" width="8.88671875" style="305"/>
    <col min="8450" max="8450" width="5.88671875" style="305" customWidth="1"/>
    <col min="8451" max="8451" width="16.88671875" style="305" customWidth="1"/>
    <col min="8452" max="8452" width="13.33203125" style="305" customWidth="1"/>
    <col min="8453" max="8453" width="6.6640625" style="305" customWidth="1"/>
    <col min="8454" max="8454" width="17" style="305" customWidth="1"/>
    <col min="8455" max="8455" width="13.33203125" style="305" customWidth="1"/>
    <col min="8456" max="8456" width="7" style="305" customWidth="1"/>
    <col min="8457" max="8705" width="8.88671875" style="305"/>
    <col min="8706" max="8706" width="5.88671875" style="305" customWidth="1"/>
    <col min="8707" max="8707" width="16.88671875" style="305" customWidth="1"/>
    <col min="8708" max="8708" width="13.33203125" style="305" customWidth="1"/>
    <col min="8709" max="8709" width="6.6640625" style="305" customWidth="1"/>
    <col min="8710" max="8710" width="17" style="305" customWidth="1"/>
    <col min="8711" max="8711" width="13.33203125" style="305" customWidth="1"/>
    <col min="8712" max="8712" width="7" style="305" customWidth="1"/>
    <col min="8713" max="8961" width="8.88671875" style="305"/>
    <col min="8962" max="8962" width="5.88671875" style="305" customWidth="1"/>
    <col min="8963" max="8963" width="16.88671875" style="305" customWidth="1"/>
    <col min="8964" max="8964" width="13.33203125" style="305" customWidth="1"/>
    <col min="8965" max="8965" width="6.6640625" style="305" customWidth="1"/>
    <col min="8966" max="8966" width="17" style="305" customWidth="1"/>
    <col min="8967" max="8967" width="13.33203125" style="305" customWidth="1"/>
    <col min="8968" max="8968" width="7" style="305" customWidth="1"/>
    <col min="8969" max="9217" width="8.88671875" style="305"/>
    <col min="9218" max="9218" width="5.88671875" style="305" customWidth="1"/>
    <col min="9219" max="9219" width="16.88671875" style="305" customWidth="1"/>
    <col min="9220" max="9220" width="13.33203125" style="305" customWidth="1"/>
    <col min="9221" max="9221" width="6.6640625" style="305" customWidth="1"/>
    <col min="9222" max="9222" width="17" style="305" customWidth="1"/>
    <col min="9223" max="9223" width="13.33203125" style="305" customWidth="1"/>
    <col min="9224" max="9224" width="7" style="305" customWidth="1"/>
    <col min="9225" max="9473" width="8.88671875" style="305"/>
    <col min="9474" max="9474" width="5.88671875" style="305" customWidth="1"/>
    <col min="9475" max="9475" width="16.88671875" style="305" customWidth="1"/>
    <col min="9476" max="9476" width="13.33203125" style="305" customWidth="1"/>
    <col min="9477" max="9477" width="6.6640625" style="305" customWidth="1"/>
    <col min="9478" max="9478" width="17" style="305" customWidth="1"/>
    <col min="9479" max="9479" width="13.33203125" style="305" customWidth="1"/>
    <col min="9480" max="9480" width="7" style="305" customWidth="1"/>
    <col min="9481" max="9729" width="8.88671875" style="305"/>
    <col min="9730" max="9730" width="5.88671875" style="305" customWidth="1"/>
    <col min="9731" max="9731" width="16.88671875" style="305" customWidth="1"/>
    <col min="9732" max="9732" width="13.33203125" style="305" customWidth="1"/>
    <col min="9733" max="9733" width="6.6640625" style="305" customWidth="1"/>
    <col min="9734" max="9734" width="17" style="305" customWidth="1"/>
    <col min="9735" max="9735" width="13.33203125" style="305" customWidth="1"/>
    <col min="9736" max="9736" width="7" style="305" customWidth="1"/>
    <col min="9737" max="9985" width="8.88671875" style="305"/>
    <col min="9986" max="9986" width="5.88671875" style="305" customWidth="1"/>
    <col min="9987" max="9987" width="16.88671875" style="305" customWidth="1"/>
    <col min="9988" max="9988" width="13.33203125" style="305" customWidth="1"/>
    <col min="9989" max="9989" width="6.6640625" style="305" customWidth="1"/>
    <col min="9990" max="9990" width="17" style="305" customWidth="1"/>
    <col min="9991" max="9991" width="13.33203125" style="305" customWidth="1"/>
    <col min="9992" max="9992" width="7" style="305" customWidth="1"/>
    <col min="9993" max="10241" width="8.88671875" style="305"/>
    <col min="10242" max="10242" width="5.88671875" style="305" customWidth="1"/>
    <col min="10243" max="10243" width="16.88671875" style="305" customWidth="1"/>
    <col min="10244" max="10244" width="13.33203125" style="305" customWidth="1"/>
    <col min="10245" max="10245" width="6.6640625" style="305" customWidth="1"/>
    <col min="10246" max="10246" width="17" style="305" customWidth="1"/>
    <col min="10247" max="10247" width="13.33203125" style="305" customWidth="1"/>
    <col min="10248" max="10248" width="7" style="305" customWidth="1"/>
    <col min="10249" max="10497" width="8.88671875" style="305"/>
    <col min="10498" max="10498" width="5.88671875" style="305" customWidth="1"/>
    <col min="10499" max="10499" width="16.88671875" style="305" customWidth="1"/>
    <col min="10500" max="10500" width="13.33203125" style="305" customWidth="1"/>
    <col min="10501" max="10501" width="6.6640625" style="305" customWidth="1"/>
    <col min="10502" max="10502" width="17" style="305" customWidth="1"/>
    <col min="10503" max="10503" width="13.33203125" style="305" customWidth="1"/>
    <col min="10504" max="10504" width="7" style="305" customWidth="1"/>
    <col min="10505" max="10753" width="8.88671875" style="305"/>
    <col min="10754" max="10754" width="5.88671875" style="305" customWidth="1"/>
    <col min="10755" max="10755" width="16.88671875" style="305" customWidth="1"/>
    <col min="10756" max="10756" width="13.33203125" style="305" customWidth="1"/>
    <col min="10757" max="10757" width="6.6640625" style="305" customWidth="1"/>
    <col min="10758" max="10758" width="17" style="305" customWidth="1"/>
    <col min="10759" max="10759" width="13.33203125" style="305" customWidth="1"/>
    <col min="10760" max="10760" width="7" style="305" customWidth="1"/>
    <col min="10761" max="11009" width="8.88671875" style="305"/>
    <col min="11010" max="11010" width="5.88671875" style="305" customWidth="1"/>
    <col min="11011" max="11011" width="16.88671875" style="305" customWidth="1"/>
    <col min="11012" max="11012" width="13.33203125" style="305" customWidth="1"/>
    <col min="11013" max="11013" width="6.6640625" style="305" customWidth="1"/>
    <col min="11014" max="11014" width="17" style="305" customWidth="1"/>
    <col min="11015" max="11015" width="13.33203125" style="305" customWidth="1"/>
    <col min="11016" max="11016" width="7" style="305" customWidth="1"/>
    <col min="11017" max="11265" width="8.88671875" style="305"/>
    <col min="11266" max="11266" width="5.88671875" style="305" customWidth="1"/>
    <col min="11267" max="11267" width="16.88671875" style="305" customWidth="1"/>
    <col min="11268" max="11268" width="13.33203125" style="305" customWidth="1"/>
    <col min="11269" max="11269" width="6.6640625" style="305" customWidth="1"/>
    <col min="11270" max="11270" width="17" style="305" customWidth="1"/>
    <col min="11271" max="11271" width="13.33203125" style="305" customWidth="1"/>
    <col min="11272" max="11272" width="7" style="305" customWidth="1"/>
    <col min="11273" max="11521" width="8.88671875" style="305"/>
    <col min="11522" max="11522" width="5.88671875" style="305" customWidth="1"/>
    <col min="11523" max="11523" width="16.88671875" style="305" customWidth="1"/>
    <col min="11524" max="11524" width="13.33203125" style="305" customWidth="1"/>
    <col min="11525" max="11525" width="6.6640625" style="305" customWidth="1"/>
    <col min="11526" max="11526" width="17" style="305" customWidth="1"/>
    <col min="11527" max="11527" width="13.33203125" style="305" customWidth="1"/>
    <col min="11528" max="11528" width="7" style="305" customWidth="1"/>
    <col min="11529" max="11777" width="8.88671875" style="305"/>
    <col min="11778" max="11778" width="5.88671875" style="305" customWidth="1"/>
    <col min="11779" max="11779" width="16.88671875" style="305" customWidth="1"/>
    <col min="11780" max="11780" width="13.33203125" style="305" customWidth="1"/>
    <col min="11781" max="11781" width="6.6640625" style="305" customWidth="1"/>
    <col min="11782" max="11782" width="17" style="305" customWidth="1"/>
    <col min="11783" max="11783" width="13.33203125" style="305" customWidth="1"/>
    <col min="11784" max="11784" width="7" style="305" customWidth="1"/>
    <col min="11785" max="12033" width="8.88671875" style="305"/>
    <col min="12034" max="12034" width="5.88671875" style="305" customWidth="1"/>
    <col min="12035" max="12035" width="16.88671875" style="305" customWidth="1"/>
    <col min="12036" max="12036" width="13.33203125" style="305" customWidth="1"/>
    <col min="12037" max="12037" width="6.6640625" style="305" customWidth="1"/>
    <col min="12038" max="12038" width="17" style="305" customWidth="1"/>
    <col min="12039" max="12039" width="13.33203125" style="305" customWidth="1"/>
    <col min="12040" max="12040" width="7" style="305" customWidth="1"/>
    <col min="12041" max="12289" width="8.88671875" style="305"/>
    <col min="12290" max="12290" width="5.88671875" style="305" customWidth="1"/>
    <col min="12291" max="12291" width="16.88671875" style="305" customWidth="1"/>
    <col min="12292" max="12292" width="13.33203125" style="305" customWidth="1"/>
    <col min="12293" max="12293" width="6.6640625" style="305" customWidth="1"/>
    <col min="12294" max="12294" width="17" style="305" customWidth="1"/>
    <col min="12295" max="12295" width="13.33203125" style="305" customWidth="1"/>
    <col min="12296" max="12296" width="7" style="305" customWidth="1"/>
    <col min="12297" max="12545" width="8.88671875" style="305"/>
    <col min="12546" max="12546" width="5.88671875" style="305" customWidth="1"/>
    <col min="12547" max="12547" width="16.88671875" style="305" customWidth="1"/>
    <col min="12548" max="12548" width="13.33203125" style="305" customWidth="1"/>
    <col min="12549" max="12549" width="6.6640625" style="305" customWidth="1"/>
    <col min="12550" max="12550" width="17" style="305" customWidth="1"/>
    <col min="12551" max="12551" width="13.33203125" style="305" customWidth="1"/>
    <col min="12552" max="12552" width="7" style="305" customWidth="1"/>
    <col min="12553" max="12801" width="8.88671875" style="305"/>
    <col min="12802" max="12802" width="5.88671875" style="305" customWidth="1"/>
    <col min="12803" max="12803" width="16.88671875" style="305" customWidth="1"/>
    <col min="12804" max="12804" width="13.33203125" style="305" customWidth="1"/>
    <col min="12805" max="12805" width="6.6640625" style="305" customWidth="1"/>
    <col min="12806" max="12806" width="17" style="305" customWidth="1"/>
    <col min="12807" max="12807" width="13.33203125" style="305" customWidth="1"/>
    <col min="12808" max="12808" width="7" style="305" customWidth="1"/>
    <col min="12809" max="13057" width="8.88671875" style="305"/>
    <col min="13058" max="13058" width="5.88671875" style="305" customWidth="1"/>
    <col min="13059" max="13059" width="16.88671875" style="305" customWidth="1"/>
    <col min="13060" max="13060" width="13.33203125" style="305" customWidth="1"/>
    <col min="13061" max="13061" width="6.6640625" style="305" customWidth="1"/>
    <col min="13062" max="13062" width="17" style="305" customWidth="1"/>
    <col min="13063" max="13063" width="13.33203125" style="305" customWidth="1"/>
    <col min="13064" max="13064" width="7" style="305" customWidth="1"/>
    <col min="13065" max="13313" width="8.88671875" style="305"/>
    <col min="13314" max="13314" width="5.88671875" style="305" customWidth="1"/>
    <col min="13315" max="13315" width="16.88671875" style="305" customWidth="1"/>
    <col min="13316" max="13316" width="13.33203125" style="305" customWidth="1"/>
    <col min="13317" max="13317" width="6.6640625" style="305" customWidth="1"/>
    <col min="13318" max="13318" width="17" style="305" customWidth="1"/>
    <col min="13319" max="13319" width="13.33203125" style="305" customWidth="1"/>
    <col min="13320" max="13320" width="7" style="305" customWidth="1"/>
    <col min="13321" max="13569" width="8.88671875" style="305"/>
    <col min="13570" max="13570" width="5.88671875" style="305" customWidth="1"/>
    <col min="13571" max="13571" width="16.88671875" style="305" customWidth="1"/>
    <col min="13572" max="13572" width="13.33203125" style="305" customWidth="1"/>
    <col min="13573" max="13573" width="6.6640625" style="305" customWidth="1"/>
    <col min="13574" max="13574" width="17" style="305" customWidth="1"/>
    <col min="13575" max="13575" width="13.33203125" style="305" customWidth="1"/>
    <col min="13576" max="13576" width="7" style="305" customWidth="1"/>
    <col min="13577" max="13825" width="8.88671875" style="305"/>
    <col min="13826" max="13826" width="5.88671875" style="305" customWidth="1"/>
    <col min="13827" max="13827" width="16.88671875" style="305" customWidth="1"/>
    <col min="13828" max="13828" width="13.33203125" style="305" customWidth="1"/>
    <col min="13829" max="13829" width="6.6640625" style="305" customWidth="1"/>
    <col min="13830" max="13830" width="17" style="305" customWidth="1"/>
    <col min="13831" max="13831" width="13.33203125" style="305" customWidth="1"/>
    <col min="13832" max="13832" width="7" style="305" customWidth="1"/>
    <col min="13833" max="14081" width="8.88671875" style="305"/>
    <col min="14082" max="14082" width="5.88671875" style="305" customWidth="1"/>
    <col min="14083" max="14083" width="16.88671875" style="305" customWidth="1"/>
    <col min="14084" max="14084" width="13.33203125" style="305" customWidth="1"/>
    <col min="14085" max="14085" width="6.6640625" style="305" customWidth="1"/>
    <col min="14086" max="14086" width="17" style="305" customWidth="1"/>
    <col min="14087" max="14087" width="13.33203125" style="305" customWidth="1"/>
    <col min="14088" max="14088" width="7" style="305" customWidth="1"/>
    <col min="14089" max="14337" width="8.88671875" style="305"/>
    <col min="14338" max="14338" width="5.88671875" style="305" customWidth="1"/>
    <col min="14339" max="14339" width="16.88671875" style="305" customWidth="1"/>
    <col min="14340" max="14340" width="13.33203125" style="305" customWidth="1"/>
    <col min="14341" max="14341" width="6.6640625" style="305" customWidth="1"/>
    <col min="14342" max="14342" width="17" style="305" customWidth="1"/>
    <col min="14343" max="14343" width="13.33203125" style="305" customWidth="1"/>
    <col min="14344" max="14344" width="7" style="305" customWidth="1"/>
    <col min="14345" max="14593" width="8.88671875" style="305"/>
    <col min="14594" max="14594" width="5.88671875" style="305" customWidth="1"/>
    <col min="14595" max="14595" width="16.88671875" style="305" customWidth="1"/>
    <col min="14596" max="14596" width="13.33203125" style="305" customWidth="1"/>
    <col min="14597" max="14597" width="6.6640625" style="305" customWidth="1"/>
    <col min="14598" max="14598" width="17" style="305" customWidth="1"/>
    <col min="14599" max="14599" width="13.33203125" style="305" customWidth="1"/>
    <col min="14600" max="14600" width="7" style="305" customWidth="1"/>
    <col min="14601" max="14849" width="8.88671875" style="305"/>
    <col min="14850" max="14850" width="5.88671875" style="305" customWidth="1"/>
    <col min="14851" max="14851" width="16.88671875" style="305" customWidth="1"/>
    <col min="14852" max="14852" width="13.33203125" style="305" customWidth="1"/>
    <col min="14853" max="14853" width="6.6640625" style="305" customWidth="1"/>
    <col min="14854" max="14854" width="17" style="305" customWidth="1"/>
    <col min="14855" max="14855" width="13.33203125" style="305" customWidth="1"/>
    <col min="14856" max="14856" width="7" style="305" customWidth="1"/>
    <col min="14857" max="15105" width="8.88671875" style="305"/>
    <col min="15106" max="15106" width="5.88671875" style="305" customWidth="1"/>
    <col min="15107" max="15107" width="16.88671875" style="305" customWidth="1"/>
    <col min="15108" max="15108" width="13.33203125" style="305" customWidth="1"/>
    <col min="15109" max="15109" width="6.6640625" style="305" customWidth="1"/>
    <col min="15110" max="15110" width="17" style="305" customWidth="1"/>
    <col min="15111" max="15111" width="13.33203125" style="305" customWidth="1"/>
    <col min="15112" max="15112" width="7" style="305" customWidth="1"/>
    <col min="15113" max="15361" width="8.88671875" style="305"/>
    <col min="15362" max="15362" width="5.88671875" style="305" customWidth="1"/>
    <col min="15363" max="15363" width="16.88671875" style="305" customWidth="1"/>
    <col min="15364" max="15364" width="13.33203125" style="305" customWidth="1"/>
    <col min="15365" max="15365" width="6.6640625" style="305" customWidth="1"/>
    <col min="15366" max="15366" width="17" style="305" customWidth="1"/>
    <col min="15367" max="15367" width="13.33203125" style="305" customWidth="1"/>
    <col min="15368" max="15368" width="7" style="305" customWidth="1"/>
    <col min="15369" max="15617" width="8.88671875" style="305"/>
    <col min="15618" max="15618" width="5.88671875" style="305" customWidth="1"/>
    <col min="15619" max="15619" width="16.88671875" style="305" customWidth="1"/>
    <col min="15620" max="15620" width="13.33203125" style="305" customWidth="1"/>
    <col min="15621" max="15621" width="6.6640625" style="305" customWidth="1"/>
    <col min="15622" max="15622" width="17" style="305" customWidth="1"/>
    <col min="15623" max="15623" width="13.33203125" style="305" customWidth="1"/>
    <col min="15624" max="15624" width="7" style="305" customWidth="1"/>
    <col min="15625" max="15873" width="8.88671875" style="305"/>
    <col min="15874" max="15874" width="5.88671875" style="305" customWidth="1"/>
    <col min="15875" max="15875" width="16.88671875" style="305" customWidth="1"/>
    <col min="15876" max="15876" width="13.33203125" style="305" customWidth="1"/>
    <col min="15877" max="15877" width="6.6640625" style="305" customWidth="1"/>
    <col min="15878" max="15878" width="17" style="305" customWidth="1"/>
    <col min="15879" max="15879" width="13.33203125" style="305" customWidth="1"/>
    <col min="15880" max="15880" width="7" style="305" customWidth="1"/>
    <col min="15881" max="16129" width="8.88671875" style="305"/>
    <col min="16130" max="16130" width="5.88671875" style="305" customWidth="1"/>
    <col min="16131" max="16131" width="16.88671875" style="305" customWidth="1"/>
    <col min="16132" max="16132" width="13.33203125" style="305" customWidth="1"/>
    <col min="16133" max="16133" width="6.6640625" style="305" customWidth="1"/>
    <col min="16134" max="16134" width="17" style="305" customWidth="1"/>
    <col min="16135" max="16135" width="13.33203125" style="305" customWidth="1"/>
    <col min="16136" max="16136" width="7" style="305" customWidth="1"/>
    <col min="16137" max="16384" width="8.88671875" style="305"/>
  </cols>
  <sheetData>
    <row r="1" spans="1:13" ht="30" customHeight="1" thickBot="1">
      <c r="A1" s="364"/>
      <c r="B1" s="790" t="s">
        <v>716</v>
      </c>
      <c r="C1" s="791"/>
      <c r="D1" s="791"/>
      <c r="E1" s="791"/>
      <c r="F1" s="791"/>
      <c r="G1" s="791"/>
      <c r="H1" s="791"/>
      <c r="I1" s="791"/>
      <c r="J1" s="791"/>
      <c r="K1" s="791"/>
      <c r="L1" s="792"/>
      <c r="M1" s="611"/>
    </row>
    <row r="3" spans="1:13" ht="16.2">
      <c r="B3" s="804" t="s">
        <v>461</v>
      </c>
      <c r="C3" s="804"/>
      <c r="D3" s="804"/>
      <c r="E3" s="804"/>
      <c r="F3" s="804"/>
      <c r="G3" s="804"/>
    </row>
    <row r="4" spans="1:13" ht="22.5" customHeight="1" thickBot="1">
      <c r="B4" s="802" t="s">
        <v>564</v>
      </c>
      <c r="C4" s="803"/>
      <c r="D4" s="803"/>
      <c r="E4" s="803"/>
      <c r="F4" s="803"/>
      <c r="G4" s="803"/>
      <c r="H4" s="803"/>
      <c r="I4" s="803"/>
      <c r="J4" s="803"/>
      <c r="K4" s="803"/>
      <c r="L4" s="803"/>
      <c r="M4" s="611"/>
    </row>
    <row r="5" spans="1:13" ht="15.75" customHeight="1">
      <c r="B5" s="805" t="s">
        <v>443</v>
      </c>
      <c r="C5" s="808" t="s">
        <v>462</v>
      </c>
      <c r="D5" s="808" t="s">
        <v>442</v>
      </c>
      <c r="E5" s="796" t="s">
        <v>463</v>
      </c>
      <c r="F5" s="813" t="s">
        <v>464</v>
      </c>
      <c r="G5" s="796" t="s">
        <v>463</v>
      </c>
      <c r="H5" s="793" t="s">
        <v>465</v>
      </c>
      <c r="I5" s="796" t="s">
        <v>463</v>
      </c>
      <c r="J5" s="799" t="s">
        <v>951</v>
      </c>
      <c r="K5" s="796" t="s">
        <v>463</v>
      </c>
      <c r="L5" s="784" t="s">
        <v>466</v>
      </c>
      <c r="M5" s="784" t="s">
        <v>987</v>
      </c>
    </row>
    <row r="6" spans="1:13" ht="15.75" customHeight="1">
      <c r="A6" s="306"/>
      <c r="B6" s="806"/>
      <c r="C6" s="809"/>
      <c r="D6" s="811"/>
      <c r="E6" s="797"/>
      <c r="F6" s="814"/>
      <c r="G6" s="797"/>
      <c r="H6" s="794"/>
      <c r="I6" s="797"/>
      <c r="J6" s="800"/>
      <c r="K6" s="797"/>
      <c r="L6" s="785"/>
      <c r="M6" s="785"/>
    </row>
    <row r="7" spans="1:13" ht="15.75" customHeight="1" thickBot="1">
      <c r="B7" s="807"/>
      <c r="C7" s="810"/>
      <c r="D7" s="812"/>
      <c r="E7" s="798"/>
      <c r="F7" s="815"/>
      <c r="G7" s="798"/>
      <c r="H7" s="795"/>
      <c r="I7" s="798"/>
      <c r="J7" s="801"/>
      <c r="K7" s="798"/>
      <c r="L7" s="786"/>
      <c r="M7" s="786"/>
    </row>
    <row r="8" spans="1:13" ht="17.25" customHeight="1">
      <c r="B8" s="307" t="s">
        <v>467</v>
      </c>
      <c r="C8" s="308">
        <v>337</v>
      </c>
      <c r="D8" s="309" t="s">
        <v>468</v>
      </c>
      <c r="E8" s="310">
        <v>5</v>
      </c>
      <c r="F8" s="311">
        <f>C8*E8</f>
        <v>1685</v>
      </c>
      <c r="G8" s="310">
        <v>1</v>
      </c>
      <c r="H8" s="311">
        <f>C8*G8</f>
        <v>337</v>
      </c>
      <c r="I8" s="310"/>
      <c r="J8" s="311">
        <f t="shared" ref="J8:J47" si="0">C8*I8</f>
        <v>0</v>
      </c>
      <c r="K8" s="310"/>
      <c r="L8" s="311">
        <f>C8*K8</f>
        <v>0</v>
      </c>
      <c r="M8" s="787" t="s">
        <v>988</v>
      </c>
    </row>
    <row r="9" spans="1:13" ht="17.25" customHeight="1">
      <c r="B9" s="312" t="s">
        <v>469</v>
      </c>
      <c r="C9" s="313">
        <v>60</v>
      </c>
      <c r="D9" s="314" t="s">
        <v>470</v>
      </c>
      <c r="E9" s="315">
        <v>4</v>
      </c>
      <c r="F9" s="316">
        <f t="shared" ref="F9:F72" si="1">C9*E9</f>
        <v>240</v>
      </c>
      <c r="G9" s="315">
        <v>1</v>
      </c>
      <c r="H9" s="316">
        <f>C9*G9</f>
        <v>60</v>
      </c>
      <c r="I9" s="315"/>
      <c r="J9" s="316">
        <f t="shared" si="0"/>
        <v>0</v>
      </c>
      <c r="K9" s="315"/>
      <c r="L9" s="316">
        <f>C9*K9</f>
        <v>0</v>
      </c>
      <c r="M9" s="788"/>
    </row>
    <row r="10" spans="1:13" ht="17.25" customHeight="1">
      <c r="B10" s="312" t="s">
        <v>471</v>
      </c>
      <c r="C10" s="313">
        <v>34</v>
      </c>
      <c r="D10" s="314" t="s">
        <v>320</v>
      </c>
      <c r="E10" s="315">
        <v>4</v>
      </c>
      <c r="F10" s="316">
        <f t="shared" si="1"/>
        <v>136</v>
      </c>
      <c r="G10" s="315">
        <v>1</v>
      </c>
      <c r="H10" s="316">
        <f t="shared" ref="H10:H73" si="2">C10*G10</f>
        <v>34</v>
      </c>
      <c r="I10" s="315"/>
      <c r="J10" s="316">
        <f t="shared" si="0"/>
        <v>0</v>
      </c>
      <c r="K10" s="315"/>
      <c r="L10" s="316">
        <f t="shared" ref="L10:L73" si="3">C10*K10</f>
        <v>0</v>
      </c>
      <c r="M10" s="788"/>
    </row>
    <row r="11" spans="1:13" ht="17.25" customHeight="1">
      <c r="B11" s="312" t="s">
        <v>472</v>
      </c>
      <c r="C11" s="313">
        <v>29</v>
      </c>
      <c r="D11" s="314" t="s">
        <v>320</v>
      </c>
      <c r="E11" s="315">
        <v>4</v>
      </c>
      <c r="F11" s="316">
        <f t="shared" si="1"/>
        <v>116</v>
      </c>
      <c r="G11" s="315">
        <v>1</v>
      </c>
      <c r="H11" s="316">
        <f t="shared" si="2"/>
        <v>29</v>
      </c>
      <c r="I11" s="315"/>
      <c r="J11" s="316">
        <f t="shared" si="0"/>
        <v>0</v>
      </c>
      <c r="K11" s="315"/>
      <c r="L11" s="316">
        <f t="shared" si="3"/>
        <v>0</v>
      </c>
      <c r="M11" s="788"/>
    </row>
    <row r="12" spans="1:13" ht="17.25" customHeight="1">
      <c r="B12" s="312" t="s">
        <v>473</v>
      </c>
      <c r="C12" s="313">
        <v>59</v>
      </c>
      <c r="D12" s="314" t="s">
        <v>320</v>
      </c>
      <c r="E12" s="315">
        <v>4</v>
      </c>
      <c r="F12" s="316">
        <f t="shared" si="1"/>
        <v>236</v>
      </c>
      <c r="G12" s="315">
        <v>1</v>
      </c>
      <c r="H12" s="316">
        <f t="shared" si="2"/>
        <v>59</v>
      </c>
      <c r="I12" s="315"/>
      <c r="J12" s="316">
        <f t="shared" si="0"/>
        <v>0</v>
      </c>
      <c r="K12" s="315"/>
      <c r="L12" s="316">
        <f t="shared" si="3"/>
        <v>0</v>
      </c>
      <c r="M12" s="788"/>
    </row>
    <row r="13" spans="1:13" ht="17.25" customHeight="1">
      <c r="B13" s="312" t="s">
        <v>474</v>
      </c>
      <c r="C13" s="313">
        <v>69</v>
      </c>
      <c r="D13" s="314" t="s">
        <v>470</v>
      </c>
      <c r="E13" s="315">
        <v>4</v>
      </c>
      <c r="F13" s="316">
        <f t="shared" si="1"/>
        <v>276</v>
      </c>
      <c r="G13" s="315">
        <v>1</v>
      </c>
      <c r="H13" s="316">
        <f t="shared" si="2"/>
        <v>69</v>
      </c>
      <c r="I13" s="315"/>
      <c r="J13" s="316">
        <f t="shared" si="0"/>
        <v>0</v>
      </c>
      <c r="K13" s="315"/>
      <c r="L13" s="316">
        <f t="shared" si="3"/>
        <v>0</v>
      </c>
      <c r="M13" s="788"/>
    </row>
    <row r="14" spans="1:13" ht="17.25" customHeight="1">
      <c r="B14" s="312" t="s">
        <v>475</v>
      </c>
      <c r="C14" s="313">
        <v>68</v>
      </c>
      <c r="D14" s="314" t="s">
        <v>470</v>
      </c>
      <c r="E14" s="315">
        <v>4</v>
      </c>
      <c r="F14" s="316">
        <f t="shared" si="1"/>
        <v>272</v>
      </c>
      <c r="G14" s="315">
        <v>1</v>
      </c>
      <c r="H14" s="316">
        <f t="shared" si="2"/>
        <v>68</v>
      </c>
      <c r="I14" s="315"/>
      <c r="J14" s="316">
        <f t="shared" si="0"/>
        <v>0</v>
      </c>
      <c r="K14" s="315"/>
      <c r="L14" s="316">
        <f t="shared" si="3"/>
        <v>0</v>
      </c>
      <c r="M14" s="788"/>
    </row>
    <row r="15" spans="1:13" ht="17.25" customHeight="1">
      <c r="B15" s="312" t="s">
        <v>476</v>
      </c>
      <c r="C15" s="313">
        <v>113</v>
      </c>
      <c r="D15" s="314" t="s">
        <v>320</v>
      </c>
      <c r="E15" s="315">
        <v>4</v>
      </c>
      <c r="F15" s="316">
        <f t="shared" si="1"/>
        <v>452</v>
      </c>
      <c r="G15" s="315">
        <v>1</v>
      </c>
      <c r="H15" s="316">
        <f t="shared" si="2"/>
        <v>113</v>
      </c>
      <c r="I15" s="315"/>
      <c r="J15" s="316">
        <f t="shared" si="0"/>
        <v>0</v>
      </c>
      <c r="K15" s="315"/>
      <c r="L15" s="316">
        <f t="shared" si="3"/>
        <v>0</v>
      </c>
      <c r="M15" s="788"/>
    </row>
    <row r="16" spans="1:13" ht="17.25" customHeight="1">
      <c r="B16" s="312" t="s">
        <v>477</v>
      </c>
      <c r="C16" s="313">
        <v>114</v>
      </c>
      <c r="D16" s="314" t="s">
        <v>320</v>
      </c>
      <c r="E16" s="315">
        <v>4</v>
      </c>
      <c r="F16" s="316">
        <f t="shared" si="1"/>
        <v>456</v>
      </c>
      <c r="G16" s="315">
        <v>1</v>
      </c>
      <c r="H16" s="316">
        <f t="shared" si="2"/>
        <v>114</v>
      </c>
      <c r="I16" s="315"/>
      <c r="J16" s="316">
        <f t="shared" si="0"/>
        <v>0</v>
      </c>
      <c r="K16" s="315"/>
      <c r="L16" s="316">
        <f t="shared" si="3"/>
        <v>0</v>
      </c>
      <c r="M16" s="788"/>
    </row>
    <row r="17" spans="2:13" ht="17.25" customHeight="1">
      <c r="B17" s="312" t="s">
        <v>478</v>
      </c>
      <c r="C17" s="313">
        <v>21</v>
      </c>
      <c r="D17" s="314" t="s">
        <v>479</v>
      </c>
      <c r="E17" s="315">
        <v>4</v>
      </c>
      <c r="F17" s="316">
        <f t="shared" si="1"/>
        <v>84</v>
      </c>
      <c r="G17" s="315">
        <v>1</v>
      </c>
      <c r="H17" s="316">
        <f t="shared" si="2"/>
        <v>21</v>
      </c>
      <c r="I17" s="315"/>
      <c r="J17" s="316">
        <f t="shared" si="0"/>
        <v>0</v>
      </c>
      <c r="K17" s="315"/>
      <c r="L17" s="316">
        <f t="shared" si="3"/>
        <v>0</v>
      </c>
      <c r="M17" s="788"/>
    </row>
    <row r="18" spans="2:13" ht="17.25" customHeight="1">
      <c r="B18" s="312" t="s">
        <v>480</v>
      </c>
      <c r="C18" s="313">
        <v>42</v>
      </c>
      <c r="D18" s="314" t="s">
        <v>470</v>
      </c>
      <c r="E18" s="315">
        <v>4</v>
      </c>
      <c r="F18" s="316">
        <f t="shared" si="1"/>
        <v>168</v>
      </c>
      <c r="G18" s="315">
        <v>1</v>
      </c>
      <c r="H18" s="316">
        <f t="shared" si="2"/>
        <v>42</v>
      </c>
      <c r="I18" s="315"/>
      <c r="J18" s="316">
        <f t="shared" si="0"/>
        <v>0</v>
      </c>
      <c r="K18" s="315"/>
      <c r="L18" s="316">
        <f t="shared" si="3"/>
        <v>0</v>
      </c>
      <c r="M18" s="788"/>
    </row>
    <row r="19" spans="2:13" ht="17.25" customHeight="1">
      <c r="B19" s="312" t="s">
        <v>481</v>
      </c>
      <c r="C19" s="313">
        <v>72</v>
      </c>
      <c r="D19" s="314" t="s">
        <v>470</v>
      </c>
      <c r="E19" s="315">
        <v>4</v>
      </c>
      <c r="F19" s="316">
        <f t="shared" si="1"/>
        <v>288</v>
      </c>
      <c r="G19" s="315">
        <v>1</v>
      </c>
      <c r="H19" s="316">
        <f t="shared" si="2"/>
        <v>72</v>
      </c>
      <c r="I19" s="315"/>
      <c r="J19" s="316">
        <f t="shared" si="0"/>
        <v>0</v>
      </c>
      <c r="K19" s="315"/>
      <c r="L19" s="316">
        <f t="shared" si="3"/>
        <v>0</v>
      </c>
      <c r="M19" s="788"/>
    </row>
    <row r="20" spans="2:13" ht="17.25" customHeight="1">
      <c r="B20" s="312" t="s">
        <v>482</v>
      </c>
      <c r="C20" s="313">
        <v>45</v>
      </c>
      <c r="D20" s="314" t="s">
        <v>470</v>
      </c>
      <c r="E20" s="315">
        <v>1</v>
      </c>
      <c r="F20" s="316">
        <f t="shared" si="1"/>
        <v>45</v>
      </c>
      <c r="G20" s="315">
        <v>1</v>
      </c>
      <c r="H20" s="316">
        <f t="shared" si="2"/>
        <v>45</v>
      </c>
      <c r="I20" s="315"/>
      <c r="J20" s="316">
        <f t="shared" si="0"/>
        <v>0</v>
      </c>
      <c r="K20" s="315"/>
      <c r="L20" s="316">
        <f t="shared" si="3"/>
        <v>0</v>
      </c>
      <c r="M20" s="788"/>
    </row>
    <row r="21" spans="2:13" ht="17.25" customHeight="1">
      <c r="B21" s="312" t="s">
        <v>483</v>
      </c>
      <c r="C21" s="313">
        <v>80</v>
      </c>
      <c r="D21" s="314" t="s">
        <v>470</v>
      </c>
      <c r="E21" s="315">
        <v>7</v>
      </c>
      <c r="F21" s="316">
        <f t="shared" si="1"/>
        <v>560</v>
      </c>
      <c r="G21" s="315">
        <v>1</v>
      </c>
      <c r="H21" s="316">
        <f t="shared" si="2"/>
        <v>80</v>
      </c>
      <c r="I21" s="315"/>
      <c r="J21" s="316">
        <f t="shared" si="0"/>
        <v>0</v>
      </c>
      <c r="K21" s="315"/>
      <c r="L21" s="316">
        <f t="shared" si="3"/>
        <v>0</v>
      </c>
      <c r="M21" s="788"/>
    </row>
    <row r="22" spans="2:13" ht="17.25" customHeight="1">
      <c r="B22" s="312" t="s">
        <v>484</v>
      </c>
      <c r="C22" s="313">
        <v>57</v>
      </c>
      <c r="D22" s="314" t="s">
        <v>485</v>
      </c>
      <c r="E22" s="315">
        <v>7</v>
      </c>
      <c r="F22" s="316">
        <f t="shared" si="1"/>
        <v>399</v>
      </c>
      <c r="G22" s="315">
        <v>1</v>
      </c>
      <c r="H22" s="316">
        <f t="shared" si="2"/>
        <v>57</v>
      </c>
      <c r="I22" s="315"/>
      <c r="J22" s="316">
        <f t="shared" si="0"/>
        <v>0</v>
      </c>
      <c r="K22" s="315"/>
      <c r="L22" s="316">
        <f t="shared" si="3"/>
        <v>0</v>
      </c>
      <c r="M22" s="788"/>
    </row>
    <row r="23" spans="2:13" ht="17.25" customHeight="1">
      <c r="B23" s="312" t="s">
        <v>486</v>
      </c>
      <c r="C23" s="313">
        <v>31</v>
      </c>
      <c r="D23" s="314" t="s">
        <v>470</v>
      </c>
      <c r="E23" s="315">
        <v>7</v>
      </c>
      <c r="F23" s="316">
        <f t="shared" si="1"/>
        <v>217</v>
      </c>
      <c r="G23" s="315">
        <v>1</v>
      </c>
      <c r="H23" s="316">
        <f t="shared" si="2"/>
        <v>31</v>
      </c>
      <c r="I23" s="315"/>
      <c r="J23" s="316">
        <f t="shared" si="0"/>
        <v>0</v>
      </c>
      <c r="K23" s="315"/>
      <c r="L23" s="316">
        <f t="shared" si="3"/>
        <v>0</v>
      </c>
      <c r="M23" s="788"/>
    </row>
    <row r="24" spans="2:13" ht="17.25" customHeight="1">
      <c r="B24" s="312" t="s">
        <v>487</v>
      </c>
      <c r="C24" s="313">
        <v>484</v>
      </c>
      <c r="D24" s="314" t="s">
        <v>470</v>
      </c>
      <c r="E24" s="315">
        <v>5</v>
      </c>
      <c r="F24" s="316">
        <f t="shared" si="1"/>
        <v>2420</v>
      </c>
      <c r="G24" s="315">
        <v>1</v>
      </c>
      <c r="H24" s="316">
        <f t="shared" si="2"/>
        <v>484</v>
      </c>
      <c r="I24" s="315"/>
      <c r="J24" s="316">
        <f t="shared" si="0"/>
        <v>0</v>
      </c>
      <c r="K24" s="315"/>
      <c r="L24" s="316">
        <f t="shared" si="3"/>
        <v>0</v>
      </c>
      <c r="M24" s="788"/>
    </row>
    <row r="25" spans="2:13" ht="17.25" customHeight="1">
      <c r="B25" s="312" t="s">
        <v>488</v>
      </c>
      <c r="C25" s="313">
        <v>596</v>
      </c>
      <c r="D25" s="314" t="s">
        <v>470</v>
      </c>
      <c r="E25" s="315">
        <v>7</v>
      </c>
      <c r="F25" s="316">
        <f t="shared" si="1"/>
        <v>4172</v>
      </c>
      <c r="G25" s="315">
        <v>1</v>
      </c>
      <c r="H25" s="316">
        <f t="shared" si="2"/>
        <v>596</v>
      </c>
      <c r="I25" s="315"/>
      <c r="J25" s="316">
        <f t="shared" si="0"/>
        <v>0</v>
      </c>
      <c r="K25" s="315"/>
      <c r="L25" s="316">
        <f t="shared" si="3"/>
        <v>0</v>
      </c>
      <c r="M25" s="788"/>
    </row>
    <row r="26" spans="2:13" ht="17.25" customHeight="1">
      <c r="B26" s="312" t="s">
        <v>489</v>
      </c>
      <c r="C26" s="313">
        <v>600</v>
      </c>
      <c r="D26" s="314" t="s">
        <v>320</v>
      </c>
      <c r="E26" s="315">
        <v>5</v>
      </c>
      <c r="F26" s="316">
        <f t="shared" si="1"/>
        <v>3000</v>
      </c>
      <c r="G26" s="315">
        <v>1</v>
      </c>
      <c r="H26" s="316">
        <f t="shared" si="2"/>
        <v>600</v>
      </c>
      <c r="I26" s="315"/>
      <c r="J26" s="316">
        <f t="shared" si="0"/>
        <v>0</v>
      </c>
      <c r="K26" s="315"/>
      <c r="L26" s="316">
        <f t="shared" si="3"/>
        <v>0</v>
      </c>
      <c r="M26" s="788"/>
    </row>
    <row r="27" spans="2:13" ht="17.25" customHeight="1">
      <c r="B27" s="312" t="s">
        <v>490</v>
      </c>
      <c r="C27" s="313">
        <v>366</v>
      </c>
      <c r="D27" s="314" t="s">
        <v>470</v>
      </c>
      <c r="E27" s="315">
        <v>5</v>
      </c>
      <c r="F27" s="316">
        <f t="shared" si="1"/>
        <v>1830</v>
      </c>
      <c r="G27" s="315">
        <v>1</v>
      </c>
      <c r="H27" s="316">
        <f t="shared" si="2"/>
        <v>366</v>
      </c>
      <c r="I27" s="315"/>
      <c r="J27" s="316">
        <f t="shared" si="0"/>
        <v>0</v>
      </c>
      <c r="K27" s="315"/>
      <c r="L27" s="316">
        <f t="shared" si="3"/>
        <v>0</v>
      </c>
      <c r="M27" s="788"/>
    </row>
    <row r="28" spans="2:13" ht="17.25" customHeight="1">
      <c r="B28" s="312" t="s">
        <v>491</v>
      </c>
      <c r="C28" s="313">
        <v>280</v>
      </c>
      <c r="D28" s="314" t="s">
        <v>492</v>
      </c>
      <c r="E28" s="315">
        <v>5</v>
      </c>
      <c r="F28" s="316">
        <f t="shared" si="1"/>
        <v>1400</v>
      </c>
      <c r="G28" s="315">
        <v>1</v>
      </c>
      <c r="H28" s="316">
        <f t="shared" si="2"/>
        <v>280</v>
      </c>
      <c r="I28" s="315"/>
      <c r="J28" s="316">
        <f t="shared" si="0"/>
        <v>0</v>
      </c>
      <c r="K28" s="315"/>
      <c r="L28" s="316">
        <f t="shared" si="3"/>
        <v>0</v>
      </c>
      <c r="M28" s="788"/>
    </row>
    <row r="29" spans="2:13" ht="17.25" customHeight="1">
      <c r="B29" s="312" t="s">
        <v>493</v>
      </c>
      <c r="C29" s="313">
        <v>105</v>
      </c>
      <c r="D29" s="314" t="s">
        <v>494</v>
      </c>
      <c r="E29" s="315">
        <v>5</v>
      </c>
      <c r="F29" s="316">
        <f t="shared" si="1"/>
        <v>525</v>
      </c>
      <c r="G29" s="315">
        <v>1</v>
      </c>
      <c r="H29" s="316">
        <f t="shared" si="2"/>
        <v>105</v>
      </c>
      <c r="I29" s="315"/>
      <c r="J29" s="316">
        <f t="shared" si="0"/>
        <v>0</v>
      </c>
      <c r="K29" s="315"/>
      <c r="L29" s="316">
        <f t="shared" si="3"/>
        <v>0</v>
      </c>
      <c r="M29" s="788"/>
    </row>
    <row r="30" spans="2:13" ht="17.25" customHeight="1">
      <c r="B30" s="312" t="s">
        <v>495</v>
      </c>
      <c r="C30" s="313">
        <v>320</v>
      </c>
      <c r="D30" s="314" t="s">
        <v>470</v>
      </c>
      <c r="E30" s="315">
        <v>5</v>
      </c>
      <c r="F30" s="316">
        <f t="shared" si="1"/>
        <v>1600</v>
      </c>
      <c r="G30" s="315">
        <v>1</v>
      </c>
      <c r="H30" s="316">
        <f t="shared" si="2"/>
        <v>320</v>
      </c>
      <c r="I30" s="315"/>
      <c r="J30" s="316">
        <f t="shared" si="0"/>
        <v>0</v>
      </c>
      <c r="K30" s="315"/>
      <c r="L30" s="316">
        <f t="shared" si="3"/>
        <v>0</v>
      </c>
      <c r="M30" s="788"/>
    </row>
    <row r="31" spans="2:13" ht="17.25" customHeight="1">
      <c r="B31" s="312" t="s">
        <v>496</v>
      </c>
      <c r="C31" s="313">
        <v>23</v>
      </c>
      <c r="D31" s="314" t="s">
        <v>470</v>
      </c>
      <c r="E31" s="315">
        <v>5</v>
      </c>
      <c r="F31" s="316">
        <f t="shared" si="1"/>
        <v>115</v>
      </c>
      <c r="G31" s="315">
        <v>1</v>
      </c>
      <c r="H31" s="316">
        <f t="shared" si="2"/>
        <v>23</v>
      </c>
      <c r="I31" s="315"/>
      <c r="J31" s="316">
        <f t="shared" si="0"/>
        <v>0</v>
      </c>
      <c r="K31" s="315"/>
      <c r="L31" s="316">
        <f t="shared" si="3"/>
        <v>0</v>
      </c>
      <c r="M31" s="788"/>
    </row>
    <row r="32" spans="2:13" ht="17.25" customHeight="1">
      <c r="B32" s="312" t="s">
        <v>497</v>
      </c>
      <c r="C32" s="313">
        <v>42</v>
      </c>
      <c r="D32" s="314" t="s">
        <v>470</v>
      </c>
      <c r="E32" s="315">
        <v>5</v>
      </c>
      <c r="F32" s="316">
        <f t="shared" si="1"/>
        <v>210</v>
      </c>
      <c r="G32" s="315">
        <v>1</v>
      </c>
      <c r="H32" s="316">
        <f t="shared" si="2"/>
        <v>42</v>
      </c>
      <c r="I32" s="315"/>
      <c r="J32" s="316">
        <f t="shared" si="0"/>
        <v>0</v>
      </c>
      <c r="K32" s="315"/>
      <c r="L32" s="316">
        <f t="shared" si="3"/>
        <v>0</v>
      </c>
      <c r="M32" s="788"/>
    </row>
    <row r="33" spans="2:13" ht="17.25" customHeight="1">
      <c r="B33" s="312" t="s">
        <v>498</v>
      </c>
      <c r="C33" s="313">
        <v>13</v>
      </c>
      <c r="D33" s="314" t="s">
        <v>494</v>
      </c>
      <c r="E33" s="315">
        <v>5</v>
      </c>
      <c r="F33" s="316">
        <f t="shared" si="1"/>
        <v>65</v>
      </c>
      <c r="G33" s="315">
        <v>1</v>
      </c>
      <c r="H33" s="316">
        <f t="shared" si="2"/>
        <v>13</v>
      </c>
      <c r="I33" s="315"/>
      <c r="J33" s="316">
        <f t="shared" si="0"/>
        <v>0</v>
      </c>
      <c r="K33" s="315"/>
      <c r="L33" s="316">
        <f t="shared" si="3"/>
        <v>0</v>
      </c>
      <c r="M33" s="788"/>
    </row>
    <row r="34" spans="2:13" ht="17.25" customHeight="1">
      <c r="B34" s="312" t="s">
        <v>499</v>
      </c>
      <c r="C34" s="313">
        <v>83</v>
      </c>
      <c r="D34" s="314" t="s">
        <v>320</v>
      </c>
      <c r="E34" s="315">
        <v>5</v>
      </c>
      <c r="F34" s="316">
        <f t="shared" si="1"/>
        <v>415</v>
      </c>
      <c r="G34" s="315">
        <v>1</v>
      </c>
      <c r="H34" s="316">
        <f t="shared" si="2"/>
        <v>83</v>
      </c>
      <c r="I34" s="315"/>
      <c r="J34" s="316">
        <f t="shared" si="0"/>
        <v>0</v>
      </c>
      <c r="K34" s="315"/>
      <c r="L34" s="316">
        <f t="shared" si="3"/>
        <v>0</v>
      </c>
      <c r="M34" s="788"/>
    </row>
    <row r="35" spans="2:13" ht="17.25" customHeight="1">
      <c r="B35" s="312" t="s">
        <v>500</v>
      </c>
      <c r="C35" s="313">
        <v>192</v>
      </c>
      <c r="D35" s="314" t="s">
        <v>470</v>
      </c>
      <c r="E35" s="315">
        <v>6</v>
      </c>
      <c r="F35" s="316">
        <f t="shared" si="1"/>
        <v>1152</v>
      </c>
      <c r="G35" s="315">
        <v>1</v>
      </c>
      <c r="H35" s="316">
        <f t="shared" si="2"/>
        <v>192</v>
      </c>
      <c r="I35" s="315"/>
      <c r="J35" s="316">
        <f t="shared" si="0"/>
        <v>0</v>
      </c>
      <c r="K35" s="315"/>
      <c r="L35" s="316">
        <f t="shared" si="3"/>
        <v>0</v>
      </c>
      <c r="M35" s="788"/>
    </row>
    <row r="36" spans="2:13" ht="17.25" customHeight="1">
      <c r="B36" s="312" t="s">
        <v>501</v>
      </c>
      <c r="C36" s="313">
        <v>2189</v>
      </c>
      <c r="D36" s="314" t="s">
        <v>470</v>
      </c>
      <c r="E36" s="315">
        <v>6</v>
      </c>
      <c r="F36" s="316">
        <f t="shared" si="1"/>
        <v>13134</v>
      </c>
      <c r="G36" s="315">
        <v>1</v>
      </c>
      <c r="H36" s="316">
        <f t="shared" si="2"/>
        <v>2189</v>
      </c>
      <c r="I36" s="315"/>
      <c r="J36" s="316">
        <f t="shared" si="0"/>
        <v>0</v>
      </c>
      <c r="K36" s="315"/>
      <c r="L36" s="316">
        <f t="shared" si="3"/>
        <v>0</v>
      </c>
      <c r="M36" s="788"/>
    </row>
    <row r="37" spans="2:13" ht="17.25" customHeight="1">
      <c r="B37" s="312" t="s">
        <v>502</v>
      </c>
      <c r="C37" s="313">
        <v>131</v>
      </c>
      <c r="D37" s="314" t="s">
        <v>503</v>
      </c>
      <c r="E37" s="315">
        <v>7</v>
      </c>
      <c r="F37" s="316">
        <f t="shared" si="1"/>
        <v>917</v>
      </c>
      <c r="G37" s="315">
        <v>1</v>
      </c>
      <c r="H37" s="316">
        <f t="shared" si="2"/>
        <v>131</v>
      </c>
      <c r="I37" s="315"/>
      <c r="J37" s="316">
        <f t="shared" si="0"/>
        <v>0</v>
      </c>
      <c r="K37" s="315"/>
      <c r="L37" s="316">
        <f t="shared" si="3"/>
        <v>0</v>
      </c>
      <c r="M37" s="788"/>
    </row>
    <row r="38" spans="2:13" ht="17.25" customHeight="1">
      <c r="B38" s="312" t="s">
        <v>504</v>
      </c>
      <c r="C38" s="313">
        <v>351</v>
      </c>
      <c r="D38" s="314" t="s">
        <v>320</v>
      </c>
      <c r="E38" s="315">
        <v>7</v>
      </c>
      <c r="F38" s="316">
        <f t="shared" si="1"/>
        <v>2457</v>
      </c>
      <c r="G38" s="315">
        <v>1</v>
      </c>
      <c r="H38" s="316">
        <f t="shared" si="2"/>
        <v>351</v>
      </c>
      <c r="I38" s="315"/>
      <c r="J38" s="316">
        <f t="shared" si="0"/>
        <v>0</v>
      </c>
      <c r="K38" s="315"/>
      <c r="L38" s="316">
        <f t="shared" si="3"/>
        <v>0</v>
      </c>
      <c r="M38" s="788"/>
    </row>
    <row r="39" spans="2:13" ht="17.25" customHeight="1">
      <c r="B39" s="312" t="s">
        <v>505</v>
      </c>
      <c r="C39" s="313">
        <v>295</v>
      </c>
      <c r="D39" s="314" t="s">
        <v>506</v>
      </c>
      <c r="E39" s="315">
        <v>7</v>
      </c>
      <c r="F39" s="316">
        <f t="shared" si="1"/>
        <v>2065</v>
      </c>
      <c r="G39" s="315">
        <v>1</v>
      </c>
      <c r="H39" s="316">
        <f t="shared" si="2"/>
        <v>295</v>
      </c>
      <c r="I39" s="315"/>
      <c r="J39" s="316">
        <f t="shared" si="0"/>
        <v>0</v>
      </c>
      <c r="K39" s="315">
        <v>2</v>
      </c>
      <c r="L39" s="316">
        <f t="shared" si="3"/>
        <v>590</v>
      </c>
      <c r="M39" s="788"/>
    </row>
    <row r="40" spans="2:13" ht="17.25" customHeight="1">
      <c r="B40" s="312" t="s">
        <v>507</v>
      </c>
      <c r="C40" s="313">
        <v>25</v>
      </c>
      <c r="D40" s="314" t="s">
        <v>470</v>
      </c>
      <c r="E40" s="315">
        <v>5</v>
      </c>
      <c r="F40" s="316">
        <f t="shared" si="1"/>
        <v>125</v>
      </c>
      <c r="G40" s="315">
        <v>1</v>
      </c>
      <c r="H40" s="316">
        <f t="shared" si="2"/>
        <v>25</v>
      </c>
      <c r="I40" s="315"/>
      <c r="J40" s="316">
        <f t="shared" si="0"/>
        <v>0</v>
      </c>
      <c r="K40" s="315"/>
      <c r="L40" s="316">
        <f t="shared" si="3"/>
        <v>0</v>
      </c>
      <c r="M40" s="788"/>
    </row>
    <row r="41" spans="2:13" ht="17.25" customHeight="1">
      <c r="B41" s="312" t="s">
        <v>508</v>
      </c>
      <c r="C41" s="313">
        <v>26</v>
      </c>
      <c r="D41" s="314" t="s">
        <v>509</v>
      </c>
      <c r="E41" s="315">
        <v>5</v>
      </c>
      <c r="F41" s="316">
        <f t="shared" si="1"/>
        <v>130</v>
      </c>
      <c r="G41" s="315">
        <v>1</v>
      </c>
      <c r="H41" s="316">
        <f t="shared" si="2"/>
        <v>26</v>
      </c>
      <c r="I41" s="315"/>
      <c r="J41" s="316">
        <f t="shared" si="0"/>
        <v>0</v>
      </c>
      <c r="K41" s="315"/>
      <c r="L41" s="316">
        <f t="shared" si="3"/>
        <v>0</v>
      </c>
      <c r="M41" s="788"/>
    </row>
    <row r="42" spans="2:13" ht="17.25" customHeight="1">
      <c r="B42" s="312" t="s">
        <v>510</v>
      </c>
      <c r="C42" s="313">
        <v>42</v>
      </c>
      <c r="D42" s="314" t="s">
        <v>470</v>
      </c>
      <c r="E42" s="315">
        <v>5</v>
      </c>
      <c r="F42" s="316">
        <f t="shared" si="1"/>
        <v>210</v>
      </c>
      <c r="G42" s="315">
        <v>1</v>
      </c>
      <c r="H42" s="316">
        <f t="shared" si="2"/>
        <v>42</v>
      </c>
      <c r="I42" s="315"/>
      <c r="J42" s="316">
        <f t="shared" si="0"/>
        <v>0</v>
      </c>
      <c r="K42" s="315"/>
      <c r="L42" s="316">
        <f t="shared" si="3"/>
        <v>0</v>
      </c>
      <c r="M42" s="788"/>
    </row>
    <row r="43" spans="2:13" ht="17.25" customHeight="1">
      <c r="B43" s="312" t="s">
        <v>511</v>
      </c>
      <c r="C43" s="313">
        <v>163</v>
      </c>
      <c r="D43" s="314" t="s">
        <v>512</v>
      </c>
      <c r="E43" s="315">
        <v>7</v>
      </c>
      <c r="F43" s="316">
        <f t="shared" si="1"/>
        <v>1141</v>
      </c>
      <c r="G43" s="315">
        <v>1</v>
      </c>
      <c r="H43" s="316">
        <f t="shared" si="2"/>
        <v>163</v>
      </c>
      <c r="I43" s="315"/>
      <c r="J43" s="316">
        <f t="shared" si="0"/>
        <v>0</v>
      </c>
      <c r="K43" s="315"/>
      <c r="L43" s="316">
        <f t="shared" si="3"/>
        <v>0</v>
      </c>
      <c r="M43" s="788"/>
    </row>
    <row r="44" spans="2:13" ht="17.25" customHeight="1">
      <c r="B44" s="312" t="s">
        <v>513</v>
      </c>
      <c r="C44" s="313">
        <v>622</v>
      </c>
      <c r="D44" s="314" t="s">
        <v>514</v>
      </c>
      <c r="E44" s="315">
        <v>7</v>
      </c>
      <c r="F44" s="316">
        <f t="shared" si="1"/>
        <v>4354</v>
      </c>
      <c r="G44" s="315">
        <v>1</v>
      </c>
      <c r="H44" s="316">
        <f t="shared" si="2"/>
        <v>622</v>
      </c>
      <c r="I44" s="315"/>
      <c r="J44" s="316">
        <f t="shared" si="0"/>
        <v>0</v>
      </c>
      <c r="K44" s="315"/>
      <c r="L44" s="316">
        <f t="shared" si="3"/>
        <v>0</v>
      </c>
      <c r="M44" s="788"/>
    </row>
    <row r="45" spans="2:13" ht="17.25" customHeight="1">
      <c r="B45" s="312" t="s">
        <v>515</v>
      </c>
      <c r="C45" s="313">
        <v>180</v>
      </c>
      <c r="D45" s="314" t="s">
        <v>516</v>
      </c>
      <c r="E45" s="315">
        <v>4</v>
      </c>
      <c r="F45" s="316">
        <f t="shared" si="1"/>
        <v>720</v>
      </c>
      <c r="G45" s="315">
        <v>1</v>
      </c>
      <c r="H45" s="316">
        <f t="shared" si="2"/>
        <v>180</v>
      </c>
      <c r="I45" s="315"/>
      <c r="J45" s="316">
        <f t="shared" si="0"/>
        <v>0</v>
      </c>
      <c r="K45" s="315"/>
      <c r="L45" s="316">
        <f t="shared" si="3"/>
        <v>0</v>
      </c>
      <c r="M45" s="788"/>
    </row>
    <row r="46" spans="2:13">
      <c r="B46" s="312" t="s">
        <v>517</v>
      </c>
      <c r="C46" s="313">
        <v>261</v>
      </c>
      <c r="D46" s="314" t="s">
        <v>470</v>
      </c>
      <c r="E46" s="315">
        <v>5</v>
      </c>
      <c r="F46" s="316">
        <f t="shared" si="1"/>
        <v>1305</v>
      </c>
      <c r="G46" s="315">
        <v>1</v>
      </c>
      <c r="H46" s="316">
        <f t="shared" si="2"/>
        <v>261</v>
      </c>
      <c r="I46" s="315"/>
      <c r="J46" s="316">
        <f t="shared" si="0"/>
        <v>0</v>
      </c>
      <c r="K46" s="315"/>
      <c r="L46" s="316">
        <f t="shared" si="3"/>
        <v>0</v>
      </c>
      <c r="M46" s="788"/>
    </row>
    <row r="47" spans="2:13">
      <c r="B47" s="312" t="s">
        <v>518</v>
      </c>
      <c r="C47" s="313">
        <v>279</v>
      </c>
      <c r="D47" s="314" t="s">
        <v>470</v>
      </c>
      <c r="E47" s="315">
        <v>6</v>
      </c>
      <c r="F47" s="316">
        <f t="shared" si="1"/>
        <v>1674</v>
      </c>
      <c r="G47" s="315">
        <v>1</v>
      </c>
      <c r="H47" s="316">
        <f t="shared" si="2"/>
        <v>279</v>
      </c>
      <c r="I47" s="315"/>
      <c r="J47" s="316">
        <f t="shared" si="0"/>
        <v>0</v>
      </c>
      <c r="K47" s="315"/>
      <c r="L47" s="316">
        <f t="shared" si="3"/>
        <v>0</v>
      </c>
      <c r="M47" s="788"/>
    </row>
    <row r="48" spans="2:13">
      <c r="B48" s="317" t="s">
        <v>519</v>
      </c>
      <c r="C48" s="313">
        <v>3039</v>
      </c>
      <c r="D48" s="314" t="s">
        <v>520</v>
      </c>
      <c r="E48" s="693">
        <v>14</v>
      </c>
      <c r="F48" s="316">
        <f t="shared" si="1"/>
        <v>42546</v>
      </c>
      <c r="G48" s="315">
        <v>1</v>
      </c>
      <c r="H48" s="316">
        <f t="shared" si="2"/>
        <v>3039</v>
      </c>
      <c r="I48" s="315">
        <v>2</v>
      </c>
      <c r="J48" s="316">
        <f>C48*I48</f>
        <v>6078</v>
      </c>
      <c r="K48" s="315"/>
      <c r="L48" s="316">
        <f t="shared" si="3"/>
        <v>0</v>
      </c>
      <c r="M48" s="788"/>
    </row>
    <row r="49" spans="2:13">
      <c r="B49" s="312" t="s">
        <v>521</v>
      </c>
      <c r="C49" s="313">
        <v>75</v>
      </c>
      <c r="D49" s="314" t="s">
        <v>470</v>
      </c>
      <c r="E49" s="315">
        <v>5</v>
      </c>
      <c r="F49" s="316">
        <f t="shared" si="1"/>
        <v>375</v>
      </c>
      <c r="G49" s="315">
        <v>1</v>
      </c>
      <c r="H49" s="316">
        <f t="shared" si="2"/>
        <v>75</v>
      </c>
      <c r="I49" s="315"/>
      <c r="J49" s="316">
        <f t="shared" ref="J49:J82" si="4">C49*I49</f>
        <v>0</v>
      </c>
      <c r="K49" s="315"/>
      <c r="L49" s="316">
        <f t="shared" si="3"/>
        <v>0</v>
      </c>
      <c r="M49" s="788"/>
    </row>
    <row r="50" spans="2:13">
      <c r="B50" s="312" t="s">
        <v>522</v>
      </c>
      <c r="C50" s="313">
        <v>180</v>
      </c>
      <c r="D50" s="314" t="s">
        <v>470</v>
      </c>
      <c r="E50" s="315">
        <v>6</v>
      </c>
      <c r="F50" s="316">
        <f t="shared" si="1"/>
        <v>1080</v>
      </c>
      <c r="G50" s="315">
        <v>1</v>
      </c>
      <c r="H50" s="316">
        <f t="shared" si="2"/>
        <v>180</v>
      </c>
      <c r="I50" s="315"/>
      <c r="J50" s="316">
        <f t="shared" si="4"/>
        <v>0</v>
      </c>
      <c r="K50" s="315"/>
      <c r="L50" s="316">
        <f t="shared" si="3"/>
        <v>0</v>
      </c>
      <c r="M50" s="788"/>
    </row>
    <row r="51" spans="2:13">
      <c r="B51" s="312" t="s">
        <v>523</v>
      </c>
      <c r="C51" s="313">
        <v>12</v>
      </c>
      <c r="D51" s="314" t="s">
        <v>470</v>
      </c>
      <c r="E51" s="315">
        <v>6</v>
      </c>
      <c r="F51" s="316">
        <f t="shared" si="1"/>
        <v>72</v>
      </c>
      <c r="G51" s="315">
        <v>1</v>
      </c>
      <c r="H51" s="316">
        <f t="shared" si="2"/>
        <v>12</v>
      </c>
      <c r="I51" s="315"/>
      <c r="J51" s="316">
        <f t="shared" si="4"/>
        <v>0</v>
      </c>
      <c r="K51" s="315"/>
      <c r="L51" s="316">
        <f t="shared" si="3"/>
        <v>0</v>
      </c>
      <c r="M51" s="788"/>
    </row>
    <row r="52" spans="2:13">
      <c r="B52" s="312" t="s">
        <v>524</v>
      </c>
      <c r="C52" s="313">
        <v>19</v>
      </c>
      <c r="D52" s="314" t="s">
        <v>320</v>
      </c>
      <c r="E52" s="315">
        <v>6</v>
      </c>
      <c r="F52" s="316">
        <f t="shared" si="1"/>
        <v>114</v>
      </c>
      <c r="G52" s="315">
        <v>1</v>
      </c>
      <c r="H52" s="316">
        <f t="shared" si="2"/>
        <v>19</v>
      </c>
      <c r="I52" s="315"/>
      <c r="J52" s="316">
        <f t="shared" si="4"/>
        <v>0</v>
      </c>
      <c r="K52" s="315"/>
      <c r="L52" s="316">
        <f t="shared" si="3"/>
        <v>0</v>
      </c>
      <c r="M52" s="788"/>
    </row>
    <row r="53" spans="2:13">
      <c r="B53" s="312" t="s">
        <v>525</v>
      </c>
      <c r="C53" s="313">
        <v>419</v>
      </c>
      <c r="D53" s="314" t="s">
        <v>470</v>
      </c>
      <c r="E53" s="315">
        <v>5</v>
      </c>
      <c r="F53" s="316">
        <f t="shared" si="1"/>
        <v>2095</v>
      </c>
      <c r="G53" s="315">
        <v>1</v>
      </c>
      <c r="H53" s="316">
        <f t="shared" si="2"/>
        <v>419</v>
      </c>
      <c r="I53" s="315"/>
      <c r="J53" s="316">
        <f t="shared" si="4"/>
        <v>0</v>
      </c>
      <c r="K53" s="315"/>
      <c r="L53" s="316">
        <f t="shared" si="3"/>
        <v>0</v>
      </c>
      <c r="M53" s="788"/>
    </row>
    <row r="54" spans="2:13">
      <c r="B54" s="312" t="s">
        <v>526</v>
      </c>
      <c r="C54" s="313">
        <v>81</v>
      </c>
      <c r="D54" s="314" t="s">
        <v>320</v>
      </c>
      <c r="E54" s="315">
        <v>6</v>
      </c>
      <c r="F54" s="316">
        <f t="shared" si="1"/>
        <v>486</v>
      </c>
      <c r="G54" s="315">
        <v>1</v>
      </c>
      <c r="H54" s="316">
        <f t="shared" si="2"/>
        <v>81</v>
      </c>
      <c r="I54" s="315"/>
      <c r="J54" s="316">
        <f t="shared" si="4"/>
        <v>0</v>
      </c>
      <c r="K54" s="315"/>
      <c r="L54" s="316">
        <f t="shared" si="3"/>
        <v>0</v>
      </c>
      <c r="M54" s="788"/>
    </row>
    <row r="55" spans="2:13">
      <c r="B55" s="312" t="s">
        <v>527</v>
      </c>
      <c r="C55" s="313">
        <v>37</v>
      </c>
      <c r="D55" s="314" t="s">
        <v>470</v>
      </c>
      <c r="E55" s="315">
        <v>6</v>
      </c>
      <c r="F55" s="316">
        <f t="shared" si="1"/>
        <v>222</v>
      </c>
      <c r="G55" s="315">
        <v>1</v>
      </c>
      <c r="H55" s="316">
        <f t="shared" si="2"/>
        <v>37</v>
      </c>
      <c r="I55" s="315"/>
      <c r="J55" s="316">
        <f t="shared" si="4"/>
        <v>0</v>
      </c>
      <c r="K55" s="315"/>
      <c r="L55" s="316">
        <f t="shared" si="3"/>
        <v>0</v>
      </c>
      <c r="M55" s="788"/>
    </row>
    <row r="56" spans="2:13">
      <c r="B56" s="312" t="s">
        <v>528</v>
      </c>
      <c r="C56" s="313">
        <v>1461</v>
      </c>
      <c r="D56" s="314" t="s">
        <v>485</v>
      </c>
      <c r="E56" s="315">
        <v>6</v>
      </c>
      <c r="F56" s="316">
        <f t="shared" si="1"/>
        <v>8766</v>
      </c>
      <c r="G56" s="315">
        <v>1</v>
      </c>
      <c r="H56" s="316">
        <f t="shared" si="2"/>
        <v>1461</v>
      </c>
      <c r="I56" s="315"/>
      <c r="J56" s="316">
        <f t="shared" si="4"/>
        <v>0</v>
      </c>
      <c r="K56" s="315"/>
      <c r="L56" s="316">
        <f t="shared" si="3"/>
        <v>0</v>
      </c>
      <c r="M56" s="788"/>
    </row>
    <row r="57" spans="2:13">
      <c r="B57" s="312" t="s">
        <v>529</v>
      </c>
      <c r="C57" s="313">
        <v>34</v>
      </c>
      <c r="D57" s="314" t="s">
        <v>530</v>
      </c>
      <c r="E57" s="315">
        <v>5</v>
      </c>
      <c r="F57" s="316">
        <f t="shared" si="1"/>
        <v>170</v>
      </c>
      <c r="G57" s="315">
        <v>1</v>
      </c>
      <c r="H57" s="316">
        <f t="shared" si="2"/>
        <v>34</v>
      </c>
      <c r="I57" s="315"/>
      <c r="J57" s="316">
        <f t="shared" si="4"/>
        <v>0</v>
      </c>
      <c r="K57" s="315"/>
      <c r="L57" s="316">
        <f t="shared" si="3"/>
        <v>0</v>
      </c>
      <c r="M57" s="788"/>
    </row>
    <row r="58" spans="2:13">
      <c r="B58" s="312" t="s">
        <v>531</v>
      </c>
      <c r="C58" s="313">
        <v>177</v>
      </c>
      <c r="D58" s="314" t="s">
        <v>470</v>
      </c>
      <c r="E58" s="315">
        <v>5</v>
      </c>
      <c r="F58" s="316">
        <f t="shared" si="1"/>
        <v>885</v>
      </c>
      <c r="G58" s="315">
        <v>1</v>
      </c>
      <c r="H58" s="316">
        <f t="shared" si="2"/>
        <v>177</v>
      </c>
      <c r="I58" s="315"/>
      <c r="J58" s="316">
        <f t="shared" si="4"/>
        <v>0</v>
      </c>
      <c r="K58" s="315"/>
      <c r="L58" s="316">
        <f t="shared" si="3"/>
        <v>0</v>
      </c>
      <c r="M58" s="788"/>
    </row>
    <row r="59" spans="2:13">
      <c r="B59" s="312" t="s">
        <v>532</v>
      </c>
      <c r="C59" s="313">
        <v>517</v>
      </c>
      <c r="D59" s="314" t="s">
        <v>530</v>
      </c>
      <c r="E59" s="315">
        <v>6</v>
      </c>
      <c r="F59" s="316">
        <f t="shared" si="1"/>
        <v>3102</v>
      </c>
      <c r="G59" s="315">
        <v>1</v>
      </c>
      <c r="H59" s="316">
        <f t="shared" si="2"/>
        <v>517</v>
      </c>
      <c r="I59" s="315"/>
      <c r="J59" s="316">
        <f t="shared" si="4"/>
        <v>0</v>
      </c>
      <c r="K59" s="315"/>
      <c r="L59" s="316">
        <f t="shared" si="3"/>
        <v>0</v>
      </c>
      <c r="M59" s="788"/>
    </row>
    <row r="60" spans="2:13">
      <c r="B60" s="312" t="s">
        <v>533</v>
      </c>
      <c r="C60" s="313">
        <v>83</v>
      </c>
      <c r="D60" s="314" t="s">
        <v>470</v>
      </c>
      <c r="E60" s="315">
        <v>5</v>
      </c>
      <c r="F60" s="316">
        <f t="shared" si="1"/>
        <v>415</v>
      </c>
      <c r="G60" s="315">
        <v>1</v>
      </c>
      <c r="H60" s="316">
        <f t="shared" si="2"/>
        <v>83</v>
      </c>
      <c r="I60" s="315"/>
      <c r="J60" s="316">
        <f t="shared" si="4"/>
        <v>0</v>
      </c>
      <c r="K60" s="315"/>
      <c r="L60" s="316">
        <f t="shared" si="3"/>
        <v>0</v>
      </c>
      <c r="M60" s="788"/>
    </row>
    <row r="61" spans="2:13">
      <c r="B61" s="312" t="s">
        <v>534</v>
      </c>
      <c r="C61" s="313">
        <v>776</v>
      </c>
      <c r="D61" s="314" t="s">
        <v>320</v>
      </c>
      <c r="E61" s="315">
        <v>7</v>
      </c>
      <c r="F61" s="316">
        <f t="shared" si="1"/>
        <v>5432</v>
      </c>
      <c r="G61" s="315">
        <v>1</v>
      </c>
      <c r="H61" s="316">
        <f t="shared" si="2"/>
        <v>776</v>
      </c>
      <c r="I61" s="315"/>
      <c r="J61" s="316">
        <f t="shared" si="4"/>
        <v>0</v>
      </c>
      <c r="K61" s="315"/>
      <c r="L61" s="316">
        <f t="shared" si="3"/>
        <v>0</v>
      </c>
      <c r="M61" s="788"/>
    </row>
    <row r="62" spans="2:13">
      <c r="B62" s="312" t="s">
        <v>535</v>
      </c>
      <c r="C62" s="313">
        <v>47</v>
      </c>
      <c r="D62" s="314" t="s">
        <v>320</v>
      </c>
      <c r="E62" s="315">
        <v>5</v>
      </c>
      <c r="F62" s="316">
        <f t="shared" si="1"/>
        <v>235</v>
      </c>
      <c r="G62" s="315">
        <v>1</v>
      </c>
      <c r="H62" s="316">
        <f t="shared" si="2"/>
        <v>47</v>
      </c>
      <c r="I62" s="315"/>
      <c r="J62" s="316">
        <f t="shared" si="4"/>
        <v>0</v>
      </c>
      <c r="K62" s="315"/>
      <c r="L62" s="316">
        <f t="shared" si="3"/>
        <v>0</v>
      </c>
      <c r="M62" s="788"/>
    </row>
    <row r="63" spans="2:13">
      <c r="B63" s="312" t="s">
        <v>536</v>
      </c>
      <c r="C63" s="313">
        <v>128</v>
      </c>
      <c r="D63" s="314" t="s">
        <v>320</v>
      </c>
      <c r="E63" s="315">
        <v>5</v>
      </c>
      <c r="F63" s="316">
        <f t="shared" si="1"/>
        <v>640</v>
      </c>
      <c r="G63" s="315">
        <v>1</v>
      </c>
      <c r="H63" s="316">
        <f t="shared" si="2"/>
        <v>128</v>
      </c>
      <c r="I63" s="315"/>
      <c r="J63" s="316">
        <f t="shared" si="4"/>
        <v>0</v>
      </c>
      <c r="K63" s="315"/>
      <c r="L63" s="316">
        <f t="shared" si="3"/>
        <v>0</v>
      </c>
      <c r="M63" s="788"/>
    </row>
    <row r="64" spans="2:13">
      <c r="B64" s="312" t="s">
        <v>537</v>
      </c>
      <c r="C64" s="313">
        <v>86</v>
      </c>
      <c r="D64" s="314" t="s">
        <v>470</v>
      </c>
      <c r="E64" s="315">
        <v>5</v>
      </c>
      <c r="F64" s="316">
        <f t="shared" si="1"/>
        <v>430</v>
      </c>
      <c r="G64" s="315">
        <v>1</v>
      </c>
      <c r="H64" s="316">
        <f t="shared" si="2"/>
        <v>86</v>
      </c>
      <c r="I64" s="315"/>
      <c r="J64" s="316">
        <f t="shared" si="4"/>
        <v>0</v>
      </c>
      <c r="K64" s="315"/>
      <c r="L64" s="316">
        <f t="shared" si="3"/>
        <v>0</v>
      </c>
      <c r="M64" s="788"/>
    </row>
    <row r="65" spans="2:13">
      <c r="B65" s="312" t="s">
        <v>538</v>
      </c>
      <c r="C65" s="313">
        <v>536</v>
      </c>
      <c r="D65" s="314" t="s">
        <v>470</v>
      </c>
      <c r="E65" s="315">
        <v>5</v>
      </c>
      <c r="F65" s="316">
        <f t="shared" si="1"/>
        <v>2680</v>
      </c>
      <c r="G65" s="315">
        <v>1</v>
      </c>
      <c r="H65" s="316">
        <f t="shared" si="2"/>
        <v>536</v>
      </c>
      <c r="I65" s="315"/>
      <c r="J65" s="316">
        <f t="shared" si="4"/>
        <v>0</v>
      </c>
      <c r="K65" s="315"/>
      <c r="L65" s="316">
        <f t="shared" si="3"/>
        <v>0</v>
      </c>
      <c r="M65" s="788"/>
    </row>
    <row r="66" spans="2:13">
      <c r="B66" s="312" t="s">
        <v>539</v>
      </c>
      <c r="C66" s="692">
        <v>557</v>
      </c>
      <c r="D66" s="314" t="s">
        <v>470</v>
      </c>
      <c r="E66" s="315">
        <v>5</v>
      </c>
      <c r="F66" s="316">
        <f t="shared" si="1"/>
        <v>2785</v>
      </c>
      <c r="G66" s="315">
        <v>1</v>
      </c>
      <c r="H66" s="316">
        <f t="shared" si="2"/>
        <v>557</v>
      </c>
      <c r="I66" s="315"/>
      <c r="J66" s="316">
        <f t="shared" si="4"/>
        <v>0</v>
      </c>
      <c r="K66" s="315"/>
      <c r="L66" s="316">
        <f t="shared" si="3"/>
        <v>0</v>
      </c>
      <c r="M66" s="788"/>
    </row>
    <row r="67" spans="2:13">
      <c r="B67" s="317" t="s">
        <v>540</v>
      </c>
      <c r="C67" s="692">
        <v>1191</v>
      </c>
      <c r="D67" s="314" t="s">
        <v>541</v>
      </c>
      <c r="E67" s="315">
        <v>7</v>
      </c>
      <c r="F67" s="316">
        <f t="shared" si="1"/>
        <v>8337</v>
      </c>
      <c r="G67" s="315">
        <v>1</v>
      </c>
      <c r="H67" s="316">
        <f t="shared" si="2"/>
        <v>1191</v>
      </c>
      <c r="I67" s="315">
        <v>1</v>
      </c>
      <c r="J67" s="316">
        <f t="shared" si="4"/>
        <v>1191</v>
      </c>
      <c r="K67" s="315"/>
      <c r="L67" s="316">
        <f t="shared" si="3"/>
        <v>0</v>
      </c>
      <c r="M67" s="788"/>
    </row>
    <row r="68" spans="2:13">
      <c r="B68" s="312" t="s">
        <v>542</v>
      </c>
      <c r="C68" s="313">
        <v>1035</v>
      </c>
      <c r="D68" s="314" t="s">
        <v>470</v>
      </c>
      <c r="E68" s="315">
        <v>6</v>
      </c>
      <c r="F68" s="316">
        <f t="shared" si="1"/>
        <v>6210</v>
      </c>
      <c r="G68" s="315">
        <v>1</v>
      </c>
      <c r="H68" s="316">
        <f t="shared" si="2"/>
        <v>1035</v>
      </c>
      <c r="I68" s="315"/>
      <c r="J68" s="316">
        <f t="shared" si="4"/>
        <v>0</v>
      </c>
      <c r="K68" s="315"/>
      <c r="L68" s="316">
        <f t="shared" si="3"/>
        <v>0</v>
      </c>
      <c r="M68" s="788"/>
    </row>
    <row r="69" spans="2:13">
      <c r="B69" s="312" t="s">
        <v>543</v>
      </c>
      <c r="C69" s="313">
        <v>217</v>
      </c>
      <c r="D69" s="314" t="s">
        <v>470</v>
      </c>
      <c r="E69" s="315">
        <v>6</v>
      </c>
      <c r="F69" s="316">
        <f t="shared" si="1"/>
        <v>1302</v>
      </c>
      <c r="G69" s="315">
        <v>1</v>
      </c>
      <c r="H69" s="316">
        <f t="shared" si="2"/>
        <v>217</v>
      </c>
      <c r="I69" s="315"/>
      <c r="J69" s="316">
        <f t="shared" si="4"/>
        <v>0</v>
      </c>
      <c r="K69" s="315"/>
      <c r="L69" s="316">
        <f t="shared" si="3"/>
        <v>0</v>
      </c>
      <c r="M69" s="788"/>
    </row>
    <row r="70" spans="2:13">
      <c r="B70" s="312" t="s">
        <v>544</v>
      </c>
      <c r="C70" s="313">
        <v>72</v>
      </c>
      <c r="D70" s="314" t="s">
        <v>545</v>
      </c>
      <c r="E70" s="315">
        <v>4</v>
      </c>
      <c r="F70" s="316">
        <f t="shared" si="1"/>
        <v>288</v>
      </c>
      <c r="G70" s="315">
        <v>1</v>
      </c>
      <c r="H70" s="316">
        <f t="shared" si="2"/>
        <v>72</v>
      </c>
      <c r="I70" s="315"/>
      <c r="J70" s="316">
        <f t="shared" si="4"/>
        <v>0</v>
      </c>
      <c r="K70" s="315"/>
      <c r="L70" s="316">
        <f t="shared" si="3"/>
        <v>0</v>
      </c>
      <c r="M70" s="788"/>
    </row>
    <row r="71" spans="2:13">
      <c r="B71" s="312" t="s">
        <v>546</v>
      </c>
      <c r="C71" s="313">
        <v>214</v>
      </c>
      <c r="D71" s="314" t="s">
        <v>470</v>
      </c>
      <c r="E71" s="315">
        <v>5</v>
      </c>
      <c r="F71" s="316">
        <f t="shared" si="1"/>
        <v>1070</v>
      </c>
      <c r="G71" s="315">
        <v>1</v>
      </c>
      <c r="H71" s="316">
        <f t="shared" si="2"/>
        <v>214</v>
      </c>
      <c r="I71" s="315"/>
      <c r="J71" s="316">
        <f t="shared" si="4"/>
        <v>0</v>
      </c>
      <c r="K71" s="315"/>
      <c r="L71" s="316">
        <f t="shared" si="3"/>
        <v>0</v>
      </c>
      <c r="M71" s="788"/>
    </row>
    <row r="72" spans="2:13">
      <c r="B72" s="312" t="s">
        <v>547</v>
      </c>
      <c r="C72" s="313">
        <v>199</v>
      </c>
      <c r="D72" s="314" t="s">
        <v>548</v>
      </c>
      <c r="E72" s="315">
        <v>6</v>
      </c>
      <c r="F72" s="316">
        <f t="shared" si="1"/>
        <v>1194</v>
      </c>
      <c r="G72" s="315">
        <v>1</v>
      </c>
      <c r="H72" s="316">
        <f t="shared" si="2"/>
        <v>199</v>
      </c>
      <c r="I72" s="315"/>
      <c r="J72" s="316">
        <f t="shared" si="4"/>
        <v>0</v>
      </c>
      <c r="K72" s="315"/>
      <c r="L72" s="316">
        <f t="shared" si="3"/>
        <v>0</v>
      </c>
      <c r="M72" s="788"/>
    </row>
    <row r="73" spans="2:13">
      <c r="B73" s="312" t="s">
        <v>549</v>
      </c>
      <c r="C73" s="313">
        <v>302</v>
      </c>
      <c r="D73" s="314" t="s">
        <v>550</v>
      </c>
      <c r="E73" s="315">
        <v>6</v>
      </c>
      <c r="F73" s="316">
        <f t="shared" ref="F73:F82" si="5">C73*E73</f>
        <v>1812</v>
      </c>
      <c r="G73" s="315">
        <v>1</v>
      </c>
      <c r="H73" s="316">
        <f t="shared" si="2"/>
        <v>302</v>
      </c>
      <c r="I73" s="315"/>
      <c r="J73" s="316">
        <f t="shared" si="4"/>
        <v>0</v>
      </c>
      <c r="K73" s="315"/>
      <c r="L73" s="316">
        <f t="shared" si="3"/>
        <v>0</v>
      </c>
      <c r="M73" s="788"/>
    </row>
    <row r="74" spans="2:13">
      <c r="B74" s="312" t="s">
        <v>551</v>
      </c>
      <c r="C74" s="313">
        <v>202</v>
      </c>
      <c r="D74" s="314" t="s">
        <v>470</v>
      </c>
      <c r="E74" s="315">
        <v>5</v>
      </c>
      <c r="F74" s="316">
        <f t="shared" si="5"/>
        <v>1010</v>
      </c>
      <c r="G74" s="315">
        <v>1</v>
      </c>
      <c r="H74" s="316">
        <f t="shared" ref="H74:H82" si="6">C74*G74</f>
        <v>202</v>
      </c>
      <c r="I74" s="315"/>
      <c r="J74" s="316">
        <f t="shared" si="4"/>
        <v>0</v>
      </c>
      <c r="K74" s="315"/>
      <c r="L74" s="316">
        <f t="shared" ref="L74:L81" si="7">C74*K74</f>
        <v>0</v>
      </c>
      <c r="M74" s="788"/>
    </row>
    <row r="75" spans="2:13">
      <c r="B75" s="312" t="s">
        <v>552</v>
      </c>
      <c r="C75" s="313">
        <v>254</v>
      </c>
      <c r="D75" s="314" t="s">
        <v>553</v>
      </c>
      <c r="E75" s="315">
        <v>6</v>
      </c>
      <c r="F75" s="316">
        <f t="shared" si="5"/>
        <v>1524</v>
      </c>
      <c r="G75" s="315">
        <v>1</v>
      </c>
      <c r="H75" s="316">
        <f t="shared" si="6"/>
        <v>254</v>
      </c>
      <c r="I75" s="315"/>
      <c r="J75" s="316">
        <f t="shared" si="4"/>
        <v>0</v>
      </c>
      <c r="K75" s="315"/>
      <c r="L75" s="316">
        <f t="shared" si="7"/>
        <v>0</v>
      </c>
      <c r="M75" s="788"/>
    </row>
    <row r="76" spans="2:13">
      <c r="B76" s="312" t="s">
        <v>554</v>
      </c>
      <c r="C76" s="313">
        <v>423</v>
      </c>
      <c r="D76" s="314" t="s">
        <v>320</v>
      </c>
      <c r="E76" s="315">
        <v>7</v>
      </c>
      <c r="F76" s="316">
        <f t="shared" si="5"/>
        <v>2961</v>
      </c>
      <c r="G76" s="315">
        <v>1</v>
      </c>
      <c r="H76" s="316">
        <f t="shared" si="6"/>
        <v>423</v>
      </c>
      <c r="I76" s="315"/>
      <c r="J76" s="316">
        <f t="shared" si="4"/>
        <v>0</v>
      </c>
      <c r="K76" s="315"/>
      <c r="L76" s="316">
        <f t="shared" si="7"/>
        <v>0</v>
      </c>
      <c r="M76" s="788"/>
    </row>
    <row r="77" spans="2:13">
      <c r="B77" s="312" t="s">
        <v>555</v>
      </c>
      <c r="C77" s="313">
        <v>345</v>
      </c>
      <c r="D77" s="314" t="s">
        <v>320</v>
      </c>
      <c r="E77" s="315">
        <v>7</v>
      </c>
      <c r="F77" s="316">
        <f t="shared" si="5"/>
        <v>2415</v>
      </c>
      <c r="G77" s="315">
        <v>1</v>
      </c>
      <c r="H77" s="316">
        <f t="shared" si="6"/>
        <v>345</v>
      </c>
      <c r="I77" s="315"/>
      <c r="J77" s="316">
        <f t="shared" si="4"/>
        <v>0</v>
      </c>
      <c r="K77" s="315"/>
      <c r="L77" s="316">
        <f t="shared" si="7"/>
        <v>0</v>
      </c>
      <c r="M77" s="788"/>
    </row>
    <row r="78" spans="2:13">
      <c r="B78" s="312" t="s">
        <v>556</v>
      </c>
      <c r="C78" s="313">
        <v>7</v>
      </c>
      <c r="D78" s="314" t="s">
        <v>470</v>
      </c>
      <c r="E78" s="315">
        <v>6</v>
      </c>
      <c r="F78" s="316">
        <f t="shared" si="5"/>
        <v>42</v>
      </c>
      <c r="G78" s="315">
        <v>1</v>
      </c>
      <c r="H78" s="316">
        <f t="shared" si="6"/>
        <v>7</v>
      </c>
      <c r="I78" s="315"/>
      <c r="J78" s="316">
        <f t="shared" si="4"/>
        <v>0</v>
      </c>
      <c r="K78" s="315"/>
      <c r="L78" s="316">
        <f t="shared" si="7"/>
        <v>0</v>
      </c>
      <c r="M78" s="788"/>
    </row>
    <row r="79" spans="2:13">
      <c r="B79" s="312" t="s">
        <v>557</v>
      </c>
      <c r="C79" s="313">
        <v>62</v>
      </c>
      <c r="D79" s="314" t="s">
        <v>320</v>
      </c>
      <c r="E79" s="315">
        <v>6</v>
      </c>
      <c r="F79" s="316">
        <f t="shared" si="5"/>
        <v>372</v>
      </c>
      <c r="G79" s="315">
        <v>1</v>
      </c>
      <c r="H79" s="316">
        <f t="shared" si="6"/>
        <v>62</v>
      </c>
      <c r="I79" s="315"/>
      <c r="J79" s="316">
        <f t="shared" si="4"/>
        <v>0</v>
      </c>
      <c r="K79" s="315"/>
      <c r="L79" s="316">
        <f t="shared" si="7"/>
        <v>0</v>
      </c>
      <c r="M79" s="788"/>
    </row>
    <row r="80" spans="2:13">
      <c r="B80" s="312" t="s">
        <v>558</v>
      </c>
      <c r="C80" s="313">
        <v>23</v>
      </c>
      <c r="D80" s="314" t="s">
        <v>470</v>
      </c>
      <c r="E80" s="315">
        <v>6</v>
      </c>
      <c r="F80" s="316">
        <f t="shared" si="5"/>
        <v>138</v>
      </c>
      <c r="G80" s="315">
        <v>1</v>
      </c>
      <c r="H80" s="316">
        <f t="shared" si="6"/>
        <v>23</v>
      </c>
      <c r="I80" s="315"/>
      <c r="J80" s="316">
        <f t="shared" si="4"/>
        <v>0</v>
      </c>
      <c r="K80" s="315"/>
      <c r="L80" s="316">
        <f t="shared" si="7"/>
        <v>0</v>
      </c>
      <c r="M80" s="788"/>
    </row>
    <row r="81" spans="2:13">
      <c r="B81" s="312" t="s">
        <v>559</v>
      </c>
      <c r="C81" s="313">
        <v>7</v>
      </c>
      <c r="D81" s="314" t="s">
        <v>560</v>
      </c>
      <c r="E81" s="315">
        <v>6</v>
      </c>
      <c r="F81" s="316">
        <f t="shared" si="5"/>
        <v>42</v>
      </c>
      <c r="G81" s="315">
        <v>1</v>
      </c>
      <c r="H81" s="316">
        <f t="shared" si="6"/>
        <v>7</v>
      </c>
      <c r="I81" s="315"/>
      <c r="J81" s="316">
        <f t="shared" si="4"/>
        <v>0</v>
      </c>
      <c r="K81" s="315"/>
      <c r="L81" s="316">
        <f t="shared" si="7"/>
        <v>0</v>
      </c>
      <c r="M81" s="788"/>
    </row>
    <row r="82" spans="2:13" ht="13.8" thickBot="1">
      <c r="B82" s="318" t="s">
        <v>561</v>
      </c>
      <c r="C82" s="319">
        <v>137</v>
      </c>
      <c r="D82" s="320" t="s">
        <v>492</v>
      </c>
      <c r="E82" s="321">
        <v>5</v>
      </c>
      <c r="F82" s="322">
        <f t="shared" si="5"/>
        <v>685</v>
      </c>
      <c r="G82" s="321">
        <v>1</v>
      </c>
      <c r="H82" s="322">
        <f t="shared" si="6"/>
        <v>137</v>
      </c>
      <c r="I82" s="321"/>
      <c r="J82" s="322">
        <f t="shared" si="4"/>
        <v>0</v>
      </c>
      <c r="K82" s="321"/>
      <c r="L82" s="322">
        <f>C82*K82</f>
        <v>0</v>
      </c>
      <c r="M82" s="789"/>
    </row>
    <row r="83" spans="2:13" ht="13.8" thickBot="1">
      <c r="B83" s="323" t="s">
        <v>562</v>
      </c>
      <c r="C83" s="324">
        <f>SUM(C8:C82)</f>
        <v>21853</v>
      </c>
      <c r="D83" s="325" t="s">
        <v>563</v>
      </c>
      <c r="E83" s="326"/>
      <c r="F83" s="327">
        <f>SUM(F8:F82)</f>
        <v>152698</v>
      </c>
      <c r="G83" s="326"/>
      <c r="H83" s="327">
        <f>SUM(H8:H82)</f>
        <v>21853</v>
      </c>
      <c r="I83" s="326"/>
      <c r="J83" s="327">
        <f>SUM(J8:J82)</f>
        <v>7269</v>
      </c>
      <c r="K83" s="326"/>
      <c r="L83" s="327">
        <f>SUM(L8:L82)</f>
        <v>590</v>
      </c>
      <c r="M83" s="327">
        <v>7700</v>
      </c>
    </row>
    <row r="85" spans="2:13">
      <c r="B85" s="608" t="s">
        <v>950</v>
      </c>
    </row>
    <row r="86" spans="2:13">
      <c r="B86" s="608" t="s">
        <v>947</v>
      </c>
    </row>
    <row r="87" spans="2:13">
      <c r="B87" s="608" t="s">
        <v>948</v>
      </c>
    </row>
    <row r="88" spans="2:13">
      <c r="B88" s="608" t="s">
        <v>949</v>
      </c>
    </row>
  </sheetData>
  <mergeCells count="16">
    <mergeCell ref="M5:M7"/>
    <mergeCell ref="M8:M82"/>
    <mergeCell ref="B1:L1"/>
    <mergeCell ref="H5:H7"/>
    <mergeCell ref="I5:I7"/>
    <mergeCell ref="J5:J7"/>
    <mergeCell ref="K5:K7"/>
    <mergeCell ref="L5:L7"/>
    <mergeCell ref="B4:L4"/>
    <mergeCell ref="B3:G3"/>
    <mergeCell ref="B5:B7"/>
    <mergeCell ref="C5:C7"/>
    <mergeCell ref="D5:D7"/>
    <mergeCell ref="E5:E7"/>
    <mergeCell ref="F5:F7"/>
    <mergeCell ref="G5:G7"/>
  </mergeCells>
  <phoneticPr fontId="3"/>
  <dataValidations count="1">
    <dataValidation imeMode="on" allowBlank="1" showInputMessage="1" showErrorMessage="1" sqref="JD8:JD45 SZ8:SZ45 ACV8:ACV45 AMR8:AMR45 AWN8:AWN45 BGJ8:BGJ45 BQF8:BQF45 CAB8:CAB45 CJX8:CJX45 CTT8:CTT45 DDP8:DDP45 DNL8:DNL45 DXH8:DXH45 EHD8:EHD45 EQZ8:EQZ45 FAV8:FAV45 FKR8:FKR45 FUN8:FUN45 GEJ8:GEJ45 GOF8:GOF45 GYB8:GYB45 HHX8:HHX45 HRT8:HRT45 IBP8:IBP45 ILL8:ILL45 IVH8:IVH45 JFD8:JFD45 JOZ8:JOZ45 JYV8:JYV45 KIR8:KIR45 KSN8:KSN45 LCJ8:LCJ45 LMF8:LMF45 LWB8:LWB45 MFX8:MFX45 MPT8:MPT45 MZP8:MZP45 NJL8:NJL45 NTH8:NTH45 ODD8:ODD45 OMZ8:OMZ45 OWV8:OWV45 PGR8:PGR45 PQN8:PQN45 QAJ8:QAJ45 QKF8:QKF45 QUB8:QUB45 RDX8:RDX45 RNT8:RNT45 RXP8:RXP45 SHL8:SHL45 SRH8:SRH45 TBD8:TBD45 TKZ8:TKZ45 TUV8:TUV45 UER8:UER45 UON8:UON45 UYJ8:UYJ45 VIF8:VIF45 VSB8:VSB45 WBX8:WBX45 WLT8:WLT45 WVP8:WVP45 G65542:G65580 JD65542:JD65580 SZ65542:SZ65580 ACV65542:ACV65580 AMR65542:AMR65580 AWN65542:AWN65580 BGJ65542:BGJ65580 BQF65542:BQF65580 CAB65542:CAB65580 CJX65542:CJX65580 CTT65542:CTT65580 DDP65542:DDP65580 DNL65542:DNL65580 DXH65542:DXH65580 EHD65542:EHD65580 EQZ65542:EQZ65580 FAV65542:FAV65580 FKR65542:FKR65580 FUN65542:FUN65580 GEJ65542:GEJ65580 GOF65542:GOF65580 GYB65542:GYB65580 HHX65542:HHX65580 HRT65542:HRT65580 IBP65542:IBP65580 ILL65542:ILL65580 IVH65542:IVH65580 JFD65542:JFD65580 JOZ65542:JOZ65580 JYV65542:JYV65580 KIR65542:KIR65580 KSN65542:KSN65580 LCJ65542:LCJ65580 LMF65542:LMF65580 LWB65542:LWB65580 MFX65542:MFX65580 MPT65542:MPT65580 MZP65542:MZP65580 NJL65542:NJL65580 NTH65542:NTH65580 ODD65542:ODD65580 OMZ65542:OMZ65580 OWV65542:OWV65580 PGR65542:PGR65580 PQN65542:PQN65580 QAJ65542:QAJ65580 QKF65542:QKF65580 QUB65542:QUB65580 RDX65542:RDX65580 RNT65542:RNT65580 RXP65542:RXP65580 SHL65542:SHL65580 SRH65542:SRH65580 TBD65542:TBD65580 TKZ65542:TKZ65580 TUV65542:TUV65580 UER65542:UER65580 UON65542:UON65580 UYJ65542:UYJ65580 VIF65542:VIF65580 VSB65542:VSB65580 WBX65542:WBX65580 WLT65542:WLT65580 WVP65542:WVP65580 G131078:G131116 JD131078:JD131116 SZ131078:SZ131116 ACV131078:ACV131116 AMR131078:AMR131116 AWN131078:AWN131116 BGJ131078:BGJ131116 BQF131078:BQF131116 CAB131078:CAB131116 CJX131078:CJX131116 CTT131078:CTT131116 DDP131078:DDP131116 DNL131078:DNL131116 DXH131078:DXH131116 EHD131078:EHD131116 EQZ131078:EQZ131116 FAV131078:FAV131116 FKR131078:FKR131116 FUN131078:FUN131116 GEJ131078:GEJ131116 GOF131078:GOF131116 GYB131078:GYB131116 HHX131078:HHX131116 HRT131078:HRT131116 IBP131078:IBP131116 ILL131078:ILL131116 IVH131078:IVH131116 JFD131078:JFD131116 JOZ131078:JOZ131116 JYV131078:JYV131116 KIR131078:KIR131116 KSN131078:KSN131116 LCJ131078:LCJ131116 LMF131078:LMF131116 LWB131078:LWB131116 MFX131078:MFX131116 MPT131078:MPT131116 MZP131078:MZP131116 NJL131078:NJL131116 NTH131078:NTH131116 ODD131078:ODD131116 OMZ131078:OMZ131116 OWV131078:OWV131116 PGR131078:PGR131116 PQN131078:PQN131116 QAJ131078:QAJ131116 QKF131078:QKF131116 QUB131078:QUB131116 RDX131078:RDX131116 RNT131078:RNT131116 RXP131078:RXP131116 SHL131078:SHL131116 SRH131078:SRH131116 TBD131078:TBD131116 TKZ131078:TKZ131116 TUV131078:TUV131116 UER131078:UER131116 UON131078:UON131116 UYJ131078:UYJ131116 VIF131078:VIF131116 VSB131078:VSB131116 WBX131078:WBX131116 WLT131078:WLT131116 WVP131078:WVP131116 G196614:G196652 JD196614:JD196652 SZ196614:SZ196652 ACV196614:ACV196652 AMR196614:AMR196652 AWN196614:AWN196652 BGJ196614:BGJ196652 BQF196614:BQF196652 CAB196614:CAB196652 CJX196614:CJX196652 CTT196614:CTT196652 DDP196614:DDP196652 DNL196614:DNL196652 DXH196614:DXH196652 EHD196614:EHD196652 EQZ196614:EQZ196652 FAV196614:FAV196652 FKR196614:FKR196652 FUN196614:FUN196652 GEJ196614:GEJ196652 GOF196614:GOF196652 GYB196614:GYB196652 HHX196614:HHX196652 HRT196614:HRT196652 IBP196614:IBP196652 ILL196614:ILL196652 IVH196614:IVH196652 JFD196614:JFD196652 JOZ196614:JOZ196652 JYV196614:JYV196652 KIR196614:KIR196652 KSN196614:KSN196652 LCJ196614:LCJ196652 LMF196614:LMF196652 LWB196614:LWB196652 MFX196614:MFX196652 MPT196614:MPT196652 MZP196614:MZP196652 NJL196614:NJL196652 NTH196614:NTH196652 ODD196614:ODD196652 OMZ196614:OMZ196652 OWV196614:OWV196652 PGR196614:PGR196652 PQN196614:PQN196652 QAJ196614:QAJ196652 QKF196614:QKF196652 QUB196614:QUB196652 RDX196614:RDX196652 RNT196614:RNT196652 RXP196614:RXP196652 SHL196614:SHL196652 SRH196614:SRH196652 TBD196614:TBD196652 TKZ196614:TKZ196652 TUV196614:TUV196652 UER196614:UER196652 UON196614:UON196652 UYJ196614:UYJ196652 VIF196614:VIF196652 VSB196614:VSB196652 WBX196614:WBX196652 WLT196614:WLT196652 WVP196614:WVP196652 G262150:G262188 JD262150:JD262188 SZ262150:SZ262188 ACV262150:ACV262188 AMR262150:AMR262188 AWN262150:AWN262188 BGJ262150:BGJ262188 BQF262150:BQF262188 CAB262150:CAB262188 CJX262150:CJX262188 CTT262150:CTT262188 DDP262150:DDP262188 DNL262150:DNL262188 DXH262150:DXH262188 EHD262150:EHD262188 EQZ262150:EQZ262188 FAV262150:FAV262188 FKR262150:FKR262188 FUN262150:FUN262188 GEJ262150:GEJ262188 GOF262150:GOF262188 GYB262150:GYB262188 HHX262150:HHX262188 HRT262150:HRT262188 IBP262150:IBP262188 ILL262150:ILL262188 IVH262150:IVH262188 JFD262150:JFD262188 JOZ262150:JOZ262188 JYV262150:JYV262188 KIR262150:KIR262188 KSN262150:KSN262188 LCJ262150:LCJ262188 LMF262150:LMF262188 LWB262150:LWB262188 MFX262150:MFX262188 MPT262150:MPT262188 MZP262150:MZP262188 NJL262150:NJL262188 NTH262150:NTH262188 ODD262150:ODD262188 OMZ262150:OMZ262188 OWV262150:OWV262188 PGR262150:PGR262188 PQN262150:PQN262188 QAJ262150:QAJ262188 QKF262150:QKF262188 QUB262150:QUB262188 RDX262150:RDX262188 RNT262150:RNT262188 RXP262150:RXP262188 SHL262150:SHL262188 SRH262150:SRH262188 TBD262150:TBD262188 TKZ262150:TKZ262188 TUV262150:TUV262188 UER262150:UER262188 UON262150:UON262188 UYJ262150:UYJ262188 VIF262150:VIF262188 VSB262150:VSB262188 WBX262150:WBX262188 WLT262150:WLT262188 WVP262150:WVP262188 G327686:G327724 JD327686:JD327724 SZ327686:SZ327724 ACV327686:ACV327724 AMR327686:AMR327724 AWN327686:AWN327724 BGJ327686:BGJ327724 BQF327686:BQF327724 CAB327686:CAB327724 CJX327686:CJX327724 CTT327686:CTT327724 DDP327686:DDP327724 DNL327686:DNL327724 DXH327686:DXH327724 EHD327686:EHD327724 EQZ327686:EQZ327724 FAV327686:FAV327724 FKR327686:FKR327724 FUN327686:FUN327724 GEJ327686:GEJ327724 GOF327686:GOF327724 GYB327686:GYB327724 HHX327686:HHX327724 HRT327686:HRT327724 IBP327686:IBP327724 ILL327686:ILL327724 IVH327686:IVH327724 JFD327686:JFD327724 JOZ327686:JOZ327724 JYV327686:JYV327724 KIR327686:KIR327724 KSN327686:KSN327724 LCJ327686:LCJ327724 LMF327686:LMF327724 LWB327686:LWB327724 MFX327686:MFX327724 MPT327686:MPT327724 MZP327686:MZP327724 NJL327686:NJL327724 NTH327686:NTH327724 ODD327686:ODD327724 OMZ327686:OMZ327724 OWV327686:OWV327724 PGR327686:PGR327724 PQN327686:PQN327724 QAJ327686:QAJ327724 QKF327686:QKF327724 QUB327686:QUB327724 RDX327686:RDX327724 RNT327686:RNT327724 RXP327686:RXP327724 SHL327686:SHL327724 SRH327686:SRH327724 TBD327686:TBD327724 TKZ327686:TKZ327724 TUV327686:TUV327724 UER327686:UER327724 UON327686:UON327724 UYJ327686:UYJ327724 VIF327686:VIF327724 VSB327686:VSB327724 WBX327686:WBX327724 WLT327686:WLT327724 WVP327686:WVP327724 G393222:G393260 JD393222:JD393260 SZ393222:SZ393260 ACV393222:ACV393260 AMR393222:AMR393260 AWN393222:AWN393260 BGJ393222:BGJ393260 BQF393222:BQF393260 CAB393222:CAB393260 CJX393222:CJX393260 CTT393222:CTT393260 DDP393222:DDP393260 DNL393222:DNL393260 DXH393222:DXH393260 EHD393222:EHD393260 EQZ393222:EQZ393260 FAV393222:FAV393260 FKR393222:FKR393260 FUN393222:FUN393260 GEJ393222:GEJ393260 GOF393222:GOF393260 GYB393222:GYB393260 HHX393222:HHX393260 HRT393222:HRT393260 IBP393222:IBP393260 ILL393222:ILL393260 IVH393222:IVH393260 JFD393222:JFD393260 JOZ393222:JOZ393260 JYV393222:JYV393260 KIR393222:KIR393260 KSN393222:KSN393260 LCJ393222:LCJ393260 LMF393222:LMF393260 LWB393222:LWB393260 MFX393222:MFX393260 MPT393222:MPT393260 MZP393222:MZP393260 NJL393222:NJL393260 NTH393222:NTH393260 ODD393222:ODD393260 OMZ393222:OMZ393260 OWV393222:OWV393260 PGR393222:PGR393260 PQN393222:PQN393260 QAJ393222:QAJ393260 QKF393222:QKF393260 QUB393222:QUB393260 RDX393222:RDX393260 RNT393222:RNT393260 RXP393222:RXP393260 SHL393222:SHL393260 SRH393222:SRH393260 TBD393222:TBD393260 TKZ393222:TKZ393260 TUV393222:TUV393260 UER393222:UER393260 UON393222:UON393260 UYJ393222:UYJ393260 VIF393222:VIF393260 VSB393222:VSB393260 WBX393222:WBX393260 WLT393222:WLT393260 WVP393222:WVP393260 G458758:G458796 JD458758:JD458796 SZ458758:SZ458796 ACV458758:ACV458796 AMR458758:AMR458796 AWN458758:AWN458796 BGJ458758:BGJ458796 BQF458758:BQF458796 CAB458758:CAB458796 CJX458758:CJX458796 CTT458758:CTT458796 DDP458758:DDP458796 DNL458758:DNL458796 DXH458758:DXH458796 EHD458758:EHD458796 EQZ458758:EQZ458796 FAV458758:FAV458796 FKR458758:FKR458796 FUN458758:FUN458796 GEJ458758:GEJ458796 GOF458758:GOF458796 GYB458758:GYB458796 HHX458758:HHX458796 HRT458758:HRT458796 IBP458758:IBP458796 ILL458758:ILL458796 IVH458758:IVH458796 JFD458758:JFD458796 JOZ458758:JOZ458796 JYV458758:JYV458796 KIR458758:KIR458796 KSN458758:KSN458796 LCJ458758:LCJ458796 LMF458758:LMF458796 LWB458758:LWB458796 MFX458758:MFX458796 MPT458758:MPT458796 MZP458758:MZP458796 NJL458758:NJL458796 NTH458758:NTH458796 ODD458758:ODD458796 OMZ458758:OMZ458796 OWV458758:OWV458796 PGR458758:PGR458796 PQN458758:PQN458796 QAJ458758:QAJ458796 QKF458758:QKF458796 QUB458758:QUB458796 RDX458758:RDX458796 RNT458758:RNT458796 RXP458758:RXP458796 SHL458758:SHL458796 SRH458758:SRH458796 TBD458758:TBD458796 TKZ458758:TKZ458796 TUV458758:TUV458796 UER458758:UER458796 UON458758:UON458796 UYJ458758:UYJ458796 VIF458758:VIF458796 VSB458758:VSB458796 WBX458758:WBX458796 WLT458758:WLT458796 WVP458758:WVP458796 G524294:G524332 JD524294:JD524332 SZ524294:SZ524332 ACV524294:ACV524332 AMR524294:AMR524332 AWN524294:AWN524332 BGJ524294:BGJ524332 BQF524294:BQF524332 CAB524294:CAB524332 CJX524294:CJX524332 CTT524294:CTT524332 DDP524294:DDP524332 DNL524294:DNL524332 DXH524294:DXH524332 EHD524294:EHD524332 EQZ524294:EQZ524332 FAV524294:FAV524332 FKR524294:FKR524332 FUN524294:FUN524332 GEJ524294:GEJ524332 GOF524294:GOF524332 GYB524294:GYB524332 HHX524294:HHX524332 HRT524294:HRT524332 IBP524294:IBP524332 ILL524294:ILL524332 IVH524294:IVH524332 JFD524294:JFD524332 JOZ524294:JOZ524332 JYV524294:JYV524332 KIR524294:KIR524332 KSN524294:KSN524332 LCJ524294:LCJ524332 LMF524294:LMF524332 LWB524294:LWB524332 MFX524294:MFX524332 MPT524294:MPT524332 MZP524294:MZP524332 NJL524294:NJL524332 NTH524294:NTH524332 ODD524294:ODD524332 OMZ524294:OMZ524332 OWV524294:OWV524332 PGR524294:PGR524332 PQN524294:PQN524332 QAJ524294:QAJ524332 QKF524294:QKF524332 QUB524294:QUB524332 RDX524294:RDX524332 RNT524294:RNT524332 RXP524294:RXP524332 SHL524294:SHL524332 SRH524294:SRH524332 TBD524294:TBD524332 TKZ524294:TKZ524332 TUV524294:TUV524332 UER524294:UER524332 UON524294:UON524332 UYJ524294:UYJ524332 VIF524294:VIF524332 VSB524294:VSB524332 WBX524294:WBX524332 WLT524294:WLT524332 WVP524294:WVP524332 G589830:G589868 JD589830:JD589868 SZ589830:SZ589868 ACV589830:ACV589868 AMR589830:AMR589868 AWN589830:AWN589868 BGJ589830:BGJ589868 BQF589830:BQF589868 CAB589830:CAB589868 CJX589830:CJX589868 CTT589830:CTT589868 DDP589830:DDP589868 DNL589830:DNL589868 DXH589830:DXH589868 EHD589830:EHD589868 EQZ589830:EQZ589868 FAV589830:FAV589868 FKR589830:FKR589868 FUN589830:FUN589868 GEJ589830:GEJ589868 GOF589830:GOF589868 GYB589830:GYB589868 HHX589830:HHX589868 HRT589830:HRT589868 IBP589830:IBP589868 ILL589830:ILL589868 IVH589830:IVH589868 JFD589830:JFD589868 JOZ589830:JOZ589868 JYV589830:JYV589868 KIR589830:KIR589868 KSN589830:KSN589868 LCJ589830:LCJ589868 LMF589830:LMF589868 LWB589830:LWB589868 MFX589830:MFX589868 MPT589830:MPT589868 MZP589830:MZP589868 NJL589830:NJL589868 NTH589830:NTH589868 ODD589830:ODD589868 OMZ589830:OMZ589868 OWV589830:OWV589868 PGR589830:PGR589868 PQN589830:PQN589868 QAJ589830:QAJ589868 QKF589830:QKF589868 QUB589830:QUB589868 RDX589830:RDX589868 RNT589830:RNT589868 RXP589830:RXP589868 SHL589830:SHL589868 SRH589830:SRH589868 TBD589830:TBD589868 TKZ589830:TKZ589868 TUV589830:TUV589868 UER589830:UER589868 UON589830:UON589868 UYJ589830:UYJ589868 VIF589830:VIF589868 VSB589830:VSB589868 WBX589830:WBX589868 WLT589830:WLT589868 WVP589830:WVP589868 G655366:G655404 JD655366:JD655404 SZ655366:SZ655404 ACV655366:ACV655404 AMR655366:AMR655404 AWN655366:AWN655404 BGJ655366:BGJ655404 BQF655366:BQF655404 CAB655366:CAB655404 CJX655366:CJX655404 CTT655366:CTT655404 DDP655366:DDP655404 DNL655366:DNL655404 DXH655366:DXH655404 EHD655366:EHD655404 EQZ655366:EQZ655404 FAV655366:FAV655404 FKR655366:FKR655404 FUN655366:FUN655404 GEJ655366:GEJ655404 GOF655366:GOF655404 GYB655366:GYB655404 HHX655366:HHX655404 HRT655366:HRT655404 IBP655366:IBP655404 ILL655366:ILL655404 IVH655366:IVH655404 JFD655366:JFD655404 JOZ655366:JOZ655404 JYV655366:JYV655404 KIR655366:KIR655404 KSN655366:KSN655404 LCJ655366:LCJ655404 LMF655366:LMF655404 LWB655366:LWB655404 MFX655366:MFX655404 MPT655366:MPT655404 MZP655366:MZP655404 NJL655366:NJL655404 NTH655366:NTH655404 ODD655366:ODD655404 OMZ655366:OMZ655404 OWV655366:OWV655404 PGR655366:PGR655404 PQN655366:PQN655404 QAJ655366:QAJ655404 QKF655366:QKF655404 QUB655366:QUB655404 RDX655366:RDX655404 RNT655366:RNT655404 RXP655366:RXP655404 SHL655366:SHL655404 SRH655366:SRH655404 TBD655366:TBD655404 TKZ655366:TKZ655404 TUV655366:TUV655404 UER655366:UER655404 UON655366:UON655404 UYJ655366:UYJ655404 VIF655366:VIF655404 VSB655366:VSB655404 WBX655366:WBX655404 WLT655366:WLT655404 WVP655366:WVP655404 G720902:G720940 JD720902:JD720940 SZ720902:SZ720940 ACV720902:ACV720940 AMR720902:AMR720940 AWN720902:AWN720940 BGJ720902:BGJ720940 BQF720902:BQF720940 CAB720902:CAB720940 CJX720902:CJX720940 CTT720902:CTT720940 DDP720902:DDP720940 DNL720902:DNL720940 DXH720902:DXH720940 EHD720902:EHD720940 EQZ720902:EQZ720940 FAV720902:FAV720940 FKR720902:FKR720940 FUN720902:FUN720940 GEJ720902:GEJ720940 GOF720902:GOF720940 GYB720902:GYB720940 HHX720902:HHX720940 HRT720902:HRT720940 IBP720902:IBP720940 ILL720902:ILL720940 IVH720902:IVH720940 JFD720902:JFD720940 JOZ720902:JOZ720940 JYV720902:JYV720940 KIR720902:KIR720940 KSN720902:KSN720940 LCJ720902:LCJ720940 LMF720902:LMF720940 LWB720902:LWB720940 MFX720902:MFX720940 MPT720902:MPT720940 MZP720902:MZP720940 NJL720902:NJL720940 NTH720902:NTH720940 ODD720902:ODD720940 OMZ720902:OMZ720940 OWV720902:OWV720940 PGR720902:PGR720940 PQN720902:PQN720940 QAJ720902:QAJ720940 QKF720902:QKF720940 QUB720902:QUB720940 RDX720902:RDX720940 RNT720902:RNT720940 RXP720902:RXP720940 SHL720902:SHL720940 SRH720902:SRH720940 TBD720902:TBD720940 TKZ720902:TKZ720940 TUV720902:TUV720940 UER720902:UER720940 UON720902:UON720940 UYJ720902:UYJ720940 VIF720902:VIF720940 VSB720902:VSB720940 WBX720902:WBX720940 WLT720902:WLT720940 WVP720902:WVP720940 G786438:G786476 JD786438:JD786476 SZ786438:SZ786476 ACV786438:ACV786476 AMR786438:AMR786476 AWN786438:AWN786476 BGJ786438:BGJ786476 BQF786438:BQF786476 CAB786438:CAB786476 CJX786438:CJX786476 CTT786438:CTT786476 DDP786438:DDP786476 DNL786438:DNL786476 DXH786438:DXH786476 EHD786438:EHD786476 EQZ786438:EQZ786476 FAV786438:FAV786476 FKR786438:FKR786476 FUN786438:FUN786476 GEJ786438:GEJ786476 GOF786438:GOF786476 GYB786438:GYB786476 HHX786438:HHX786476 HRT786438:HRT786476 IBP786438:IBP786476 ILL786438:ILL786476 IVH786438:IVH786476 JFD786438:JFD786476 JOZ786438:JOZ786476 JYV786438:JYV786476 KIR786438:KIR786476 KSN786438:KSN786476 LCJ786438:LCJ786476 LMF786438:LMF786476 LWB786438:LWB786476 MFX786438:MFX786476 MPT786438:MPT786476 MZP786438:MZP786476 NJL786438:NJL786476 NTH786438:NTH786476 ODD786438:ODD786476 OMZ786438:OMZ786476 OWV786438:OWV786476 PGR786438:PGR786476 PQN786438:PQN786476 QAJ786438:QAJ786476 QKF786438:QKF786476 QUB786438:QUB786476 RDX786438:RDX786476 RNT786438:RNT786476 RXP786438:RXP786476 SHL786438:SHL786476 SRH786438:SRH786476 TBD786438:TBD786476 TKZ786438:TKZ786476 TUV786438:TUV786476 UER786438:UER786476 UON786438:UON786476 UYJ786438:UYJ786476 VIF786438:VIF786476 VSB786438:VSB786476 WBX786438:WBX786476 WLT786438:WLT786476 WVP786438:WVP786476 G851974:G852012 JD851974:JD852012 SZ851974:SZ852012 ACV851974:ACV852012 AMR851974:AMR852012 AWN851974:AWN852012 BGJ851974:BGJ852012 BQF851974:BQF852012 CAB851974:CAB852012 CJX851974:CJX852012 CTT851974:CTT852012 DDP851974:DDP852012 DNL851974:DNL852012 DXH851974:DXH852012 EHD851974:EHD852012 EQZ851974:EQZ852012 FAV851974:FAV852012 FKR851974:FKR852012 FUN851974:FUN852012 GEJ851974:GEJ852012 GOF851974:GOF852012 GYB851974:GYB852012 HHX851974:HHX852012 HRT851974:HRT852012 IBP851974:IBP852012 ILL851974:ILL852012 IVH851974:IVH852012 JFD851974:JFD852012 JOZ851974:JOZ852012 JYV851974:JYV852012 KIR851974:KIR852012 KSN851974:KSN852012 LCJ851974:LCJ852012 LMF851974:LMF852012 LWB851974:LWB852012 MFX851974:MFX852012 MPT851974:MPT852012 MZP851974:MZP852012 NJL851974:NJL852012 NTH851974:NTH852012 ODD851974:ODD852012 OMZ851974:OMZ852012 OWV851974:OWV852012 PGR851974:PGR852012 PQN851974:PQN852012 QAJ851974:QAJ852012 QKF851974:QKF852012 QUB851974:QUB852012 RDX851974:RDX852012 RNT851974:RNT852012 RXP851974:RXP852012 SHL851974:SHL852012 SRH851974:SRH852012 TBD851974:TBD852012 TKZ851974:TKZ852012 TUV851974:TUV852012 UER851974:UER852012 UON851974:UON852012 UYJ851974:UYJ852012 VIF851974:VIF852012 VSB851974:VSB852012 WBX851974:WBX852012 WLT851974:WLT852012 WVP851974:WVP852012 G917510:G917548 JD917510:JD917548 SZ917510:SZ917548 ACV917510:ACV917548 AMR917510:AMR917548 AWN917510:AWN917548 BGJ917510:BGJ917548 BQF917510:BQF917548 CAB917510:CAB917548 CJX917510:CJX917548 CTT917510:CTT917548 DDP917510:DDP917548 DNL917510:DNL917548 DXH917510:DXH917548 EHD917510:EHD917548 EQZ917510:EQZ917548 FAV917510:FAV917548 FKR917510:FKR917548 FUN917510:FUN917548 GEJ917510:GEJ917548 GOF917510:GOF917548 GYB917510:GYB917548 HHX917510:HHX917548 HRT917510:HRT917548 IBP917510:IBP917548 ILL917510:ILL917548 IVH917510:IVH917548 JFD917510:JFD917548 JOZ917510:JOZ917548 JYV917510:JYV917548 KIR917510:KIR917548 KSN917510:KSN917548 LCJ917510:LCJ917548 LMF917510:LMF917548 LWB917510:LWB917548 MFX917510:MFX917548 MPT917510:MPT917548 MZP917510:MZP917548 NJL917510:NJL917548 NTH917510:NTH917548 ODD917510:ODD917548 OMZ917510:OMZ917548 OWV917510:OWV917548 PGR917510:PGR917548 PQN917510:PQN917548 QAJ917510:QAJ917548 QKF917510:QKF917548 QUB917510:QUB917548 RDX917510:RDX917548 RNT917510:RNT917548 RXP917510:RXP917548 SHL917510:SHL917548 SRH917510:SRH917548 TBD917510:TBD917548 TKZ917510:TKZ917548 TUV917510:TUV917548 UER917510:UER917548 UON917510:UON917548 UYJ917510:UYJ917548 VIF917510:VIF917548 VSB917510:VSB917548 WBX917510:WBX917548 WLT917510:WLT917548 WVP917510:WVP917548 G983046:G983084 JD983046:JD983084 SZ983046:SZ983084 ACV983046:ACV983084 AMR983046:AMR983084 AWN983046:AWN983084 BGJ983046:BGJ983084 BQF983046:BQF983084 CAB983046:CAB983084 CJX983046:CJX983084 CTT983046:CTT983084 DDP983046:DDP983084 DNL983046:DNL983084 DXH983046:DXH983084 EHD983046:EHD983084 EQZ983046:EQZ983084 FAV983046:FAV983084 FKR983046:FKR983084 FUN983046:FUN983084 GEJ983046:GEJ983084 GOF983046:GOF983084 GYB983046:GYB983084 HHX983046:HHX983084 HRT983046:HRT983084 IBP983046:IBP983084 ILL983046:ILL983084 IVH983046:IVH983084 JFD983046:JFD983084 JOZ983046:JOZ983084 JYV983046:JYV983084 KIR983046:KIR983084 KSN983046:KSN983084 LCJ983046:LCJ983084 LMF983046:LMF983084 LWB983046:LWB983084 MFX983046:MFX983084 MPT983046:MPT983084 MZP983046:MZP983084 NJL983046:NJL983084 NTH983046:NTH983084 ODD983046:ODD983084 OMZ983046:OMZ983084 OWV983046:OWV983084 PGR983046:PGR983084 PQN983046:PQN983084 QAJ983046:QAJ983084 QKF983046:QKF983084 QUB983046:QUB983084 RDX983046:RDX983084 RNT983046:RNT983084 RXP983046:RXP983084 SHL983046:SHL983084 SRH983046:SRH983084 TBD983046:TBD983084 TKZ983046:TKZ983084 TUV983046:TUV983084 UER983046:UER983084 UON983046:UON983084 UYJ983046:UYJ983084 VIF983046:VIF983084 VSB983046:VSB983084 WBX983046:WBX983084 WLT983046:WLT983084 WVP983046:WVP983084 WVM983046:WVM983084 JA8:JA45 SW8:SW45 ACS8:ACS45 AMO8:AMO45 AWK8:AWK45 BGG8:BGG45 BQC8:BQC45 BZY8:BZY45 CJU8:CJU45 CTQ8:CTQ45 DDM8:DDM45 DNI8:DNI45 DXE8:DXE45 EHA8:EHA45 EQW8:EQW45 FAS8:FAS45 FKO8:FKO45 FUK8:FUK45 GEG8:GEG45 GOC8:GOC45 GXY8:GXY45 HHU8:HHU45 HRQ8:HRQ45 IBM8:IBM45 ILI8:ILI45 IVE8:IVE45 JFA8:JFA45 JOW8:JOW45 JYS8:JYS45 KIO8:KIO45 KSK8:KSK45 LCG8:LCG45 LMC8:LMC45 LVY8:LVY45 MFU8:MFU45 MPQ8:MPQ45 MZM8:MZM45 NJI8:NJI45 NTE8:NTE45 ODA8:ODA45 OMW8:OMW45 OWS8:OWS45 PGO8:PGO45 PQK8:PQK45 QAG8:QAG45 QKC8:QKC45 QTY8:QTY45 RDU8:RDU45 RNQ8:RNQ45 RXM8:RXM45 SHI8:SHI45 SRE8:SRE45 TBA8:TBA45 TKW8:TKW45 TUS8:TUS45 UEO8:UEO45 UOK8:UOK45 UYG8:UYG45 VIC8:VIC45 VRY8:VRY45 WBU8:WBU45 WLQ8:WLQ45 WVM8:WVM45 D65542:D65580 JA65542:JA65580 SW65542:SW65580 ACS65542:ACS65580 AMO65542:AMO65580 AWK65542:AWK65580 BGG65542:BGG65580 BQC65542:BQC65580 BZY65542:BZY65580 CJU65542:CJU65580 CTQ65542:CTQ65580 DDM65542:DDM65580 DNI65542:DNI65580 DXE65542:DXE65580 EHA65542:EHA65580 EQW65542:EQW65580 FAS65542:FAS65580 FKO65542:FKO65580 FUK65542:FUK65580 GEG65542:GEG65580 GOC65542:GOC65580 GXY65542:GXY65580 HHU65542:HHU65580 HRQ65542:HRQ65580 IBM65542:IBM65580 ILI65542:ILI65580 IVE65542:IVE65580 JFA65542:JFA65580 JOW65542:JOW65580 JYS65542:JYS65580 KIO65542:KIO65580 KSK65542:KSK65580 LCG65542:LCG65580 LMC65542:LMC65580 LVY65542:LVY65580 MFU65542:MFU65580 MPQ65542:MPQ65580 MZM65542:MZM65580 NJI65542:NJI65580 NTE65542:NTE65580 ODA65542:ODA65580 OMW65542:OMW65580 OWS65542:OWS65580 PGO65542:PGO65580 PQK65542:PQK65580 QAG65542:QAG65580 QKC65542:QKC65580 QTY65542:QTY65580 RDU65542:RDU65580 RNQ65542:RNQ65580 RXM65542:RXM65580 SHI65542:SHI65580 SRE65542:SRE65580 TBA65542:TBA65580 TKW65542:TKW65580 TUS65542:TUS65580 UEO65542:UEO65580 UOK65542:UOK65580 UYG65542:UYG65580 VIC65542:VIC65580 VRY65542:VRY65580 WBU65542:WBU65580 WLQ65542:WLQ65580 WVM65542:WVM65580 D131078:D131116 JA131078:JA131116 SW131078:SW131116 ACS131078:ACS131116 AMO131078:AMO131116 AWK131078:AWK131116 BGG131078:BGG131116 BQC131078:BQC131116 BZY131078:BZY131116 CJU131078:CJU131116 CTQ131078:CTQ131116 DDM131078:DDM131116 DNI131078:DNI131116 DXE131078:DXE131116 EHA131078:EHA131116 EQW131078:EQW131116 FAS131078:FAS131116 FKO131078:FKO131116 FUK131078:FUK131116 GEG131078:GEG131116 GOC131078:GOC131116 GXY131078:GXY131116 HHU131078:HHU131116 HRQ131078:HRQ131116 IBM131078:IBM131116 ILI131078:ILI131116 IVE131078:IVE131116 JFA131078:JFA131116 JOW131078:JOW131116 JYS131078:JYS131116 KIO131078:KIO131116 KSK131078:KSK131116 LCG131078:LCG131116 LMC131078:LMC131116 LVY131078:LVY131116 MFU131078:MFU131116 MPQ131078:MPQ131116 MZM131078:MZM131116 NJI131078:NJI131116 NTE131078:NTE131116 ODA131078:ODA131116 OMW131078:OMW131116 OWS131078:OWS131116 PGO131078:PGO131116 PQK131078:PQK131116 QAG131078:QAG131116 QKC131078:QKC131116 QTY131078:QTY131116 RDU131078:RDU131116 RNQ131078:RNQ131116 RXM131078:RXM131116 SHI131078:SHI131116 SRE131078:SRE131116 TBA131078:TBA131116 TKW131078:TKW131116 TUS131078:TUS131116 UEO131078:UEO131116 UOK131078:UOK131116 UYG131078:UYG131116 VIC131078:VIC131116 VRY131078:VRY131116 WBU131078:WBU131116 WLQ131078:WLQ131116 WVM131078:WVM131116 D196614:D196652 JA196614:JA196652 SW196614:SW196652 ACS196614:ACS196652 AMO196614:AMO196652 AWK196614:AWK196652 BGG196614:BGG196652 BQC196614:BQC196652 BZY196614:BZY196652 CJU196614:CJU196652 CTQ196614:CTQ196652 DDM196614:DDM196652 DNI196614:DNI196652 DXE196614:DXE196652 EHA196614:EHA196652 EQW196614:EQW196652 FAS196614:FAS196652 FKO196614:FKO196652 FUK196614:FUK196652 GEG196614:GEG196652 GOC196614:GOC196652 GXY196614:GXY196652 HHU196614:HHU196652 HRQ196614:HRQ196652 IBM196614:IBM196652 ILI196614:ILI196652 IVE196614:IVE196652 JFA196614:JFA196652 JOW196614:JOW196652 JYS196614:JYS196652 KIO196614:KIO196652 KSK196614:KSK196652 LCG196614:LCG196652 LMC196614:LMC196652 LVY196614:LVY196652 MFU196614:MFU196652 MPQ196614:MPQ196652 MZM196614:MZM196652 NJI196614:NJI196652 NTE196614:NTE196652 ODA196614:ODA196652 OMW196614:OMW196652 OWS196614:OWS196652 PGO196614:PGO196652 PQK196614:PQK196652 QAG196614:QAG196652 QKC196614:QKC196652 QTY196614:QTY196652 RDU196614:RDU196652 RNQ196614:RNQ196652 RXM196614:RXM196652 SHI196614:SHI196652 SRE196614:SRE196652 TBA196614:TBA196652 TKW196614:TKW196652 TUS196614:TUS196652 UEO196614:UEO196652 UOK196614:UOK196652 UYG196614:UYG196652 VIC196614:VIC196652 VRY196614:VRY196652 WBU196614:WBU196652 WLQ196614:WLQ196652 WVM196614:WVM196652 D262150:D262188 JA262150:JA262188 SW262150:SW262188 ACS262150:ACS262188 AMO262150:AMO262188 AWK262150:AWK262188 BGG262150:BGG262188 BQC262150:BQC262188 BZY262150:BZY262188 CJU262150:CJU262188 CTQ262150:CTQ262188 DDM262150:DDM262188 DNI262150:DNI262188 DXE262150:DXE262188 EHA262150:EHA262188 EQW262150:EQW262188 FAS262150:FAS262188 FKO262150:FKO262188 FUK262150:FUK262188 GEG262150:GEG262188 GOC262150:GOC262188 GXY262150:GXY262188 HHU262150:HHU262188 HRQ262150:HRQ262188 IBM262150:IBM262188 ILI262150:ILI262188 IVE262150:IVE262188 JFA262150:JFA262188 JOW262150:JOW262188 JYS262150:JYS262188 KIO262150:KIO262188 KSK262150:KSK262188 LCG262150:LCG262188 LMC262150:LMC262188 LVY262150:LVY262188 MFU262150:MFU262188 MPQ262150:MPQ262188 MZM262150:MZM262188 NJI262150:NJI262188 NTE262150:NTE262188 ODA262150:ODA262188 OMW262150:OMW262188 OWS262150:OWS262188 PGO262150:PGO262188 PQK262150:PQK262188 QAG262150:QAG262188 QKC262150:QKC262188 QTY262150:QTY262188 RDU262150:RDU262188 RNQ262150:RNQ262188 RXM262150:RXM262188 SHI262150:SHI262188 SRE262150:SRE262188 TBA262150:TBA262188 TKW262150:TKW262188 TUS262150:TUS262188 UEO262150:UEO262188 UOK262150:UOK262188 UYG262150:UYG262188 VIC262150:VIC262188 VRY262150:VRY262188 WBU262150:WBU262188 WLQ262150:WLQ262188 WVM262150:WVM262188 D327686:D327724 JA327686:JA327724 SW327686:SW327724 ACS327686:ACS327724 AMO327686:AMO327724 AWK327686:AWK327724 BGG327686:BGG327724 BQC327686:BQC327724 BZY327686:BZY327724 CJU327686:CJU327724 CTQ327686:CTQ327724 DDM327686:DDM327724 DNI327686:DNI327724 DXE327686:DXE327724 EHA327686:EHA327724 EQW327686:EQW327724 FAS327686:FAS327724 FKO327686:FKO327724 FUK327686:FUK327724 GEG327686:GEG327724 GOC327686:GOC327724 GXY327686:GXY327724 HHU327686:HHU327724 HRQ327686:HRQ327724 IBM327686:IBM327724 ILI327686:ILI327724 IVE327686:IVE327724 JFA327686:JFA327724 JOW327686:JOW327724 JYS327686:JYS327724 KIO327686:KIO327724 KSK327686:KSK327724 LCG327686:LCG327724 LMC327686:LMC327724 LVY327686:LVY327724 MFU327686:MFU327724 MPQ327686:MPQ327724 MZM327686:MZM327724 NJI327686:NJI327724 NTE327686:NTE327724 ODA327686:ODA327724 OMW327686:OMW327724 OWS327686:OWS327724 PGO327686:PGO327724 PQK327686:PQK327724 QAG327686:QAG327724 QKC327686:QKC327724 QTY327686:QTY327724 RDU327686:RDU327724 RNQ327686:RNQ327724 RXM327686:RXM327724 SHI327686:SHI327724 SRE327686:SRE327724 TBA327686:TBA327724 TKW327686:TKW327724 TUS327686:TUS327724 UEO327686:UEO327724 UOK327686:UOK327724 UYG327686:UYG327724 VIC327686:VIC327724 VRY327686:VRY327724 WBU327686:WBU327724 WLQ327686:WLQ327724 WVM327686:WVM327724 D393222:D393260 JA393222:JA393260 SW393222:SW393260 ACS393222:ACS393260 AMO393222:AMO393260 AWK393222:AWK393260 BGG393222:BGG393260 BQC393222:BQC393260 BZY393222:BZY393260 CJU393222:CJU393260 CTQ393222:CTQ393260 DDM393222:DDM393260 DNI393222:DNI393260 DXE393222:DXE393260 EHA393222:EHA393260 EQW393222:EQW393260 FAS393222:FAS393260 FKO393222:FKO393260 FUK393222:FUK393260 GEG393222:GEG393260 GOC393222:GOC393260 GXY393222:GXY393260 HHU393222:HHU393260 HRQ393222:HRQ393260 IBM393222:IBM393260 ILI393222:ILI393260 IVE393222:IVE393260 JFA393222:JFA393260 JOW393222:JOW393260 JYS393222:JYS393260 KIO393222:KIO393260 KSK393222:KSK393260 LCG393222:LCG393260 LMC393222:LMC393260 LVY393222:LVY393260 MFU393222:MFU393260 MPQ393222:MPQ393260 MZM393222:MZM393260 NJI393222:NJI393260 NTE393222:NTE393260 ODA393222:ODA393260 OMW393222:OMW393260 OWS393222:OWS393260 PGO393222:PGO393260 PQK393222:PQK393260 QAG393222:QAG393260 QKC393222:QKC393260 QTY393222:QTY393260 RDU393222:RDU393260 RNQ393222:RNQ393260 RXM393222:RXM393260 SHI393222:SHI393260 SRE393222:SRE393260 TBA393222:TBA393260 TKW393222:TKW393260 TUS393222:TUS393260 UEO393222:UEO393260 UOK393222:UOK393260 UYG393222:UYG393260 VIC393222:VIC393260 VRY393222:VRY393260 WBU393222:WBU393260 WLQ393222:WLQ393260 WVM393222:WVM393260 D458758:D458796 JA458758:JA458796 SW458758:SW458796 ACS458758:ACS458796 AMO458758:AMO458796 AWK458758:AWK458796 BGG458758:BGG458796 BQC458758:BQC458796 BZY458758:BZY458796 CJU458758:CJU458796 CTQ458758:CTQ458796 DDM458758:DDM458796 DNI458758:DNI458796 DXE458758:DXE458796 EHA458758:EHA458796 EQW458758:EQW458796 FAS458758:FAS458796 FKO458758:FKO458796 FUK458758:FUK458796 GEG458758:GEG458796 GOC458758:GOC458796 GXY458758:GXY458796 HHU458758:HHU458796 HRQ458758:HRQ458796 IBM458758:IBM458796 ILI458758:ILI458796 IVE458758:IVE458796 JFA458758:JFA458796 JOW458758:JOW458796 JYS458758:JYS458796 KIO458758:KIO458796 KSK458758:KSK458796 LCG458758:LCG458796 LMC458758:LMC458796 LVY458758:LVY458796 MFU458758:MFU458796 MPQ458758:MPQ458796 MZM458758:MZM458796 NJI458758:NJI458796 NTE458758:NTE458796 ODA458758:ODA458796 OMW458758:OMW458796 OWS458758:OWS458796 PGO458758:PGO458796 PQK458758:PQK458796 QAG458758:QAG458796 QKC458758:QKC458796 QTY458758:QTY458796 RDU458758:RDU458796 RNQ458758:RNQ458796 RXM458758:RXM458796 SHI458758:SHI458796 SRE458758:SRE458796 TBA458758:TBA458796 TKW458758:TKW458796 TUS458758:TUS458796 UEO458758:UEO458796 UOK458758:UOK458796 UYG458758:UYG458796 VIC458758:VIC458796 VRY458758:VRY458796 WBU458758:WBU458796 WLQ458758:WLQ458796 WVM458758:WVM458796 D524294:D524332 JA524294:JA524332 SW524294:SW524332 ACS524294:ACS524332 AMO524294:AMO524332 AWK524294:AWK524332 BGG524294:BGG524332 BQC524294:BQC524332 BZY524294:BZY524332 CJU524294:CJU524332 CTQ524294:CTQ524332 DDM524294:DDM524332 DNI524294:DNI524332 DXE524294:DXE524332 EHA524294:EHA524332 EQW524294:EQW524332 FAS524294:FAS524332 FKO524294:FKO524332 FUK524294:FUK524332 GEG524294:GEG524332 GOC524294:GOC524332 GXY524294:GXY524332 HHU524294:HHU524332 HRQ524294:HRQ524332 IBM524294:IBM524332 ILI524294:ILI524332 IVE524294:IVE524332 JFA524294:JFA524332 JOW524294:JOW524332 JYS524294:JYS524332 KIO524294:KIO524332 KSK524294:KSK524332 LCG524294:LCG524332 LMC524294:LMC524332 LVY524294:LVY524332 MFU524294:MFU524332 MPQ524294:MPQ524332 MZM524294:MZM524332 NJI524294:NJI524332 NTE524294:NTE524332 ODA524294:ODA524332 OMW524294:OMW524332 OWS524294:OWS524332 PGO524294:PGO524332 PQK524294:PQK524332 QAG524294:QAG524332 QKC524294:QKC524332 QTY524294:QTY524332 RDU524294:RDU524332 RNQ524294:RNQ524332 RXM524294:RXM524332 SHI524294:SHI524332 SRE524294:SRE524332 TBA524294:TBA524332 TKW524294:TKW524332 TUS524294:TUS524332 UEO524294:UEO524332 UOK524294:UOK524332 UYG524294:UYG524332 VIC524294:VIC524332 VRY524294:VRY524332 WBU524294:WBU524332 WLQ524294:WLQ524332 WVM524294:WVM524332 D589830:D589868 JA589830:JA589868 SW589830:SW589868 ACS589830:ACS589868 AMO589830:AMO589868 AWK589830:AWK589868 BGG589830:BGG589868 BQC589830:BQC589868 BZY589830:BZY589868 CJU589830:CJU589868 CTQ589830:CTQ589868 DDM589830:DDM589868 DNI589830:DNI589868 DXE589830:DXE589868 EHA589830:EHA589868 EQW589830:EQW589868 FAS589830:FAS589868 FKO589830:FKO589868 FUK589830:FUK589868 GEG589830:GEG589868 GOC589830:GOC589868 GXY589830:GXY589868 HHU589830:HHU589868 HRQ589830:HRQ589868 IBM589830:IBM589868 ILI589830:ILI589868 IVE589830:IVE589868 JFA589830:JFA589868 JOW589830:JOW589868 JYS589830:JYS589868 KIO589830:KIO589868 KSK589830:KSK589868 LCG589830:LCG589868 LMC589830:LMC589868 LVY589830:LVY589868 MFU589830:MFU589868 MPQ589830:MPQ589868 MZM589830:MZM589868 NJI589830:NJI589868 NTE589830:NTE589868 ODA589830:ODA589868 OMW589830:OMW589868 OWS589830:OWS589868 PGO589830:PGO589868 PQK589830:PQK589868 QAG589830:QAG589868 QKC589830:QKC589868 QTY589830:QTY589868 RDU589830:RDU589868 RNQ589830:RNQ589868 RXM589830:RXM589868 SHI589830:SHI589868 SRE589830:SRE589868 TBA589830:TBA589868 TKW589830:TKW589868 TUS589830:TUS589868 UEO589830:UEO589868 UOK589830:UOK589868 UYG589830:UYG589868 VIC589830:VIC589868 VRY589830:VRY589868 WBU589830:WBU589868 WLQ589830:WLQ589868 WVM589830:WVM589868 D655366:D655404 JA655366:JA655404 SW655366:SW655404 ACS655366:ACS655404 AMO655366:AMO655404 AWK655366:AWK655404 BGG655366:BGG655404 BQC655366:BQC655404 BZY655366:BZY655404 CJU655366:CJU655404 CTQ655366:CTQ655404 DDM655366:DDM655404 DNI655366:DNI655404 DXE655366:DXE655404 EHA655366:EHA655404 EQW655366:EQW655404 FAS655366:FAS655404 FKO655366:FKO655404 FUK655366:FUK655404 GEG655366:GEG655404 GOC655366:GOC655404 GXY655366:GXY655404 HHU655366:HHU655404 HRQ655366:HRQ655404 IBM655366:IBM655404 ILI655366:ILI655404 IVE655366:IVE655404 JFA655366:JFA655404 JOW655366:JOW655404 JYS655366:JYS655404 KIO655366:KIO655404 KSK655366:KSK655404 LCG655366:LCG655404 LMC655366:LMC655404 LVY655366:LVY655404 MFU655366:MFU655404 MPQ655366:MPQ655404 MZM655366:MZM655404 NJI655366:NJI655404 NTE655366:NTE655404 ODA655366:ODA655404 OMW655366:OMW655404 OWS655366:OWS655404 PGO655366:PGO655404 PQK655366:PQK655404 QAG655366:QAG655404 QKC655366:QKC655404 QTY655366:QTY655404 RDU655366:RDU655404 RNQ655366:RNQ655404 RXM655366:RXM655404 SHI655366:SHI655404 SRE655366:SRE655404 TBA655366:TBA655404 TKW655366:TKW655404 TUS655366:TUS655404 UEO655366:UEO655404 UOK655366:UOK655404 UYG655366:UYG655404 VIC655366:VIC655404 VRY655366:VRY655404 WBU655366:WBU655404 WLQ655366:WLQ655404 WVM655366:WVM655404 D720902:D720940 JA720902:JA720940 SW720902:SW720940 ACS720902:ACS720940 AMO720902:AMO720940 AWK720902:AWK720940 BGG720902:BGG720940 BQC720902:BQC720940 BZY720902:BZY720940 CJU720902:CJU720940 CTQ720902:CTQ720940 DDM720902:DDM720940 DNI720902:DNI720940 DXE720902:DXE720940 EHA720902:EHA720940 EQW720902:EQW720940 FAS720902:FAS720940 FKO720902:FKO720940 FUK720902:FUK720940 GEG720902:GEG720940 GOC720902:GOC720940 GXY720902:GXY720940 HHU720902:HHU720940 HRQ720902:HRQ720940 IBM720902:IBM720940 ILI720902:ILI720940 IVE720902:IVE720940 JFA720902:JFA720940 JOW720902:JOW720940 JYS720902:JYS720940 KIO720902:KIO720940 KSK720902:KSK720940 LCG720902:LCG720940 LMC720902:LMC720940 LVY720902:LVY720940 MFU720902:MFU720940 MPQ720902:MPQ720940 MZM720902:MZM720940 NJI720902:NJI720940 NTE720902:NTE720940 ODA720902:ODA720940 OMW720902:OMW720940 OWS720902:OWS720940 PGO720902:PGO720940 PQK720902:PQK720940 QAG720902:QAG720940 QKC720902:QKC720940 QTY720902:QTY720940 RDU720902:RDU720940 RNQ720902:RNQ720940 RXM720902:RXM720940 SHI720902:SHI720940 SRE720902:SRE720940 TBA720902:TBA720940 TKW720902:TKW720940 TUS720902:TUS720940 UEO720902:UEO720940 UOK720902:UOK720940 UYG720902:UYG720940 VIC720902:VIC720940 VRY720902:VRY720940 WBU720902:WBU720940 WLQ720902:WLQ720940 WVM720902:WVM720940 D786438:D786476 JA786438:JA786476 SW786438:SW786476 ACS786438:ACS786476 AMO786438:AMO786476 AWK786438:AWK786476 BGG786438:BGG786476 BQC786438:BQC786476 BZY786438:BZY786476 CJU786438:CJU786476 CTQ786438:CTQ786476 DDM786438:DDM786476 DNI786438:DNI786476 DXE786438:DXE786476 EHA786438:EHA786476 EQW786438:EQW786476 FAS786438:FAS786476 FKO786438:FKO786476 FUK786438:FUK786476 GEG786438:GEG786476 GOC786438:GOC786476 GXY786438:GXY786476 HHU786438:HHU786476 HRQ786438:HRQ786476 IBM786438:IBM786476 ILI786438:ILI786476 IVE786438:IVE786476 JFA786438:JFA786476 JOW786438:JOW786476 JYS786438:JYS786476 KIO786438:KIO786476 KSK786438:KSK786476 LCG786438:LCG786476 LMC786438:LMC786476 LVY786438:LVY786476 MFU786438:MFU786476 MPQ786438:MPQ786476 MZM786438:MZM786476 NJI786438:NJI786476 NTE786438:NTE786476 ODA786438:ODA786476 OMW786438:OMW786476 OWS786438:OWS786476 PGO786438:PGO786476 PQK786438:PQK786476 QAG786438:QAG786476 QKC786438:QKC786476 QTY786438:QTY786476 RDU786438:RDU786476 RNQ786438:RNQ786476 RXM786438:RXM786476 SHI786438:SHI786476 SRE786438:SRE786476 TBA786438:TBA786476 TKW786438:TKW786476 TUS786438:TUS786476 UEO786438:UEO786476 UOK786438:UOK786476 UYG786438:UYG786476 VIC786438:VIC786476 VRY786438:VRY786476 WBU786438:WBU786476 WLQ786438:WLQ786476 WVM786438:WVM786476 D851974:D852012 JA851974:JA852012 SW851974:SW852012 ACS851974:ACS852012 AMO851974:AMO852012 AWK851974:AWK852012 BGG851974:BGG852012 BQC851974:BQC852012 BZY851974:BZY852012 CJU851974:CJU852012 CTQ851974:CTQ852012 DDM851974:DDM852012 DNI851974:DNI852012 DXE851974:DXE852012 EHA851974:EHA852012 EQW851974:EQW852012 FAS851974:FAS852012 FKO851974:FKO852012 FUK851974:FUK852012 GEG851974:GEG852012 GOC851974:GOC852012 GXY851974:GXY852012 HHU851974:HHU852012 HRQ851974:HRQ852012 IBM851974:IBM852012 ILI851974:ILI852012 IVE851974:IVE852012 JFA851974:JFA852012 JOW851974:JOW852012 JYS851974:JYS852012 KIO851974:KIO852012 KSK851974:KSK852012 LCG851974:LCG852012 LMC851974:LMC852012 LVY851974:LVY852012 MFU851974:MFU852012 MPQ851974:MPQ852012 MZM851974:MZM852012 NJI851974:NJI852012 NTE851974:NTE852012 ODA851974:ODA852012 OMW851974:OMW852012 OWS851974:OWS852012 PGO851974:PGO852012 PQK851974:PQK852012 QAG851974:QAG852012 QKC851974:QKC852012 QTY851974:QTY852012 RDU851974:RDU852012 RNQ851974:RNQ852012 RXM851974:RXM852012 SHI851974:SHI852012 SRE851974:SRE852012 TBA851974:TBA852012 TKW851974:TKW852012 TUS851974:TUS852012 UEO851974:UEO852012 UOK851974:UOK852012 UYG851974:UYG852012 VIC851974:VIC852012 VRY851974:VRY852012 WBU851974:WBU852012 WLQ851974:WLQ852012 WVM851974:WVM852012 D917510:D917548 JA917510:JA917548 SW917510:SW917548 ACS917510:ACS917548 AMO917510:AMO917548 AWK917510:AWK917548 BGG917510:BGG917548 BQC917510:BQC917548 BZY917510:BZY917548 CJU917510:CJU917548 CTQ917510:CTQ917548 DDM917510:DDM917548 DNI917510:DNI917548 DXE917510:DXE917548 EHA917510:EHA917548 EQW917510:EQW917548 FAS917510:FAS917548 FKO917510:FKO917548 FUK917510:FUK917548 GEG917510:GEG917548 GOC917510:GOC917548 GXY917510:GXY917548 HHU917510:HHU917548 HRQ917510:HRQ917548 IBM917510:IBM917548 ILI917510:ILI917548 IVE917510:IVE917548 JFA917510:JFA917548 JOW917510:JOW917548 JYS917510:JYS917548 KIO917510:KIO917548 KSK917510:KSK917548 LCG917510:LCG917548 LMC917510:LMC917548 LVY917510:LVY917548 MFU917510:MFU917548 MPQ917510:MPQ917548 MZM917510:MZM917548 NJI917510:NJI917548 NTE917510:NTE917548 ODA917510:ODA917548 OMW917510:OMW917548 OWS917510:OWS917548 PGO917510:PGO917548 PQK917510:PQK917548 QAG917510:QAG917548 QKC917510:QKC917548 QTY917510:QTY917548 RDU917510:RDU917548 RNQ917510:RNQ917548 RXM917510:RXM917548 SHI917510:SHI917548 SRE917510:SRE917548 TBA917510:TBA917548 TKW917510:TKW917548 TUS917510:TUS917548 UEO917510:UEO917548 UOK917510:UOK917548 UYG917510:UYG917548 VIC917510:VIC917548 VRY917510:VRY917548 WBU917510:WBU917548 WLQ917510:WLQ917548 WVM917510:WVM917548 D983046:D983084 JA983046:JA983084 SW983046:SW983084 ACS983046:ACS983084 AMO983046:AMO983084 AWK983046:AWK983084 BGG983046:BGG983084 BQC983046:BQC983084 BZY983046:BZY983084 CJU983046:CJU983084 CTQ983046:CTQ983084 DDM983046:DDM983084 DNI983046:DNI983084 DXE983046:DXE983084 EHA983046:EHA983084 EQW983046:EQW983084 FAS983046:FAS983084 FKO983046:FKO983084 FUK983046:FUK983084 GEG983046:GEG983084 GOC983046:GOC983084 GXY983046:GXY983084 HHU983046:HHU983084 HRQ983046:HRQ983084 IBM983046:IBM983084 ILI983046:ILI983084 IVE983046:IVE983084 JFA983046:JFA983084 JOW983046:JOW983084 JYS983046:JYS983084 KIO983046:KIO983084 KSK983046:KSK983084 LCG983046:LCG983084 LMC983046:LMC983084 LVY983046:LVY983084 MFU983046:MFU983084 MPQ983046:MPQ983084 MZM983046:MZM983084 NJI983046:NJI983084 NTE983046:NTE983084 ODA983046:ODA983084 OMW983046:OMW983084 OWS983046:OWS983084 PGO983046:PGO983084 PQK983046:PQK983084 QAG983046:QAG983084 QKC983046:QKC983084 QTY983046:QTY983084 RDU983046:RDU983084 RNQ983046:RNQ983084 RXM983046:RXM983084 SHI983046:SHI983084 SRE983046:SRE983084 TBA983046:TBA983084 TKW983046:TKW983084 TUS983046:TUS983084 UEO983046:UEO983084 UOK983046:UOK983084 UYG983046:UYG983084 VIC983046:VIC983084 VRY983046:VRY983084 WBU983046:WBU983084 WLQ983046:WLQ983084 D8:D83" xr:uid="{00000000-0002-0000-0200-000000000000}"/>
  </dataValidations>
  <pageMargins left="1.1811023622047245" right="0.19685039370078741" top="0.78740157480314965" bottom="0.39370078740157483" header="0.51181102362204722" footer="0.51181102362204722"/>
  <pageSetup paperSize="9" scale="61"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pageSetUpPr fitToPage="1"/>
  </sheetPr>
  <dimension ref="A1:Y104"/>
  <sheetViews>
    <sheetView workbookViewId="0">
      <pane xSplit="12" ySplit="7" topLeftCell="M86" activePane="bottomRight" state="frozen"/>
      <selection activeCell="F7" sqref="F7"/>
      <selection pane="topRight" activeCell="F7" sqref="F7"/>
      <selection pane="bottomLeft" activeCell="F7" sqref="F7"/>
      <selection pane="bottomRight" activeCell="Y4" sqref="Y4"/>
    </sheetView>
  </sheetViews>
  <sheetFormatPr defaultColWidth="8.88671875" defaultRowHeight="13.2" outlineLevelCol="1"/>
  <cols>
    <col min="1" max="1" width="2.109375" style="328" customWidth="1"/>
    <col min="2" max="2" width="9.6640625" style="328" customWidth="1"/>
    <col min="3" max="3" width="9" style="328" customWidth="1"/>
    <col min="4" max="4" width="5.44140625" style="328" bestFit="1" customWidth="1"/>
    <col min="5" max="5" width="8.109375" style="328" customWidth="1"/>
    <col min="6" max="6" width="6.44140625" style="328" customWidth="1"/>
    <col min="7" max="7" width="6.6640625" style="328" customWidth="1"/>
    <col min="8" max="8" width="11.109375" style="328" bestFit="1" customWidth="1"/>
    <col min="9" max="9" width="1.33203125" style="328" hidden="1" customWidth="1"/>
    <col min="10" max="10" width="5.6640625" style="328" customWidth="1"/>
    <col min="11" max="11" width="2.44140625" style="328" customWidth="1"/>
    <col min="12" max="12" width="10.44140625" style="328" customWidth="1"/>
    <col min="13" max="13" width="8.109375" style="328" hidden="1" customWidth="1" outlineLevel="1"/>
    <col min="14" max="14" width="8.109375" style="328" customWidth="1" collapsed="1"/>
    <col min="15" max="15" width="8.77734375" style="328" customWidth="1"/>
    <col min="16" max="19" width="8.109375" style="328" hidden="1" customWidth="1" outlineLevel="1"/>
    <col min="20" max="20" width="9.109375" style="328" customWidth="1" collapsed="1"/>
    <col min="21" max="24" width="8.109375" style="328" hidden="1" customWidth="1" outlineLevel="1"/>
    <col min="25" max="25" width="8.88671875" style="328" collapsed="1"/>
    <col min="26" max="256" width="8.88671875" style="328"/>
    <col min="257" max="257" width="2.109375" style="328" customWidth="1"/>
    <col min="258" max="258" width="9.6640625" style="328" customWidth="1"/>
    <col min="259" max="259" width="9" style="328" customWidth="1"/>
    <col min="260" max="260" width="5.44140625" style="328" bestFit="1" customWidth="1"/>
    <col min="261" max="261" width="8.109375" style="328" customWidth="1"/>
    <col min="262" max="262" width="6.44140625" style="328" customWidth="1"/>
    <col min="263" max="263" width="6.6640625" style="328" customWidth="1"/>
    <col min="264" max="264" width="11.109375" style="328" bestFit="1" customWidth="1"/>
    <col min="265" max="265" width="0" style="328" hidden="1" customWidth="1"/>
    <col min="266" max="266" width="5.6640625" style="328" customWidth="1"/>
    <col min="267" max="267" width="2.44140625" style="328" customWidth="1"/>
    <col min="268" max="268" width="10.44140625" style="328" customWidth="1"/>
    <col min="269" max="280" width="8.109375" style="328" customWidth="1"/>
    <col min="281" max="512" width="8.88671875" style="328"/>
    <col min="513" max="513" width="2.109375" style="328" customWidth="1"/>
    <col min="514" max="514" width="9.6640625" style="328" customWidth="1"/>
    <col min="515" max="515" width="9" style="328" customWidth="1"/>
    <col min="516" max="516" width="5.44140625" style="328" bestFit="1" customWidth="1"/>
    <col min="517" max="517" width="8.109375" style="328" customWidth="1"/>
    <col min="518" max="518" width="6.44140625" style="328" customWidth="1"/>
    <col min="519" max="519" width="6.6640625" style="328" customWidth="1"/>
    <col min="520" max="520" width="11.109375" style="328" bestFit="1" customWidth="1"/>
    <col min="521" max="521" width="0" style="328" hidden="1" customWidth="1"/>
    <col min="522" max="522" width="5.6640625" style="328" customWidth="1"/>
    <col min="523" max="523" width="2.44140625" style="328" customWidth="1"/>
    <col min="524" max="524" width="10.44140625" style="328" customWidth="1"/>
    <col min="525" max="536" width="8.109375" style="328" customWidth="1"/>
    <col min="537" max="768" width="8.88671875" style="328"/>
    <col min="769" max="769" width="2.109375" style="328" customWidth="1"/>
    <col min="770" max="770" width="9.6640625" style="328" customWidth="1"/>
    <col min="771" max="771" width="9" style="328" customWidth="1"/>
    <col min="772" max="772" width="5.44140625" style="328" bestFit="1" customWidth="1"/>
    <col min="773" max="773" width="8.109375" style="328" customWidth="1"/>
    <col min="774" max="774" width="6.44140625" style="328" customWidth="1"/>
    <col min="775" max="775" width="6.6640625" style="328" customWidth="1"/>
    <col min="776" max="776" width="11.109375" style="328" bestFit="1" customWidth="1"/>
    <col min="777" max="777" width="0" style="328" hidden="1" customWidth="1"/>
    <col min="778" max="778" width="5.6640625" style="328" customWidth="1"/>
    <col min="779" max="779" width="2.44140625" style="328" customWidth="1"/>
    <col min="780" max="780" width="10.44140625" style="328" customWidth="1"/>
    <col min="781" max="792" width="8.109375" style="328" customWidth="1"/>
    <col min="793" max="1024" width="8.88671875" style="328"/>
    <col min="1025" max="1025" width="2.109375" style="328" customWidth="1"/>
    <col min="1026" max="1026" width="9.6640625" style="328" customWidth="1"/>
    <col min="1027" max="1027" width="9" style="328" customWidth="1"/>
    <col min="1028" max="1028" width="5.44140625" style="328" bestFit="1" customWidth="1"/>
    <col min="1029" max="1029" width="8.109375" style="328" customWidth="1"/>
    <col min="1030" max="1030" width="6.44140625" style="328" customWidth="1"/>
    <col min="1031" max="1031" width="6.6640625" style="328" customWidth="1"/>
    <col min="1032" max="1032" width="11.109375" style="328" bestFit="1" customWidth="1"/>
    <col min="1033" max="1033" width="0" style="328" hidden="1" customWidth="1"/>
    <col min="1034" max="1034" width="5.6640625" style="328" customWidth="1"/>
    <col min="1035" max="1035" width="2.44140625" style="328" customWidth="1"/>
    <col min="1036" max="1036" width="10.44140625" style="328" customWidth="1"/>
    <col min="1037" max="1048" width="8.109375" style="328" customWidth="1"/>
    <col min="1049" max="1280" width="8.88671875" style="328"/>
    <col min="1281" max="1281" width="2.109375" style="328" customWidth="1"/>
    <col min="1282" max="1282" width="9.6640625" style="328" customWidth="1"/>
    <col min="1283" max="1283" width="9" style="328" customWidth="1"/>
    <col min="1284" max="1284" width="5.44140625" style="328" bestFit="1" customWidth="1"/>
    <col min="1285" max="1285" width="8.109375" style="328" customWidth="1"/>
    <col min="1286" max="1286" width="6.44140625" style="328" customWidth="1"/>
    <col min="1287" max="1287" width="6.6640625" style="328" customWidth="1"/>
    <col min="1288" max="1288" width="11.109375" style="328" bestFit="1" customWidth="1"/>
    <col min="1289" max="1289" width="0" style="328" hidden="1" customWidth="1"/>
    <col min="1290" max="1290" width="5.6640625" style="328" customWidth="1"/>
    <col min="1291" max="1291" width="2.44140625" style="328" customWidth="1"/>
    <col min="1292" max="1292" width="10.44140625" style="328" customWidth="1"/>
    <col min="1293" max="1304" width="8.109375" style="328" customWidth="1"/>
    <col min="1305" max="1536" width="8.88671875" style="328"/>
    <col min="1537" max="1537" width="2.109375" style="328" customWidth="1"/>
    <col min="1538" max="1538" width="9.6640625" style="328" customWidth="1"/>
    <col min="1539" max="1539" width="9" style="328" customWidth="1"/>
    <col min="1540" max="1540" width="5.44140625" style="328" bestFit="1" customWidth="1"/>
    <col min="1541" max="1541" width="8.109375" style="328" customWidth="1"/>
    <col min="1542" max="1542" width="6.44140625" style="328" customWidth="1"/>
    <col min="1543" max="1543" width="6.6640625" style="328" customWidth="1"/>
    <col min="1544" max="1544" width="11.109375" style="328" bestFit="1" customWidth="1"/>
    <col min="1545" max="1545" width="0" style="328" hidden="1" customWidth="1"/>
    <col min="1546" max="1546" width="5.6640625" style="328" customWidth="1"/>
    <col min="1547" max="1547" width="2.44140625" style="328" customWidth="1"/>
    <col min="1548" max="1548" width="10.44140625" style="328" customWidth="1"/>
    <col min="1549" max="1560" width="8.109375" style="328" customWidth="1"/>
    <col min="1561" max="1792" width="8.88671875" style="328"/>
    <col min="1793" max="1793" width="2.109375" style="328" customWidth="1"/>
    <col min="1794" max="1794" width="9.6640625" style="328" customWidth="1"/>
    <col min="1795" max="1795" width="9" style="328" customWidth="1"/>
    <col min="1796" max="1796" width="5.44140625" style="328" bestFit="1" customWidth="1"/>
    <col min="1797" max="1797" width="8.109375" style="328" customWidth="1"/>
    <col min="1798" max="1798" width="6.44140625" style="328" customWidth="1"/>
    <col min="1799" max="1799" width="6.6640625" style="328" customWidth="1"/>
    <col min="1800" max="1800" width="11.109375" style="328" bestFit="1" customWidth="1"/>
    <col min="1801" max="1801" width="0" style="328" hidden="1" customWidth="1"/>
    <col min="1802" max="1802" width="5.6640625" style="328" customWidth="1"/>
    <col min="1803" max="1803" width="2.44140625" style="328" customWidth="1"/>
    <col min="1804" max="1804" width="10.44140625" style="328" customWidth="1"/>
    <col min="1805" max="1816" width="8.109375" style="328" customWidth="1"/>
    <col min="1817" max="2048" width="8.88671875" style="328"/>
    <col min="2049" max="2049" width="2.109375" style="328" customWidth="1"/>
    <col min="2050" max="2050" width="9.6640625" style="328" customWidth="1"/>
    <col min="2051" max="2051" width="9" style="328" customWidth="1"/>
    <col min="2052" max="2052" width="5.44140625" style="328" bestFit="1" customWidth="1"/>
    <col min="2053" max="2053" width="8.109375" style="328" customWidth="1"/>
    <col min="2054" max="2054" width="6.44140625" style="328" customWidth="1"/>
    <col min="2055" max="2055" width="6.6640625" style="328" customWidth="1"/>
    <col min="2056" max="2056" width="11.109375" style="328" bestFit="1" customWidth="1"/>
    <col min="2057" max="2057" width="0" style="328" hidden="1" customWidth="1"/>
    <col min="2058" max="2058" width="5.6640625" style="328" customWidth="1"/>
    <col min="2059" max="2059" width="2.44140625" style="328" customWidth="1"/>
    <col min="2060" max="2060" width="10.44140625" style="328" customWidth="1"/>
    <col min="2061" max="2072" width="8.109375" style="328" customWidth="1"/>
    <col min="2073" max="2304" width="8.88671875" style="328"/>
    <col min="2305" max="2305" width="2.109375" style="328" customWidth="1"/>
    <col min="2306" max="2306" width="9.6640625" style="328" customWidth="1"/>
    <col min="2307" max="2307" width="9" style="328" customWidth="1"/>
    <col min="2308" max="2308" width="5.44140625" style="328" bestFit="1" customWidth="1"/>
    <col min="2309" max="2309" width="8.109375" style="328" customWidth="1"/>
    <col min="2310" max="2310" width="6.44140625" style="328" customWidth="1"/>
    <col min="2311" max="2311" width="6.6640625" style="328" customWidth="1"/>
    <col min="2312" max="2312" width="11.109375" style="328" bestFit="1" customWidth="1"/>
    <col min="2313" max="2313" width="0" style="328" hidden="1" customWidth="1"/>
    <col min="2314" max="2314" width="5.6640625" style="328" customWidth="1"/>
    <col min="2315" max="2315" width="2.44140625" style="328" customWidth="1"/>
    <col min="2316" max="2316" width="10.44140625" style="328" customWidth="1"/>
    <col min="2317" max="2328" width="8.109375" style="328" customWidth="1"/>
    <col min="2329" max="2560" width="8.88671875" style="328"/>
    <col min="2561" max="2561" width="2.109375" style="328" customWidth="1"/>
    <col min="2562" max="2562" width="9.6640625" style="328" customWidth="1"/>
    <col min="2563" max="2563" width="9" style="328" customWidth="1"/>
    <col min="2564" max="2564" width="5.44140625" style="328" bestFit="1" customWidth="1"/>
    <col min="2565" max="2565" width="8.109375" style="328" customWidth="1"/>
    <col min="2566" max="2566" width="6.44140625" style="328" customWidth="1"/>
    <col min="2567" max="2567" width="6.6640625" style="328" customWidth="1"/>
    <col min="2568" max="2568" width="11.109375" style="328" bestFit="1" customWidth="1"/>
    <col min="2569" max="2569" width="0" style="328" hidden="1" customWidth="1"/>
    <col min="2570" max="2570" width="5.6640625" style="328" customWidth="1"/>
    <col min="2571" max="2571" width="2.44140625" style="328" customWidth="1"/>
    <col min="2572" max="2572" width="10.44140625" style="328" customWidth="1"/>
    <col min="2573" max="2584" width="8.109375" style="328" customWidth="1"/>
    <col min="2585" max="2816" width="8.88671875" style="328"/>
    <col min="2817" max="2817" width="2.109375" style="328" customWidth="1"/>
    <col min="2818" max="2818" width="9.6640625" style="328" customWidth="1"/>
    <col min="2819" max="2819" width="9" style="328" customWidth="1"/>
    <col min="2820" max="2820" width="5.44140625" style="328" bestFit="1" customWidth="1"/>
    <col min="2821" max="2821" width="8.109375" style="328" customWidth="1"/>
    <col min="2822" max="2822" width="6.44140625" style="328" customWidth="1"/>
    <col min="2823" max="2823" width="6.6640625" style="328" customWidth="1"/>
    <col min="2824" max="2824" width="11.109375" style="328" bestFit="1" customWidth="1"/>
    <col min="2825" max="2825" width="0" style="328" hidden="1" customWidth="1"/>
    <col min="2826" max="2826" width="5.6640625" style="328" customWidth="1"/>
    <col min="2827" max="2827" width="2.44140625" style="328" customWidth="1"/>
    <col min="2828" max="2828" width="10.44140625" style="328" customWidth="1"/>
    <col min="2829" max="2840" width="8.109375" style="328" customWidth="1"/>
    <col min="2841" max="3072" width="8.88671875" style="328"/>
    <col min="3073" max="3073" width="2.109375" style="328" customWidth="1"/>
    <col min="3074" max="3074" width="9.6640625" style="328" customWidth="1"/>
    <col min="3075" max="3075" width="9" style="328" customWidth="1"/>
    <col min="3076" max="3076" width="5.44140625" style="328" bestFit="1" customWidth="1"/>
    <col min="3077" max="3077" width="8.109375" style="328" customWidth="1"/>
    <col min="3078" max="3078" width="6.44140625" style="328" customWidth="1"/>
    <col min="3079" max="3079" width="6.6640625" style="328" customWidth="1"/>
    <col min="3080" max="3080" width="11.109375" style="328" bestFit="1" customWidth="1"/>
    <col min="3081" max="3081" width="0" style="328" hidden="1" customWidth="1"/>
    <col min="3082" max="3082" width="5.6640625" style="328" customWidth="1"/>
    <col min="3083" max="3083" width="2.44140625" style="328" customWidth="1"/>
    <col min="3084" max="3084" width="10.44140625" style="328" customWidth="1"/>
    <col min="3085" max="3096" width="8.109375" style="328" customWidth="1"/>
    <col min="3097" max="3328" width="8.88671875" style="328"/>
    <col min="3329" max="3329" width="2.109375" style="328" customWidth="1"/>
    <col min="3330" max="3330" width="9.6640625" style="328" customWidth="1"/>
    <col min="3331" max="3331" width="9" style="328" customWidth="1"/>
    <col min="3332" max="3332" width="5.44140625" style="328" bestFit="1" customWidth="1"/>
    <col min="3333" max="3333" width="8.109375" style="328" customWidth="1"/>
    <col min="3334" max="3334" width="6.44140625" style="328" customWidth="1"/>
    <col min="3335" max="3335" width="6.6640625" style="328" customWidth="1"/>
    <col min="3336" max="3336" width="11.109375" style="328" bestFit="1" customWidth="1"/>
    <col min="3337" max="3337" width="0" style="328" hidden="1" customWidth="1"/>
    <col min="3338" max="3338" width="5.6640625" style="328" customWidth="1"/>
    <col min="3339" max="3339" width="2.44140625" style="328" customWidth="1"/>
    <col min="3340" max="3340" width="10.44140625" style="328" customWidth="1"/>
    <col min="3341" max="3352" width="8.109375" style="328" customWidth="1"/>
    <col min="3353" max="3584" width="8.88671875" style="328"/>
    <col min="3585" max="3585" width="2.109375" style="328" customWidth="1"/>
    <col min="3586" max="3586" width="9.6640625" style="328" customWidth="1"/>
    <col min="3587" max="3587" width="9" style="328" customWidth="1"/>
    <col min="3588" max="3588" width="5.44140625" style="328" bestFit="1" customWidth="1"/>
    <col min="3589" max="3589" width="8.109375" style="328" customWidth="1"/>
    <col min="3590" max="3590" width="6.44140625" style="328" customWidth="1"/>
    <col min="3591" max="3591" width="6.6640625" style="328" customWidth="1"/>
    <col min="3592" max="3592" width="11.109375" style="328" bestFit="1" customWidth="1"/>
    <col min="3593" max="3593" width="0" style="328" hidden="1" customWidth="1"/>
    <col min="3594" max="3594" width="5.6640625" style="328" customWidth="1"/>
    <col min="3595" max="3595" width="2.44140625" style="328" customWidth="1"/>
    <col min="3596" max="3596" width="10.44140625" style="328" customWidth="1"/>
    <col min="3597" max="3608" width="8.109375" style="328" customWidth="1"/>
    <col min="3609" max="3840" width="8.88671875" style="328"/>
    <col min="3841" max="3841" width="2.109375" style="328" customWidth="1"/>
    <col min="3842" max="3842" width="9.6640625" style="328" customWidth="1"/>
    <col min="3843" max="3843" width="9" style="328" customWidth="1"/>
    <col min="3844" max="3844" width="5.44140625" style="328" bestFit="1" customWidth="1"/>
    <col min="3845" max="3845" width="8.109375" style="328" customWidth="1"/>
    <col min="3846" max="3846" width="6.44140625" style="328" customWidth="1"/>
    <col min="3847" max="3847" width="6.6640625" style="328" customWidth="1"/>
    <col min="3848" max="3848" width="11.109375" style="328" bestFit="1" customWidth="1"/>
    <col min="3849" max="3849" width="0" style="328" hidden="1" customWidth="1"/>
    <col min="3850" max="3850" width="5.6640625" style="328" customWidth="1"/>
    <col min="3851" max="3851" width="2.44140625" style="328" customWidth="1"/>
    <col min="3852" max="3852" width="10.44140625" style="328" customWidth="1"/>
    <col min="3853" max="3864" width="8.109375" style="328" customWidth="1"/>
    <col min="3865" max="4096" width="8.88671875" style="328"/>
    <col min="4097" max="4097" width="2.109375" style="328" customWidth="1"/>
    <col min="4098" max="4098" width="9.6640625" style="328" customWidth="1"/>
    <col min="4099" max="4099" width="9" style="328" customWidth="1"/>
    <col min="4100" max="4100" width="5.44140625" style="328" bestFit="1" customWidth="1"/>
    <col min="4101" max="4101" width="8.109375" style="328" customWidth="1"/>
    <col min="4102" max="4102" width="6.44140625" style="328" customWidth="1"/>
    <col min="4103" max="4103" width="6.6640625" style="328" customWidth="1"/>
    <col min="4104" max="4104" width="11.109375" style="328" bestFit="1" customWidth="1"/>
    <col min="4105" max="4105" width="0" style="328" hidden="1" customWidth="1"/>
    <col min="4106" max="4106" width="5.6640625" style="328" customWidth="1"/>
    <col min="4107" max="4107" width="2.44140625" style="328" customWidth="1"/>
    <col min="4108" max="4108" width="10.44140625" style="328" customWidth="1"/>
    <col min="4109" max="4120" width="8.109375" style="328" customWidth="1"/>
    <col min="4121" max="4352" width="8.88671875" style="328"/>
    <col min="4353" max="4353" width="2.109375" style="328" customWidth="1"/>
    <col min="4354" max="4354" width="9.6640625" style="328" customWidth="1"/>
    <col min="4355" max="4355" width="9" style="328" customWidth="1"/>
    <col min="4356" max="4356" width="5.44140625" style="328" bestFit="1" customWidth="1"/>
    <col min="4357" max="4357" width="8.109375" style="328" customWidth="1"/>
    <col min="4358" max="4358" width="6.44140625" style="328" customWidth="1"/>
    <col min="4359" max="4359" width="6.6640625" style="328" customWidth="1"/>
    <col min="4360" max="4360" width="11.109375" style="328" bestFit="1" customWidth="1"/>
    <col min="4361" max="4361" width="0" style="328" hidden="1" customWidth="1"/>
    <col min="4362" max="4362" width="5.6640625" style="328" customWidth="1"/>
    <col min="4363" max="4363" width="2.44140625" style="328" customWidth="1"/>
    <col min="4364" max="4364" width="10.44140625" style="328" customWidth="1"/>
    <col min="4365" max="4376" width="8.109375" style="328" customWidth="1"/>
    <col min="4377" max="4608" width="8.88671875" style="328"/>
    <col min="4609" max="4609" width="2.109375" style="328" customWidth="1"/>
    <col min="4610" max="4610" width="9.6640625" style="328" customWidth="1"/>
    <col min="4611" max="4611" width="9" style="328" customWidth="1"/>
    <col min="4612" max="4612" width="5.44140625" style="328" bestFit="1" customWidth="1"/>
    <col min="4613" max="4613" width="8.109375" style="328" customWidth="1"/>
    <col min="4614" max="4614" width="6.44140625" style="328" customWidth="1"/>
    <col min="4615" max="4615" width="6.6640625" style="328" customWidth="1"/>
    <col min="4616" max="4616" width="11.109375" style="328" bestFit="1" customWidth="1"/>
    <col min="4617" max="4617" width="0" style="328" hidden="1" customWidth="1"/>
    <col min="4618" max="4618" width="5.6640625" style="328" customWidth="1"/>
    <col min="4619" max="4619" width="2.44140625" style="328" customWidth="1"/>
    <col min="4620" max="4620" width="10.44140625" style="328" customWidth="1"/>
    <col min="4621" max="4632" width="8.109375" style="328" customWidth="1"/>
    <col min="4633" max="4864" width="8.88671875" style="328"/>
    <col min="4865" max="4865" width="2.109375" style="328" customWidth="1"/>
    <col min="4866" max="4866" width="9.6640625" style="328" customWidth="1"/>
    <col min="4867" max="4867" width="9" style="328" customWidth="1"/>
    <col min="4868" max="4868" width="5.44140625" style="328" bestFit="1" customWidth="1"/>
    <col min="4869" max="4869" width="8.109375" style="328" customWidth="1"/>
    <col min="4870" max="4870" width="6.44140625" style="328" customWidth="1"/>
    <col min="4871" max="4871" width="6.6640625" style="328" customWidth="1"/>
    <col min="4872" max="4872" width="11.109375" style="328" bestFit="1" customWidth="1"/>
    <col min="4873" max="4873" width="0" style="328" hidden="1" customWidth="1"/>
    <col min="4874" max="4874" width="5.6640625" style="328" customWidth="1"/>
    <col min="4875" max="4875" width="2.44140625" style="328" customWidth="1"/>
    <col min="4876" max="4876" width="10.44140625" style="328" customWidth="1"/>
    <col min="4877" max="4888" width="8.109375" style="328" customWidth="1"/>
    <col min="4889" max="5120" width="8.88671875" style="328"/>
    <col min="5121" max="5121" width="2.109375" style="328" customWidth="1"/>
    <col min="5122" max="5122" width="9.6640625" style="328" customWidth="1"/>
    <col min="5123" max="5123" width="9" style="328" customWidth="1"/>
    <col min="5124" max="5124" width="5.44140625" style="328" bestFit="1" customWidth="1"/>
    <col min="5125" max="5125" width="8.109375" style="328" customWidth="1"/>
    <col min="5126" max="5126" width="6.44140625" style="328" customWidth="1"/>
    <col min="5127" max="5127" width="6.6640625" style="328" customWidth="1"/>
    <col min="5128" max="5128" width="11.109375" style="328" bestFit="1" customWidth="1"/>
    <col min="5129" max="5129" width="0" style="328" hidden="1" customWidth="1"/>
    <col min="5130" max="5130" width="5.6640625" style="328" customWidth="1"/>
    <col min="5131" max="5131" width="2.44140625" style="328" customWidth="1"/>
    <col min="5132" max="5132" width="10.44140625" style="328" customWidth="1"/>
    <col min="5133" max="5144" width="8.109375" style="328" customWidth="1"/>
    <col min="5145" max="5376" width="8.88671875" style="328"/>
    <col min="5377" max="5377" width="2.109375" style="328" customWidth="1"/>
    <col min="5378" max="5378" width="9.6640625" style="328" customWidth="1"/>
    <col min="5379" max="5379" width="9" style="328" customWidth="1"/>
    <col min="5380" max="5380" width="5.44140625" style="328" bestFit="1" customWidth="1"/>
    <col min="5381" max="5381" width="8.109375" style="328" customWidth="1"/>
    <col min="5382" max="5382" width="6.44140625" style="328" customWidth="1"/>
    <col min="5383" max="5383" width="6.6640625" style="328" customWidth="1"/>
    <col min="5384" max="5384" width="11.109375" style="328" bestFit="1" customWidth="1"/>
    <col min="5385" max="5385" width="0" style="328" hidden="1" customWidth="1"/>
    <col min="5386" max="5386" width="5.6640625" style="328" customWidth="1"/>
    <col min="5387" max="5387" width="2.44140625" style="328" customWidth="1"/>
    <col min="5388" max="5388" width="10.44140625" style="328" customWidth="1"/>
    <col min="5389" max="5400" width="8.109375" style="328" customWidth="1"/>
    <col min="5401" max="5632" width="8.88671875" style="328"/>
    <col min="5633" max="5633" width="2.109375" style="328" customWidth="1"/>
    <col min="5634" max="5634" width="9.6640625" style="328" customWidth="1"/>
    <col min="5635" max="5635" width="9" style="328" customWidth="1"/>
    <col min="5636" max="5636" width="5.44140625" style="328" bestFit="1" customWidth="1"/>
    <col min="5637" max="5637" width="8.109375" style="328" customWidth="1"/>
    <col min="5638" max="5638" width="6.44140625" style="328" customWidth="1"/>
    <col min="5639" max="5639" width="6.6640625" style="328" customWidth="1"/>
    <col min="5640" max="5640" width="11.109375" style="328" bestFit="1" customWidth="1"/>
    <col min="5641" max="5641" width="0" style="328" hidden="1" customWidth="1"/>
    <col min="5642" max="5642" width="5.6640625" style="328" customWidth="1"/>
    <col min="5643" max="5643" width="2.44140625" style="328" customWidth="1"/>
    <col min="5644" max="5644" width="10.44140625" style="328" customWidth="1"/>
    <col min="5645" max="5656" width="8.109375" style="328" customWidth="1"/>
    <col min="5657" max="5888" width="8.88671875" style="328"/>
    <col min="5889" max="5889" width="2.109375" style="328" customWidth="1"/>
    <col min="5890" max="5890" width="9.6640625" style="328" customWidth="1"/>
    <col min="5891" max="5891" width="9" style="328" customWidth="1"/>
    <col min="5892" max="5892" width="5.44140625" style="328" bestFit="1" customWidth="1"/>
    <col min="5893" max="5893" width="8.109375" style="328" customWidth="1"/>
    <col min="5894" max="5894" width="6.44140625" style="328" customWidth="1"/>
    <col min="5895" max="5895" width="6.6640625" style="328" customWidth="1"/>
    <col min="5896" max="5896" width="11.109375" style="328" bestFit="1" customWidth="1"/>
    <col min="5897" max="5897" width="0" style="328" hidden="1" customWidth="1"/>
    <col min="5898" max="5898" width="5.6640625" style="328" customWidth="1"/>
    <col min="5899" max="5899" width="2.44140625" style="328" customWidth="1"/>
    <col min="5900" max="5900" width="10.44140625" style="328" customWidth="1"/>
    <col min="5901" max="5912" width="8.109375" style="328" customWidth="1"/>
    <col min="5913" max="6144" width="8.88671875" style="328"/>
    <col min="6145" max="6145" width="2.109375" style="328" customWidth="1"/>
    <col min="6146" max="6146" width="9.6640625" style="328" customWidth="1"/>
    <col min="6147" max="6147" width="9" style="328" customWidth="1"/>
    <col min="6148" max="6148" width="5.44140625" style="328" bestFit="1" customWidth="1"/>
    <col min="6149" max="6149" width="8.109375" style="328" customWidth="1"/>
    <col min="6150" max="6150" width="6.44140625" style="328" customWidth="1"/>
    <col min="6151" max="6151" width="6.6640625" style="328" customWidth="1"/>
    <col min="6152" max="6152" width="11.109375" style="328" bestFit="1" customWidth="1"/>
    <col min="6153" max="6153" width="0" style="328" hidden="1" customWidth="1"/>
    <col min="6154" max="6154" width="5.6640625" style="328" customWidth="1"/>
    <col min="6155" max="6155" width="2.44140625" style="328" customWidth="1"/>
    <col min="6156" max="6156" width="10.44140625" style="328" customWidth="1"/>
    <col min="6157" max="6168" width="8.109375" style="328" customWidth="1"/>
    <col min="6169" max="6400" width="8.88671875" style="328"/>
    <col min="6401" max="6401" width="2.109375" style="328" customWidth="1"/>
    <col min="6402" max="6402" width="9.6640625" style="328" customWidth="1"/>
    <col min="6403" max="6403" width="9" style="328" customWidth="1"/>
    <col min="6404" max="6404" width="5.44140625" style="328" bestFit="1" customWidth="1"/>
    <col min="6405" max="6405" width="8.109375" style="328" customWidth="1"/>
    <col min="6406" max="6406" width="6.44140625" style="328" customWidth="1"/>
    <col min="6407" max="6407" width="6.6640625" style="328" customWidth="1"/>
    <col min="6408" max="6408" width="11.109375" style="328" bestFit="1" customWidth="1"/>
    <col min="6409" max="6409" width="0" style="328" hidden="1" customWidth="1"/>
    <col min="6410" max="6410" width="5.6640625" style="328" customWidth="1"/>
    <col min="6411" max="6411" width="2.44140625" style="328" customWidth="1"/>
    <col min="6412" max="6412" width="10.44140625" style="328" customWidth="1"/>
    <col min="6413" max="6424" width="8.109375" style="328" customWidth="1"/>
    <col min="6425" max="6656" width="8.88671875" style="328"/>
    <col min="6657" max="6657" width="2.109375" style="328" customWidth="1"/>
    <col min="6658" max="6658" width="9.6640625" style="328" customWidth="1"/>
    <col min="6659" max="6659" width="9" style="328" customWidth="1"/>
    <col min="6660" max="6660" width="5.44140625" style="328" bestFit="1" customWidth="1"/>
    <col min="6661" max="6661" width="8.109375" style="328" customWidth="1"/>
    <col min="6662" max="6662" width="6.44140625" style="328" customWidth="1"/>
    <col min="6663" max="6663" width="6.6640625" style="328" customWidth="1"/>
    <col min="6664" max="6664" width="11.109375" style="328" bestFit="1" customWidth="1"/>
    <col min="6665" max="6665" width="0" style="328" hidden="1" customWidth="1"/>
    <col min="6666" max="6666" width="5.6640625" style="328" customWidth="1"/>
    <col min="6667" max="6667" width="2.44140625" style="328" customWidth="1"/>
    <col min="6668" max="6668" width="10.44140625" style="328" customWidth="1"/>
    <col min="6669" max="6680" width="8.109375" style="328" customWidth="1"/>
    <col min="6681" max="6912" width="8.88671875" style="328"/>
    <col min="6913" max="6913" width="2.109375" style="328" customWidth="1"/>
    <col min="6914" max="6914" width="9.6640625" style="328" customWidth="1"/>
    <col min="6915" max="6915" width="9" style="328" customWidth="1"/>
    <col min="6916" max="6916" width="5.44140625" style="328" bestFit="1" customWidth="1"/>
    <col min="6917" max="6917" width="8.109375" style="328" customWidth="1"/>
    <col min="6918" max="6918" width="6.44140625" style="328" customWidth="1"/>
    <col min="6919" max="6919" width="6.6640625" style="328" customWidth="1"/>
    <col min="6920" max="6920" width="11.109375" style="328" bestFit="1" customWidth="1"/>
    <col min="6921" max="6921" width="0" style="328" hidden="1" customWidth="1"/>
    <col min="6922" max="6922" width="5.6640625" style="328" customWidth="1"/>
    <col min="6923" max="6923" width="2.44140625" style="328" customWidth="1"/>
    <col min="6924" max="6924" width="10.44140625" style="328" customWidth="1"/>
    <col min="6925" max="6936" width="8.109375" style="328" customWidth="1"/>
    <col min="6937" max="7168" width="8.88671875" style="328"/>
    <col min="7169" max="7169" width="2.109375" style="328" customWidth="1"/>
    <col min="7170" max="7170" width="9.6640625" style="328" customWidth="1"/>
    <col min="7171" max="7171" width="9" style="328" customWidth="1"/>
    <col min="7172" max="7172" width="5.44140625" style="328" bestFit="1" customWidth="1"/>
    <col min="7173" max="7173" width="8.109375" style="328" customWidth="1"/>
    <col min="7174" max="7174" width="6.44140625" style="328" customWidth="1"/>
    <col min="7175" max="7175" width="6.6640625" style="328" customWidth="1"/>
    <col min="7176" max="7176" width="11.109375" style="328" bestFit="1" customWidth="1"/>
    <col min="7177" max="7177" width="0" style="328" hidden="1" customWidth="1"/>
    <col min="7178" max="7178" width="5.6640625" style="328" customWidth="1"/>
    <col min="7179" max="7179" width="2.44140625" style="328" customWidth="1"/>
    <col min="7180" max="7180" width="10.44140625" style="328" customWidth="1"/>
    <col min="7181" max="7192" width="8.109375" style="328" customWidth="1"/>
    <col min="7193" max="7424" width="8.88671875" style="328"/>
    <col min="7425" max="7425" width="2.109375" style="328" customWidth="1"/>
    <col min="7426" max="7426" width="9.6640625" style="328" customWidth="1"/>
    <col min="7427" max="7427" width="9" style="328" customWidth="1"/>
    <col min="7428" max="7428" width="5.44140625" style="328" bestFit="1" customWidth="1"/>
    <col min="7429" max="7429" width="8.109375" style="328" customWidth="1"/>
    <col min="7430" max="7430" width="6.44140625" style="328" customWidth="1"/>
    <col min="7431" max="7431" width="6.6640625" style="328" customWidth="1"/>
    <col min="7432" max="7432" width="11.109375" style="328" bestFit="1" customWidth="1"/>
    <col min="7433" max="7433" width="0" style="328" hidden="1" customWidth="1"/>
    <col min="7434" max="7434" width="5.6640625" style="328" customWidth="1"/>
    <col min="7435" max="7435" width="2.44140625" style="328" customWidth="1"/>
    <col min="7436" max="7436" width="10.44140625" style="328" customWidth="1"/>
    <col min="7437" max="7448" width="8.109375" style="328" customWidth="1"/>
    <col min="7449" max="7680" width="8.88671875" style="328"/>
    <col min="7681" max="7681" width="2.109375" style="328" customWidth="1"/>
    <col min="7682" max="7682" width="9.6640625" style="328" customWidth="1"/>
    <col min="7683" max="7683" width="9" style="328" customWidth="1"/>
    <col min="7684" max="7684" width="5.44140625" style="328" bestFit="1" customWidth="1"/>
    <col min="7685" max="7685" width="8.109375" style="328" customWidth="1"/>
    <col min="7686" max="7686" width="6.44140625" style="328" customWidth="1"/>
    <col min="7687" max="7687" width="6.6640625" style="328" customWidth="1"/>
    <col min="7688" max="7688" width="11.109375" style="328" bestFit="1" customWidth="1"/>
    <col min="7689" max="7689" width="0" style="328" hidden="1" customWidth="1"/>
    <col min="7690" max="7690" width="5.6640625" style="328" customWidth="1"/>
    <col min="7691" max="7691" width="2.44140625" style="328" customWidth="1"/>
    <col min="7692" max="7692" width="10.44140625" style="328" customWidth="1"/>
    <col min="7693" max="7704" width="8.109375" style="328" customWidth="1"/>
    <col min="7705" max="7936" width="8.88671875" style="328"/>
    <col min="7937" max="7937" width="2.109375" style="328" customWidth="1"/>
    <col min="7938" max="7938" width="9.6640625" style="328" customWidth="1"/>
    <col min="7939" max="7939" width="9" style="328" customWidth="1"/>
    <col min="7940" max="7940" width="5.44140625" style="328" bestFit="1" customWidth="1"/>
    <col min="7941" max="7941" width="8.109375" style="328" customWidth="1"/>
    <col min="7942" max="7942" width="6.44140625" style="328" customWidth="1"/>
    <col min="7943" max="7943" width="6.6640625" style="328" customWidth="1"/>
    <col min="7944" max="7944" width="11.109375" style="328" bestFit="1" customWidth="1"/>
    <col min="7945" max="7945" width="0" style="328" hidden="1" customWidth="1"/>
    <col min="7946" max="7946" width="5.6640625" style="328" customWidth="1"/>
    <col min="7947" max="7947" width="2.44140625" style="328" customWidth="1"/>
    <col min="7948" max="7948" width="10.44140625" style="328" customWidth="1"/>
    <col min="7949" max="7960" width="8.109375" style="328" customWidth="1"/>
    <col min="7961" max="8192" width="8.88671875" style="328"/>
    <col min="8193" max="8193" width="2.109375" style="328" customWidth="1"/>
    <col min="8194" max="8194" width="9.6640625" style="328" customWidth="1"/>
    <col min="8195" max="8195" width="9" style="328" customWidth="1"/>
    <col min="8196" max="8196" width="5.44140625" style="328" bestFit="1" customWidth="1"/>
    <col min="8197" max="8197" width="8.109375" style="328" customWidth="1"/>
    <col min="8198" max="8198" width="6.44140625" style="328" customWidth="1"/>
    <col min="8199" max="8199" width="6.6640625" style="328" customWidth="1"/>
    <col min="8200" max="8200" width="11.109375" style="328" bestFit="1" customWidth="1"/>
    <col min="8201" max="8201" width="0" style="328" hidden="1" customWidth="1"/>
    <col min="8202" max="8202" width="5.6640625" style="328" customWidth="1"/>
    <col min="8203" max="8203" width="2.44140625" style="328" customWidth="1"/>
    <col min="8204" max="8204" width="10.44140625" style="328" customWidth="1"/>
    <col min="8205" max="8216" width="8.109375" style="328" customWidth="1"/>
    <col min="8217" max="8448" width="8.88671875" style="328"/>
    <col min="8449" max="8449" width="2.109375" style="328" customWidth="1"/>
    <col min="8450" max="8450" width="9.6640625" style="328" customWidth="1"/>
    <col min="8451" max="8451" width="9" style="328" customWidth="1"/>
    <col min="8452" max="8452" width="5.44140625" style="328" bestFit="1" customWidth="1"/>
    <col min="8453" max="8453" width="8.109375" style="328" customWidth="1"/>
    <col min="8454" max="8454" width="6.44140625" style="328" customWidth="1"/>
    <col min="8455" max="8455" width="6.6640625" style="328" customWidth="1"/>
    <col min="8456" max="8456" width="11.109375" style="328" bestFit="1" customWidth="1"/>
    <col min="8457" max="8457" width="0" style="328" hidden="1" customWidth="1"/>
    <col min="8458" max="8458" width="5.6640625" style="328" customWidth="1"/>
    <col min="8459" max="8459" width="2.44140625" style="328" customWidth="1"/>
    <col min="8460" max="8460" width="10.44140625" style="328" customWidth="1"/>
    <col min="8461" max="8472" width="8.109375" style="328" customWidth="1"/>
    <col min="8473" max="8704" width="8.88671875" style="328"/>
    <col min="8705" max="8705" width="2.109375" style="328" customWidth="1"/>
    <col min="8706" max="8706" width="9.6640625" style="328" customWidth="1"/>
    <col min="8707" max="8707" width="9" style="328" customWidth="1"/>
    <col min="8708" max="8708" width="5.44140625" style="328" bestFit="1" customWidth="1"/>
    <col min="8709" max="8709" width="8.109375" style="328" customWidth="1"/>
    <col min="8710" max="8710" width="6.44140625" style="328" customWidth="1"/>
    <col min="8711" max="8711" width="6.6640625" style="328" customWidth="1"/>
    <col min="8712" max="8712" width="11.109375" style="328" bestFit="1" customWidth="1"/>
    <col min="8713" max="8713" width="0" style="328" hidden="1" customWidth="1"/>
    <col min="8714" max="8714" width="5.6640625" style="328" customWidth="1"/>
    <col min="8715" max="8715" width="2.44140625" style="328" customWidth="1"/>
    <col min="8716" max="8716" width="10.44140625" style="328" customWidth="1"/>
    <col min="8717" max="8728" width="8.109375" style="328" customWidth="1"/>
    <col min="8729" max="8960" width="8.88671875" style="328"/>
    <col min="8961" max="8961" width="2.109375" style="328" customWidth="1"/>
    <col min="8962" max="8962" width="9.6640625" style="328" customWidth="1"/>
    <col min="8963" max="8963" width="9" style="328" customWidth="1"/>
    <col min="8964" max="8964" width="5.44140625" style="328" bestFit="1" customWidth="1"/>
    <col min="8965" max="8965" width="8.109375" style="328" customWidth="1"/>
    <col min="8966" max="8966" width="6.44140625" style="328" customWidth="1"/>
    <col min="8967" max="8967" width="6.6640625" style="328" customWidth="1"/>
    <col min="8968" max="8968" width="11.109375" style="328" bestFit="1" customWidth="1"/>
    <col min="8969" max="8969" width="0" style="328" hidden="1" customWidth="1"/>
    <col min="8970" max="8970" width="5.6640625" style="328" customWidth="1"/>
    <col min="8971" max="8971" width="2.44140625" style="328" customWidth="1"/>
    <col min="8972" max="8972" width="10.44140625" style="328" customWidth="1"/>
    <col min="8973" max="8984" width="8.109375" style="328" customWidth="1"/>
    <col min="8985" max="9216" width="8.88671875" style="328"/>
    <col min="9217" max="9217" width="2.109375" style="328" customWidth="1"/>
    <col min="9218" max="9218" width="9.6640625" style="328" customWidth="1"/>
    <col min="9219" max="9219" width="9" style="328" customWidth="1"/>
    <col min="9220" max="9220" width="5.44140625" style="328" bestFit="1" customWidth="1"/>
    <col min="9221" max="9221" width="8.109375" style="328" customWidth="1"/>
    <col min="9222" max="9222" width="6.44140625" style="328" customWidth="1"/>
    <col min="9223" max="9223" width="6.6640625" style="328" customWidth="1"/>
    <col min="9224" max="9224" width="11.109375" style="328" bestFit="1" customWidth="1"/>
    <col min="9225" max="9225" width="0" style="328" hidden="1" customWidth="1"/>
    <col min="9226" max="9226" width="5.6640625" style="328" customWidth="1"/>
    <col min="9227" max="9227" width="2.44140625" style="328" customWidth="1"/>
    <col min="9228" max="9228" width="10.44140625" style="328" customWidth="1"/>
    <col min="9229" max="9240" width="8.109375" style="328" customWidth="1"/>
    <col min="9241" max="9472" width="8.88671875" style="328"/>
    <col min="9473" max="9473" width="2.109375" style="328" customWidth="1"/>
    <col min="9474" max="9474" width="9.6640625" style="328" customWidth="1"/>
    <col min="9475" max="9475" width="9" style="328" customWidth="1"/>
    <col min="9476" max="9476" width="5.44140625" style="328" bestFit="1" customWidth="1"/>
    <col min="9477" max="9477" width="8.109375" style="328" customWidth="1"/>
    <col min="9478" max="9478" width="6.44140625" style="328" customWidth="1"/>
    <col min="9479" max="9479" width="6.6640625" style="328" customWidth="1"/>
    <col min="9480" max="9480" width="11.109375" style="328" bestFit="1" customWidth="1"/>
    <col min="9481" max="9481" width="0" style="328" hidden="1" customWidth="1"/>
    <col min="9482" max="9482" width="5.6640625" style="328" customWidth="1"/>
    <col min="9483" max="9483" width="2.44140625" style="328" customWidth="1"/>
    <col min="9484" max="9484" width="10.44140625" style="328" customWidth="1"/>
    <col min="9485" max="9496" width="8.109375" style="328" customWidth="1"/>
    <col min="9497" max="9728" width="8.88671875" style="328"/>
    <col min="9729" max="9729" width="2.109375" style="328" customWidth="1"/>
    <col min="9730" max="9730" width="9.6640625" style="328" customWidth="1"/>
    <col min="9731" max="9731" width="9" style="328" customWidth="1"/>
    <col min="9732" max="9732" width="5.44140625" style="328" bestFit="1" customWidth="1"/>
    <col min="9733" max="9733" width="8.109375" style="328" customWidth="1"/>
    <col min="9734" max="9734" width="6.44140625" style="328" customWidth="1"/>
    <col min="9735" max="9735" width="6.6640625" style="328" customWidth="1"/>
    <col min="9736" max="9736" width="11.109375" style="328" bestFit="1" customWidth="1"/>
    <col min="9737" max="9737" width="0" style="328" hidden="1" customWidth="1"/>
    <col min="9738" max="9738" width="5.6640625" style="328" customWidth="1"/>
    <col min="9739" max="9739" width="2.44140625" style="328" customWidth="1"/>
    <col min="9740" max="9740" width="10.44140625" style="328" customWidth="1"/>
    <col min="9741" max="9752" width="8.109375" style="328" customWidth="1"/>
    <col min="9753" max="9984" width="8.88671875" style="328"/>
    <col min="9985" max="9985" width="2.109375" style="328" customWidth="1"/>
    <col min="9986" max="9986" width="9.6640625" style="328" customWidth="1"/>
    <col min="9987" max="9987" width="9" style="328" customWidth="1"/>
    <col min="9988" max="9988" width="5.44140625" style="328" bestFit="1" customWidth="1"/>
    <col min="9989" max="9989" width="8.109375" style="328" customWidth="1"/>
    <col min="9990" max="9990" width="6.44140625" style="328" customWidth="1"/>
    <col min="9991" max="9991" width="6.6640625" style="328" customWidth="1"/>
    <col min="9992" max="9992" width="11.109375" style="328" bestFit="1" customWidth="1"/>
    <col min="9993" max="9993" width="0" style="328" hidden="1" customWidth="1"/>
    <col min="9994" max="9994" width="5.6640625" style="328" customWidth="1"/>
    <col min="9995" max="9995" width="2.44140625" style="328" customWidth="1"/>
    <col min="9996" max="9996" width="10.44140625" style="328" customWidth="1"/>
    <col min="9997" max="10008" width="8.109375" style="328" customWidth="1"/>
    <col min="10009" max="10240" width="8.88671875" style="328"/>
    <col min="10241" max="10241" width="2.109375" style="328" customWidth="1"/>
    <col min="10242" max="10242" width="9.6640625" style="328" customWidth="1"/>
    <col min="10243" max="10243" width="9" style="328" customWidth="1"/>
    <col min="10244" max="10244" width="5.44140625" style="328" bestFit="1" customWidth="1"/>
    <col min="10245" max="10245" width="8.109375" style="328" customWidth="1"/>
    <col min="10246" max="10246" width="6.44140625" style="328" customWidth="1"/>
    <col min="10247" max="10247" width="6.6640625" style="328" customWidth="1"/>
    <col min="10248" max="10248" width="11.109375" style="328" bestFit="1" customWidth="1"/>
    <col min="10249" max="10249" width="0" style="328" hidden="1" customWidth="1"/>
    <col min="10250" max="10250" width="5.6640625" style="328" customWidth="1"/>
    <col min="10251" max="10251" width="2.44140625" style="328" customWidth="1"/>
    <col min="10252" max="10252" width="10.44140625" style="328" customWidth="1"/>
    <col min="10253" max="10264" width="8.109375" style="328" customWidth="1"/>
    <col min="10265" max="10496" width="8.88671875" style="328"/>
    <col min="10497" max="10497" width="2.109375" style="328" customWidth="1"/>
    <col min="10498" max="10498" width="9.6640625" style="328" customWidth="1"/>
    <col min="10499" max="10499" width="9" style="328" customWidth="1"/>
    <col min="10500" max="10500" width="5.44140625" style="328" bestFit="1" customWidth="1"/>
    <col min="10501" max="10501" width="8.109375" style="328" customWidth="1"/>
    <col min="10502" max="10502" width="6.44140625" style="328" customWidth="1"/>
    <col min="10503" max="10503" width="6.6640625" style="328" customWidth="1"/>
    <col min="10504" max="10504" width="11.109375" style="328" bestFit="1" customWidth="1"/>
    <col min="10505" max="10505" width="0" style="328" hidden="1" customWidth="1"/>
    <col min="10506" max="10506" width="5.6640625" style="328" customWidth="1"/>
    <col min="10507" max="10507" width="2.44140625" style="328" customWidth="1"/>
    <col min="10508" max="10508" width="10.44140625" style="328" customWidth="1"/>
    <col min="10509" max="10520" width="8.109375" style="328" customWidth="1"/>
    <col min="10521" max="10752" width="8.88671875" style="328"/>
    <col min="10753" max="10753" width="2.109375" style="328" customWidth="1"/>
    <col min="10754" max="10754" width="9.6640625" style="328" customWidth="1"/>
    <col min="10755" max="10755" width="9" style="328" customWidth="1"/>
    <col min="10756" max="10756" width="5.44140625" style="328" bestFit="1" customWidth="1"/>
    <col min="10757" max="10757" width="8.109375" style="328" customWidth="1"/>
    <col min="10758" max="10758" width="6.44140625" style="328" customWidth="1"/>
    <col min="10759" max="10759" width="6.6640625" style="328" customWidth="1"/>
    <col min="10760" max="10760" width="11.109375" style="328" bestFit="1" customWidth="1"/>
    <col min="10761" max="10761" width="0" style="328" hidden="1" customWidth="1"/>
    <col min="10762" max="10762" width="5.6640625" style="328" customWidth="1"/>
    <col min="10763" max="10763" width="2.44140625" style="328" customWidth="1"/>
    <col min="10764" max="10764" width="10.44140625" style="328" customWidth="1"/>
    <col min="10765" max="10776" width="8.109375" style="328" customWidth="1"/>
    <col min="10777" max="11008" width="8.88671875" style="328"/>
    <col min="11009" max="11009" width="2.109375" style="328" customWidth="1"/>
    <col min="11010" max="11010" width="9.6640625" style="328" customWidth="1"/>
    <col min="11011" max="11011" width="9" style="328" customWidth="1"/>
    <col min="11012" max="11012" width="5.44140625" style="328" bestFit="1" customWidth="1"/>
    <col min="11013" max="11013" width="8.109375" style="328" customWidth="1"/>
    <col min="11014" max="11014" width="6.44140625" style="328" customWidth="1"/>
    <col min="11015" max="11015" width="6.6640625" style="328" customWidth="1"/>
    <col min="11016" max="11016" width="11.109375" style="328" bestFit="1" customWidth="1"/>
    <col min="11017" max="11017" width="0" style="328" hidden="1" customWidth="1"/>
    <col min="11018" max="11018" width="5.6640625" style="328" customWidth="1"/>
    <col min="11019" max="11019" width="2.44140625" style="328" customWidth="1"/>
    <col min="11020" max="11020" width="10.44140625" style="328" customWidth="1"/>
    <col min="11021" max="11032" width="8.109375" style="328" customWidth="1"/>
    <col min="11033" max="11264" width="8.88671875" style="328"/>
    <col min="11265" max="11265" width="2.109375" style="328" customWidth="1"/>
    <col min="11266" max="11266" width="9.6640625" style="328" customWidth="1"/>
    <col min="11267" max="11267" width="9" style="328" customWidth="1"/>
    <col min="11268" max="11268" width="5.44140625" style="328" bestFit="1" customWidth="1"/>
    <col min="11269" max="11269" width="8.109375" style="328" customWidth="1"/>
    <col min="11270" max="11270" width="6.44140625" style="328" customWidth="1"/>
    <col min="11271" max="11271" width="6.6640625" style="328" customWidth="1"/>
    <col min="11272" max="11272" width="11.109375" style="328" bestFit="1" customWidth="1"/>
    <col min="11273" max="11273" width="0" style="328" hidden="1" customWidth="1"/>
    <col min="11274" max="11274" width="5.6640625" style="328" customWidth="1"/>
    <col min="11275" max="11275" width="2.44140625" style="328" customWidth="1"/>
    <col min="11276" max="11276" width="10.44140625" style="328" customWidth="1"/>
    <col min="11277" max="11288" width="8.109375" style="328" customWidth="1"/>
    <col min="11289" max="11520" width="8.88671875" style="328"/>
    <col min="11521" max="11521" width="2.109375" style="328" customWidth="1"/>
    <col min="11522" max="11522" width="9.6640625" style="328" customWidth="1"/>
    <col min="11523" max="11523" width="9" style="328" customWidth="1"/>
    <col min="11524" max="11524" width="5.44140625" style="328" bestFit="1" customWidth="1"/>
    <col min="11525" max="11525" width="8.109375" style="328" customWidth="1"/>
    <col min="11526" max="11526" width="6.44140625" style="328" customWidth="1"/>
    <col min="11527" max="11527" width="6.6640625" style="328" customWidth="1"/>
    <col min="11528" max="11528" width="11.109375" style="328" bestFit="1" customWidth="1"/>
    <col min="11529" max="11529" width="0" style="328" hidden="1" customWidth="1"/>
    <col min="11530" max="11530" width="5.6640625" style="328" customWidth="1"/>
    <col min="11531" max="11531" width="2.44140625" style="328" customWidth="1"/>
    <col min="11532" max="11532" width="10.44140625" style="328" customWidth="1"/>
    <col min="11533" max="11544" width="8.109375" style="328" customWidth="1"/>
    <col min="11545" max="11776" width="8.88671875" style="328"/>
    <col min="11777" max="11777" width="2.109375" style="328" customWidth="1"/>
    <col min="11778" max="11778" width="9.6640625" style="328" customWidth="1"/>
    <col min="11779" max="11779" width="9" style="328" customWidth="1"/>
    <col min="11780" max="11780" width="5.44140625" style="328" bestFit="1" customWidth="1"/>
    <col min="11781" max="11781" width="8.109375" style="328" customWidth="1"/>
    <col min="11782" max="11782" width="6.44140625" style="328" customWidth="1"/>
    <col min="11783" max="11783" width="6.6640625" style="328" customWidth="1"/>
    <col min="11784" max="11784" width="11.109375" style="328" bestFit="1" customWidth="1"/>
    <col min="11785" max="11785" width="0" style="328" hidden="1" customWidth="1"/>
    <col min="11786" max="11786" width="5.6640625" style="328" customWidth="1"/>
    <col min="11787" max="11787" width="2.44140625" style="328" customWidth="1"/>
    <col min="11788" max="11788" width="10.44140625" style="328" customWidth="1"/>
    <col min="11789" max="11800" width="8.109375" style="328" customWidth="1"/>
    <col min="11801" max="12032" width="8.88671875" style="328"/>
    <col min="12033" max="12033" width="2.109375" style="328" customWidth="1"/>
    <col min="12034" max="12034" width="9.6640625" style="328" customWidth="1"/>
    <col min="12035" max="12035" width="9" style="328" customWidth="1"/>
    <col min="12036" max="12036" width="5.44140625" style="328" bestFit="1" customWidth="1"/>
    <col min="12037" max="12037" width="8.109375" style="328" customWidth="1"/>
    <col min="12038" max="12038" width="6.44140625" style="328" customWidth="1"/>
    <col min="12039" max="12039" width="6.6640625" style="328" customWidth="1"/>
    <col min="12040" max="12040" width="11.109375" style="328" bestFit="1" customWidth="1"/>
    <col min="12041" max="12041" width="0" style="328" hidden="1" customWidth="1"/>
    <col min="12042" max="12042" width="5.6640625" style="328" customWidth="1"/>
    <col min="12043" max="12043" width="2.44140625" style="328" customWidth="1"/>
    <col min="12044" max="12044" width="10.44140625" style="328" customWidth="1"/>
    <col min="12045" max="12056" width="8.109375" style="328" customWidth="1"/>
    <col min="12057" max="12288" width="8.88671875" style="328"/>
    <col min="12289" max="12289" width="2.109375" style="328" customWidth="1"/>
    <col min="12290" max="12290" width="9.6640625" style="328" customWidth="1"/>
    <col min="12291" max="12291" width="9" style="328" customWidth="1"/>
    <col min="12292" max="12292" width="5.44140625" style="328" bestFit="1" customWidth="1"/>
    <col min="12293" max="12293" width="8.109375" style="328" customWidth="1"/>
    <col min="12294" max="12294" width="6.44140625" style="328" customWidth="1"/>
    <col min="12295" max="12295" width="6.6640625" style="328" customWidth="1"/>
    <col min="12296" max="12296" width="11.109375" style="328" bestFit="1" customWidth="1"/>
    <col min="12297" max="12297" width="0" style="328" hidden="1" customWidth="1"/>
    <col min="12298" max="12298" width="5.6640625" style="328" customWidth="1"/>
    <col min="12299" max="12299" width="2.44140625" style="328" customWidth="1"/>
    <col min="12300" max="12300" width="10.44140625" style="328" customWidth="1"/>
    <col min="12301" max="12312" width="8.109375" style="328" customWidth="1"/>
    <col min="12313" max="12544" width="8.88671875" style="328"/>
    <col min="12545" max="12545" width="2.109375" style="328" customWidth="1"/>
    <col min="12546" max="12546" width="9.6640625" style="328" customWidth="1"/>
    <col min="12547" max="12547" width="9" style="328" customWidth="1"/>
    <col min="12548" max="12548" width="5.44140625" style="328" bestFit="1" customWidth="1"/>
    <col min="12549" max="12549" width="8.109375" style="328" customWidth="1"/>
    <col min="12550" max="12550" width="6.44140625" style="328" customWidth="1"/>
    <col min="12551" max="12551" width="6.6640625" style="328" customWidth="1"/>
    <col min="12552" max="12552" width="11.109375" style="328" bestFit="1" customWidth="1"/>
    <col min="12553" max="12553" width="0" style="328" hidden="1" customWidth="1"/>
    <col min="12554" max="12554" width="5.6640625" style="328" customWidth="1"/>
    <col min="12555" max="12555" width="2.44140625" style="328" customWidth="1"/>
    <col min="12556" max="12556" width="10.44140625" style="328" customWidth="1"/>
    <col min="12557" max="12568" width="8.109375" style="328" customWidth="1"/>
    <col min="12569" max="12800" width="8.88671875" style="328"/>
    <col min="12801" max="12801" width="2.109375" style="328" customWidth="1"/>
    <col min="12802" max="12802" width="9.6640625" style="328" customWidth="1"/>
    <col min="12803" max="12803" width="9" style="328" customWidth="1"/>
    <col min="12804" max="12804" width="5.44140625" style="328" bestFit="1" customWidth="1"/>
    <col min="12805" max="12805" width="8.109375" style="328" customWidth="1"/>
    <col min="12806" max="12806" width="6.44140625" style="328" customWidth="1"/>
    <col min="12807" max="12807" width="6.6640625" style="328" customWidth="1"/>
    <col min="12808" max="12808" width="11.109375" style="328" bestFit="1" customWidth="1"/>
    <col min="12809" max="12809" width="0" style="328" hidden="1" customWidth="1"/>
    <col min="12810" max="12810" width="5.6640625" style="328" customWidth="1"/>
    <col min="12811" max="12811" width="2.44140625" style="328" customWidth="1"/>
    <col min="12812" max="12812" width="10.44140625" style="328" customWidth="1"/>
    <col min="12813" max="12824" width="8.109375" style="328" customWidth="1"/>
    <col min="12825" max="13056" width="8.88671875" style="328"/>
    <col min="13057" max="13057" width="2.109375" style="328" customWidth="1"/>
    <col min="13058" max="13058" width="9.6640625" style="328" customWidth="1"/>
    <col min="13059" max="13059" width="9" style="328" customWidth="1"/>
    <col min="13060" max="13060" width="5.44140625" style="328" bestFit="1" customWidth="1"/>
    <col min="13061" max="13061" width="8.109375" style="328" customWidth="1"/>
    <col min="13062" max="13062" width="6.44140625" style="328" customWidth="1"/>
    <col min="13063" max="13063" width="6.6640625" style="328" customWidth="1"/>
    <col min="13064" max="13064" width="11.109375" style="328" bestFit="1" customWidth="1"/>
    <col min="13065" max="13065" width="0" style="328" hidden="1" customWidth="1"/>
    <col min="13066" max="13066" width="5.6640625" style="328" customWidth="1"/>
    <col min="13067" max="13067" width="2.44140625" style="328" customWidth="1"/>
    <col min="13068" max="13068" width="10.44140625" style="328" customWidth="1"/>
    <col min="13069" max="13080" width="8.109375" style="328" customWidth="1"/>
    <col min="13081" max="13312" width="8.88671875" style="328"/>
    <col min="13313" max="13313" width="2.109375" style="328" customWidth="1"/>
    <col min="13314" max="13314" width="9.6640625" style="328" customWidth="1"/>
    <col min="13315" max="13315" width="9" style="328" customWidth="1"/>
    <col min="13316" max="13316" width="5.44140625" style="328" bestFit="1" customWidth="1"/>
    <col min="13317" max="13317" width="8.109375" style="328" customWidth="1"/>
    <col min="13318" max="13318" width="6.44140625" style="328" customWidth="1"/>
    <col min="13319" max="13319" width="6.6640625" style="328" customWidth="1"/>
    <col min="13320" max="13320" width="11.109375" style="328" bestFit="1" customWidth="1"/>
    <col min="13321" max="13321" width="0" style="328" hidden="1" customWidth="1"/>
    <col min="13322" max="13322" width="5.6640625" style="328" customWidth="1"/>
    <col min="13323" max="13323" width="2.44140625" style="328" customWidth="1"/>
    <col min="13324" max="13324" width="10.44140625" style="328" customWidth="1"/>
    <col min="13325" max="13336" width="8.109375" style="328" customWidth="1"/>
    <col min="13337" max="13568" width="8.88671875" style="328"/>
    <col min="13569" max="13569" width="2.109375" style="328" customWidth="1"/>
    <col min="13570" max="13570" width="9.6640625" style="328" customWidth="1"/>
    <col min="13571" max="13571" width="9" style="328" customWidth="1"/>
    <col min="13572" max="13572" width="5.44140625" style="328" bestFit="1" customWidth="1"/>
    <col min="13573" max="13573" width="8.109375" style="328" customWidth="1"/>
    <col min="13574" max="13574" width="6.44140625" style="328" customWidth="1"/>
    <col min="13575" max="13575" width="6.6640625" style="328" customWidth="1"/>
    <col min="13576" max="13576" width="11.109375" style="328" bestFit="1" customWidth="1"/>
    <col min="13577" max="13577" width="0" style="328" hidden="1" customWidth="1"/>
    <col min="13578" max="13578" width="5.6640625" style="328" customWidth="1"/>
    <col min="13579" max="13579" width="2.44140625" style="328" customWidth="1"/>
    <col min="13580" max="13580" width="10.44140625" style="328" customWidth="1"/>
    <col min="13581" max="13592" width="8.109375" style="328" customWidth="1"/>
    <col min="13593" max="13824" width="8.88671875" style="328"/>
    <col min="13825" max="13825" width="2.109375" style="328" customWidth="1"/>
    <col min="13826" max="13826" width="9.6640625" style="328" customWidth="1"/>
    <col min="13827" max="13827" width="9" style="328" customWidth="1"/>
    <col min="13828" max="13828" width="5.44140625" style="328" bestFit="1" customWidth="1"/>
    <col min="13829" max="13829" width="8.109375" style="328" customWidth="1"/>
    <col min="13830" max="13830" width="6.44140625" style="328" customWidth="1"/>
    <col min="13831" max="13831" width="6.6640625" style="328" customWidth="1"/>
    <col min="13832" max="13832" width="11.109375" style="328" bestFit="1" customWidth="1"/>
    <col min="13833" max="13833" width="0" style="328" hidden="1" customWidth="1"/>
    <col min="13834" max="13834" width="5.6640625" style="328" customWidth="1"/>
    <col min="13835" max="13835" width="2.44140625" style="328" customWidth="1"/>
    <col min="13836" max="13836" width="10.44140625" style="328" customWidth="1"/>
    <col min="13837" max="13848" width="8.109375" style="328" customWidth="1"/>
    <col min="13849" max="14080" width="8.88671875" style="328"/>
    <col min="14081" max="14081" width="2.109375" style="328" customWidth="1"/>
    <col min="14082" max="14082" width="9.6640625" style="328" customWidth="1"/>
    <col min="14083" max="14083" width="9" style="328" customWidth="1"/>
    <col min="14084" max="14084" width="5.44140625" style="328" bestFit="1" customWidth="1"/>
    <col min="14085" max="14085" width="8.109375" style="328" customWidth="1"/>
    <col min="14086" max="14086" width="6.44140625" style="328" customWidth="1"/>
    <col min="14087" max="14087" width="6.6640625" style="328" customWidth="1"/>
    <col min="14088" max="14088" width="11.109375" style="328" bestFit="1" customWidth="1"/>
    <col min="14089" max="14089" width="0" style="328" hidden="1" customWidth="1"/>
    <col min="14090" max="14090" width="5.6640625" style="328" customWidth="1"/>
    <col min="14091" max="14091" width="2.44140625" style="328" customWidth="1"/>
    <col min="14092" max="14092" width="10.44140625" style="328" customWidth="1"/>
    <col min="14093" max="14104" width="8.109375" style="328" customWidth="1"/>
    <col min="14105" max="14336" width="8.88671875" style="328"/>
    <col min="14337" max="14337" width="2.109375" style="328" customWidth="1"/>
    <col min="14338" max="14338" width="9.6640625" style="328" customWidth="1"/>
    <col min="14339" max="14339" width="9" style="328" customWidth="1"/>
    <col min="14340" max="14340" width="5.44140625" style="328" bestFit="1" customWidth="1"/>
    <col min="14341" max="14341" width="8.109375" style="328" customWidth="1"/>
    <col min="14342" max="14342" width="6.44140625" style="328" customWidth="1"/>
    <col min="14343" max="14343" width="6.6640625" style="328" customWidth="1"/>
    <col min="14344" max="14344" width="11.109375" style="328" bestFit="1" customWidth="1"/>
    <col min="14345" max="14345" width="0" style="328" hidden="1" customWidth="1"/>
    <col min="14346" max="14346" width="5.6640625" style="328" customWidth="1"/>
    <col min="14347" max="14347" width="2.44140625" style="328" customWidth="1"/>
    <col min="14348" max="14348" width="10.44140625" style="328" customWidth="1"/>
    <col min="14349" max="14360" width="8.109375" style="328" customWidth="1"/>
    <col min="14361" max="14592" width="8.88671875" style="328"/>
    <col min="14593" max="14593" width="2.109375" style="328" customWidth="1"/>
    <col min="14594" max="14594" width="9.6640625" style="328" customWidth="1"/>
    <col min="14595" max="14595" width="9" style="328" customWidth="1"/>
    <col min="14596" max="14596" width="5.44140625" style="328" bestFit="1" customWidth="1"/>
    <col min="14597" max="14597" width="8.109375" style="328" customWidth="1"/>
    <col min="14598" max="14598" width="6.44140625" style="328" customWidth="1"/>
    <col min="14599" max="14599" width="6.6640625" style="328" customWidth="1"/>
    <col min="14600" max="14600" width="11.109375" style="328" bestFit="1" customWidth="1"/>
    <col min="14601" max="14601" width="0" style="328" hidden="1" customWidth="1"/>
    <col min="14602" max="14602" width="5.6640625" style="328" customWidth="1"/>
    <col min="14603" max="14603" width="2.44140625" style="328" customWidth="1"/>
    <col min="14604" max="14604" width="10.44140625" style="328" customWidth="1"/>
    <col min="14605" max="14616" width="8.109375" style="328" customWidth="1"/>
    <col min="14617" max="14848" width="8.88671875" style="328"/>
    <col min="14849" max="14849" width="2.109375" style="328" customWidth="1"/>
    <col min="14850" max="14850" width="9.6640625" style="328" customWidth="1"/>
    <col min="14851" max="14851" width="9" style="328" customWidth="1"/>
    <col min="14852" max="14852" width="5.44140625" style="328" bestFit="1" customWidth="1"/>
    <col min="14853" max="14853" width="8.109375" style="328" customWidth="1"/>
    <col min="14854" max="14854" width="6.44140625" style="328" customWidth="1"/>
    <col min="14855" max="14855" width="6.6640625" style="328" customWidth="1"/>
    <col min="14856" max="14856" width="11.109375" style="328" bestFit="1" customWidth="1"/>
    <col min="14857" max="14857" width="0" style="328" hidden="1" customWidth="1"/>
    <col min="14858" max="14858" width="5.6640625" style="328" customWidth="1"/>
    <col min="14859" max="14859" width="2.44140625" style="328" customWidth="1"/>
    <col min="14860" max="14860" width="10.44140625" style="328" customWidth="1"/>
    <col min="14861" max="14872" width="8.109375" style="328" customWidth="1"/>
    <col min="14873" max="15104" width="8.88671875" style="328"/>
    <col min="15105" max="15105" width="2.109375" style="328" customWidth="1"/>
    <col min="15106" max="15106" width="9.6640625" style="328" customWidth="1"/>
    <col min="15107" max="15107" width="9" style="328" customWidth="1"/>
    <col min="15108" max="15108" width="5.44140625" style="328" bestFit="1" customWidth="1"/>
    <col min="15109" max="15109" width="8.109375" style="328" customWidth="1"/>
    <col min="15110" max="15110" width="6.44140625" style="328" customWidth="1"/>
    <col min="15111" max="15111" width="6.6640625" style="328" customWidth="1"/>
    <col min="15112" max="15112" width="11.109375" style="328" bestFit="1" customWidth="1"/>
    <col min="15113" max="15113" width="0" style="328" hidden="1" customWidth="1"/>
    <col min="15114" max="15114" width="5.6640625" style="328" customWidth="1"/>
    <col min="15115" max="15115" width="2.44140625" style="328" customWidth="1"/>
    <col min="15116" max="15116" width="10.44140625" style="328" customWidth="1"/>
    <col min="15117" max="15128" width="8.109375" style="328" customWidth="1"/>
    <col min="15129" max="15360" width="8.88671875" style="328"/>
    <col min="15361" max="15361" width="2.109375" style="328" customWidth="1"/>
    <col min="15362" max="15362" width="9.6640625" style="328" customWidth="1"/>
    <col min="15363" max="15363" width="9" style="328" customWidth="1"/>
    <col min="15364" max="15364" width="5.44140625" style="328" bestFit="1" customWidth="1"/>
    <col min="15365" max="15365" width="8.109375" style="328" customWidth="1"/>
    <col min="15366" max="15366" width="6.44140625" style="328" customWidth="1"/>
    <col min="15367" max="15367" width="6.6640625" style="328" customWidth="1"/>
    <col min="15368" max="15368" width="11.109375" style="328" bestFit="1" customWidth="1"/>
    <col min="15369" max="15369" width="0" style="328" hidden="1" customWidth="1"/>
    <col min="15370" max="15370" width="5.6640625" style="328" customWidth="1"/>
    <col min="15371" max="15371" width="2.44140625" style="328" customWidth="1"/>
    <col min="15372" max="15372" width="10.44140625" style="328" customWidth="1"/>
    <col min="15373" max="15384" width="8.109375" style="328" customWidth="1"/>
    <col min="15385" max="15616" width="8.88671875" style="328"/>
    <col min="15617" max="15617" width="2.109375" style="328" customWidth="1"/>
    <col min="15618" max="15618" width="9.6640625" style="328" customWidth="1"/>
    <col min="15619" max="15619" width="9" style="328" customWidth="1"/>
    <col min="15620" max="15620" width="5.44140625" style="328" bestFit="1" customWidth="1"/>
    <col min="15621" max="15621" width="8.109375" style="328" customWidth="1"/>
    <col min="15622" max="15622" width="6.44140625" style="328" customWidth="1"/>
    <col min="15623" max="15623" width="6.6640625" style="328" customWidth="1"/>
    <col min="15624" max="15624" width="11.109375" style="328" bestFit="1" customWidth="1"/>
    <col min="15625" max="15625" width="0" style="328" hidden="1" customWidth="1"/>
    <col min="15626" max="15626" width="5.6640625" style="328" customWidth="1"/>
    <col min="15627" max="15627" width="2.44140625" style="328" customWidth="1"/>
    <col min="15628" max="15628" width="10.44140625" style="328" customWidth="1"/>
    <col min="15629" max="15640" width="8.109375" style="328" customWidth="1"/>
    <col min="15641" max="15872" width="8.88671875" style="328"/>
    <col min="15873" max="15873" width="2.109375" style="328" customWidth="1"/>
    <col min="15874" max="15874" width="9.6640625" style="328" customWidth="1"/>
    <col min="15875" max="15875" width="9" style="328" customWidth="1"/>
    <col min="15876" max="15876" width="5.44140625" style="328" bestFit="1" customWidth="1"/>
    <col min="15877" max="15877" width="8.109375" style="328" customWidth="1"/>
    <col min="15878" max="15878" width="6.44140625" style="328" customWidth="1"/>
    <col min="15879" max="15879" width="6.6640625" style="328" customWidth="1"/>
    <col min="15880" max="15880" width="11.109375" style="328" bestFit="1" customWidth="1"/>
    <col min="15881" max="15881" width="0" style="328" hidden="1" customWidth="1"/>
    <col min="15882" max="15882" width="5.6640625" style="328" customWidth="1"/>
    <col min="15883" max="15883" width="2.44140625" style="328" customWidth="1"/>
    <col min="15884" max="15884" width="10.44140625" style="328" customWidth="1"/>
    <col min="15885" max="15896" width="8.109375" style="328" customWidth="1"/>
    <col min="15897" max="16128" width="8.88671875" style="328"/>
    <col min="16129" max="16129" width="2.109375" style="328" customWidth="1"/>
    <col min="16130" max="16130" width="9.6640625" style="328" customWidth="1"/>
    <col min="16131" max="16131" width="9" style="328" customWidth="1"/>
    <col min="16132" max="16132" width="5.44140625" style="328" bestFit="1" customWidth="1"/>
    <col min="16133" max="16133" width="8.109375" style="328" customWidth="1"/>
    <col min="16134" max="16134" width="6.44140625" style="328" customWidth="1"/>
    <col min="16135" max="16135" width="6.6640625" style="328" customWidth="1"/>
    <col min="16136" max="16136" width="11.109375" style="328" bestFit="1" customWidth="1"/>
    <col min="16137" max="16137" width="0" style="328" hidden="1" customWidth="1"/>
    <col min="16138" max="16138" width="5.6640625" style="328" customWidth="1"/>
    <col min="16139" max="16139" width="2.44140625" style="328" customWidth="1"/>
    <col min="16140" max="16140" width="10.44140625" style="328" customWidth="1"/>
    <col min="16141" max="16152" width="8.109375" style="328" customWidth="1"/>
    <col min="16153" max="16384" width="8.88671875" style="328"/>
  </cols>
  <sheetData>
    <row r="1" spans="1:24" ht="30" customHeight="1" thickBot="1">
      <c r="B1" s="365" t="s">
        <v>717</v>
      </c>
      <c r="C1" s="366"/>
      <c r="D1" s="366"/>
      <c r="E1" s="366"/>
      <c r="F1" s="366"/>
      <c r="G1" s="366"/>
      <c r="H1" s="366"/>
      <c r="I1" s="366"/>
      <c r="J1" s="366"/>
      <c r="K1" s="366"/>
      <c r="L1" s="366"/>
      <c r="M1" s="366"/>
      <c r="N1" s="366"/>
      <c r="O1" s="366"/>
      <c r="P1" s="366"/>
      <c r="Q1" s="366"/>
      <c r="R1" s="366"/>
      <c r="S1" s="366"/>
      <c r="T1" s="367"/>
      <c r="U1" s="368"/>
      <c r="V1" s="368"/>
      <c r="W1" s="368"/>
      <c r="X1" s="368"/>
    </row>
    <row r="2" spans="1:24" ht="16.2">
      <c r="B2" s="329"/>
      <c r="C2" s="330"/>
      <c r="D2" s="330"/>
      <c r="E2" s="330"/>
      <c r="F2" s="330"/>
      <c r="G2" s="330"/>
      <c r="H2" s="330"/>
      <c r="I2" s="330"/>
      <c r="J2" s="330"/>
      <c r="K2" s="330"/>
      <c r="L2" s="330"/>
      <c r="M2" s="330"/>
      <c r="N2" s="330"/>
      <c r="O2" s="330"/>
      <c r="P2" s="330"/>
      <c r="Q2" s="330"/>
      <c r="R2" s="330"/>
      <c r="S2" s="330"/>
      <c r="T2" s="330"/>
      <c r="U2" s="330"/>
      <c r="V2" s="330" t="s">
        <v>566</v>
      </c>
      <c r="W2" s="330"/>
      <c r="X2" s="330"/>
    </row>
    <row r="3" spans="1:24" ht="30" customHeight="1">
      <c r="B3" s="329" t="s">
        <v>565</v>
      </c>
    </row>
    <row r="4" spans="1:24" ht="15.75" customHeight="1">
      <c r="B4" s="819" t="s">
        <v>443</v>
      </c>
      <c r="C4" s="819" t="s">
        <v>462</v>
      </c>
      <c r="D4" s="821" t="s">
        <v>442</v>
      </c>
      <c r="E4" s="819" t="s">
        <v>567</v>
      </c>
      <c r="F4" s="816" t="s">
        <v>568</v>
      </c>
      <c r="G4" s="816" t="s">
        <v>569</v>
      </c>
      <c r="H4" s="819" t="s">
        <v>570</v>
      </c>
      <c r="I4" s="819" t="s">
        <v>571</v>
      </c>
      <c r="J4" s="819" t="s">
        <v>572</v>
      </c>
      <c r="K4" s="826" t="s">
        <v>573</v>
      </c>
      <c r="L4" s="827"/>
      <c r="M4" s="825" t="s">
        <v>574</v>
      </c>
      <c r="N4" s="825"/>
      <c r="O4" s="825"/>
      <c r="P4" s="825"/>
      <c r="Q4" s="825"/>
      <c r="R4" s="825"/>
      <c r="S4" s="824" t="s">
        <v>575</v>
      </c>
      <c r="T4" s="824"/>
      <c r="U4" s="824"/>
      <c r="V4" s="824"/>
      <c r="W4" s="824"/>
      <c r="X4" s="824"/>
    </row>
    <row r="5" spans="1:24" ht="15.75" customHeight="1">
      <c r="A5" s="331"/>
      <c r="B5" s="819"/>
      <c r="C5" s="819"/>
      <c r="D5" s="822"/>
      <c r="E5" s="819"/>
      <c r="F5" s="817"/>
      <c r="G5" s="817"/>
      <c r="H5" s="819"/>
      <c r="I5" s="819"/>
      <c r="J5" s="819"/>
      <c r="K5" s="828"/>
      <c r="L5" s="829"/>
      <c r="M5" s="825" t="s">
        <v>576</v>
      </c>
      <c r="N5" s="825"/>
      <c r="O5" s="825"/>
      <c r="P5" s="825" t="s">
        <v>577</v>
      </c>
      <c r="Q5" s="825"/>
      <c r="R5" s="825"/>
      <c r="S5" s="824" t="s">
        <v>576</v>
      </c>
      <c r="T5" s="824"/>
      <c r="U5" s="824"/>
      <c r="V5" s="824" t="s">
        <v>577</v>
      </c>
      <c r="W5" s="824"/>
      <c r="X5" s="824"/>
    </row>
    <row r="6" spans="1:24" ht="15.75" customHeight="1">
      <c r="B6" s="820"/>
      <c r="C6" s="820"/>
      <c r="D6" s="823"/>
      <c r="E6" s="820"/>
      <c r="F6" s="817"/>
      <c r="G6" s="817"/>
      <c r="H6" s="820"/>
      <c r="I6" s="820"/>
      <c r="J6" s="820"/>
      <c r="K6" s="828"/>
      <c r="L6" s="829"/>
      <c r="M6" s="332" t="s">
        <v>578</v>
      </c>
      <c r="N6" s="332" t="s">
        <v>579</v>
      </c>
      <c r="O6" s="332" t="s">
        <v>580</v>
      </c>
      <c r="P6" s="332" t="s">
        <v>578</v>
      </c>
      <c r="Q6" s="332" t="s">
        <v>579</v>
      </c>
      <c r="R6" s="332" t="s">
        <v>580</v>
      </c>
      <c r="S6" s="332" t="s">
        <v>578</v>
      </c>
      <c r="T6" s="332" t="s">
        <v>579</v>
      </c>
      <c r="U6" s="332" t="s">
        <v>580</v>
      </c>
      <c r="V6" s="332" t="s">
        <v>578</v>
      </c>
      <c r="W6" s="332" t="s">
        <v>579</v>
      </c>
      <c r="X6" s="332" t="s">
        <v>580</v>
      </c>
    </row>
    <row r="7" spans="1:24" ht="15.75" customHeight="1">
      <c r="B7" s="333"/>
      <c r="C7" s="333"/>
      <c r="D7" s="334"/>
      <c r="E7" s="335"/>
      <c r="F7" s="818"/>
      <c r="G7" s="818"/>
      <c r="H7" s="336"/>
      <c r="I7" s="333"/>
      <c r="J7" s="337" t="s">
        <v>581</v>
      </c>
      <c r="K7" s="338" t="s">
        <v>582</v>
      </c>
      <c r="L7" s="339" t="s">
        <v>583</v>
      </c>
      <c r="M7" s="340" t="s">
        <v>584</v>
      </c>
      <c r="N7" s="340" t="s">
        <v>585</v>
      </c>
      <c r="O7" s="340" t="s">
        <v>586</v>
      </c>
      <c r="P7" s="340" t="s">
        <v>587</v>
      </c>
      <c r="Q7" s="340" t="s">
        <v>588</v>
      </c>
      <c r="R7" s="340" t="s">
        <v>589</v>
      </c>
      <c r="S7" s="340" t="s">
        <v>590</v>
      </c>
      <c r="T7" s="340" t="s">
        <v>591</v>
      </c>
      <c r="U7" s="340" t="s">
        <v>592</v>
      </c>
      <c r="V7" s="340" t="s">
        <v>593</v>
      </c>
      <c r="W7" s="340" t="s">
        <v>594</v>
      </c>
      <c r="X7" s="340" t="s">
        <v>595</v>
      </c>
    </row>
    <row r="8" spans="1:24">
      <c r="B8" s="341" t="s">
        <v>596</v>
      </c>
      <c r="C8" s="342">
        <v>2119</v>
      </c>
      <c r="D8" s="343" t="s">
        <v>597</v>
      </c>
      <c r="E8" s="344"/>
      <c r="F8" s="345">
        <v>1.04</v>
      </c>
      <c r="G8" s="345">
        <v>0.5</v>
      </c>
      <c r="H8" s="346">
        <f t="shared" ref="H8:H71" si="0">INT(+IF(AND(F8&gt;0,G8&gt;0),I8*F8*G8,IF(AND(F8&gt;0,G8=0),I8*F8,IF(AND(F8=0,G8&gt;0),I8*G8,IF(AND(F8=0,G8=0),I8," ")))))</f>
        <v>1101</v>
      </c>
      <c r="I8" s="347">
        <f t="shared" ref="I8:I71" si="1">IF(D8="㎡",INT(+C8),ROUND(C8*E8,0))</f>
        <v>2119</v>
      </c>
      <c r="J8" s="348">
        <v>3</v>
      </c>
      <c r="K8" s="349">
        <v>8</v>
      </c>
      <c r="L8" s="350">
        <f t="shared" ref="L8:L39" si="2">+H8*J8</f>
        <v>3303</v>
      </c>
      <c r="M8" s="351" t="str">
        <f t="shared" ref="M8:M39" si="3">+IF($K8=1,$L8," ")</f>
        <v xml:space="preserve"> </v>
      </c>
      <c r="N8" s="351" t="str">
        <f t="shared" ref="N8:N39" si="4">+IF($K8=2,$L8," ")</f>
        <v xml:space="preserve"> </v>
      </c>
      <c r="O8" s="351" t="str">
        <f t="shared" ref="O8:O39" si="5">+IF($K8=3,$L8," ")</f>
        <v xml:space="preserve"> </v>
      </c>
      <c r="P8" s="351" t="str">
        <f t="shared" ref="P8:P39" si="6">+IF($K8=4,$L8," ")</f>
        <v xml:space="preserve"> </v>
      </c>
      <c r="Q8" s="351" t="str">
        <f t="shared" ref="Q8:Q39" si="7">+IF($K8=5,$L8," ")</f>
        <v xml:space="preserve"> </v>
      </c>
      <c r="R8" s="351" t="str">
        <f t="shared" ref="R8:R39" si="8">+IF($K8=6,$L8," ")</f>
        <v xml:space="preserve"> </v>
      </c>
      <c r="S8" s="351" t="str">
        <f t="shared" ref="S8:S39" si="9">+IF($K8=7,$L8," ")</f>
        <v xml:space="preserve"> </v>
      </c>
      <c r="T8" s="351">
        <f t="shared" ref="T8:T39" si="10">+IF($K8=8,$L8," ")</f>
        <v>3303</v>
      </c>
      <c r="U8" s="351" t="str">
        <f t="shared" ref="U8:U39" si="11">+IF($K8=9,$L8," ")</f>
        <v xml:space="preserve"> </v>
      </c>
      <c r="V8" s="351" t="str">
        <f t="shared" ref="V8:V39" si="12">+IF($K8=10,$L8," ")</f>
        <v xml:space="preserve"> </v>
      </c>
      <c r="W8" s="351" t="str">
        <f t="shared" ref="W8:W39" si="13">+IF($K8=11,$L8," ")</f>
        <v xml:space="preserve"> </v>
      </c>
      <c r="X8" s="351" t="str">
        <f t="shared" ref="X8:X39" si="14">+IF($K8=12,$L8," ")</f>
        <v xml:space="preserve"> </v>
      </c>
    </row>
    <row r="9" spans="1:24">
      <c r="B9" s="341" t="s">
        <v>598</v>
      </c>
      <c r="C9" s="342">
        <v>783</v>
      </c>
      <c r="D9" s="343" t="s">
        <v>597</v>
      </c>
      <c r="E9" s="344"/>
      <c r="F9" s="345">
        <v>1.04</v>
      </c>
      <c r="G9" s="345">
        <v>0.5</v>
      </c>
      <c r="H9" s="346">
        <f t="shared" si="0"/>
        <v>407</v>
      </c>
      <c r="I9" s="347">
        <f t="shared" si="1"/>
        <v>783</v>
      </c>
      <c r="J9" s="348">
        <v>3</v>
      </c>
      <c r="K9" s="349">
        <v>8</v>
      </c>
      <c r="L9" s="350">
        <f t="shared" si="2"/>
        <v>1221</v>
      </c>
      <c r="M9" s="351" t="str">
        <f t="shared" si="3"/>
        <v xml:space="preserve"> </v>
      </c>
      <c r="N9" s="351" t="str">
        <f t="shared" si="4"/>
        <v xml:space="preserve"> </v>
      </c>
      <c r="O9" s="351" t="str">
        <f t="shared" si="5"/>
        <v xml:space="preserve"> </v>
      </c>
      <c r="P9" s="351" t="str">
        <f t="shared" si="6"/>
        <v xml:space="preserve"> </v>
      </c>
      <c r="Q9" s="351" t="str">
        <f t="shared" si="7"/>
        <v xml:space="preserve"> </v>
      </c>
      <c r="R9" s="351" t="str">
        <f t="shared" si="8"/>
        <v xml:space="preserve"> </v>
      </c>
      <c r="S9" s="351" t="str">
        <f t="shared" si="9"/>
        <v xml:space="preserve"> </v>
      </c>
      <c r="T9" s="351">
        <f t="shared" si="10"/>
        <v>1221</v>
      </c>
      <c r="U9" s="351" t="str">
        <f t="shared" si="11"/>
        <v xml:space="preserve"> </v>
      </c>
      <c r="V9" s="351" t="str">
        <f t="shared" si="12"/>
        <v xml:space="preserve"> </v>
      </c>
      <c r="W9" s="351" t="str">
        <f t="shared" si="13"/>
        <v xml:space="preserve"> </v>
      </c>
      <c r="X9" s="351" t="str">
        <f t="shared" si="14"/>
        <v xml:space="preserve"> </v>
      </c>
    </row>
    <row r="10" spans="1:24">
      <c r="B10" s="341" t="s">
        <v>599</v>
      </c>
      <c r="C10" s="342">
        <v>591</v>
      </c>
      <c r="D10" s="343" t="s">
        <v>597</v>
      </c>
      <c r="E10" s="344"/>
      <c r="F10" s="345">
        <v>1.04</v>
      </c>
      <c r="G10" s="345">
        <v>0.7</v>
      </c>
      <c r="H10" s="346">
        <f t="shared" si="0"/>
        <v>430</v>
      </c>
      <c r="I10" s="347">
        <f t="shared" si="1"/>
        <v>591</v>
      </c>
      <c r="J10" s="348">
        <v>3</v>
      </c>
      <c r="K10" s="349">
        <v>8</v>
      </c>
      <c r="L10" s="350">
        <f t="shared" si="2"/>
        <v>1290</v>
      </c>
      <c r="M10" s="351" t="str">
        <f t="shared" si="3"/>
        <v xml:space="preserve"> </v>
      </c>
      <c r="N10" s="351" t="str">
        <f t="shared" si="4"/>
        <v xml:space="preserve"> </v>
      </c>
      <c r="O10" s="351" t="str">
        <f t="shared" si="5"/>
        <v xml:space="preserve"> </v>
      </c>
      <c r="P10" s="351" t="str">
        <f t="shared" si="6"/>
        <v xml:space="preserve"> </v>
      </c>
      <c r="Q10" s="351" t="str">
        <f t="shared" si="7"/>
        <v xml:space="preserve"> </v>
      </c>
      <c r="R10" s="351" t="str">
        <f t="shared" si="8"/>
        <v xml:space="preserve"> </v>
      </c>
      <c r="S10" s="351" t="str">
        <f t="shared" si="9"/>
        <v xml:space="preserve"> </v>
      </c>
      <c r="T10" s="351">
        <f t="shared" si="10"/>
        <v>1290</v>
      </c>
      <c r="U10" s="351" t="str">
        <f t="shared" si="11"/>
        <v xml:space="preserve"> </v>
      </c>
      <c r="V10" s="351" t="str">
        <f t="shared" si="12"/>
        <v xml:space="preserve"> </v>
      </c>
      <c r="W10" s="351" t="str">
        <f t="shared" si="13"/>
        <v xml:space="preserve"> </v>
      </c>
      <c r="X10" s="351" t="str">
        <f t="shared" si="14"/>
        <v xml:space="preserve"> </v>
      </c>
    </row>
    <row r="11" spans="1:24">
      <c r="B11" s="341" t="s">
        <v>600</v>
      </c>
      <c r="C11" s="342">
        <v>723</v>
      </c>
      <c r="D11" s="343" t="s">
        <v>597</v>
      </c>
      <c r="E11" s="344"/>
      <c r="F11" s="345">
        <v>1.04</v>
      </c>
      <c r="G11" s="345">
        <v>0.5</v>
      </c>
      <c r="H11" s="346">
        <f t="shared" si="0"/>
        <v>375</v>
      </c>
      <c r="I11" s="347">
        <f t="shared" si="1"/>
        <v>723</v>
      </c>
      <c r="J11" s="348">
        <v>3</v>
      </c>
      <c r="K11" s="349">
        <v>8</v>
      </c>
      <c r="L11" s="350">
        <f t="shared" si="2"/>
        <v>1125</v>
      </c>
      <c r="M11" s="351" t="str">
        <f t="shared" si="3"/>
        <v xml:space="preserve"> </v>
      </c>
      <c r="N11" s="351" t="str">
        <f t="shared" si="4"/>
        <v xml:space="preserve"> </v>
      </c>
      <c r="O11" s="351" t="str">
        <f t="shared" si="5"/>
        <v xml:space="preserve"> </v>
      </c>
      <c r="P11" s="351" t="str">
        <f t="shared" si="6"/>
        <v xml:space="preserve"> </v>
      </c>
      <c r="Q11" s="351" t="str">
        <f t="shared" si="7"/>
        <v xml:space="preserve"> </v>
      </c>
      <c r="R11" s="351" t="str">
        <f t="shared" si="8"/>
        <v xml:space="preserve"> </v>
      </c>
      <c r="S11" s="351" t="str">
        <f t="shared" si="9"/>
        <v xml:space="preserve"> </v>
      </c>
      <c r="T11" s="351">
        <f t="shared" si="10"/>
        <v>1125</v>
      </c>
      <c r="U11" s="351" t="str">
        <f t="shared" si="11"/>
        <v xml:space="preserve"> </v>
      </c>
      <c r="V11" s="351" t="str">
        <f t="shared" si="12"/>
        <v xml:space="preserve"> </v>
      </c>
      <c r="W11" s="351" t="str">
        <f t="shared" si="13"/>
        <v xml:space="preserve"> </v>
      </c>
      <c r="X11" s="351" t="str">
        <f t="shared" si="14"/>
        <v xml:space="preserve"> </v>
      </c>
    </row>
    <row r="12" spans="1:24">
      <c r="B12" s="341" t="s">
        <v>601</v>
      </c>
      <c r="C12" s="342">
        <v>832</v>
      </c>
      <c r="D12" s="343" t="s">
        <v>597</v>
      </c>
      <c r="E12" s="344"/>
      <c r="F12" s="345">
        <v>1</v>
      </c>
      <c r="G12" s="345">
        <v>0.5</v>
      </c>
      <c r="H12" s="346">
        <f t="shared" si="0"/>
        <v>416</v>
      </c>
      <c r="I12" s="347">
        <f t="shared" si="1"/>
        <v>832</v>
      </c>
      <c r="J12" s="348">
        <v>2</v>
      </c>
      <c r="K12" s="349">
        <v>2</v>
      </c>
      <c r="L12" s="350">
        <f t="shared" si="2"/>
        <v>832</v>
      </c>
      <c r="M12" s="351" t="str">
        <f t="shared" si="3"/>
        <v xml:space="preserve"> </v>
      </c>
      <c r="N12" s="351">
        <f t="shared" si="4"/>
        <v>832</v>
      </c>
      <c r="O12" s="351" t="str">
        <f t="shared" si="5"/>
        <v xml:space="preserve"> </v>
      </c>
      <c r="P12" s="351" t="str">
        <f t="shared" si="6"/>
        <v xml:space="preserve"> </v>
      </c>
      <c r="Q12" s="351" t="str">
        <f t="shared" si="7"/>
        <v xml:space="preserve"> </v>
      </c>
      <c r="R12" s="351" t="str">
        <f t="shared" si="8"/>
        <v xml:space="preserve"> </v>
      </c>
      <c r="S12" s="351" t="str">
        <f t="shared" si="9"/>
        <v xml:space="preserve"> </v>
      </c>
      <c r="T12" s="351" t="str">
        <f t="shared" si="10"/>
        <v xml:space="preserve"> </v>
      </c>
      <c r="U12" s="351" t="str">
        <f t="shared" si="11"/>
        <v xml:space="preserve"> </v>
      </c>
      <c r="V12" s="351" t="str">
        <f t="shared" si="12"/>
        <v xml:space="preserve"> </v>
      </c>
      <c r="W12" s="351" t="str">
        <f t="shared" si="13"/>
        <v xml:space="preserve"> </v>
      </c>
      <c r="X12" s="351" t="str">
        <f t="shared" si="14"/>
        <v xml:space="preserve"> </v>
      </c>
    </row>
    <row r="13" spans="1:24">
      <c r="B13" s="341" t="s">
        <v>602</v>
      </c>
      <c r="C13" s="342">
        <v>316</v>
      </c>
      <c r="D13" s="343" t="s">
        <v>597</v>
      </c>
      <c r="E13" s="344"/>
      <c r="F13" s="345">
        <v>1.04</v>
      </c>
      <c r="G13" s="345">
        <v>0.3</v>
      </c>
      <c r="H13" s="346">
        <f t="shared" si="0"/>
        <v>98</v>
      </c>
      <c r="I13" s="347">
        <f t="shared" si="1"/>
        <v>316</v>
      </c>
      <c r="J13" s="348">
        <v>3</v>
      </c>
      <c r="K13" s="349">
        <v>8</v>
      </c>
      <c r="L13" s="350">
        <f t="shared" si="2"/>
        <v>294</v>
      </c>
      <c r="M13" s="351" t="str">
        <f t="shared" si="3"/>
        <v xml:space="preserve"> </v>
      </c>
      <c r="N13" s="351" t="str">
        <f t="shared" si="4"/>
        <v xml:space="preserve"> </v>
      </c>
      <c r="O13" s="351" t="str">
        <f t="shared" si="5"/>
        <v xml:space="preserve"> </v>
      </c>
      <c r="P13" s="351" t="str">
        <f t="shared" si="6"/>
        <v xml:space="preserve"> </v>
      </c>
      <c r="Q13" s="351" t="str">
        <f t="shared" si="7"/>
        <v xml:space="preserve"> </v>
      </c>
      <c r="R13" s="351" t="str">
        <f t="shared" si="8"/>
        <v xml:space="preserve"> </v>
      </c>
      <c r="S13" s="351" t="str">
        <f t="shared" si="9"/>
        <v xml:space="preserve"> </v>
      </c>
      <c r="T13" s="351">
        <f t="shared" si="10"/>
        <v>294</v>
      </c>
      <c r="U13" s="351" t="str">
        <f t="shared" si="11"/>
        <v xml:space="preserve"> </v>
      </c>
      <c r="V13" s="351" t="str">
        <f t="shared" si="12"/>
        <v xml:space="preserve"> </v>
      </c>
      <c r="W13" s="351" t="str">
        <f t="shared" si="13"/>
        <v xml:space="preserve"> </v>
      </c>
      <c r="X13" s="351" t="str">
        <f t="shared" si="14"/>
        <v xml:space="preserve"> </v>
      </c>
    </row>
    <row r="14" spans="1:24">
      <c r="B14" s="341" t="s">
        <v>603</v>
      </c>
      <c r="C14" s="342">
        <v>158</v>
      </c>
      <c r="D14" s="343" t="s">
        <v>597</v>
      </c>
      <c r="E14" s="344"/>
      <c r="F14" s="345">
        <v>1</v>
      </c>
      <c r="G14" s="345">
        <v>0.5</v>
      </c>
      <c r="H14" s="346">
        <f t="shared" si="0"/>
        <v>79</v>
      </c>
      <c r="I14" s="347">
        <f t="shared" si="1"/>
        <v>158</v>
      </c>
      <c r="J14" s="348">
        <v>4</v>
      </c>
      <c r="K14" s="349">
        <v>2</v>
      </c>
      <c r="L14" s="350">
        <f t="shared" si="2"/>
        <v>316</v>
      </c>
      <c r="M14" s="351" t="str">
        <f t="shared" si="3"/>
        <v xml:space="preserve"> </v>
      </c>
      <c r="N14" s="351">
        <f t="shared" si="4"/>
        <v>316</v>
      </c>
      <c r="O14" s="351" t="str">
        <f t="shared" si="5"/>
        <v xml:space="preserve"> </v>
      </c>
      <c r="P14" s="351" t="str">
        <f t="shared" si="6"/>
        <v xml:space="preserve"> </v>
      </c>
      <c r="Q14" s="351" t="str">
        <f t="shared" si="7"/>
        <v xml:space="preserve"> </v>
      </c>
      <c r="R14" s="351" t="str">
        <f t="shared" si="8"/>
        <v xml:space="preserve"> </v>
      </c>
      <c r="S14" s="351" t="str">
        <f t="shared" si="9"/>
        <v xml:space="preserve"> </v>
      </c>
      <c r="T14" s="351" t="str">
        <f t="shared" si="10"/>
        <v xml:space="preserve"> </v>
      </c>
      <c r="U14" s="351" t="str">
        <f t="shared" si="11"/>
        <v xml:space="preserve"> </v>
      </c>
      <c r="V14" s="351" t="str">
        <f t="shared" si="12"/>
        <v xml:space="preserve"> </v>
      </c>
      <c r="W14" s="351" t="str">
        <f t="shared" si="13"/>
        <v xml:space="preserve"> </v>
      </c>
      <c r="X14" s="351" t="str">
        <f t="shared" si="14"/>
        <v xml:space="preserve"> </v>
      </c>
    </row>
    <row r="15" spans="1:24">
      <c r="B15" s="341" t="s">
        <v>604</v>
      </c>
      <c r="C15" s="342">
        <v>154</v>
      </c>
      <c r="D15" s="343" t="s">
        <v>597</v>
      </c>
      <c r="E15" s="344"/>
      <c r="F15" s="345">
        <v>1</v>
      </c>
      <c r="G15" s="345">
        <v>0.5</v>
      </c>
      <c r="H15" s="346">
        <f t="shared" si="0"/>
        <v>77</v>
      </c>
      <c r="I15" s="347">
        <f t="shared" si="1"/>
        <v>154</v>
      </c>
      <c r="J15" s="348">
        <v>4</v>
      </c>
      <c r="K15" s="349">
        <v>2</v>
      </c>
      <c r="L15" s="350">
        <f t="shared" si="2"/>
        <v>308</v>
      </c>
      <c r="M15" s="351" t="str">
        <f t="shared" si="3"/>
        <v xml:space="preserve"> </v>
      </c>
      <c r="N15" s="351">
        <f t="shared" si="4"/>
        <v>308</v>
      </c>
      <c r="O15" s="351" t="str">
        <f t="shared" si="5"/>
        <v xml:space="preserve"> </v>
      </c>
      <c r="P15" s="351" t="str">
        <f t="shared" si="6"/>
        <v xml:space="preserve"> </v>
      </c>
      <c r="Q15" s="351" t="str">
        <f t="shared" si="7"/>
        <v xml:space="preserve"> </v>
      </c>
      <c r="R15" s="351" t="str">
        <f t="shared" si="8"/>
        <v xml:space="preserve"> </v>
      </c>
      <c r="S15" s="351" t="str">
        <f t="shared" si="9"/>
        <v xml:space="preserve"> </v>
      </c>
      <c r="T15" s="351" t="str">
        <f t="shared" si="10"/>
        <v xml:space="preserve"> </v>
      </c>
      <c r="U15" s="351" t="str">
        <f t="shared" si="11"/>
        <v xml:space="preserve"> </v>
      </c>
      <c r="V15" s="351" t="str">
        <f t="shared" si="12"/>
        <v xml:space="preserve"> </v>
      </c>
      <c r="W15" s="351" t="str">
        <f t="shared" si="13"/>
        <v xml:space="preserve"> </v>
      </c>
      <c r="X15" s="351" t="str">
        <f t="shared" si="14"/>
        <v xml:space="preserve"> </v>
      </c>
    </row>
    <row r="16" spans="1:24">
      <c r="B16" s="341" t="s">
        <v>605</v>
      </c>
      <c r="C16" s="342">
        <v>139</v>
      </c>
      <c r="D16" s="343" t="s">
        <v>597</v>
      </c>
      <c r="E16" s="344"/>
      <c r="F16" s="345">
        <v>1</v>
      </c>
      <c r="G16" s="345">
        <v>0.7</v>
      </c>
      <c r="H16" s="346">
        <f t="shared" si="0"/>
        <v>97</v>
      </c>
      <c r="I16" s="347">
        <f t="shared" si="1"/>
        <v>139</v>
      </c>
      <c r="J16" s="348">
        <v>4</v>
      </c>
      <c r="K16" s="349">
        <v>2</v>
      </c>
      <c r="L16" s="350">
        <f t="shared" si="2"/>
        <v>388</v>
      </c>
      <c r="M16" s="351" t="str">
        <f t="shared" si="3"/>
        <v xml:space="preserve"> </v>
      </c>
      <c r="N16" s="351">
        <f t="shared" si="4"/>
        <v>388</v>
      </c>
      <c r="O16" s="351" t="str">
        <f t="shared" si="5"/>
        <v xml:space="preserve"> </v>
      </c>
      <c r="P16" s="351" t="str">
        <f t="shared" si="6"/>
        <v xml:space="preserve"> </v>
      </c>
      <c r="Q16" s="351" t="str">
        <f t="shared" si="7"/>
        <v xml:space="preserve"> </v>
      </c>
      <c r="R16" s="351" t="str">
        <f t="shared" si="8"/>
        <v xml:space="preserve"> </v>
      </c>
      <c r="S16" s="351" t="str">
        <f t="shared" si="9"/>
        <v xml:space="preserve"> </v>
      </c>
      <c r="T16" s="351" t="str">
        <f t="shared" si="10"/>
        <v xml:space="preserve"> </v>
      </c>
      <c r="U16" s="351" t="str">
        <f t="shared" si="11"/>
        <v xml:space="preserve"> </v>
      </c>
      <c r="V16" s="351" t="str">
        <f t="shared" si="12"/>
        <v xml:space="preserve"> </v>
      </c>
      <c r="W16" s="351" t="str">
        <f t="shared" si="13"/>
        <v xml:space="preserve"> </v>
      </c>
      <c r="X16" s="351" t="str">
        <f t="shared" si="14"/>
        <v xml:space="preserve"> </v>
      </c>
    </row>
    <row r="17" spans="2:24">
      <c r="B17" s="341" t="s">
        <v>606</v>
      </c>
      <c r="C17" s="342">
        <v>50</v>
      </c>
      <c r="D17" s="343" t="s">
        <v>597</v>
      </c>
      <c r="E17" s="344"/>
      <c r="F17" s="345">
        <v>1</v>
      </c>
      <c r="G17" s="345">
        <v>0.7</v>
      </c>
      <c r="H17" s="346">
        <f t="shared" si="0"/>
        <v>35</v>
      </c>
      <c r="I17" s="347">
        <f t="shared" si="1"/>
        <v>50</v>
      </c>
      <c r="J17" s="348">
        <v>4</v>
      </c>
      <c r="K17" s="349">
        <v>2</v>
      </c>
      <c r="L17" s="350">
        <f t="shared" si="2"/>
        <v>140</v>
      </c>
      <c r="M17" s="351" t="str">
        <f t="shared" si="3"/>
        <v xml:space="preserve"> </v>
      </c>
      <c r="N17" s="351">
        <f t="shared" si="4"/>
        <v>140</v>
      </c>
      <c r="O17" s="351" t="str">
        <f t="shared" si="5"/>
        <v xml:space="preserve"> </v>
      </c>
      <c r="P17" s="351" t="str">
        <f t="shared" si="6"/>
        <v xml:space="preserve"> </v>
      </c>
      <c r="Q17" s="351" t="str">
        <f t="shared" si="7"/>
        <v xml:space="preserve"> </v>
      </c>
      <c r="R17" s="351" t="str">
        <f t="shared" si="8"/>
        <v xml:space="preserve"> </v>
      </c>
      <c r="S17" s="351" t="str">
        <f t="shared" si="9"/>
        <v xml:space="preserve"> </v>
      </c>
      <c r="T17" s="351" t="str">
        <f t="shared" si="10"/>
        <v xml:space="preserve"> </v>
      </c>
      <c r="U17" s="351" t="str">
        <f t="shared" si="11"/>
        <v xml:space="preserve"> </v>
      </c>
      <c r="V17" s="351" t="str">
        <f t="shared" si="12"/>
        <v xml:space="preserve"> </v>
      </c>
      <c r="W17" s="351" t="str">
        <f t="shared" si="13"/>
        <v xml:space="preserve"> </v>
      </c>
      <c r="X17" s="351" t="str">
        <f t="shared" si="14"/>
        <v xml:space="preserve"> </v>
      </c>
    </row>
    <row r="18" spans="2:24">
      <c r="B18" s="341" t="s">
        <v>607</v>
      </c>
      <c r="C18" s="342">
        <v>76</v>
      </c>
      <c r="D18" s="343" t="s">
        <v>597</v>
      </c>
      <c r="E18" s="344"/>
      <c r="F18" s="345">
        <v>1</v>
      </c>
      <c r="G18" s="345">
        <v>0.7</v>
      </c>
      <c r="H18" s="346">
        <f t="shared" si="0"/>
        <v>53</v>
      </c>
      <c r="I18" s="347">
        <f t="shared" si="1"/>
        <v>76</v>
      </c>
      <c r="J18" s="348">
        <v>4</v>
      </c>
      <c r="K18" s="349">
        <v>2</v>
      </c>
      <c r="L18" s="350">
        <f t="shared" si="2"/>
        <v>212</v>
      </c>
      <c r="M18" s="351" t="str">
        <f t="shared" si="3"/>
        <v xml:space="preserve"> </v>
      </c>
      <c r="N18" s="351">
        <f t="shared" si="4"/>
        <v>212</v>
      </c>
      <c r="O18" s="351" t="str">
        <f t="shared" si="5"/>
        <v xml:space="preserve"> </v>
      </c>
      <c r="P18" s="351" t="str">
        <f t="shared" si="6"/>
        <v xml:space="preserve"> </v>
      </c>
      <c r="Q18" s="351" t="str">
        <f t="shared" si="7"/>
        <v xml:space="preserve"> </v>
      </c>
      <c r="R18" s="351" t="str">
        <f t="shared" si="8"/>
        <v xml:space="preserve"> </v>
      </c>
      <c r="S18" s="351" t="str">
        <f t="shared" si="9"/>
        <v xml:space="preserve"> </v>
      </c>
      <c r="T18" s="351" t="str">
        <f t="shared" si="10"/>
        <v xml:space="preserve"> </v>
      </c>
      <c r="U18" s="351" t="str">
        <f t="shared" si="11"/>
        <v xml:space="preserve"> </v>
      </c>
      <c r="V18" s="351" t="str">
        <f t="shared" si="12"/>
        <v xml:space="preserve"> </v>
      </c>
      <c r="W18" s="351" t="str">
        <f t="shared" si="13"/>
        <v xml:space="preserve"> </v>
      </c>
      <c r="X18" s="351" t="str">
        <f t="shared" si="14"/>
        <v xml:space="preserve"> </v>
      </c>
    </row>
    <row r="19" spans="2:24">
      <c r="B19" s="341" t="s">
        <v>608</v>
      </c>
      <c r="C19" s="342">
        <v>19</v>
      </c>
      <c r="D19" s="343" t="s">
        <v>597</v>
      </c>
      <c r="E19" s="344"/>
      <c r="F19" s="345">
        <v>1</v>
      </c>
      <c r="G19" s="345">
        <v>0.7</v>
      </c>
      <c r="H19" s="346">
        <f t="shared" si="0"/>
        <v>13</v>
      </c>
      <c r="I19" s="347">
        <f t="shared" si="1"/>
        <v>19</v>
      </c>
      <c r="J19" s="348">
        <v>4</v>
      </c>
      <c r="K19" s="349">
        <v>2</v>
      </c>
      <c r="L19" s="350">
        <f t="shared" si="2"/>
        <v>52</v>
      </c>
      <c r="M19" s="351" t="str">
        <f t="shared" si="3"/>
        <v xml:space="preserve"> </v>
      </c>
      <c r="N19" s="351">
        <f t="shared" si="4"/>
        <v>52</v>
      </c>
      <c r="O19" s="351" t="str">
        <f t="shared" si="5"/>
        <v xml:space="preserve"> </v>
      </c>
      <c r="P19" s="351" t="str">
        <f t="shared" si="6"/>
        <v xml:space="preserve"> </v>
      </c>
      <c r="Q19" s="351" t="str">
        <f t="shared" si="7"/>
        <v xml:space="preserve"> </v>
      </c>
      <c r="R19" s="351" t="str">
        <f t="shared" si="8"/>
        <v xml:space="preserve"> </v>
      </c>
      <c r="S19" s="351" t="str">
        <f t="shared" si="9"/>
        <v xml:space="preserve"> </v>
      </c>
      <c r="T19" s="351" t="str">
        <f t="shared" si="10"/>
        <v xml:space="preserve"> </v>
      </c>
      <c r="U19" s="351" t="str">
        <f t="shared" si="11"/>
        <v xml:space="preserve"> </v>
      </c>
      <c r="V19" s="351" t="str">
        <f t="shared" si="12"/>
        <v xml:space="preserve"> </v>
      </c>
      <c r="W19" s="351" t="str">
        <f t="shared" si="13"/>
        <v xml:space="preserve"> </v>
      </c>
      <c r="X19" s="351" t="str">
        <f t="shared" si="14"/>
        <v xml:space="preserve"> </v>
      </c>
    </row>
    <row r="20" spans="2:24">
      <c r="B20" s="341" t="s">
        <v>609</v>
      </c>
      <c r="C20" s="342">
        <v>99</v>
      </c>
      <c r="D20" s="343" t="s">
        <v>597</v>
      </c>
      <c r="E20" s="344"/>
      <c r="F20" s="345">
        <v>1</v>
      </c>
      <c r="G20" s="345">
        <v>0.7</v>
      </c>
      <c r="H20" s="346">
        <f t="shared" si="0"/>
        <v>69</v>
      </c>
      <c r="I20" s="347">
        <f t="shared" si="1"/>
        <v>99</v>
      </c>
      <c r="J20" s="348">
        <v>4</v>
      </c>
      <c r="K20" s="349">
        <v>2</v>
      </c>
      <c r="L20" s="350">
        <f t="shared" si="2"/>
        <v>276</v>
      </c>
      <c r="M20" s="351" t="str">
        <f t="shared" si="3"/>
        <v xml:space="preserve"> </v>
      </c>
      <c r="N20" s="351">
        <f t="shared" si="4"/>
        <v>276</v>
      </c>
      <c r="O20" s="351" t="str">
        <f t="shared" si="5"/>
        <v xml:space="preserve"> </v>
      </c>
      <c r="P20" s="351" t="str">
        <f t="shared" si="6"/>
        <v xml:space="preserve"> </v>
      </c>
      <c r="Q20" s="351" t="str">
        <f t="shared" si="7"/>
        <v xml:space="preserve"> </v>
      </c>
      <c r="R20" s="351" t="str">
        <f t="shared" si="8"/>
        <v xml:space="preserve"> </v>
      </c>
      <c r="S20" s="351" t="str">
        <f t="shared" si="9"/>
        <v xml:space="preserve"> </v>
      </c>
      <c r="T20" s="351" t="str">
        <f t="shared" si="10"/>
        <v xml:space="preserve"> </v>
      </c>
      <c r="U20" s="351" t="str">
        <f t="shared" si="11"/>
        <v xml:space="preserve"> </v>
      </c>
      <c r="V20" s="351" t="str">
        <f t="shared" si="12"/>
        <v xml:space="preserve"> </v>
      </c>
      <c r="W20" s="351" t="str">
        <f t="shared" si="13"/>
        <v xml:space="preserve"> </v>
      </c>
      <c r="X20" s="351" t="str">
        <f t="shared" si="14"/>
        <v xml:space="preserve"> </v>
      </c>
    </row>
    <row r="21" spans="2:24">
      <c r="B21" s="341" t="s">
        <v>610</v>
      </c>
      <c r="C21" s="342">
        <v>60</v>
      </c>
      <c r="D21" s="343" t="s">
        <v>597</v>
      </c>
      <c r="E21" s="344"/>
      <c r="F21" s="345">
        <v>1</v>
      </c>
      <c r="G21" s="345">
        <v>0.7</v>
      </c>
      <c r="H21" s="346">
        <f t="shared" si="0"/>
        <v>42</v>
      </c>
      <c r="I21" s="347">
        <f t="shared" si="1"/>
        <v>60</v>
      </c>
      <c r="J21" s="348">
        <v>4</v>
      </c>
      <c r="K21" s="349">
        <v>2</v>
      </c>
      <c r="L21" s="350">
        <f t="shared" si="2"/>
        <v>168</v>
      </c>
      <c r="M21" s="351" t="str">
        <f t="shared" si="3"/>
        <v xml:space="preserve"> </v>
      </c>
      <c r="N21" s="351">
        <f t="shared" si="4"/>
        <v>168</v>
      </c>
      <c r="O21" s="351" t="str">
        <f t="shared" si="5"/>
        <v xml:space="preserve"> </v>
      </c>
      <c r="P21" s="351" t="str">
        <f t="shared" si="6"/>
        <v xml:space="preserve"> </v>
      </c>
      <c r="Q21" s="351" t="str">
        <f t="shared" si="7"/>
        <v xml:space="preserve"> </v>
      </c>
      <c r="R21" s="351" t="str">
        <f t="shared" si="8"/>
        <v xml:space="preserve"> </v>
      </c>
      <c r="S21" s="351" t="str">
        <f t="shared" si="9"/>
        <v xml:space="preserve"> </v>
      </c>
      <c r="T21" s="351" t="str">
        <f t="shared" si="10"/>
        <v xml:space="preserve"> </v>
      </c>
      <c r="U21" s="351" t="str">
        <f t="shared" si="11"/>
        <v xml:space="preserve"> </v>
      </c>
      <c r="V21" s="351" t="str">
        <f t="shared" si="12"/>
        <v xml:space="preserve"> </v>
      </c>
      <c r="W21" s="351" t="str">
        <f t="shared" si="13"/>
        <v xml:space="preserve"> </v>
      </c>
      <c r="X21" s="351" t="str">
        <f t="shared" si="14"/>
        <v xml:space="preserve"> </v>
      </c>
    </row>
    <row r="22" spans="2:24">
      <c r="B22" s="341" t="s">
        <v>611</v>
      </c>
      <c r="C22" s="342">
        <v>70</v>
      </c>
      <c r="D22" s="343" t="s">
        <v>597</v>
      </c>
      <c r="E22" s="344"/>
      <c r="F22" s="345">
        <v>1</v>
      </c>
      <c r="G22" s="345">
        <v>0.7</v>
      </c>
      <c r="H22" s="346">
        <f t="shared" si="0"/>
        <v>49</v>
      </c>
      <c r="I22" s="347">
        <f t="shared" si="1"/>
        <v>70</v>
      </c>
      <c r="J22" s="348">
        <v>4</v>
      </c>
      <c r="K22" s="349">
        <v>2</v>
      </c>
      <c r="L22" s="350">
        <f t="shared" si="2"/>
        <v>196</v>
      </c>
      <c r="M22" s="351" t="str">
        <f t="shared" si="3"/>
        <v xml:space="preserve"> </v>
      </c>
      <c r="N22" s="351">
        <f t="shared" si="4"/>
        <v>196</v>
      </c>
      <c r="O22" s="351" t="str">
        <f t="shared" si="5"/>
        <v xml:space="preserve"> </v>
      </c>
      <c r="P22" s="351" t="str">
        <f t="shared" si="6"/>
        <v xml:space="preserve"> </v>
      </c>
      <c r="Q22" s="351" t="str">
        <f t="shared" si="7"/>
        <v xml:space="preserve"> </v>
      </c>
      <c r="R22" s="351" t="str">
        <f t="shared" si="8"/>
        <v xml:space="preserve"> </v>
      </c>
      <c r="S22" s="351" t="str">
        <f t="shared" si="9"/>
        <v xml:space="preserve"> </v>
      </c>
      <c r="T22" s="351" t="str">
        <f t="shared" si="10"/>
        <v xml:space="preserve"> </v>
      </c>
      <c r="U22" s="351" t="str">
        <f t="shared" si="11"/>
        <v xml:space="preserve"> </v>
      </c>
      <c r="V22" s="351" t="str">
        <f t="shared" si="12"/>
        <v xml:space="preserve"> </v>
      </c>
      <c r="W22" s="351" t="str">
        <f t="shared" si="13"/>
        <v xml:space="preserve"> </v>
      </c>
      <c r="X22" s="351" t="str">
        <f t="shared" si="14"/>
        <v xml:space="preserve"> </v>
      </c>
    </row>
    <row r="23" spans="2:24">
      <c r="B23" s="341" t="s">
        <v>612</v>
      </c>
      <c r="C23" s="342">
        <v>61</v>
      </c>
      <c r="D23" s="343" t="s">
        <v>597</v>
      </c>
      <c r="E23" s="344"/>
      <c r="F23" s="345">
        <v>1</v>
      </c>
      <c r="G23" s="345">
        <v>0.5</v>
      </c>
      <c r="H23" s="346">
        <f t="shared" si="0"/>
        <v>30</v>
      </c>
      <c r="I23" s="347">
        <f t="shared" si="1"/>
        <v>61</v>
      </c>
      <c r="J23" s="348">
        <v>4</v>
      </c>
      <c r="K23" s="349">
        <v>2</v>
      </c>
      <c r="L23" s="350">
        <f t="shared" si="2"/>
        <v>120</v>
      </c>
      <c r="M23" s="351" t="str">
        <f t="shared" si="3"/>
        <v xml:space="preserve"> </v>
      </c>
      <c r="N23" s="351">
        <f t="shared" si="4"/>
        <v>120</v>
      </c>
      <c r="O23" s="351" t="str">
        <f t="shared" si="5"/>
        <v xml:space="preserve"> </v>
      </c>
      <c r="P23" s="351" t="str">
        <f t="shared" si="6"/>
        <v xml:space="preserve"> </v>
      </c>
      <c r="Q23" s="351" t="str">
        <f t="shared" si="7"/>
        <v xml:space="preserve"> </v>
      </c>
      <c r="R23" s="351" t="str">
        <f t="shared" si="8"/>
        <v xml:space="preserve"> </v>
      </c>
      <c r="S23" s="351" t="str">
        <f t="shared" si="9"/>
        <v xml:space="preserve"> </v>
      </c>
      <c r="T23" s="351" t="str">
        <f t="shared" si="10"/>
        <v xml:space="preserve"> </v>
      </c>
      <c r="U23" s="351" t="str">
        <f t="shared" si="11"/>
        <v xml:space="preserve"> </v>
      </c>
      <c r="V23" s="351" t="str">
        <f t="shared" si="12"/>
        <v xml:space="preserve"> </v>
      </c>
      <c r="W23" s="351" t="str">
        <f t="shared" si="13"/>
        <v xml:space="preserve"> </v>
      </c>
      <c r="X23" s="351" t="str">
        <f t="shared" si="14"/>
        <v xml:space="preserve"> </v>
      </c>
    </row>
    <row r="24" spans="2:24">
      <c r="B24" s="341" t="s">
        <v>613</v>
      </c>
      <c r="C24" s="342">
        <v>69</v>
      </c>
      <c r="D24" s="343" t="s">
        <v>597</v>
      </c>
      <c r="E24" s="344"/>
      <c r="F24" s="345">
        <v>1</v>
      </c>
      <c r="G24" s="345">
        <v>0.5</v>
      </c>
      <c r="H24" s="346">
        <f t="shared" si="0"/>
        <v>34</v>
      </c>
      <c r="I24" s="347">
        <f t="shared" si="1"/>
        <v>69</v>
      </c>
      <c r="J24" s="348">
        <v>4</v>
      </c>
      <c r="K24" s="349">
        <v>2</v>
      </c>
      <c r="L24" s="350">
        <f t="shared" si="2"/>
        <v>136</v>
      </c>
      <c r="M24" s="351" t="str">
        <f t="shared" si="3"/>
        <v xml:space="preserve"> </v>
      </c>
      <c r="N24" s="351">
        <f t="shared" si="4"/>
        <v>136</v>
      </c>
      <c r="O24" s="351" t="str">
        <f t="shared" si="5"/>
        <v xml:space="preserve"> </v>
      </c>
      <c r="P24" s="351" t="str">
        <f t="shared" si="6"/>
        <v xml:space="preserve"> </v>
      </c>
      <c r="Q24" s="351" t="str">
        <f t="shared" si="7"/>
        <v xml:space="preserve"> </v>
      </c>
      <c r="R24" s="351" t="str">
        <f t="shared" si="8"/>
        <v xml:space="preserve"> </v>
      </c>
      <c r="S24" s="351" t="str">
        <f t="shared" si="9"/>
        <v xml:space="preserve"> </v>
      </c>
      <c r="T24" s="351" t="str">
        <f t="shared" si="10"/>
        <v xml:space="preserve"> </v>
      </c>
      <c r="U24" s="351" t="str">
        <f t="shared" si="11"/>
        <v xml:space="preserve"> </v>
      </c>
      <c r="V24" s="351" t="str">
        <f t="shared" si="12"/>
        <v xml:space="preserve"> </v>
      </c>
      <c r="W24" s="351" t="str">
        <f t="shared" si="13"/>
        <v xml:space="preserve"> </v>
      </c>
      <c r="X24" s="351" t="str">
        <f t="shared" si="14"/>
        <v xml:space="preserve"> </v>
      </c>
    </row>
    <row r="25" spans="2:24">
      <c r="B25" s="341" t="s">
        <v>614</v>
      </c>
      <c r="C25" s="342">
        <v>151</v>
      </c>
      <c r="D25" s="343" t="s">
        <v>597</v>
      </c>
      <c r="E25" s="344"/>
      <c r="F25" s="345">
        <v>1</v>
      </c>
      <c r="G25" s="345">
        <v>0.5</v>
      </c>
      <c r="H25" s="346">
        <f t="shared" si="0"/>
        <v>75</v>
      </c>
      <c r="I25" s="347">
        <f t="shared" si="1"/>
        <v>151</v>
      </c>
      <c r="J25" s="348">
        <v>4</v>
      </c>
      <c r="K25" s="349">
        <v>2</v>
      </c>
      <c r="L25" s="350">
        <f t="shared" si="2"/>
        <v>300</v>
      </c>
      <c r="M25" s="351" t="str">
        <f t="shared" si="3"/>
        <v xml:space="preserve"> </v>
      </c>
      <c r="N25" s="351">
        <f t="shared" si="4"/>
        <v>300</v>
      </c>
      <c r="O25" s="351" t="str">
        <f t="shared" si="5"/>
        <v xml:space="preserve"> </v>
      </c>
      <c r="P25" s="351" t="str">
        <f t="shared" si="6"/>
        <v xml:space="preserve"> </v>
      </c>
      <c r="Q25" s="351" t="str">
        <f t="shared" si="7"/>
        <v xml:space="preserve"> </v>
      </c>
      <c r="R25" s="351" t="str">
        <f t="shared" si="8"/>
        <v xml:space="preserve"> </v>
      </c>
      <c r="S25" s="351" t="str">
        <f t="shared" si="9"/>
        <v xml:space="preserve"> </v>
      </c>
      <c r="T25" s="351" t="str">
        <f t="shared" si="10"/>
        <v xml:space="preserve"> </v>
      </c>
      <c r="U25" s="351" t="str">
        <f t="shared" si="11"/>
        <v xml:space="preserve"> </v>
      </c>
      <c r="V25" s="351" t="str">
        <f t="shared" si="12"/>
        <v xml:space="preserve"> </v>
      </c>
      <c r="W25" s="351" t="str">
        <f t="shared" si="13"/>
        <v xml:space="preserve"> </v>
      </c>
      <c r="X25" s="351" t="str">
        <f t="shared" si="14"/>
        <v xml:space="preserve"> </v>
      </c>
    </row>
    <row r="26" spans="2:24">
      <c r="B26" s="341" t="s">
        <v>615</v>
      </c>
      <c r="C26" s="342">
        <v>155</v>
      </c>
      <c r="D26" s="343" t="s">
        <v>597</v>
      </c>
      <c r="E26" s="344"/>
      <c r="F26" s="345">
        <v>1</v>
      </c>
      <c r="G26" s="345">
        <v>0.5</v>
      </c>
      <c r="H26" s="346">
        <f t="shared" si="0"/>
        <v>77</v>
      </c>
      <c r="I26" s="347">
        <f t="shared" si="1"/>
        <v>155</v>
      </c>
      <c r="J26" s="348">
        <v>4</v>
      </c>
      <c r="K26" s="349">
        <v>2</v>
      </c>
      <c r="L26" s="350">
        <f t="shared" si="2"/>
        <v>308</v>
      </c>
      <c r="M26" s="351" t="str">
        <f t="shared" si="3"/>
        <v xml:space="preserve"> </v>
      </c>
      <c r="N26" s="351">
        <f t="shared" si="4"/>
        <v>308</v>
      </c>
      <c r="O26" s="351" t="str">
        <f t="shared" si="5"/>
        <v xml:space="preserve"> </v>
      </c>
      <c r="P26" s="351" t="str">
        <f t="shared" si="6"/>
        <v xml:space="preserve"> </v>
      </c>
      <c r="Q26" s="351" t="str">
        <f t="shared" si="7"/>
        <v xml:space="preserve"> </v>
      </c>
      <c r="R26" s="351" t="str">
        <f t="shared" si="8"/>
        <v xml:space="preserve"> </v>
      </c>
      <c r="S26" s="351" t="str">
        <f t="shared" si="9"/>
        <v xml:space="preserve"> </v>
      </c>
      <c r="T26" s="351" t="str">
        <f t="shared" si="10"/>
        <v xml:space="preserve"> </v>
      </c>
      <c r="U26" s="351" t="str">
        <f t="shared" si="11"/>
        <v xml:space="preserve"> </v>
      </c>
      <c r="V26" s="351" t="str">
        <f t="shared" si="12"/>
        <v xml:space="preserve"> </v>
      </c>
      <c r="W26" s="351" t="str">
        <f t="shared" si="13"/>
        <v xml:space="preserve"> </v>
      </c>
      <c r="X26" s="351" t="str">
        <f t="shared" si="14"/>
        <v xml:space="preserve"> </v>
      </c>
    </row>
    <row r="27" spans="2:24">
      <c r="B27" s="341" t="s">
        <v>616</v>
      </c>
      <c r="C27" s="342">
        <v>70</v>
      </c>
      <c r="D27" s="343" t="s">
        <v>597</v>
      </c>
      <c r="E27" s="344"/>
      <c r="F27" s="345">
        <v>1</v>
      </c>
      <c r="G27" s="345">
        <v>0.5</v>
      </c>
      <c r="H27" s="346">
        <f t="shared" si="0"/>
        <v>35</v>
      </c>
      <c r="I27" s="347">
        <f t="shared" si="1"/>
        <v>70</v>
      </c>
      <c r="J27" s="348">
        <v>4</v>
      </c>
      <c r="K27" s="349">
        <v>2</v>
      </c>
      <c r="L27" s="350">
        <f t="shared" si="2"/>
        <v>140</v>
      </c>
      <c r="M27" s="351" t="str">
        <f t="shared" si="3"/>
        <v xml:space="preserve"> </v>
      </c>
      <c r="N27" s="351">
        <f t="shared" si="4"/>
        <v>140</v>
      </c>
      <c r="O27" s="351" t="str">
        <f t="shared" si="5"/>
        <v xml:space="preserve"> </v>
      </c>
      <c r="P27" s="351" t="str">
        <f t="shared" si="6"/>
        <v xml:space="preserve"> </v>
      </c>
      <c r="Q27" s="351" t="str">
        <f t="shared" si="7"/>
        <v xml:space="preserve"> </v>
      </c>
      <c r="R27" s="351" t="str">
        <f t="shared" si="8"/>
        <v xml:space="preserve"> </v>
      </c>
      <c r="S27" s="351" t="str">
        <f t="shared" si="9"/>
        <v xml:space="preserve"> </v>
      </c>
      <c r="T27" s="351" t="str">
        <f t="shared" si="10"/>
        <v xml:space="preserve"> </v>
      </c>
      <c r="U27" s="351" t="str">
        <f t="shared" si="11"/>
        <v xml:space="preserve"> </v>
      </c>
      <c r="V27" s="351" t="str">
        <f t="shared" si="12"/>
        <v xml:space="preserve"> </v>
      </c>
      <c r="W27" s="351" t="str">
        <f t="shared" si="13"/>
        <v xml:space="preserve"> </v>
      </c>
      <c r="X27" s="351" t="str">
        <f t="shared" si="14"/>
        <v xml:space="preserve"> </v>
      </c>
    </row>
    <row r="28" spans="2:24">
      <c r="B28" s="341" t="s">
        <v>617</v>
      </c>
      <c r="C28" s="342">
        <v>3633</v>
      </c>
      <c r="D28" s="343" t="s">
        <v>597</v>
      </c>
      <c r="E28" s="344"/>
      <c r="F28" s="345">
        <v>1</v>
      </c>
      <c r="G28" s="345">
        <v>0.5</v>
      </c>
      <c r="H28" s="346">
        <f t="shared" si="0"/>
        <v>1816</v>
      </c>
      <c r="I28" s="347">
        <f t="shared" si="1"/>
        <v>3633</v>
      </c>
      <c r="J28" s="348">
        <v>2</v>
      </c>
      <c r="K28" s="349">
        <v>2</v>
      </c>
      <c r="L28" s="350">
        <f t="shared" si="2"/>
        <v>3632</v>
      </c>
      <c r="M28" s="351" t="str">
        <f t="shared" si="3"/>
        <v xml:space="preserve"> </v>
      </c>
      <c r="N28" s="351">
        <f t="shared" si="4"/>
        <v>3632</v>
      </c>
      <c r="O28" s="351" t="str">
        <f t="shared" si="5"/>
        <v xml:space="preserve"> </v>
      </c>
      <c r="P28" s="351" t="str">
        <f t="shared" si="6"/>
        <v xml:space="preserve"> </v>
      </c>
      <c r="Q28" s="351" t="str">
        <f t="shared" si="7"/>
        <v xml:space="preserve"> </v>
      </c>
      <c r="R28" s="351" t="str">
        <f t="shared" si="8"/>
        <v xml:space="preserve"> </v>
      </c>
      <c r="S28" s="351" t="str">
        <f t="shared" si="9"/>
        <v xml:space="preserve"> </v>
      </c>
      <c r="T28" s="351" t="str">
        <f t="shared" si="10"/>
        <v xml:space="preserve"> </v>
      </c>
      <c r="U28" s="351" t="str">
        <f t="shared" si="11"/>
        <v xml:space="preserve"> </v>
      </c>
      <c r="V28" s="351" t="str">
        <f t="shared" si="12"/>
        <v xml:space="preserve"> </v>
      </c>
      <c r="W28" s="351" t="str">
        <f t="shared" si="13"/>
        <v xml:space="preserve"> </v>
      </c>
      <c r="X28" s="351" t="str">
        <f t="shared" si="14"/>
        <v xml:space="preserve"> </v>
      </c>
    </row>
    <row r="29" spans="2:24">
      <c r="B29" s="341" t="s">
        <v>618</v>
      </c>
      <c r="C29" s="342">
        <v>83</v>
      </c>
      <c r="D29" s="343" t="s">
        <v>597</v>
      </c>
      <c r="E29" s="344"/>
      <c r="F29" s="345">
        <v>1</v>
      </c>
      <c r="G29" s="345">
        <v>0.5</v>
      </c>
      <c r="H29" s="346">
        <f t="shared" si="0"/>
        <v>41</v>
      </c>
      <c r="I29" s="347">
        <f t="shared" si="1"/>
        <v>83</v>
      </c>
      <c r="J29" s="348">
        <v>3</v>
      </c>
      <c r="K29" s="349">
        <v>2</v>
      </c>
      <c r="L29" s="350">
        <f t="shared" si="2"/>
        <v>123</v>
      </c>
      <c r="M29" s="351" t="str">
        <f t="shared" si="3"/>
        <v xml:space="preserve"> </v>
      </c>
      <c r="N29" s="351">
        <f t="shared" si="4"/>
        <v>123</v>
      </c>
      <c r="O29" s="351" t="str">
        <f t="shared" si="5"/>
        <v xml:space="preserve"> </v>
      </c>
      <c r="P29" s="351" t="str">
        <f t="shared" si="6"/>
        <v xml:space="preserve"> </v>
      </c>
      <c r="Q29" s="351" t="str">
        <f t="shared" si="7"/>
        <v xml:space="preserve"> </v>
      </c>
      <c r="R29" s="351" t="str">
        <f t="shared" si="8"/>
        <v xml:space="preserve"> </v>
      </c>
      <c r="S29" s="351" t="str">
        <f t="shared" si="9"/>
        <v xml:space="preserve"> </v>
      </c>
      <c r="T29" s="351" t="str">
        <f t="shared" si="10"/>
        <v xml:space="preserve"> </v>
      </c>
      <c r="U29" s="351" t="str">
        <f t="shared" si="11"/>
        <v xml:space="preserve"> </v>
      </c>
      <c r="V29" s="351" t="str">
        <f t="shared" si="12"/>
        <v xml:space="preserve"> </v>
      </c>
      <c r="W29" s="351" t="str">
        <f t="shared" si="13"/>
        <v xml:space="preserve"> </v>
      </c>
      <c r="X29" s="351" t="str">
        <f t="shared" si="14"/>
        <v xml:space="preserve"> </v>
      </c>
    </row>
    <row r="30" spans="2:24">
      <c r="B30" s="341" t="s">
        <v>619</v>
      </c>
      <c r="C30" s="342">
        <v>163</v>
      </c>
      <c r="D30" s="343" t="s">
        <v>597</v>
      </c>
      <c r="E30" s="344"/>
      <c r="F30" s="345">
        <v>1</v>
      </c>
      <c r="G30" s="345">
        <v>0.5</v>
      </c>
      <c r="H30" s="346">
        <f t="shared" si="0"/>
        <v>81</v>
      </c>
      <c r="I30" s="347">
        <f t="shared" si="1"/>
        <v>163</v>
      </c>
      <c r="J30" s="348">
        <v>3</v>
      </c>
      <c r="K30" s="349">
        <v>2</v>
      </c>
      <c r="L30" s="350">
        <f t="shared" si="2"/>
        <v>243</v>
      </c>
      <c r="M30" s="351" t="str">
        <f t="shared" si="3"/>
        <v xml:space="preserve"> </v>
      </c>
      <c r="N30" s="351">
        <f t="shared" si="4"/>
        <v>243</v>
      </c>
      <c r="O30" s="351" t="str">
        <f t="shared" si="5"/>
        <v xml:space="preserve"> </v>
      </c>
      <c r="P30" s="351" t="str">
        <f t="shared" si="6"/>
        <v xml:space="preserve"> </v>
      </c>
      <c r="Q30" s="351" t="str">
        <f t="shared" si="7"/>
        <v xml:space="preserve"> </v>
      </c>
      <c r="R30" s="351" t="str">
        <f t="shared" si="8"/>
        <v xml:space="preserve"> </v>
      </c>
      <c r="S30" s="351" t="str">
        <f t="shared" si="9"/>
        <v xml:space="preserve"> </v>
      </c>
      <c r="T30" s="351" t="str">
        <f t="shared" si="10"/>
        <v xml:space="preserve"> </v>
      </c>
      <c r="U30" s="351" t="str">
        <f t="shared" si="11"/>
        <v xml:space="preserve"> </v>
      </c>
      <c r="V30" s="351" t="str">
        <f t="shared" si="12"/>
        <v xml:space="preserve"> </v>
      </c>
      <c r="W30" s="351" t="str">
        <f t="shared" si="13"/>
        <v xml:space="preserve"> </v>
      </c>
      <c r="X30" s="351" t="str">
        <f t="shared" si="14"/>
        <v xml:space="preserve"> </v>
      </c>
    </row>
    <row r="31" spans="2:24">
      <c r="B31" s="341" t="s">
        <v>620</v>
      </c>
      <c r="C31" s="342">
        <v>129</v>
      </c>
      <c r="D31" s="343" t="s">
        <v>597</v>
      </c>
      <c r="E31" s="344"/>
      <c r="F31" s="345">
        <v>1</v>
      </c>
      <c r="G31" s="345">
        <v>0.5</v>
      </c>
      <c r="H31" s="346">
        <f t="shared" si="0"/>
        <v>64</v>
      </c>
      <c r="I31" s="347">
        <f t="shared" si="1"/>
        <v>129</v>
      </c>
      <c r="J31" s="348">
        <v>3</v>
      </c>
      <c r="K31" s="349">
        <v>2</v>
      </c>
      <c r="L31" s="350">
        <f t="shared" si="2"/>
        <v>192</v>
      </c>
      <c r="M31" s="351" t="str">
        <f t="shared" si="3"/>
        <v xml:space="preserve"> </v>
      </c>
      <c r="N31" s="351">
        <f t="shared" si="4"/>
        <v>192</v>
      </c>
      <c r="O31" s="351" t="str">
        <f t="shared" si="5"/>
        <v xml:space="preserve"> </v>
      </c>
      <c r="P31" s="351" t="str">
        <f t="shared" si="6"/>
        <v xml:space="preserve"> </v>
      </c>
      <c r="Q31" s="351" t="str">
        <f t="shared" si="7"/>
        <v xml:space="preserve"> </v>
      </c>
      <c r="R31" s="351" t="str">
        <f t="shared" si="8"/>
        <v xml:space="preserve"> </v>
      </c>
      <c r="S31" s="351" t="str">
        <f t="shared" si="9"/>
        <v xml:space="preserve"> </v>
      </c>
      <c r="T31" s="351" t="str">
        <f t="shared" si="10"/>
        <v xml:space="preserve"> </v>
      </c>
      <c r="U31" s="351" t="str">
        <f t="shared" si="11"/>
        <v xml:space="preserve"> </v>
      </c>
      <c r="V31" s="351" t="str">
        <f t="shared" si="12"/>
        <v xml:space="preserve"> </v>
      </c>
      <c r="W31" s="351" t="str">
        <f t="shared" si="13"/>
        <v xml:space="preserve"> </v>
      </c>
      <c r="X31" s="351" t="str">
        <f t="shared" si="14"/>
        <v xml:space="preserve"> </v>
      </c>
    </row>
    <row r="32" spans="2:24">
      <c r="B32" s="341" t="s">
        <v>621</v>
      </c>
      <c r="C32" s="342">
        <v>231</v>
      </c>
      <c r="D32" s="343" t="s">
        <v>597</v>
      </c>
      <c r="E32" s="344"/>
      <c r="F32" s="345">
        <v>1</v>
      </c>
      <c r="G32" s="345">
        <v>0.5</v>
      </c>
      <c r="H32" s="346">
        <f t="shared" si="0"/>
        <v>115</v>
      </c>
      <c r="I32" s="347">
        <f t="shared" si="1"/>
        <v>231</v>
      </c>
      <c r="J32" s="348">
        <v>3</v>
      </c>
      <c r="K32" s="349">
        <v>2</v>
      </c>
      <c r="L32" s="350">
        <f t="shared" si="2"/>
        <v>345</v>
      </c>
      <c r="M32" s="351" t="str">
        <f t="shared" si="3"/>
        <v xml:space="preserve"> </v>
      </c>
      <c r="N32" s="351">
        <f t="shared" si="4"/>
        <v>345</v>
      </c>
      <c r="O32" s="351" t="str">
        <f t="shared" si="5"/>
        <v xml:space="preserve"> </v>
      </c>
      <c r="P32" s="351" t="str">
        <f t="shared" si="6"/>
        <v xml:space="preserve"> </v>
      </c>
      <c r="Q32" s="351" t="str">
        <f t="shared" si="7"/>
        <v xml:space="preserve"> </v>
      </c>
      <c r="R32" s="351" t="str">
        <f t="shared" si="8"/>
        <v xml:space="preserve"> </v>
      </c>
      <c r="S32" s="351" t="str">
        <f t="shared" si="9"/>
        <v xml:space="preserve"> </v>
      </c>
      <c r="T32" s="351" t="str">
        <f t="shared" si="10"/>
        <v xml:space="preserve"> </v>
      </c>
      <c r="U32" s="351" t="str">
        <f t="shared" si="11"/>
        <v xml:space="preserve"> </v>
      </c>
      <c r="V32" s="351" t="str">
        <f t="shared" si="12"/>
        <v xml:space="preserve"> </v>
      </c>
      <c r="W32" s="351" t="str">
        <f t="shared" si="13"/>
        <v xml:space="preserve"> </v>
      </c>
      <c r="X32" s="351" t="str">
        <f t="shared" si="14"/>
        <v xml:space="preserve"> </v>
      </c>
    </row>
    <row r="33" spans="2:24">
      <c r="B33" s="341" t="s">
        <v>622</v>
      </c>
      <c r="C33" s="342">
        <v>33</v>
      </c>
      <c r="D33" s="343" t="s">
        <v>597</v>
      </c>
      <c r="E33" s="344"/>
      <c r="F33" s="345">
        <v>1</v>
      </c>
      <c r="G33" s="345">
        <v>0.5</v>
      </c>
      <c r="H33" s="346">
        <f t="shared" si="0"/>
        <v>16</v>
      </c>
      <c r="I33" s="347">
        <f t="shared" si="1"/>
        <v>33</v>
      </c>
      <c r="J33" s="348">
        <v>3</v>
      </c>
      <c r="K33" s="349">
        <v>2</v>
      </c>
      <c r="L33" s="350">
        <f t="shared" si="2"/>
        <v>48</v>
      </c>
      <c r="M33" s="351" t="str">
        <f t="shared" si="3"/>
        <v xml:space="preserve"> </v>
      </c>
      <c r="N33" s="351">
        <f t="shared" si="4"/>
        <v>48</v>
      </c>
      <c r="O33" s="351" t="str">
        <f t="shared" si="5"/>
        <v xml:space="preserve"> </v>
      </c>
      <c r="P33" s="351" t="str">
        <f t="shared" si="6"/>
        <v xml:space="preserve"> </v>
      </c>
      <c r="Q33" s="351" t="str">
        <f t="shared" si="7"/>
        <v xml:space="preserve"> </v>
      </c>
      <c r="R33" s="351" t="str">
        <f t="shared" si="8"/>
        <v xml:space="preserve"> </v>
      </c>
      <c r="S33" s="351" t="str">
        <f t="shared" si="9"/>
        <v xml:space="preserve"> </v>
      </c>
      <c r="T33" s="351" t="str">
        <f t="shared" si="10"/>
        <v xml:space="preserve"> </v>
      </c>
      <c r="U33" s="351" t="str">
        <f t="shared" si="11"/>
        <v xml:space="preserve"> </v>
      </c>
      <c r="V33" s="351" t="str">
        <f t="shared" si="12"/>
        <v xml:space="preserve"> </v>
      </c>
      <c r="W33" s="351" t="str">
        <f t="shared" si="13"/>
        <v xml:space="preserve"> </v>
      </c>
      <c r="X33" s="351" t="str">
        <f t="shared" si="14"/>
        <v xml:space="preserve"> </v>
      </c>
    </row>
    <row r="34" spans="2:24">
      <c r="B34" s="341" t="s">
        <v>623</v>
      </c>
      <c r="C34" s="342">
        <v>2621</v>
      </c>
      <c r="D34" s="343" t="s">
        <v>597</v>
      </c>
      <c r="E34" s="344"/>
      <c r="F34" s="345">
        <v>1.04</v>
      </c>
      <c r="G34" s="345">
        <v>0.7</v>
      </c>
      <c r="H34" s="346">
        <f t="shared" si="0"/>
        <v>1908</v>
      </c>
      <c r="I34" s="347">
        <f t="shared" si="1"/>
        <v>2621</v>
      </c>
      <c r="J34" s="348">
        <v>3</v>
      </c>
      <c r="K34" s="349">
        <v>8</v>
      </c>
      <c r="L34" s="350">
        <f t="shared" si="2"/>
        <v>5724</v>
      </c>
      <c r="M34" s="351" t="str">
        <f t="shared" si="3"/>
        <v xml:space="preserve"> </v>
      </c>
      <c r="N34" s="351" t="str">
        <f t="shared" si="4"/>
        <v xml:space="preserve"> </v>
      </c>
      <c r="O34" s="351" t="str">
        <f t="shared" si="5"/>
        <v xml:space="preserve"> </v>
      </c>
      <c r="P34" s="351" t="str">
        <f t="shared" si="6"/>
        <v xml:space="preserve"> </v>
      </c>
      <c r="Q34" s="351" t="str">
        <f t="shared" si="7"/>
        <v xml:space="preserve"> </v>
      </c>
      <c r="R34" s="351" t="str">
        <f t="shared" si="8"/>
        <v xml:space="preserve"> </v>
      </c>
      <c r="S34" s="351" t="str">
        <f t="shared" si="9"/>
        <v xml:space="preserve"> </v>
      </c>
      <c r="T34" s="351">
        <f t="shared" si="10"/>
        <v>5724</v>
      </c>
      <c r="U34" s="351" t="str">
        <f t="shared" si="11"/>
        <v xml:space="preserve"> </v>
      </c>
      <c r="V34" s="351" t="str">
        <f t="shared" si="12"/>
        <v xml:space="preserve"> </v>
      </c>
      <c r="W34" s="351" t="str">
        <f t="shared" si="13"/>
        <v xml:space="preserve"> </v>
      </c>
      <c r="X34" s="351" t="str">
        <f t="shared" si="14"/>
        <v xml:space="preserve"> </v>
      </c>
    </row>
    <row r="35" spans="2:24">
      <c r="B35" s="341" t="s">
        <v>624</v>
      </c>
      <c r="C35" s="342">
        <v>1987</v>
      </c>
      <c r="D35" s="343" t="s">
        <v>597</v>
      </c>
      <c r="E35" s="344"/>
      <c r="F35" s="345">
        <v>1</v>
      </c>
      <c r="G35" s="345">
        <v>0.7</v>
      </c>
      <c r="H35" s="346">
        <f t="shared" si="0"/>
        <v>1390</v>
      </c>
      <c r="I35" s="347">
        <f t="shared" si="1"/>
        <v>1987</v>
      </c>
      <c r="J35" s="348">
        <v>3</v>
      </c>
      <c r="K35" s="349">
        <v>2</v>
      </c>
      <c r="L35" s="350">
        <f t="shared" si="2"/>
        <v>4170</v>
      </c>
      <c r="M35" s="351" t="str">
        <f t="shared" si="3"/>
        <v xml:space="preserve"> </v>
      </c>
      <c r="N35" s="351">
        <f t="shared" si="4"/>
        <v>4170</v>
      </c>
      <c r="O35" s="351" t="str">
        <f t="shared" si="5"/>
        <v xml:space="preserve"> </v>
      </c>
      <c r="P35" s="351" t="str">
        <f t="shared" si="6"/>
        <v xml:space="preserve"> </v>
      </c>
      <c r="Q35" s="351" t="str">
        <f t="shared" si="7"/>
        <v xml:space="preserve"> </v>
      </c>
      <c r="R35" s="351" t="str">
        <f t="shared" si="8"/>
        <v xml:space="preserve"> </v>
      </c>
      <c r="S35" s="351" t="str">
        <f t="shared" si="9"/>
        <v xml:space="preserve"> </v>
      </c>
      <c r="T35" s="351" t="str">
        <f t="shared" si="10"/>
        <v xml:space="preserve"> </v>
      </c>
      <c r="U35" s="351" t="str">
        <f t="shared" si="11"/>
        <v xml:space="preserve"> </v>
      </c>
      <c r="V35" s="351" t="str">
        <f t="shared" si="12"/>
        <v xml:space="preserve"> </v>
      </c>
      <c r="W35" s="351" t="str">
        <f t="shared" si="13"/>
        <v xml:space="preserve"> </v>
      </c>
      <c r="X35" s="351" t="str">
        <f t="shared" si="14"/>
        <v xml:space="preserve"> </v>
      </c>
    </row>
    <row r="36" spans="2:24">
      <c r="B36" s="341" t="s">
        <v>625</v>
      </c>
      <c r="C36" s="342">
        <v>98</v>
      </c>
      <c r="D36" s="343" t="s">
        <v>597</v>
      </c>
      <c r="E36" s="344"/>
      <c r="F36" s="345">
        <v>1</v>
      </c>
      <c r="G36" s="345">
        <v>0.5</v>
      </c>
      <c r="H36" s="346">
        <f t="shared" si="0"/>
        <v>49</v>
      </c>
      <c r="I36" s="347">
        <f t="shared" si="1"/>
        <v>98</v>
      </c>
      <c r="J36" s="348">
        <v>3</v>
      </c>
      <c r="K36" s="349">
        <v>2</v>
      </c>
      <c r="L36" s="350">
        <f t="shared" si="2"/>
        <v>147</v>
      </c>
      <c r="M36" s="351" t="str">
        <f t="shared" si="3"/>
        <v xml:space="preserve"> </v>
      </c>
      <c r="N36" s="351">
        <f t="shared" si="4"/>
        <v>147</v>
      </c>
      <c r="O36" s="351" t="str">
        <f t="shared" si="5"/>
        <v xml:space="preserve"> </v>
      </c>
      <c r="P36" s="351" t="str">
        <f t="shared" si="6"/>
        <v xml:space="preserve"> </v>
      </c>
      <c r="Q36" s="351" t="str">
        <f t="shared" si="7"/>
        <v xml:space="preserve"> </v>
      </c>
      <c r="R36" s="351" t="str">
        <f t="shared" si="8"/>
        <v xml:space="preserve"> </v>
      </c>
      <c r="S36" s="351" t="str">
        <f t="shared" si="9"/>
        <v xml:space="preserve"> </v>
      </c>
      <c r="T36" s="351" t="str">
        <f t="shared" si="10"/>
        <v xml:space="preserve"> </v>
      </c>
      <c r="U36" s="351" t="str">
        <f t="shared" si="11"/>
        <v xml:space="preserve"> </v>
      </c>
      <c r="V36" s="351" t="str">
        <f t="shared" si="12"/>
        <v xml:space="preserve"> </v>
      </c>
      <c r="W36" s="351" t="str">
        <f t="shared" si="13"/>
        <v xml:space="preserve"> </v>
      </c>
      <c r="X36" s="351" t="str">
        <f t="shared" si="14"/>
        <v xml:space="preserve"> </v>
      </c>
    </row>
    <row r="37" spans="2:24">
      <c r="B37" s="341" t="s">
        <v>626</v>
      </c>
      <c r="C37" s="342">
        <v>97</v>
      </c>
      <c r="D37" s="343" t="s">
        <v>597</v>
      </c>
      <c r="E37" s="344"/>
      <c r="F37" s="345">
        <v>1</v>
      </c>
      <c r="G37" s="345">
        <v>0.5</v>
      </c>
      <c r="H37" s="346">
        <f t="shared" si="0"/>
        <v>48</v>
      </c>
      <c r="I37" s="347">
        <f t="shared" si="1"/>
        <v>97</v>
      </c>
      <c r="J37" s="348">
        <v>3</v>
      </c>
      <c r="K37" s="349">
        <v>2</v>
      </c>
      <c r="L37" s="350">
        <f t="shared" si="2"/>
        <v>144</v>
      </c>
      <c r="M37" s="351" t="str">
        <f t="shared" si="3"/>
        <v xml:space="preserve"> </v>
      </c>
      <c r="N37" s="351">
        <f t="shared" si="4"/>
        <v>144</v>
      </c>
      <c r="O37" s="351" t="str">
        <f t="shared" si="5"/>
        <v xml:space="preserve"> </v>
      </c>
      <c r="P37" s="351" t="str">
        <f t="shared" si="6"/>
        <v xml:space="preserve"> </v>
      </c>
      <c r="Q37" s="351" t="str">
        <f t="shared" si="7"/>
        <v xml:space="preserve"> </v>
      </c>
      <c r="R37" s="351" t="str">
        <f t="shared" si="8"/>
        <v xml:space="preserve"> </v>
      </c>
      <c r="S37" s="351" t="str">
        <f t="shared" si="9"/>
        <v xml:space="preserve"> </v>
      </c>
      <c r="T37" s="351" t="str">
        <f t="shared" si="10"/>
        <v xml:space="preserve"> </v>
      </c>
      <c r="U37" s="351" t="str">
        <f t="shared" si="11"/>
        <v xml:space="preserve"> </v>
      </c>
      <c r="V37" s="351" t="str">
        <f t="shared" si="12"/>
        <v xml:space="preserve"> </v>
      </c>
      <c r="W37" s="351" t="str">
        <f t="shared" si="13"/>
        <v xml:space="preserve"> </v>
      </c>
      <c r="X37" s="351" t="str">
        <f t="shared" si="14"/>
        <v xml:space="preserve"> </v>
      </c>
    </row>
    <row r="38" spans="2:24">
      <c r="B38" s="341" t="s">
        <v>627</v>
      </c>
      <c r="C38" s="342">
        <v>105</v>
      </c>
      <c r="D38" s="343" t="s">
        <v>597</v>
      </c>
      <c r="E38" s="344"/>
      <c r="F38" s="345">
        <v>1</v>
      </c>
      <c r="G38" s="345">
        <v>0.5</v>
      </c>
      <c r="H38" s="346">
        <f t="shared" si="0"/>
        <v>52</v>
      </c>
      <c r="I38" s="347">
        <f t="shared" si="1"/>
        <v>105</v>
      </c>
      <c r="J38" s="348">
        <v>3</v>
      </c>
      <c r="K38" s="349">
        <v>2</v>
      </c>
      <c r="L38" s="350">
        <f t="shared" si="2"/>
        <v>156</v>
      </c>
      <c r="M38" s="351" t="str">
        <f t="shared" si="3"/>
        <v xml:space="preserve"> </v>
      </c>
      <c r="N38" s="351">
        <f t="shared" si="4"/>
        <v>156</v>
      </c>
      <c r="O38" s="351" t="str">
        <f t="shared" si="5"/>
        <v xml:space="preserve"> </v>
      </c>
      <c r="P38" s="351" t="str">
        <f t="shared" si="6"/>
        <v xml:space="preserve"> </v>
      </c>
      <c r="Q38" s="351" t="str">
        <f t="shared" si="7"/>
        <v xml:space="preserve"> </v>
      </c>
      <c r="R38" s="351" t="str">
        <f t="shared" si="8"/>
        <v xml:space="preserve"> </v>
      </c>
      <c r="S38" s="351" t="str">
        <f t="shared" si="9"/>
        <v xml:space="preserve"> </v>
      </c>
      <c r="T38" s="351" t="str">
        <f t="shared" si="10"/>
        <v xml:space="preserve"> </v>
      </c>
      <c r="U38" s="351" t="str">
        <f t="shared" si="11"/>
        <v xml:space="preserve"> </v>
      </c>
      <c r="V38" s="351" t="str">
        <f t="shared" si="12"/>
        <v xml:space="preserve"> </v>
      </c>
      <c r="W38" s="351" t="str">
        <f t="shared" si="13"/>
        <v xml:space="preserve"> </v>
      </c>
      <c r="X38" s="351" t="str">
        <f t="shared" si="14"/>
        <v xml:space="preserve"> </v>
      </c>
    </row>
    <row r="39" spans="2:24">
      <c r="B39" s="341" t="s">
        <v>628</v>
      </c>
      <c r="C39" s="342">
        <v>874</v>
      </c>
      <c r="D39" s="343" t="s">
        <v>597</v>
      </c>
      <c r="E39" s="344"/>
      <c r="F39" s="345">
        <v>1</v>
      </c>
      <c r="G39" s="345">
        <v>0.5</v>
      </c>
      <c r="H39" s="346">
        <f t="shared" si="0"/>
        <v>437</v>
      </c>
      <c r="I39" s="347">
        <f t="shared" si="1"/>
        <v>874</v>
      </c>
      <c r="J39" s="348">
        <v>4</v>
      </c>
      <c r="K39" s="349">
        <v>2</v>
      </c>
      <c r="L39" s="350">
        <f t="shared" si="2"/>
        <v>1748</v>
      </c>
      <c r="M39" s="351" t="str">
        <f t="shared" si="3"/>
        <v xml:space="preserve"> </v>
      </c>
      <c r="N39" s="351">
        <f t="shared" si="4"/>
        <v>1748</v>
      </c>
      <c r="O39" s="351" t="str">
        <f t="shared" si="5"/>
        <v xml:space="preserve"> </v>
      </c>
      <c r="P39" s="351" t="str">
        <f t="shared" si="6"/>
        <v xml:space="preserve"> </v>
      </c>
      <c r="Q39" s="351" t="str">
        <f t="shared" si="7"/>
        <v xml:space="preserve"> </v>
      </c>
      <c r="R39" s="351" t="str">
        <f t="shared" si="8"/>
        <v xml:space="preserve"> </v>
      </c>
      <c r="S39" s="351" t="str">
        <f t="shared" si="9"/>
        <v xml:space="preserve"> </v>
      </c>
      <c r="T39" s="351" t="str">
        <f t="shared" si="10"/>
        <v xml:space="preserve"> </v>
      </c>
      <c r="U39" s="351" t="str">
        <f t="shared" si="11"/>
        <v xml:space="preserve"> </v>
      </c>
      <c r="V39" s="351" t="str">
        <f t="shared" si="12"/>
        <v xml:space="preserve"> </v>
      </c>
      <c r="W39" s="351" t="str">
        <f t="shared" si="13"/>
        <v xml:space="preserve"> </v>
      </c>
      <c r="X39" s="351" t="str">
        <f t="shared" si="14"/>
        <v xml:space="preserve"> </v>
      </c>
    </row>
    <row r="40" spans="2:24">
      <c r="B40" s="341" t="s">
        <v>629</v>
      </c>
      <c r="C40" s="342">
        <v>457</v>
      </c>
      <c r="D40" s="343" t="s">
        <v>597</v>
      </c>
      <c r="E40" s="344"/>
      <c r="F40" s="345">
        <v>1.04</v>
      </c>
      <c r="G40" s="345">
        <v>0.5</v>
      </c>
      <c r="H40" s="346">
        <f t="shared" si="0"/>
        <v>237</v>
      </c>
      <c r="I40" s="347">
        <f t="shared" si="1"/>
        <v>457</v>
      </c>
      <c r="J40" s="348">
        <v>4</v>
      </c>
      <c r="K40" s="349">
        <v>8</v>
      </c>
      <c r="L40" s="350">
        <f t="shared" ref="L40:L71" si="15">+H40*J40</f>
        <v>948</v>
      </c>
      <c r="M40" s="351" t="str">
        <f t="shared" ref="M40:M71" si="16">+IF($K40=1,$L40," ")</f>
        <v xml:space="preserve"> </v>
      </c>
      <c r="N40" s="351" t="str">
        <f t="shared" ref="N40:N71" si="17">+IF($K40=2,$L40," ")</f>
        <v xml:space="preserve"> </v>
      </c>
      <c r="O40" s="351" t="str">
        <f t="shared" ref="O40:O71" si="18">+IF($K40=3,$L40," ")</f>
        <v xml:space="preserve"> </v>
      </c>
      <c r="P40" s="351" t="str">
        <f t="shared" ref="P40:P71" si="19">+IF($K40=4,$L40," ")</f>
        <v xml:space="preserve"> </v>
      </c>
      <c r="Q40" s="351" t="str">
        <f t="shared" ref="Q40:Q71" si="20">+IF($K40=5,$L40," ")</f>
        <v xml:space="preserve"> </v>
      </c>
      <c r="R40" s="351" t="str">
        <f t="shared" ref="R40:R71" si="21">+IF($K40=6,$L40," ")</f>
        <v xml:space="preserve"> </v>
      </c>
      <c r="S40" s="351" t="str">
        <f t="shared" ref="S40:S71" si="22">+IF($K40=7,$L40," ")</f>
        <v xml:space="preserve"> </v>
      </c>
      <c r="T40" s="351">
        <f t="shared" ref="T40:T71" si="23">+IF($K40=8,$L40," ")</f>
        <v>948</v>
      </c>
      <c r="U40" s="351" t="str">
        <f t="shared" ref="U40:U71" si="24">+IF($K40=9,$L40," ")</f>
        <v xml:space="preserve"> </v>
      </c>
      <c r="V40" s="351" t="str">
        <f t="shared" ref="V40:V71" si="25">+IF($K40=10,$L40," ")</f>
        <v xml:space="preserve"> </v>
      </c>
      <c r="W40" s="351" t="str">
        <f t="shared" ref="W40:W71" si="26">+IF($K40=11,$L40," ")</f>
        <v xml:space="preserve"> </v>
      </c>
      <c r="X40" s="351" t="str">
        <f t="shared" ref="X40:X71" si="27">+IF($K40=12,$L40," ")</f>
        <v xml:space="preserve"> </v>
      </c>
    </row>
    <row r="41" spans="2:24">
      <c r="B41" s="341" t="s">
        <v>630</v>
      </c>
      <c r="C41" s="342">
        <v>1344</v>
      </c>
      <c r="D41" s="343" t="s">
        <v>597</v>
      </c>
      <c r="E41" s="344"/>
      <c r="F41" s="345">
        <v>1.04</v>
      </c>
      <c r="G41" s="345">
        <v>0.5</v>
      </c>
      <c r="H41" s="346">
        <f t="shared" si="0"/>
        <v>698</v>
      </c>
      <c r="I41" s="347">
        <f t="shared" si="1"/>
        <v>1344</v>
      </c>
      <c r="J41" s="348">
        <v>4</v>
      </c>
      <c r="K41" s="349">
        <v>8</v>
      </c>
      <c r="L41" s="350">
        <f t="shared" si="15"/>
        <v>2792</v>
      </c>
      <c r="M41" s="351" t="str">
        <f t="shared" si="16"/>
        <v xml:space="preserve"> </v>
      </c>
      <c r="N41" s="351" t="str">
        <f t="shared" si="17"/>
        <v xml:space="preserve"> </v>
      </c>
      <c r="O41" s="351" t="str">
        <f t="shared" si="18"/>
        <v xml:space="preserve"> </v>
      </c>
      <c r="P41" s="351" t="str">
        <f t="shared" si="19"/>
        <v xml:space="preserve"> </v>
      </c>
      <c r="Q41" s="351" t="str">
        <f t="shared" si="20"/>
        <v xml:space="preserve"> </v>
      </c>
      <c r="R41" s="351" t="str">
        <f t="shared" si="21"/>
        <v xml:space="preserve"> </v>
      </c>
      <c r="S41" s="351" t="str">
        <f t="shared" si="22"/>
        <v xml:space="preserve"> </v>
      </c>
      <c r="T41" s="351">
        <f t="shared" si="23"/>
        <v>2792</v>
      </c>
      <c r="U41" s="351" t="str">
        <f t="shared" si="24"/>
        <v xml:space="preserve"> </v>
      </c>
      <c r="V41" s="351" t="str">
        <f t="shared" si="25"/>
        <v xml:space="preserve"> </v>
      </c>
      <c r="W41" s="351" t="str">
        <f t="shared" si="26"/>
        <v xml:space="preserve"> </v>
      </c>
      <c r="X41" s="351" t="str">
        <f t="shared" si="27"/>
        <v xml:space="preserve"> </v>
      </c>
    </row>
    <row r="42" spans="2:24">
      <c r="B42" s="341" t="s">
        <v>631</v>
      </c>
      <c r="C42" s="342">
        <v>99</v>
      </c>
      <c r="D42" s="343" t="s">
        <v>597</v>
      </c>
      <c r="E42" s="344"/>
      <c r="F42" s="345">
        <v>1</v>
      </c>
      <c r="G42" s="345">
        <v>0.7</v>
      </c>
      <c r="H42" s="346">
        <f t="shared" si="0"/>
        <v>69</v>
      </c>
      <c r="I42" s="347">
        <f t="shared" si="1"/>
        <v>99</v>
      </c>
      <c r="J42" s="348">
        <v>4</v>
      </c>
      <c r="K42" s="349">
        <v>2</v>
      </c>
      <c r="L42" s="350">
        <f t="shared" si="15"/>
        <v>276</v>
      </c>
      <c r="M42" s="351" t="str">
        <f t="shared" si="16"/>
        <v xml:space="preserve"> </v>
      </c>
      <c r="N42" s="351">
        <f t="shared" si="17"/>
        <v>276</v>
      </c>
      <c r="O42" s="351" t="str">
        <f t="shared" si="18"/>
        <v xml:space="preserve"> </v>
      </c>
      <c r="P42" s="351" t="str">
        <f t="shared" si="19"/>
        <v xml:space="preserve"> </v>
      </c>
      <c r="Q42" s="351" t="str">
        <f t="shared" si="20"/>
        <v xml:space="preserve"> </v>
      </c>
      <c r="R42" s="351" t="str">
        <f t="shared" si="21"/>
        <v xml:space="preserve"> </v>
      </c>
      <c r="S42" s="351" t="str">
        <f t="shared" si="22"/>
        <v xml:space="preserve"> </v>
      </c>
      <c r="T42" s="351" t="str">
        <f t="shared" si="23"/>
        <v xml:space="preserve"> </v>
      </c>
      <c r="U42" s="351" t="str">
        <f t="shared" si="24"/>
        <v xml:space="preserve"> </v>
      </c>
      <c r="V42" s="351" t="str">
        <f t="shared" si="25"/>
        <v xml:space="preserve"> </v>
      </c>
      <c r="W42" s="351" t="str">
        <f t="shared" si="26"/>
        <v xml:space="preserve"> </v>
      </c>
      <c r="X42" s="351" t="str">
        <f t="shared" si="27"/>
        <v xml:space="preserve"> </v>
      </c>
    </row>
    <row r="43" spans="2:24">
      <c r="B43" s="341" t="s">
        <v>632</v>
      </c>
      <c r="C43" s="342">
        <v>1457</v>
      </c>
      <c r="D43" s="343" t="s">
        <v>597</v>
      </c>
      <c r="E43" s="344"/>
      <c r="F43" s="345">
        <v>1</v>
      </c>
      <c r="G43" s="345">
        <v>0.7</v>
      </c>
      <c r="H43" s="346">
        <f t="shared" si="0"/>
        <v>1019</v>
      </c>
      <c r="I43" s="347">
        <f t="shared" si="1"/>
        <v>1457</v>
      </c>
      <c r="J43" s="348">
        <v>4</v>
      </c>
      <c r="K43" s="349">
        <v>2</v>
      </c>
      <c r="L43" s="350">
        <f t="shared" si="15"/>
        <v>4076</v>
      </c>
      <c r="M43" s="351" t="str">
        <f t="shared" si="16"/>
        <v xml:space="preserve"> </v>
      </c>
      <c r="N43" s="351">
        <f t="shared" si="17"/>
        <v>4076</v>
      </c>
      <c r="O43" s="351" t="str">
        <f t="shared" si="18"/>
        <v xml:space="preserve"> </v>
      </c>
      <c r="P43" s="351" t="str">
        <f t="shared" si="19"/>
        <v xml:space="preserve"> </v>
      </c>
      <c r="Q43" s="351" t="str">
        <f t="shared" si="20"/>
        <v xml:space="preserve"> </v>
      </c>
      <c r="R43" s="351" t="str">
        <f t="shared" si="21"/>
        <v xml:space="preserve"> </v>
      </c>
      <c r="S43" s="351" t="str">
        <f t="shared" si="22"/>
        <v xml:space="preserve"> </v>
      </c>
      <c r="T43" s="351" t="str">
        <f t="shared" si="23"/>
        <v xml:space="preserve"> </v>
      </c>
      <c r="U43" s="351" t="str">
        <f t="shared" si="24"/>
        <v xml:space="preserve"> </v>
      </c>
      <c r="V43" s="351" t="str">
        <f t="shared" si="25"/>
        <v xml:space="preserve"> </v>
      </c>
      <c r="W43" s="351" t="str">
        <f t="shared" si="26"/>
        <v xml:space="preserve"> </v>
      </c>
      <c r="X43" s="351" t="str">
        <f t="shared" si="27"/>
        <v xml:space="preserve"> </v>
      </c>
    </row>
    <row r="44" spans="2:24">
      <c r="B44" s="341" t="s">
        <v>633</v>
      </c>
      <c r="C44" s="342">
        <v>1519</v>
      </c>
      <c r="D44" s="343" t="s">
        <v>597</v>
      </c>
      <c r="E44" s="344"/>
      <c r="F44" s="345">
        <v>1</v>
      </c>
      <c r="G44" s="345">
        <v>0.7</v>
      </c>
      <c r="H44" s="346">
        <f t="shared" si="0"/>
        <v>1063</v>
      </c>
      <c r="I44" s="347">
        <f t="shared" si="1"/>
        <v>1519</v>
      </c>
      <c r="J44" s="348">
        <v>3</v>
      </c>
      <c r="K44" s="349">
        <v>2</v>
      </c>
      <c r="L44" s="350">
        <f t="shared" si="15"/>
        <v>3189</v>
      </c>
      <c r="M44" s="351" t="str">
        <f t="shared" si="16"/>
        <v xml:space="preserve"> </v>
      </c>
      <c r="N44" s="351">
        <f t="shared" si="17"/>
        <v>3189</v>
      </c>
      <c r="O44" s="351" t="str">
        <f t="shared" si="18"/>
        <v xml:space="preserve"> </v>
      </c>
      <c r="P44" s="351" t="str">
        <f t="shared" si="19"/>
        <v xml:space="preserve"> </v>
      </c>
      <c r="Q44" s="351" t="str">
        <f t="shared" si="20"/>
        <v xml:space="preserve"> </v>
      </c>
      <c r="R44" s="351" t="str">
        <f t="shared" si="21"/>
        <v xml:space="preserve"> </v>
      </c>
      <c r="S44" s="351" t="str">
        <f t="shared" si="22"/>
        <v xml:space="preserve"> </v>
      </c>
      <c r="T44" s="351" t="str">
        <f t="shared" si="23"/>
        <v xml:space="preserve"> </v>
      </c>
      <c r="U44" s="351" t="str">
        <f t="shared" si="24"/>
        <v xml:space="preserve"> </v>
      </c>
      <c r="V44" s="351" t="str">
        <f t="shared" si="25"/>
        <v xml:space="preserve"> </v>
      </c>
      <c r="W44" s="351" t="str">
        <f t="shared" si="26"/>
        <v xml:space="preserve"> </v>
      </c>
      <c r="X44" s="351" t="str">
        <f t="shared" si="27"/>
        <v xml:space="preserve"> </v>
      </c>
    </row>
    <row r="45" spans="2:24">
      <c r="B45" s="341" t="s">
        <v>634</v>
      </c>
      <c r="C45" s="342">
        <v>1132</v>
      </c>
      <c r="D45" s="343" t="s">
        <v>597</v>
      </c>
      <c r="E45" s="344"/>
      <c r="F45" s="345">
        <v>1.04</v>
      </c>
      <c r="G45" s="345">
        <v>0.5</v>
      </c>
      <c r="H45" s="346">
        <f t="shared" si="0"/>
        <v>588</v>
      </c>
      <c r="I45" s="347">
        <f t="shared" si="1"/>
        <v>1132</v>
      </c>
      <c r="J45" s="348">
        <v>4</v>
      </c>
      <c r="K45" s="349">
        <v>8</v>
      </c>
      <c r="L45" s="350">
        <f t="shared" si="15"/>
        <v>2352</v>
      </c>
      <c r="M45" s="351" t="str">
        <f t="shared" si="16"/>
        <v xml:space="preserve"> </v>
      </c>
      <c r="N45" s="351" t="str">
        <f t="shared" si="17"/>
        <v xml:space="preserve"> </v>
      </c>
      <c r="O45" s="351" t="str">
        <f t="shared" si="18"/>
        <v xml:space="preserve"> </v>
      </c>
      <c r="P45" s="351" t="str">
        <f t="shared" si="19"/>
        <v xml:space="preserve"> </v>
      </c>
      <c r="Q45" s="351" t="str">
        <f t="shared" si="20"/>
        <v xml:space="preserve"> </v>
      </c>
      <c r="R45" s="351" t="str">
        <f t="shared" si="21"/>
        <v xml:space="preserve"> </v>
      </c>
      <c r="S45" s="351" t="str">
        <f t="shared" si="22"/>
        <v xml:space="preserve"> </v>
      </c>
      <c r="T45" s="351">
        <f t="shared" si="23"/>
        <v>2352</v>
      </c>
      <c r="U45" s="351" t="str">
        <f t="shared" si="24"/>
        <v xml:space="preserve"> </v>
      </c>
      <c r="V45" s="351" t="str">
        <f t="shared" si="25"/>
        <v xml:space="preserve"> </v>
      </c>
      <c r="W45" s="351" t="str">
        <f t="shared" si="26"/>
        <v xml:space="preserve"> </v>
      </c>
      <c r="X45" s="351" t="str">
        <f t="shared" si="27"/>
        <v xml:space="preserve"> </v>
      </c>
    </row>
    <row r="46" spans="2:24">
      <c r="B46" s="341" t="s">
        <v>635</v>
      </c>
      <c r="C46" s="342">
        <v>2071</v>
      </c>
      <c r="D46" s="343" t="s">
        <v>597</v>
      </c>
      <c r="E46" s="344"/>
      <c r="F46" s="345">
        <v>1.04</v>
      </c>
      <c r="G46" s="345">
        <v>0.5</v>
      </c>
      <c r="H46" s="346">
        <f t="shared" si="0"/>
        <v>1076</v>
      </c>
      <c r="I46" s="347">
        <f t="shared" si="1"/>
        <v>2071</v>
      </c>
      <c r="J46" s="348">
        <v>4</v>
      </c>
      <c r="K46" s="349">
        <v>8</v>
      </c>
      <c r="L46" s="350">
        <f t="shared" si="15"/>
        <v>4304</v>
      </c>
      <c r="M46" s="351" t="str">
        <f t="shared" si="16"/>
        <v xml:space="preserve"> </v>
      </c>
      <c r="N46" s="351" t="str">
        <f t="shared" si="17"/>
        <v xml:space="preserve"> </v>
      </c>
      <c r="O46" s="351" t="str">
        <f t="shared" si="18"/>
        <v xml:space="preserve"> </v>
      </c>
      <c r="P46" s="351" t="str">
        <f t="shared" si="19"/>
        <v xml:space="preserve"> </v>
      </c>
      <c r="Q46" s="351" t="str">
        <f t="shared" si="20"/>
        <v xml:space="preserve"> </v>
      </c>
      <c r="R46" s="351" t="str">
        <f t="shared" si="21"/>
        <v xml:space="preserve"> </v>
      </c>
      <c r="S46" s="351" t="str">
        <f t="shared" si="22"/>
        <v xml:space="preserve"> </v>
      </c>
      <c r="T46" s="351">
        <f t="shared" si="23"/>
        <v>4304</v>
      </c>
      <c r="U46" s="351" t="str">
        <f t="shared" si="24"/>
        <v xml:space="preserve"> </v>
      </c>
      <c r="V46" s="351" t="str">
        <f t="shared" si="25"/>
        <v xml:space="preserve"> </v>
      </c>
      <c r="W46" s="351" t="str">
        <f t="shared" si="26"/>
        <v xml:space="preserve"> </v>
      </c>
      <c r="X46" s="351" t="str">
        <f t="shared" si="27"/>
        <v xml:space="preserve"> </v>
      </c>
    </row>
    <row r="47" spans="2:24">
      <c r="B47" s="341" t="s">
        <v>636</v>
      </c>
      <c r="C47" s="342">
        <v>40</v>
      </c>
      <c r="D47" s="343" t="s">
        <v>597</v>
      </c>
      <c r="E47" s="344"/>
      <c r="F47" s="345">
        <v>1</v>
      </c>
      <c r="G47" s="345">
        <v>0.7</v>
      </c>
      <c r="H47" s="346">
        <f t="shared" si="0"/>
        <v>28</v>
      </c>
      <c r="I47" s="347">
        <f t="shared" si="1"/>
        <v>40</v>
      </c>
      <c r="J47" s="348">
        <v>2</v>
      </c>
      <c r="K47" s="349">
        <v>3</v>
      </c>
      <c r="L47" s="350">
        <f t="shared" si="15"/>
        <v>56</v>
      </c>
      <c r="M47" s="351" t="str">
        <f t="shared" si="16"/>
        <v xml:space="preserve"> </v>
      </c>
      <c r="N47" s="351" t="str">
        <f t="shared" si="17"/>
        <v xml:space="preserve"> </v>
      </c>
      <c r="O47" s="351">
        <f t="shared" si="18"/>
        <v>56</v>
      </c>
      <c r="P47" s="351" t="str">
        <f t="shared" si="19"/>
        <v xml:space="preserve"> </v>
      </c>
      <c r="Q47" s="351" t="str">
        <f t="shared" si="20"/>
        <v xml:space="preserve"> </v>
      </c>
      <c r="R47" s="351" t="str">
        <f t="shared" si="21"/>
        <v xml:space="preserve"> </v>
      </c>
      <c r="S47" s="351" t="str">
        <f t="shared" si="22"/>
        <v xml:space="preserve"> </v>
      </c>
      <c r="T47" s="351" t="str">
        <f t="shared" si="23"/>
        <v xml:space="preserve"> </v>
      </c>
      <c r="U47" s="351" t="str">
        <f t="shared" si="24"/>
        <v xml:space="preserve"> </v>
      </c>
      <c r="V47" s="351" t="str">
        <f t="shared" si="25"/>
        <v xml:space="preserve"> </v>
      </c>
      <c r="W47" s="351" t="str">
        <f t="shared" si="26"/>
        <v xml:space="preserve"> </v>
      </c>
      <c r="X47" s="351" t="str">
        <f t="shared" si="27"/>
        <v xml:space="preserve"> </v>
      </c>
    </row>
    <row r="48" spans="2:24">
      <c r="B48" s="341" t="s">
        <v>637</v>
      </c>
      <c r="C48" s="342">
        <v>33</v>
      </c>
      <c r="D48" s="343" t="s">
        <v>597</v>
      </c>
      <c r="E48" s="344"/>
      <c r="F48" s="345">
        <v>1</v>
      </c>
      <c r="G48" s="345">
        <v>0.7</v>
      </c>
      <c r="H48" s="346">
        <f t="shared" si="0"/>
        <v>23</v>
      </c>
      <c r="I48" s="347">
        <f t="shared" si="1"/>
        <v>33</v>
      </c>
      <c r="J48" s="348">
        <v>2</v>
      </c>
      <c r="K48" s="349">
        <v>3</v>
      </c>
      <c r="L48" s="350">
        <f t="shared" si="15"/>
        <v>46</v>
      </c>
      <c r="M48" s="351" t="str">
        <f t="shared" si="16"/>
        <v xml:space="preserve"> </v>
      </c>
      <c r="N48" s="351" t="str">
        <f t="shared" si="17"/>
        <v xml:space="preserve"> </v>
      </c>
      <c r="O48" s="351">
        <f t="shared" si="18"/>
        <v>46</v>
      </c>
      <c r="P48" s="351" t="str">
        <f t="shared" si="19"/>
        <v xml:space="preserve"> </v>
      </c>
      <c r="Q48" s="351" t="str">
        <f t="shared" si="20"/>
        <v xml:space="preserve"> </v>
      </c>
      <c r="R48" s="351" t="str">
        <f t="shared" si="21"/>
        <v xml:space="preserve"> </v>
      </c>
      <c r="S48" s="351" t="str">
        <f t="shared" si="22"/>
        <v xml:space="preserve"> </v>
      </c>
      <c r="T48" s="351" t="str">
        <f t="shared" si="23"/>
        <v xml:space="preserve"> </v>
      </c>
      <c r="U48" s="351" t="str">
        <f t="shared" si="24"/>
        <v xml:space="preserve"> </v>
      </c>
      <c r="V48" s="351" t="str">
        <f t="shared" si="25"/>
        <v xml:space="preserve"> </v>
      </c>
      <c r="W48" s="351" t="str">
        <f t="shared" si="26"/>
        <v xml:space="preserve"> </v>
      </c>
      <c r="X48" s="351" t="str">
        <f t="shared" si="27"/>
        <v xml:space="preserve"> </v>
      </c>
    </row>
    <row r="49" spans="2:24">
      <c r="B49" s="341" t="s">
        <v>638</v>
      </c>
      <c r="C49" s="342">
        <v>416</v>
      </c>
      <c r="D49" s="343" t="s">
        <v>597</v>
      </c>
      <c r="E49" s="344"/>
      <c r="F49" s="345">
        <v>1</v>
      </c>
      <c r="G49" s="345">
        <v>0.7</v>
      </c>
      <c r="H49" s="346">
        <f t="shared" si="0"/>
        <v>291</v>
      </c>
      <c r="I49" s="347">
        <f t="shared" si="1"/>
        <v>416</v>
      </c>
      <c r="J49" s="348">
        <v>3</v>
      </c>
      <c r="K49" s="349">
        <v>3</v>
      </c>
      <c r="L49" s="350">
        <f t="shared" si="15"/>
        <v>873</v>
      </c>
      <c r="M49" s="351" t="str">
        <f t="shared" si="16"/>
        <v xml:space="preserve"> </v>
      </c>
      <c r="N49" s="351" t="str">
        <f t="shared" si="17"/>
        <v xml:space="preserve"> </v>
      </c>
      <c r="O49" s="351">
        <f t="shared" si="18"/>
        <v>873</v>
      </c>
      <c r="P49" s="351" t="str">
        <f t="shared" si="19"/>
        <v xml:space="preserve"> </v>
      </c>
      <c r="Q49" s="351" t="str">
        <f t="shared" si="20"/>
        <v xml:space="preserve"> </v>
      </c>
      <c r="R49" s="351" t="str">
        <f t="shared" si="21"/>
        <v xml:space="preserve"> </v>
      </c>
      <c r="S49" s="351" t="str">
        <f t="shared" si="22"/>
        <v xml:space="preserve"> </v>
      </c>
      <c r="T49" s="351" t="str">
        <f t="shared" si="23"/>
        <v xml:space="preserve"> </v>
      </c>
      <c r="U49" s="351" t="str">
        <f t="shared" si="24"/>
        <v xml:space="preserve"> </v>
      </c>
      <c r="V49" s="351" t="str">
        <f t="shared" si="25"/>
        <v xml:space="preserve"> </v>
      </c>
      <c r="W49" s="351" t="str">
        <f t="shared" si="26"/>
        <v xml:space="preserve"> </v>
      </c>
      <c r="X49" s="351" t="str">
        <f t="shared" si="27"/>
        <v xml:space="preserve"> </v>
      </c>
    </row>
    <row r="50" spans="2:24">
      <c r="B50" s="341" t="s">
        <v>639</v>
      </c>
      <c r="C50" s="342">
        <v>4313</v>
      </c>
      <c r="D50" s="343" t="s">
        <v>597</v>
      </c>
      <c r="E50" s="344"/>
      <c r="F50" s="345">
        <v>1.04</v>
      </c>
      <c r="G50" s="345">
        <v>0.7</v>
      </c>
      <c r="H50" s="346">
        <f t="shared" si="0"/>
        <v>3139</v>
      </c>
      <c r="I50" s="347">
        <f t="shared" si="1"/>
        <v>4313</v>
      </c>
      <c r="J50" s="348">
        <v>5</v>
      </c>
      <c r="K50" s="349">
        <v>8</v>
      </c>
      <c r="L50" s="350">
        <f t="shared" si="15"/>
        <v>15695</v>
      </c>
      <c r="M50" s="351" t="str">
        <f t="shared" si="16"/>
        <v xml:space="preserve"> </v>
      </c>
      <c r="N50" s="351" t="str">
        <f t="shared" si="17"/>
        <v xml:space="preserve"> </v>
      </c>
      <c r="O50" s="351" t="str">
        <f t="shared" si="18"/>
        <v xml:space="preserve"> </v>
      </c>
      <c r="P50" s="351" t="str">
        <f t="shared" si="19"/>
        <v xml:space="preserve"> </v>
      </c>
      <c r="Q50" s="351" t="str">
        <f t="shared" si="20"/>
        <v xml:space="preserve"> </v>
      </c>
      <c r="R50" s="351" t="str">
        <f t="shared" si="21"/>
        <v xml:space="preserve"> </v>
      </c>
      <c r="S50" s="351" t="str">
        <f t="shared" si="22"/>
        <v xml:space="preserve"> </v>
      </c>
      <c r="T50" s="351">
        <f t="shared" si="23"/>
        <v>15695</v>
      </c>
      <c r="U50" s="351" t="str">
        <f t="shared" si="24"/>
        <v xml:space="preserve"> </v>
      </c>
      <c r="V50" s="351" t="str">
        <f t="shared" si="25"/>
        <v xml:space="preserve"> </v>
      </c>
      <c r="W50" s="351" t="str">
        <f t="shared" si="26"/>
        <v xml:space="preserve"> </v>
      </c>
      <c r="X50" s="351" t="str">
        <f t="shared" si="27"/>
        <v xml:space="preserve"> </v>
      </c>
    </row>
    <row r="51" spans="2:24">
      <c r="B51" s="341" t="s">
        <v>640</v>
      </c>
      <c r="C51" s="342">
        <v>799</v>
      </c>
      <c r="D51" s="343" t="s">
        <v>597</v>
      </c>
      <c r="E51" s="344"/>
      <c r="F51" s="345">
        <v>1.04</v>
      </c>
      <c r="G51" s="345">
        <v>0.7</v>
      </c>
      <c r="H51" s="346">
        <f t="shared" si="0"/>
        <v>581</v>
      </c>
      <c r="I51" s="347">
        <f t="shared" si="1"/>
        <v>799</v>
      </c>
      <c r="J51" s="348">
        <v>6</v>
      </c>
      <c r="K51" s="349">
        <v>8</v>
      </c>
      <c r="L51" s="350">
        <f t="shared" si="15"/>
        <v>3486</v>
      </c>
      <c r="M51" s="351" t="str">
        <f t="shared" si="16"/>
        <v xml:space="preserve"> </v>
      </c>
      <c r="N51" s="351" t="str">
        <f t="shared" si="17"/>
        <v xml:space="preserve"> </v>
      </c>
      <c r="O51" s="351" t="str">
        <f t="shared" si="18"/>
        <v xml:space="preserve"> </v>
      </c>
      <c r="P51" s="351" t="str">
        <f t="shared" si="19"/>
        <v xml:space="preserve"> </v>
      </c>
      <c r="Q51" s="351" t="str">
        <f t="shared" si="20"/>
        <v xml:space="preserve"> </v>
      </c>
      <c r="R51" s="351" t="str">
        <f t="shared" si="21"/>
        <v xml:space="preserve"> </v>
      </c>
      <c r="S51" s="351" t="str">
        <f t="shared" si="22"/>
        <v xml:space="preserve"> </v>
      </c>
      <c r="T51" s="351">
        <f t="shared" si="23"/>
        <v>3486</v>
      </c>
      <c r="U51" s="351" t="str">
        <f t="shared" si="24"/>
        <v xml:space="preserve"> </v>
      </c>
      <c r="V51" s="351" t="str">
        <f t="shared" si="25"/>
        <v xml:space="preserve"> </v>
      </c>
      <c r="W51" s="351" t="str">
        <f t="shared" si="26"/>
        <v xml:space="preserve"> </v>
      </c>
      <c r="X51" s="351" t="str">
        <f t="shared" si="27"/>
        <v xml:space="preserve"> </v>
      </c>
    </row>
    <row r="52" spans="2:24">
      <c r="B52" s="341" t="s">
        <v>641</v>
      </c>
      <c r="C52" s="342">
        <v>117</v>
      </c>
      <c r="D52" s="343" t="s">
        <v>597</v>
      </c>
      <c r="E52" s="344"/>
      <c r="F52" s="345">
        <v>1</v>
      </c>
      <c r="G52" s="345">
        <v>0.7</v>
      </c>
      <c r="H52" s="346">
        <f t="shared" si="0"/>
        <v>81</v>
      </c>
      <c r="I52" s="347">
        <f t="shared" si="1"/>
        <v>117</v>
      </c>
      <c r="J52" s="348">
        <v>1</v>
      </c>
      <c r="K52" s="349">
        <v>2</v>
      </c>
      <c r="L52" s="350">
        <f t="shared" si="15"/>
        <v>81</v>
      </c>
      <c r="M52" s="351" t="str">
        <f t="shared" si="16"/>
        <v xml:space="preserve"> </v>
      </c>
      <c r="N52" s="351">
        <f t="shared" si="17"/>
        <v>81</v>
      </c>
      <c r="O52" s="351" t="str">
        <f t="shared" si="18"/>
        <v xml:space="preserve"> </v>
      </c>
      <c r="P52" s="351" t="str">
        <f t="shared" si="19"/>
        <v xml:space="preserve"> </v>
      </c>
      <c r="Q52" s="351" t="str">
        <f t="shared" si="20"/>
        <v xml:space="preserve"> </v>
      </c>
      <c r="R52" s="351" t="str">
        <f t="shared" si="21"/>
        <v xml:space="preserve"> </v>
      </c>
      <c r="S52" s="351" t="str">
        <f t="shared" si="22"/>
        <v xml:space="preserve"> </v>
      </c>
      <c r="T52" s="351" t="str">
        <f t="shared" si="23"/>
        <v xml:space="preserve"> </v>
      </c>
      <c r="U52" s="351" t="str">
        <f t="shared" si="24"/>
        <v xml:space="preserve"> </v>
      </c>
      <c r="V52" s="351" t="str">
        <f t="shared" si="25"/>
        <v xml:space="preserve"> </v>
      </c>
      <c r="W52" s="351" t="str">
        <f t="shared" si="26"/>
        <v xml:space="preserve"> </v>
      </c>
      <c r="X52" s="351" t="str">
        <f t="shared" si="27"/>
        <v xml:space="preserve"> </v>
      </c>
    </row>
    <row r="53" spans="2:24">
      <c r="B53" s="341" t="s">
        <v>642</v>
      </c>
      <c r="C53" s="342">
        <v>37</v>
      </c>
      <c r="D53" s="343" t="s">
        <v>597</v>
      </c>
      <c r="E53" s="344"/>
      <c r="F53" s="345">
        <v>1</v>
      </c>
      <c r="G53" s="345">
        <v>0.7</v>
      </c>
      <c r="H53" s="346">
        <f t="shared" si="0"/>
        <v>25</v>
      </c>
      <c r="I53" s="347">
        <f t="shared" si="1"/>
        <v>37</v>
      </c>
      <c r="J53" s="348">
        <v>3</v>
      </c>
      <c r="K53" s="349">
        <v>2</v>
      </c>
      <c r="L53" s="350">
        <f t="shared" si="15"/>
        <v>75</v>
      </c>
      <c r="M53" s="351" t="str">
        <f t="shared" si="16"/>
        <v xml:space="preserve"> </v>
      </c>
      <c r="N53" s="351">
        <f t="shared" si="17"/>
        <v>75</v>
      </c>
      <c r="O53" s="351" t="str">
        <f t="shared" si="18"/>
        <v xml:space="preserve"> </v>
      </c>
      <c r="P53" s="351" t="str">
        <f t="shared" si="19"/>
        <v xml:space="preserve"> </v>
      </c>
      <c r="Q53" s="351" t="str">
        <f t="shared" si="20"/>
        <v xml:space="preserve"> </v>
      </c>
      <c r="R53" s="351" t="str">
        <f t="shared" si="21"/>
        <v xml:space="preserve"> </v>
      </c>
      <c r="S53" s="351" t="str">
        <f t="shared" si="22"/>
        <v xml:space="preserve"> </v>
      </c>
      <c r="T53" s="351" t="str">
        <f t="shared" si="23"/>
        <v xml:space="preserve"> </v>
      </c>
      <c r="U53" s="351" t="str">
        <f t="shared" si="24"/>
        <v xml:space="preserve"> </v>
      </c>
      <c r="V53" s="351" t="str">
        <f t="shared" si="25"/>
        <v xml:space="preserve"> </v>
      </c>
      <c r="W53" s="351" t="str">
        <f t="shared" si="26"/>
        <v xml:space="preserve"> </v>
      </c>
      <c r="X53" s="351" t="str">
        <f t="shared" si="27"/>
        <v xml:space="preserve"> </v>
      </c>
    </row>
    <row r="54" spans="2:24">
      <c r="B54" s="341" t="s">
        <v>643</v>
      </c>
      <c r="C54" s="342">
        <v>25</v>
      </c>
      <c r="D54" s="343" t="s">
        <v>597</v>
      </c>
      <c r="E54" s="344"/>
      <c r="F54" s="345">
        <v>1</v>
      </c>
      <c r="G54" s="345">
        <v>0.7</v>
      </c>
      <c r="H54" s="346">
        <f t="shared" si="0"/>
        <v>17</v>
      </c>
      <c r="I54" s="347">
        <f t="shared" si="1"/>
        <v>25</v>
      </c>
      <c r="J54" s="348">
        <v>4</v>
      </c>
      <c r="K54" s="349">
        <v>2</v>
      </c>
      <c r="L54" s="350">
        <f t="shared" si="15"/>
        <v>68</v>
      </c>
      <c r="M54" s="351" t="str">
        <f t="shared" si="16"/>
        <v xml:space="preserve"> </v>
      </c>
      <c r="N54" s="351">
        <f t="shared" si="17"/>
        <v>68</v>
      </c>
      <c r="O54" s="351" t="str">
        <f t="shared" si="18"/>
        <v xml:space="preserve"> </v>
      </c>
      <c r="P54" s="351" t="str">
        <f t="shared" si="19"/>
        <v xml:space="preserve"> </v>
      </c>
      <c r="Q54" s="351" t="str">
        <f t="shared" si="20"/>
        <v xml:space="preserve"> </v>
      </c>
      <c r="R54" s="351" t="str">
        <f t="shared" si="21"/>
        <v xml:space="preserve"> </v>
      </c>
      <c r="S54" s="351" t="str">
        <f t="shared" si="22"/>
        <v xml:space="preserve"> </v>
      </c>
      <c r="T54" s="351" t="str">
        <f t="shared" si="23"/>
        <v xml:space="preserve"> </v>
      </c>
      <c r="U54" s="351" t="str">
        <f t="shared" si="24"/>
        <v xml:space="preserve"> </v>
      </c>
      <c r="V54" s="351" t="str">
        <f t="shared" si="25"/>
        <v xml:space="preserve"> </v>
      </c>
      <c r="W54" s="351" t="str">
        <f t="shared" si="26"/>
        <v xml:space="preserve"> </v>
      </c>
      <c r="X54" s="351" t="str">
        <f t="shared" si="27"/>
        <v xml:space="preserve"> </v>
      </c>
    </row>
    <row r="55" spans="2:24">
      <c r="B55" s="341" t="s">
        <v>644</v>
      </c>
      <c r="C55" s="342">
        <v>387</v>
      </c>
      <c r="D55" s="343" t="s">
        <v>597</v>
      </c>
      <c r="E55" s="344"/>
      <c r="F55" s="345">
        <v>1</v>
      </c>
      <c r="G55" s="345">
        <v>0.7</v>
      </c>
      <c r="H55" s="346">
        <f t="shared" si="0"/>
        <v>270</v>
      </c>
      <c r="I55" s="347">
        <f t="shared" si="1"/>
        <v>387</v>
      </c>
      <c r="J55" s="348">
        <v>3</v>
      </c>
      <c r="K55" s="349">
        <v>2</v>
      </c>
      <c r="L55" s="350">
        <f t="shared" si="15"/>
        <v>810</v>
      </c>
      <c r="M55" s="351" t="str">
        <f t="shared" si="16"/>
        <v xml:space="preserve"> </v>
      </c>
      <c r="N55" s="351">
        <f t="shared" si="17"/>
        <v>810</v>
      </c>
      <c r="O55" s="351" t="str">
        <f t="shared" si="18"/>
        <v xml:space="preserve"> </v>
      </c>
      <c r="P55" s="351" t="str">
        <f t="shared" si="19"/>
        <v xml:space="preserve"> </v>
      </c>
      <c r="Q55" s="351" t="str">
        <f t="shared" si="20"/>
        <v xml:space="preserve"> </v>
      </c>
      <c r="R55" s="351" t="str">
        <f t="shared" si="21"/>
        <v xml:space="preserve"> </v>
      </c>
      <c r="S55" s="351" t="str">
        <f t="shared" si="22"/>
        <v xml:space="preserve"> </v>
      </c>
      <c r="T55" s="351" t="str">
        <f t="shared" si="23"/>
        <v xml:space="preserve"> </v>
      </c>
      <c r="U55" s="351" t="str">
        <f t="shared" si="24"/>
        <v xml:space="preserve"> </v>
      </c>
      <c r="V55" s="351" t="str">
        <f t="shared" si="25"/>
        <v xml:space="preserve"> </v>
      </c>
      <c r="W55" s="351" t="str">
        <f t="shared" si="26"/>
        <v xml:space="preserve"> </v>
      </c>
      <c r="X55" s="351" t="str">
        <f t="shared" si="27"/>
        <v xml:space="preserve"> </v>
      </c>
    </row>
    <row r="56" spans="2:24">
      <c r="B56" s="341" t="s">
        <v>645</v>
      </c>
      <c r="C56" s="342">
        <v>2706</v>
      </c>
      <c r="D56" s="343" t="s">
        <v>597</v>
      </c>
      <c r="E56" s="344"/>
      <c r="F56" s="345">
        <v>1.04</v>
      </c>
      <c r="G56" s="345">
        <v>0.7</v>
      </c>
      <c r="H56" s="346">
        <f t="shared" si="0"/>
        <v>1969</v>
      </c>
      <c r="I56" s="347">
        <f t="shared" si="1"/>
        <v>2706</v>
      </c>
      <c r="J56" s="348">
        <v>5</v>
      </c>
      <c r="K56" s="349">
        <v>8</v>
      </c>
      <c r="L56" s="350">
        <f t="shared" si="15"/>
        <v>9845</v>
      </c>
      <c r="M56" s="351" t="str">
        <f t="shared" si="16"/>
        <v xml:space="preserve"> </v>
      </c>
      <c r="N56" s="351" t="str">
        <f t="shared" si="17"/>
        <v xml:space="preserve"> </v>
      </c>
      <c r="O56" s="351" t="str">
        <f t="shared" si="18"/>
        <v xml:space="preserve"> </v>
      </c>
      <c r="P56" s="351" t="str">
        <f t="shared" si="19"/>
        <v xml:space="preserve"> </v>
      </c>
      <c r="Q56" s="351" t="str">
        <f t="shared" si="20"/>
        <v xml:space="preserve"> </v>
      </c>
      <c r="R56" s="351" t="str">
        <f t="shared" si="21"/>
        <v xml:space="preserve"> </v>
      </c>
      <c r="S56" s="351" t="str">
        <f t="shared" si="22"/>
        <v xml:space="preserve"> </v>
      </c>
      <c r="T56" s="351">
        <f t="shared" si="23"/>
        <v>9845</v>
      </c>
      <c r="U56" s="351" t="str">
        <f t="shared" si="24"/>
        <v xml:space="preserve"> </v>
      </c>
      <c r="V56" s="351" t="str">
        <f t="shared" si="25"/>
        <v xml:space="preserve"> </v>
      </c>
      <c r="W56" s="351" t="str">
        <f t="shared" si="26"/>
        <v xml:space="preserve"> </v>
      </c>
      <c r="X56" s="351" t="str">
        <f t="shared" si="27"/>
        <v xml:space="preserve"> </v>
      </c>
    </row>
    <row r="57" spans="2:24">
      <c r="B57" s="341" t="s">
        <v>646</v>
      </c>
      <c r="C57" s="342">
        <v>550</v>
      </c>
      <c r="D57" s="343" t="s">
        <v>597</v>
      </c>
      <c r="E57" s="344"/>
      <c r="F57" s="345">
        <v>1.04</v>
      </c>
      <c r="G57" s="345">
        <v>0.7</v>
      </c>
      <c r="H57" s="346">
        <f t="shared" si="0"/>
        <v>400</v>
      </c>
      <c r="I57" s="347">
        <f t="shared" si="1"/>
        <v>550</v>
      </c>
      <c r="J57" s="348">
        <v>4</v>
      </c>
      <c r="K57" s="349">
        <v>8</v>
      </c>
      <c r="L57" s="350">
        <f t="shared" si="15"/>
        <v>1600</v>
      </c>
      <c r="M57" s="351" t="str">
        <f t="shared" si="16"/>
        <v xml:space="preserve"> </v>
      </c>
      <c r="N57" s="351" t="str">
        <f t="shared" si="17"/>
        <v xml:space="preserve"> </v>
      </c>
      <c r="O57" s="351" t="str">
        <f t="shared" si="18"/>
        <v xml:space="preserve"> </v>
      </c>
      <c r="P57" s="351" t="str">
        <f t="shared" si="19"/>
        <v xml:space="preserve"> </v>
      </c>
      <c r="Q57" s="351" t="str">
        <f t="shared" si="20"/>
        <v xml:space="preserve"> </v>
      </c>
      <c r="R57" s="351" t="str">
        <f t="shared" si="21"/>
        <v xml:space="preserve"> </v>
      </c>
      <c r="S57" s="351" t="str">
        <f t="shared" si="22"/>
        <v xml:space="preserve"> </v>
      </c>
      <c r="T57" s="351">
        <f t="shared" si="23"/>
        <v>1600</v>
      </c>
      <c r="U57" s="351" t="str">
        <f t="shared" si="24"/>
        <v xml:space="preserve"> </v>
      </c>
      <c r="V57" s="351" t="str">
        <f t="shared" si="25"/>
        <v xml:space="preserve"> </v>
      </c>
      <c r="W57" s="351" t="str">
        <f t="shared" si="26"/>
        <v xml:space="preserve"> </v>
      </c>
      <c r="X57" s="351" t="str">
        <f t="shared" si="27"/>
        <v xml:space="preserve"> </v>
      </c>
    </row>
    <row r="58" spans="2:24">
      <c r="B58" s="341" t="s">
        <v>647</v>
      </c>
      <c r="C58" s="342">
        <v>51</v>
      </c>
      <c r="D58" s="343" t="s">
        <v>597</v>
      </c>
      <c r="E58" s="344"/>
      <c r="F58" s="345">
        <v>1</v>
      </c>
      <c r="G58" s="345">
        <v>0.7</v>
      </c>
      <c r="H58" s="346">
        <f t="shared" si="0"/>
        <v>35</v>
      </c>
      <c r="I58" s="347">
        <f t="shared" si="1"/>
        <v>51</v>
      </c>
      <c r="J58" s="348">
        <v>4</v>
      </c>
      <c r="K58" s="349">
        <v>2</v>
      </c>
      <c r="L58" s="350">
        <f t="shared" si="15"/>
        <v>140</v>
      </c>
      <c r="M58" s="351" t="str">
        <f t="shared" si="16"/>
        <v xml:space="preserve"> </v>
      </c>
      <c r="N58" s="351">
        <f t="shared" si="17"/>
        <v>140</v>
      </c>
      <c r="O58" s="351" t="str">
        <f t="shared" si="18"/>
        <v xml:space="preserve"> </v>
      </c>
      <c r="P58" s="351" t="str">
        <f t="shared" si="19"/>
        <v xml:space="preserve"> </v>
      </c>
      <c r="Q58" s="351" t="str">
        <f t="shared" si="20"/>
        <v xml:space="preserve"> </v>
      </c>
      <c r="R58" s="351" t="str">
        <f t="shared" si="21"/>
        <v xml:space="preserve"> </v>
      </c>
      <c r="S58" s="351" t="str">
        <f t="shared" si="22"/>
        <v xml:space="preserve"> </v>
      </c>
      <c r="T58" s="351" t="str">
        <f t="shared" si="23"/>
        <v xml:space="preserve"> </v>
      </c>
      <c r="U58" s="351" t="str">
        <f t="shared" si="24"/>
        <v xml:space="preserve"> </v>
      </c>
      <c r="V58" s="351" t="str">
        <f t="shared" si="25"/>
        <v xml:space="preserve"> </v>
      </c>
      <c r="W58" s="351" t="str">
        <f t="shared" si="26"/>
        <v xml:space="preserve"> </v>
      </c>
      <c r="X58" s="351" t="str">
        <f t="shared" si="27"/>
        <v xml:space="preserve"> </v>
      </c>
    </row>
    <row r="59" spans="2:24">
      <c r="B59" s="341" t="s">
        <v>648</v>
      </c>
      <c r="C59" s="342">
        <v>56</v>
      </c>
      <c r="D59" s="343" t="s">
        <v>597</v>
      </c>
      <c r="E59" s="344"/>
      <c r="F59" s="345">
        <v>1</v>
      </c>
      <c r="G59" s="345">
        <v>0.7</v>
      </c>
      <c r="H59" s="346">
        <f t="shared" si="0"/>
        <v>39</v>
      </c>
      <c r="I59" s="347">
        <f t="shared" si="1"/>
        <v>56</v>
      </c>
      <c r="J59" s="348">
        <v>4</v>
      </c>
      <c r="K59" s="349">
        <v>3</v>
      </c>
      <c r="L59" s="350">
        <f t="shared" si="15"/>
        <v>156</v>
      </c>
      <c r="M59" s="351" t="str">
        <f t="shared" si="16"/>
        <v xml:space="preserve"> </v>
      </c>
      <c r="N59" s="351" t="str">
        <f t="shared" si="17"/>
        <v xml:space="preserve"> </v>
      </c>
      <c r="O59" s="351">
        <f t="shared" si="18"/>
        <v>156</v>
      </c>
      <c r="P59" s="351" t="str">
        <f t="shared" si="19"/>
        <v xml:space="preserve"> </v>
      </c>
      <c r="Q59" s="351" t="str">
        <f t="shared" si="20"/>
        <v xml:space="preserve"> </v>
      </c>
      <c r="R59" s="351" t="str">
        <f t="shared" si="21"/>
        <v xml:space="preserve"> </v>
      </c>
      <c r="S59" s="351" t="str">
        <f t="shared" si="22"/>
        <v xml:space="preserve"> </v>
      </c>
      <c r="T59" s="351" t="str">
        <f t="shared" si="23"/>
        <v xml:space="preserve"> </v>
      </c>
      <c r="U59" s="351" t="str">
        <f t="shared" si="24"/>
        <v xml:space="preserve"> </v>
      </c>
      <c r="V59" s="351" t="str">
        <f t="shared" si="25"/>
        <v xml:space="preserve"> </v>
      </c>
      <c r="W59" s="351" t="str">
        <f t="shared" si="26"/>
        <v xml:space="preserve"> </v>
      </c>
      <c r="X59" s="351" t="str">
        <f t="shared" si="27"/>
        <v xml:space="preserve"> </v>
      </c>
    </row>
    <row r="60" spans="2:24">
      <c r="B60" s="341" t="s">
        <v>649</v>
      </c>
      <c r="C60" s="342">
        <v>21</v>
      </c>
      <c r="D60" s="343" t="s">
        <v>597</v>
      </c>
      <c r="E60" s="344"/>
      <c r="F60" s="345">
        <v>1</v>
      </c>
      <c r="G60" s="345">
        <v>0.7</v>
      </c>
      <c r="H60" s="346">
        <f t="shared" si="0"/>
        <v>14</v>
      </c>
      <c r="I60" s="347">
        <f t="shared" si="1"/>
        <v>21</v>
      </c>
      <c r="J60" s="348">
        <v>5</v>
      </c>
      <c r="K60" s="349">
        <v>3</v>
      </c>
      <c r="L60" s="350">
        <f t="shared" si="15"/>
        <v>70</v>
      </c>
      <c r="M60" s="351" t="str">
        <f t="shared" si="16"/>
        <v xml:space="preserve"> </v>
      </c>
      <c r="N60" s="351" t="str">
        <f t="shared" si="17"/>
        <v xml:space="preserve"> </v>
      </c>
      <c r="O60" s="351">
        <f t="shared" si="18"/>
        <v>70</v>
      </c>
      <c r="P60" s="351" t="str">
        <f t="shared" si="19"/>
        <v xml:space="preserve"> </v>
      </c>
      <c r="Q60" s="351" t="str">
        <f t="shared" si="20"/>
        <v xml:space="preserve"> </v>
      </c>
      <c r="R60" s="351" t="str">
        <f t="shared" si="21"/>
        <v xml:space="preserve"> </v>
      </c>
      <c r="S60" s="351" t="str">
        <f t="shared" si="22"/>
        <v xml:space="preserve"> </v>
      </c>
      <c r="T60" s="351" t="str">
        <f t="shared" si="23"/>
        <v xml:space="preserve"> </v>
      </c>
      <c r="U60" s="351" t="str">
        <f t="shared" si="24"/>
        <v xml:space="preserve"> </v>
      </c>
      <c r="V60" s="351" t="str">
        <f t="shared" si="25"/>
        <v xml:space="preserve"> </v>
      </c>
      <c r="W60" s="351" t="str">
        <f t="shared" si="26"/>
        <v xml:space="preserve"> </v>
      </c>
      <c r="X60" s="351" t="str">
        <f t="shared" si="27"/>
        <v xml:space="preserve"> </v>
      </c>
    </row>
    <row r="61" spans="2:24">
      <c r="B61" s="341" t="s">
        <v>650</v>
      </c>
      <c r="C61" s="342">
        <v>71</v>
      </c>
      <c r="D61" s="343" t="s">
        <v>597</v>
      </c>
      <c r="E61" s="344"/>
      <c r="F61" s="345">
        <v>1</v>
      </c>
      <c r="G61" s="345">
        <v>0.7</v>
      </c>
      <c r="H61" s="346">
        <f t="shared" si="0"/>
        <v>49</v>
      </c>
      <c r="I61" s="347">
        <f t="shared" si="1"/>
        <v>71</v>
      </c>
      <c r="J61" s="348">
        <v>5</v>
      </c>
      <c r="K61" s="349">
        <v>3</v>
      </c>
      <c r="L61" s="350">
        <f t="shared" si="15"/>
        <v>245</v>
      </c>
      <c r="M61" s="351" t="str">
        <f t="shared" si="16"/>
        <v xml:space="preserve"> </v>
      </c>
      <c r="N61" s="351" t="str">
        <f t="shared" si="17"/>
        <v xml:space="preserve"> </v>
      </c>
      <c r="O61" s="351">
        <f t="shared" si="18"/>
        <v>245</v>
      </c>
      <c r="P61" s="351" t="str">
        <f t="shared" si="19"/>
        <v xml:space="preserve"> </v>
      </c>
      <c r="Q61" s="351" t="str">
        <f t="shared" si="20"/>
        <v xml:space="preserve"> </v>
      </c>
      <c r="R61" s="351" t="str">
        <f t="shared" si="21"/>
        <v xml:space="preserve"> </v>
      </c>
      <c r="S61" s="351" t="str">
        <f t="shared" si="22"/>
        <v xml:space="preserve"> </v>
      </c>
      <c r="T61" s="351" t="str">
        <f t="shared" si="23"/>
        <v xml:space="preserve"> </v>
      </c>
      <c r="U61" s="351" t="str">
        <f t="shared" si="24"/>
        <v xml:space="preserve"> </v>
      </c>
      <c r="V61" s="351" t="str">
        <f t="shared" si="25"/>
        <v xml:space="preserve"> </v>
      </c>
      <c r="W61" s="351" t="str">
        <f t="shared" si="26"/>
        <v xml:space="preserve"> </v>
      </c>
      <c r="X61" s="351" t="str">
        <f t="shared" si="27"/>
        <v xml:space="preserve"> </v>
      </c>
    </row>
    <row r="62" spans="2:24">
      <c r="B62" s="341" t="s">
        <v>651</v>
      </c>
      <c r="C62" s="342">
        <v>39</v>
      </c>
      <c r="D62" s="343" t="s">
        <v>597</v>
      </c>
      <c r="E62" s="344"/>
      <c r="F62" s="345">
        <v>1</v>
      </c>
      <c r="G62" s="345">
        <v>0.7</v>
      </c>
      <c r="H62" s="346">
        <f t="shared" si="0"/>
        <v>27</v>
      </c>
      <c r="I62" s="347">
        <f t="shared" si="1"/>
        <v>39</v>
      </c>
      <c r="J62" s="348">
        <v>5</v>
      </c>
      <c r="K62" s="349">
        <v>3</v>
      </c>
      <c r="L62" s="350">
        <f t="shared" si="15"/>
        <v>135</v>
      </c>
      <c r="M62" s="351" t="str">
        <f t="shared" si="16"/>
        <v xml:space="preserve"> </v>
      </c>
      <c r="N62" s="351" t="str">
        <f t="shared" si="17"/>
        <v xml:space="preserve"> </v>
      </c>
      <c r="O62" s="351">
        <f t="shared" si="18"/>
        <v>135</v>
      </c>
      <c r="P62" s="351" t="str">
        <f t="shared" si="19"/>
        <v xml:space="preserve"> </v>
      </c>
      <c r="Q62" s="351" t="str">
        <f t="shared" si="20"/>
        <v xml:space="preserve"> </v>
      </c>
      <c r="R62" s="351" t="str">
        <f t="shared" si="21"/>
        <v xml:space="preserve"> </v>
      </c>
      <c r="S62" s="351" t="str">
        <f t="shared" si="22"/>
        <v xml:space="preserve"> </v>
      </c>
      <c r="T62" s="351" t="str">
        <f t="shared" si="23"/>
        <v xml:space="preserve"> </v>
      </c>
      <c r="U62" s="351" t="str">
        <f t="shared" si="24"/>
        <v xml:space="preserve"> </v>
      </c>
      <c r="V62" s="351" t="str">
        <f t="shared" si="25"/>
        <v xml:space="preserve"> </v>
      </c>
      <c r="W62" s="351" t="str">
        <f t="shared" si="26"/>
        <v xml:space="preserve"> </v>
      </c>
      <c r="X62" s="351" t="str">
        <f t="shared" si="27"/>
        <v xml:space="preserve"> </v>
      </c>
    </row>
    <row r="63" spans="2:24">
      <c r="B63" s="341" t="s">
        <v>652</v>
      </c>
      <c r="C63" s="342">
        <v>22</v>
      </c>
      <c r="D63" s="343" t="s">
        <v>597</v>
      </c>
      <c r="E63" s="344"/>
      <c r="F63" s="345">
        <v>1</v>
      </c>
      <c r="G63" s="345">
        <v>0.7</v>
      </c>
      <c r="H63" s="346">
        <f t="shared" si="0"/>
        <v>15</v>
      </c>
      <c r="I63" s="347">
        <f t="shared" si="1"/>
        <v>22</v>
      </c>
      <c r="J63" s="348">
        <v>5</v>
      </c>
      <c r="K63" s="349">
        <v>3</v>
      </c>
      <c r="L63" s="350">
        <f t="shared" si="15"/>
        <v>75</v>
      </c>
      <c r="M63" s="351" t="str">
        <f t="shared" si="16"/>
        <v xml:space="preserve"> </v>
      </c>
      <c r="N63" s="351" t="str">
        <f t="shared" si="17"/>
        <v xml:space="preserve"> </v>
      </c>
      <c r="O63" s="351">
        <f t="shared" si="18"/>
        <v>75</v>
      </c>
      <c r="P63" s="351" t="str">
        <f t="shared" si="19"/>
        <v xml:space="preserve"> </v>
      </c>
      <c r="Q63" s="351" t="str">
        <f t="shared" si="20"/>
        <v xml:space="preserve"> </v>
      </c>
      <c r="R63" s="351" t="str">
        <f t="shared" si="21"/>
        <v xml:space="preserve"> </v>
      </c>
      <c r="S63" s="351" t="str">
        <f t="shared" si="22"/>
        <v xml:space="preserve"> </v>
      </c>
      <c r="T63" s="351" t="str">
        <f t="shared" si="23"/>
        <v xml:space="preserve"> </v>
      </c>
      <c r="U63" s="351" t="str">
        <f t="shared" si="24"/>
        <v xml:space="preserve"> </v>
      </c>
      <c r="V63" s="351" t="str">
        <f t="shared" si="25"/>
        <v xml:space="preserve"> </v>
      </c>
      <c r="W63" s="351" t="str">
        <f t="shared" si="26"/>
        <v xml:space="preserve"> </v>
      </c>
      <c r="X63" s="351" t="str">
        <f t="shared" si="27"/>
        <v xml:space="preserve"> </v>
      </c>
    </row>
    <row r="64" spans="2:24">
      <c r="B64" s="341" t="s">
        <v>653</v>
      </c>
      <c r="C64" s="342">
        <v>102</v>
      </c>
      <c r="D64" s="343" t="s">
        <v>597</v>
      </c>
      <c r="E64" s="344"/>
      <c r="F64" s="345">
        <v>1</v>
      </c>
      <c r="G64" s="345">
        <v>0.7</v>
      </c>
      <c r="H64" s="346">
        <f t="shared" si="0"/>
        <v>71</v>
      </c>
      <c r="I64" s="347">
        <f t="shared" si="1"/>
        <v>102</v>
      </c>
      <c r="J64" s="348">
        <v>5</v>
      </c>
      <c r="K64" s="349">
        <v>3</v>
      </c>
      <c r="L64" s="350">
        <f t="shared" si="15"/>
        <v>355</v>
      </c>
      <c r="M64" s="351" t="str">
        <f t="shared" si="16"/>
        <v xml:space="preserve"> </v>
      </c>
      <c r="N64" s="351" t="str">
        <f t="shared" si="17"/>
        <v xml:space="preserve"> </v>
      </c>
      <c r="O64" s="351">
        <f t="shared" si="18"/>
        <v>355</v>
      </c>
      <c r="P64" s="351" t="str">
        <f t="shared" si="19"/>
        <v xml:space="preserve"> </v>
      </c>
      <c r="Q64" s="351" t="str">
        <f t="shared" si="20"/>
        <v xml:space="preserve"> </v>
      </c>
      <c r="R64" s="351" t="str">
        <f t="shared" si="21"/>
        <v xml:space="preserve"> </v>
      </c>
      <c r="S64" s="351" t="str">
        <f t="shared" si="22"/>
        <v xml:space="preserve"> </v>
      </c>
      <c r="T64" s="351" t="str">
        <f t="shared" si="23"/>
        <v xml:space="preserve"> </v>
      </c>
      <c r="U64" s="351" t="str">
        <f t="shared" si="24"/>
        <v xml:space="preserve"> </v>
      </c>
      <c r="V64" s="351" t="str">
        <f t="shared" si="25"/>
        <v xml:space="preserve"> </v>
      </c>
      <c r="W64" s="351" t="str">
        <f t="shared" si="26"/>
        <v xml:space="preserve"> </v>
      </c>
      <c r="X64" s="351" t="str">
        <f t="shared" si="27"/>
        <v xml:space="preserve"> </v>
      </c>
    </row>
    <row r="65" spans="2:24">
      <c r="B65" s="341" t="s">
        <v>654</v>
      </c>
      <c r="C65" s="342">
        <v>586</v>
      </c>
      <c r="D65" s="343" t="s">
        <v>597</v>
      </c>
      <c r="E65" s="344"/>
      <c r="F65" s="345">
        <v>1.04</v>
      </c>
      <c r="G65" s="345">
        <v>0.7</v>
      </c>
      <c r="H65" s="346">
        <f t="shared" si="0"/>
        <v>426</v>
      </c>
      <c r="I65" s="347">
        <f t="shared" si="1"/>
        <v>586</v>
      </c>
      <c r="J65" s="348">
        <v>3</v>
      </c>
      <c r="K65" s="349">
        <v>8</v>
      </c>
      <c r="L65" s="350">
        <f t="shared" si="15"/>
        <v>1278</v>
      </c>
      <c r="M65" s="351" t="str">
        <f t="shared" si="16"/>
        <v xml:space="preserve"> </v>
      </c>
      <c r="N65" s="351" t="str">
        <f t="shared" si="17"/>
        <v xml:space="preserve"> </v>
      </c>
      <c r="O65" s="351" t="str">
        <f t="shared" si="18"/>
        <v xml:space="preserve"> </v>
      </c>
      <c r="P65" s="351" t="str">
        <f t="shared" si="19"/>
        <v xml:space="preserve"> </v>
      </c>
      <c r="Q65" s="351" t="str">
        <f t="shared" si="20"/>
        <v xml:space="preserve"> </v>
      </c>
      <c r="R65" s="351" t="str">
        <f t="shared" si="21"/>
        <v xml:space="preserve"> </v>
      </c>
      <c r="S65" s="351" t="str">
        <f t="shared" si="22"/>
        <v xml:space="preserve"> </v>
      </c>
      <c r="T65" s="351">
        <f t="shared" si="23"/>
        <v>1278</v>
      </c>
      <c r="U65" s="351" t="str">
        <f t="shared" si="24"/>
        <v xml:space="preserve"> </v>
      </c>
      <c r="V65" s="351" t="str">
        <f t="shared" si="25"/>
        <v xml:space="preserve"> </v>
      </c>
      <c r="W65" s="351" t="str">
        <f t="shared" si="26"/>
        <v xml:space="preserve"> </v>
      </c>
      <c r="X65" s="351" t="str">
        <f t="shared" si="27"/>
        <v xml:space="preserve"> </v>
      </c>
    </row>
    <row r="66" spans="2:24">
      <c r="B66" s="341" t="s">
        <v>655</v>
      </c>
      <c r="C66" s="342">
        <v>90</v>
      </c>
      <c r="D66" s="343" t="s">
        <v>597</v>
      </c>
      <c r="E66" s="344"/>
      <c r="F66" s="345">
        <v>1</v>
      </c>
      <c r="G66" s="345">
        <v>0.7</v>
      </c>
      <c r="H66" s="346">
        <f t="shared" si="0"/>
        <v>63</v>
      </c>
      <c r="I66" s="347">
        <f t="shared" si="1"/>
        <v>90</v>
      </c>
      <c r="J66" s="348">
        <v>4</v>
      </c>
      <c r="K66" s="349">
        <v>3</v>
      </c>
      <c r="L66" s="350">
        <f t="shared" si="15"/>
        <v>252</v>
      </c>
      <c r="M66" s="351" t="str">
        <f t="shared" si="16"/>
        <v xml:space="preserve"> </v>
      </c>
      <c r="N66" s="351" t="str">
        <f t="shared" si="17"/>
        <v xml:space="preserve"> </v>
      </c>
      <c r="O66" s="351">
        <f t="shared" si="18"/>
        <v>252</v>
      </c>
      <c r="P66" s="351" t="str">
        <f t="shared" si="19"/>
        <v xml:space="preserve"> </v>
      </c>
      <c r="Q66" s="351" t="str">
        <f t="shared" si="20"/>
        <v xml:space="preserve"> </v>
      </c>
      <c r="R66" s="351" t="str">
        <f t="shared" si="21"/>
        <v xml:space="preserve"> </v>
      </c>
      <c r="S66" s="351" t="str">
        <f t="shared" si="22"/>
        <v xml:space="preserve"> </v>
      </c>
      <c r="T66" s="351" t="str">
        <f t="shared" si="23"/>
        <v xml:space="preserve"> </v>
      </c>
      <c r="U66" s="351" t="str">
        <f t="shared" si="24"/>
        <v xml:space="preserve"> </v>
      </c>
      <c r="V66" s="351" t="str">
        <f t="shared" si="25"/>
        <v xml:space="preserve"> </v>
      </c>
      <c r="W66" s="351" t="str">
        <f t="shared" si="26"/>
        <v xml:space="preserve"> </v>
      </c>
      <c r="X66" s="351" t="str">
        <f t="shared" si="27"/>
        <v xml:space="preserve"> </v>
      </c>
    </row>
    <row r="67" spans="2:24">
      <c r="B67" s="341" t="s">
        <v>656</v>
      </c>
      <c r="C67" s="342">
        <v>815</v>
      </c>
      <c r="D67" s="343" t="s">
        <v>597</v>
      </c>
      <c r="E67" s="344"/>
      <c r="F67" s="345">
        <v>1.04</v>
      </c>
      <c r="G67" s="345">
        <v>0.5</v>
      </c>
      <c r="H67" s="346">
        <f t="shared" si="0"/>
        <v>423</v>
      </c>
      <c r="I67" s="347">
        <f t="shared" si="1"/>
        <v>815</v>
      </c>
      <c r="J67" s="348">
        <v>4</v>
      </c>
      <c r="K67" s="349">
        <v>8</v>
      </c>
      <c r="L67" s="350">
        <f t="shared" si="15"/>
        <v>1692</v>
      </c>
      <c r="M67" s="351" t="str">
        <f t="shared" si="16"/>
        <v xml:space="preserve"> </v>
      </c>
      <c r="N67" s="351" t="str">
        <f t="shared" si="17"/>
        <v xml:space="preserve"> </v>
      </c>
      <c r="O67" s="351" t="str">
        <f t="shared" si="18"/>
        <v xml:space="preserve"> </v>
      </c>
      <c r="P67" s="351" t="str">
        <f t="shared" si="19"/>
        <v xml:space="preserve"> </v>
      </c>
      <c r="Q67" s="351" t="str">
        <f t="shared" si="20"/>
        <v xml:space="preserve"> </v>
      </c>
      <c r="R67" s="351" t="str">
        <f t="shared" si="21"/>
        <v xml:space="preserve"> </v>
      </c>
      <c r="S67" s="351" t="str">
        <f t="shared" si="22"/>
        <v xml:space="preserve"> </v>
      </c>
      <c r="T67" s="351">
        <f t="shared" si="23"/>
        <v>1692</v>
      </c>
      <c r="U67" s="351" t="str">
        <f t="shared" si="24"/>
        <v xml:space="preserve"> </v>
      </c>
      <c r="V67" s="351" t="str">
        <f t="shared" si="25"/>
        <v xml:space="preserve"> </v>
      </c>
      <c r="W67" s="351" t="str">
        <f t="shared" si="26"/>
        <v xml:space="preserve"> </v>
      </c>
      <c r="X67" s="351" t="str">
        <f t="shared" si="27"/>
        <v xml:space="preserve"> </v>
      </c>
    </row>
    <row r="68" spans="2:24">
      <c r="B68" s="341" t="s">
        <v>657</v>
      </c>
      <c r="C68" s="342">
        <v>124</v>
      </c>
      <c r="D68" s="343" t="s">
        <v>597</v>
      </c>
      <c r="E68" s="344"/>
      <c r="F68" s="345">
        <v>1</v>
      </c>
      <c r="G68" s="345">
        <v>0.7</v>
      </c>
      <c r="H68" s="346">
        <f t="shared" si="0"/>
        <v>86</v>
      </c>
      <c r="I68" s="347">
        <f t="shared" si="1"/>
        <v>124</v>
      </c>
      <c r="J68" s="348">
        <v>4</v>
      </c>
      <c r="K68" s="349">
        <v>3</v>
      </c>
      <c r="L68" s="350">
        <f t="shared" si="15"/>
        <v>344</v>
      </c>
      <c r="M68" s="351" t="str">
        <f t="shared" si="16"/>
        <v xml:space="preserve"> </v>
      </c>
      <c r="N68" s="351" t="str">
        <f t="shared" si="17"/>
        <v xml:space="preserve"> </v>
      </c>
      <c r="O68" s="351">
        <f t="shared" si="18"/>
        <v>344</v>
      </c>
      <c r="P68" s="351" t="str">
        <f t="shared" si="19"/>
        <v xml:space="preserve"> </v>
      </c>
      <c r="Q68" s="351" t="str">
        <f t="shared" si="20"/>
        <v xml:space="preserve"> </v>
      </c>
      <c r="R68" s="351" t="str">
        <f t="shared" si="21"/>
        <v xml:space="preserve"> </v>
      </c>
      <c r="S68" s="351" t="str">
        <f t="shared" si="22"/>
        <v xml:space="preserve"> </v>
      </c>
      <c r="T68" s="351" t="str">
        <f t="shared" si="23"/>
        <v xml:space="preserve"> </v>
      </c>
      <c r="U68" s="351" t="str">
        <f t="shared" si="24"/>
        <v xml:space="preserve"> </v>
      </c>
      <c r="V68" s="351" t="str">
        <f t="shared" si="25"/>
        <v xml:space="preserve"> </v>
      </c>
      <c r="W68" s="351" t="str">
        <f t="shared" si="26"/>
        <v xml:space="preserve"> </v>
      </c>
      <c r="X68" s="351" t="str">
        <f t="shared" si="27"/>
        <v xml:space="preserve"> </v>
      </c>
    </row>
    <row r="69" spans="2:24">
      <c r="B69" s="341" t="s">
        <v>658</v>
      </c>
      <c r="C69" s="342">
        <v>2327</v>
      </c>
      <c r="D69" s="343" t="s">
        <v>597</v>
      </c>
      <c r="E69" s="344"/>
      <c r="F69" s="345">
        <v>1.04</v>
      </c>
      <c r="G69" s="345">
        <v>0.5</v>
      </c>
      <c r="H69" s="346">
        <f t="shared" si="0"/>
        <v>1210</v>
      </c>
      <c r="I69" s="347">
        <f t="shared" si="1"/>
        <v>2327</v>
      </c>
      <c r="J69" s="348">
        <v>3</v>
      </c>
      <c r="K69" s="349">
        <v>8</v>
      </c>
      <c r="L69" s="350">
        <f t="shared" si="15"/>
        <v>3630</v>
      </c>
      <c r="M69" s="351" t="str">
        <f t="shared" si="16"/>
        <v xml:space="preserve"> </v>
      </c>
      <c r="N69" s="351" t="str">
        <f t="shared" si="17"/>
        <v xml:space="preserve"> </v>
      </c>
      <c r="O69" s="351" t="str">
        <f t="shared" si="18"/>
        <v xml:space="preserve"> </v>
      </c>
      <c r="P69" s="351" t="str">
        <f t="shared" si="19"/>
        <v xml:space="preserve"> </v>
      </c>
      <c r="Q69" s="351" t="str">
        <f t="shared" si="20"/>
        <v xml:space="preserve"> </v>
      </c>
      <c r="R69" s="351" t="str">
        <f t="shared" si="21"/>
        <v xml:space="preserve"> </v>
      </c>
      <c r="S69" s="351" t="str">
        <f t="shared" si="22"/>
        <v xml:space="preserve"> </v>
      </c>
      <c r="T69" s="351">
        <f t="shared" si="23"/>
        <v>3630</v>
      </c>
      <c r="U69" s="351" t="str">
        <f t="shared" si="24"/>
        <v xml:space="preserve"> </v>
      </c>
      <c r="V69" s="351" t="str">
        <f t="shared" si="25"/>
        <v xml:space="preserve"> </v>
      </c>
      <c r="W69" s="351" t="str">
        <f t="shared" si="26"/>
        <v xml:space="preserve"> </v>
      </c>
      <c r="X69" s="351" t="str">
        <f t="shared" si="27"/>
        <v xml:space="preserve"> </v>
      </c>
    </row>
    <row r="70" spans="2:24">
      <c r="B70" s="341" t="s">
        <v>659</v>
      </c>
      <c r="C70" s="342">
        <v>257</v>
      </c>
      <c r="D70" s="343" t="s">
        <v>597</v>
      </c>
      <c r="E70" s="344"/>
      <c r="F70" s="345">
        <v>1</v>
      </c>
      <c r="G70" s="345">
        <v>0.5</v>
      </c>
      <c r="H70" s="346">
        <f t="shared" si="0"/>
        <v>128</v>
      </c>
      <c r="I70" s="347">
        <f t="shared" si="1"/>
        <v>257</v>
      </c>
      <c r="J70" s="348">
        <v>4</v>
      </c>
      <c r="K70" s="349">
        <v>2</v>
      </c>
      <c r="L70" s="350">
        <f t="shared" si="15"/>
        <v>512</v>
      </c>
      <c r="M70" s="351" t="str">
        <f t="shared" si="16"/>
        <v xml:space="preserve"> </v>
      </c>
      <c r="N70" s="351">
        <f t="shared" si="17"/>
        <v>512</v>
      </c>
      <c r="O70" s="351" t="str">
        <f t="shared" si="18"/>
        <v xml:space="preserve"> </v>
      </c>
      <c r="P70" s="351" t="str">
        <f t="shared" si="19"/>
        <v xml:space="preserve"> </v>
      </c>
      <c r="Q70" s="351" t="str">
        <f t="shared" si="20"/>
        <v xml:space="preserve"> </v>
      </c>
      <c r="R70" s="351" t="str">
        <f t="shared" si="21"/>
        <v xml:space="preserve"> </v>
      </c>
      <c r="S70" s="351" t="str">
        <f t="shared" si="22"/>
        <v xml:space="preserve"> </v>
      </c>
      <c r="T70" s="351" t="str">
        <f t="shared" si="23"/>
        <v xml:space="preserve"> </v>
      </c>
      <c r="U70" s="351" t="str">
        <f t="shared" si="24"/>
        <v xml:space="preserve"> </v>
      </c>
      <c r="V70" s="351" t="str">
        <f t="shared" si="25"/>
        <v xml:space="preserve"> </v>
      </c>
      <c r="W70" s="351" t="str">
        <f t="shared" si="26"/>
        <v xml:space="preserve"> </v>
      </c>
      <c r="X70" s="351" t="str">
        <f t="shared" si="27"/>
        <v xml:space="preserve"> </v>
      </c>
    </row>
    <row r="71" spans="2:24">
      <c r="B71" s="341" t="s">
        <v>660</v>
      </c>
      <c r="C71" s="342">
        <v>79</v>
      </c>
      <c r="D71" s="343" t="s">
        <v>597</v>
      </c>
      <c r="E71" s="344"/>
      <c r="F71" s="345">
        <v>1</v>
      </c>
      <c r="G71" s="345">
        <v>0.5</v>
      </c>
      <c r="H71" s="346">
        <f t="shared" si="0"/>
        <v>39</v>
      </c>
      <c r="I71" s="347">
        <f t="shared" si="1"/>
        <v>79</v>
      </c>
      <c r="J71" s="348">
        <v>5</v>
      </c>
      <c r="K71" s="349">
        <v>2</v>
      </c>
      <c r="L71" s="350">
        <f t="shared" si="15"/>
        <v>195</v>
      </c>
      <c r="M71" s="351" t="str">
        <f t="shared" si="16"/>
        <v xml:space="preserve"> </v>
      </c>
      <c r="N71" s="351">
        <f t="shared" si="17"/>
        <v>195</v>
      </c>
      <c r="O71" s="351" t="str">
        <f t="shared" si="18"/>
        <v xml:space="preserve"> </v>
      </c>
      <c r="P71" s="351" t="str">
        <f t="shared" si="19"/>
        <v xml:space="preserve"> </v>
      </c>
      <c r="Q71" s="351" t="str">
        <f t="shared" si="20"/>
        <v xml:space="preserve"> </v>
      </c>
      <c r="R71" s="351" t="str">
        <f t="shared" si="21"/>
        <v xml:space="preserve"> </v>
      </c>
      <c r="S71" s="351" t="str">
        <f t="shared" si="22"/>
        <v xml:space="preserve"> </v>
      </c>
      <c r="T71" s="351" t="str">
        <f t="shared" si="23"/>
        <v xml:space="preserve"> </v>
      </c>
      <c r="U71" s="351" t="str">
        <f t="shared" si="24"/>
        <v xml:space="preserve"> </v>
      </c>
      <c r="V71" s="351" t="str">
        <f t="shared" si="25"/>
        <v xml:space="preserve"> </v>
      </c>
      <c r="W71" s="351" t="str">
        <f t="shared" si="26"/>
        <v xml:space="preserve"> </v>
      </c>
      <c r="X71" s="351" t="str">
        <f t="shared" si="27"/>
        <v xml:space="preserve"> </v>
      </c>
    </row>
    <row r="72" spans="2:24">
      <c r="B72" s="341" t="s">
        <v>661</v>
      </c>
      <c r="C72" s="342">
        <v>385</v>
      </c>
      <c r="D72" s="343" t="s">
        <v>597</v>
      </c>
      <c r="E72" s="344"/>
      <c r="F72" s="345">
        <v>1</v>
      </c>
      <c r="G72" s="345">
        <v>0.7</v>
      </c>
      <c r="H72" s="346">
        <f t="shared" ref="H72:H89" si="28">INT(+IF(AND(F72&gt;0,G72&gt;0),I72*F72*G72,IF(AND(F72&gt;0,G72=0),I72*F72,IF(AND(F72=0,G72&gt;0),I72*G72,IF(AND(F72=0,G72=0),I72," ")))))</f>
        <v>269</v>
      </c>
      <c r="I72" s="347">
        <f t="shared" ref="I72:I89" si="29">IF(D72="㎡",INT(+C72),ROUND(C72*E72,0))</f>
        <v>385</v>
      </c>
      <c r="J72" s="348">
        <v>3</v>
      </c>
      <c r="K72" s="349">
        <v>2</v>
      </c>
      <c r="L72" s="350">
        <f t="shared" ref="L72:L89" si="30">+H72*J72</f>
        <v>807</v>
      </c>
      <c r="M72" s="351" t="str">
        <f t="shared" ref="M72:M89" si="31">+IF($K72=1,$L72," ")</f>
        <v xml:space="preserve"> </v>
      </c>
      <c r="N72" s="351">
        <f t="shared" ref="N72:N89" si="32">+IF($K72=2,$L72," ")</f>
        <v>807</v>
      </c>
      <c r="O72" s="351" t="str">
        <f t="shared" ref="O72:O89" si="33">+IF($K72=3,$L72," ")</f>
        <v xml:space="preserve"> </v>
      </c>
      <c r="P72" s="351" t="str">
        <f t="shared" ref="P72:P89" si="34">+IF($K72=4,$L72," ")</f>
        <v xml:space="preserve"> </v>
      </c>
      <c r="Q72" s="351" t="str">
        <f t="shared" ref="Q72:Q89" si="35">+IF($K72=5,$L72," ")</f>
        <v xml:space="preserve"> </v>
      </c>
      <c r="R72" s="351" t="str">
        <f t="shared" ref="R72:R89" si="36">+IF($K72=6,$L72," ")</f>
        <v xml:space="preserve"> </v>
      </c>
      <c r="S72" s="351" t="str">
        <f t="shared" ref="S72:S89" si="37">+IF($K72=7,$L72," ")</f>
        <v xml:space="preserve"> </v>
      </c>
      <c r="T72" s="351" t="str">
        <f t="shared" ref="T72:T89" si="38">+IF($K72=8,$L72," ")</f>
        <v xml:space="preserve"> </v>
      </c>
      <c r="U72" s="351" t="str">
        <f t="shared" ref="U72:U89" si="39">+IF($K72=9,$L72," ")</f>
        <v xml:space="preserve"> </v>
      </c>
      <c r="V72" s="351" t="str">
        <f t="shared" ref="V72:V89" si="40">+IF($K72=10,$L72," ")</f>
        <v xml:space="preserve"> </v>
      </c>
      <c r="W72" s="351" t="str">
        <f t="shared" ref="W72:W89" si="41">+IF($K72=11,$L72," ")</f>
        <v xml:space="preserve"> </v>
      </c>
      <c r="X72" s="351" t="str">
        <f t="shared" ref="X72:X89" si="42">+IF($K72=12,$L72," ")</f>
        <v xml:space="preserve"> </v>
      </c>
    </row>
    <row r="73" spans="2:24">
      <c r="B73" s="341" t="s">
        <v>662</v>
      </c>
      <c r="C73" s="342">
        <v>176</v>
      </c>
      <c r="D73" s="343" t="s">
        <v>597</v>
      </c>
      <c r="E73" s="344"/>
      <c r="F73" s="345">
        <v>1</v>
      </c>
      <c r="G73" s="345">
        <v>0.7</v>
      </c>
      <c r="H73" s="346">
        <f t="shared" si="28"/>
        <v>123</v>
      </c>
      <c r="I73" s="347">
        <f t="shared" si="29"/>
        <v>176</v>
      </c>
      <c r="J73" s="348">
        <v>3</v>
      </c>
      <c r="K73" s="349">
        <v>2</v>
      </c>
      <c r="L73" s="350">
        <f t="shared" si="30"/>
        <v>369</v>
      </c>
      <c r="M73" s="351" t="str">
        <f t="shared" si="31"/>
        <v xml:space="preserve"> </v>
      </c>
      <c r="N73" s="351">
        <f t="shared" si="32"/>
        <v>369</v>
      </c>
      <c r="O73" s="351" t="str">
        <f t="shared" si="33"/>
        <v xml:space="preserve"> </v>
      </c>
      <c r="P73" s="351" t="str">
        <f t="shared" si="34"/>
        <v xml:space="preserve"> </v>
      </c>
      <c r="Q73" s="351" t="str">
        <f t="shared" si="35"/>
        <v xml:space="preserve"> </v>
      </c>
      <c r="R73" s="351" t="str">
        <f t="shared" si="36"/>
        <v xml:space="preserve"> </v>
      </c>
      <c r="S73" s="351" t="str">
        <f t="shared" si="37"/>
        <v xml:space="preserve"> </v>
      </c>
      <c r="T73" s="351" t="str">
        <f t="shared" si="38"/>
        <v xml:space="preserve"> </v>
      </c>
      <c r="U73" s="351" t="str">
        <f t="shared" si="39"/>
        <v xml:space="preserve"> </v>
      </c>
      <c r="V73" s="351" t="str">
        <f t="shared" si="40"/>
        <v xml:space="preserve"> </v>
      </c>
      <c r="W73" s="351" t="str">
        <f t="shared" si="41"/>
        <v xml:space="preserve"> </v>
      </c>
      <c r="X73" s="351" t="str">
        <f t="shared" si="42"/>
        <v xml:space="preserve"> </v>
      </c>
    </row>
    <row r="74" spans="2:24">
      <c r="B74" s="341" t="s">
        <v>663</v>
      </c>
      <c r="C74" s="342">
        <v>1849</v>
      </c>
      <c r="D74" s="343" t="s">
        <v>597</v>
      </c>
      <c r="E74" s="344"/>
      <c r="F74" s="345">
        <v>1</v>
      </c>
      <c r="G74" s="345">
        <v>0.5</v>
      </c>
      <c r="H74" s="346">
        <f t="shared" si="28"/>
        <v>924</v>
      </c>
      <c r="I74" s="347">
        <f t="shared" si="29"/>
        <v>1849</v>
      </c>
      <c r="J74" s="348">
        <v>2</v>
      </c>
      <c r="K74" s="349">
        <v>2</v>
      </c>
      <c r="L74" s="350">
        <f t="shared" si="30"/>
        <v>1848</v>
      </c>
      <c r="M74" s="351" t="str">
        <f t="shared" si="31"/>
        <v xml:space="preserve"> </v>
      </c>
      <c r="N74" s="351">
        <f t="shared" si="32"/>
        <v>1848</v>
      </c>
      <c r="O74" s="351" t="str">
        <f t="shared" si="33"/>
        <v xml:space="preserve"> </v>
      </c>
      <c r="P74" s="351" t="str">
        <f t="shared" si="34"/>
        <v xml:space="preserve"> </v>
      </c>
      <c r="Q74" s="351" t="str">
        <f t="shared" si="35"/>
        <v xml:space="preserve"> </v>
      </c>
      <c r="R74" s="351" t="str">
        <f t="shared" si="36"/>
        <v xml:space="preserve"> </v>
      </c>
      <c r="S74" s="351" t="str">
        <f t="shared" si="37"/>
        <v xml:space="preserve"> </v>
      </c>
      <c r="T74" s="351" t="str">
        <f t="shared" si="38"/>
        <v xml:space="preserve"> </v>
      </c>
      <c r="U74" s="351" t="str">
        <f t="shared" si="39"/>
        <v xml:space="preserve"> </v>
      </c>
      <c r="V74" s="351" t="str">
        <f t="shared" si="40"/>
        <v xml:space="preserve"> </v>
      </c>
      <c r="W74" s="351" t="str">
        <f t="shared" si="41"/>
        <v xml:space="preserve"> </v>
      </c>
      <c r="X74" s="351" t="str">
        <f t="shared" si="42"/>
        <v xml:space="preserve"> </v>
      </c>
    </row>
    <row r="75" spans="2:24">
      <c r="B75" s="341" t="s">
        <v>664</v>
      </c>
      <c r="C75" s="342">
        <v>63</v>
      </c>
      <c r="D75" s="343" t="s">
        <v>597</v>
      </c>
      <c r="E75" s="344"/>
      <c r="F75" s="345">
        <v>1</v>
      </c>
      <c r="G75" s="345">
        <v>0.5</v>
      </c>
      <c r="H75" s="346">
        <f t="shared" si="28"/>
        <v>31</v>
      </c>
      <c r="I75" s="347">
        <f t="shared" si="29"/>
        <v>63</v>
      </c>
      <c r="J75" s="348">
        <v>3</v>
      </c>
      <c r="K75" s="349">
        <v>2</v>
      </c>
      <c r="L75" s="350">
        <f t="shared" si="30"/>
        <v>93</v>
      </c>
      <c r="M75" s="351" t="str">
        <f t="shared" si="31"/>
        <v xml:space="preserve"> </v>
      </c>
      <c r="N75" s="351">
        <f t="shared" si="32"/>
        <v>93</v>
      </c>
      <c r="O75" s="351" t="str">
        <f t="shared" si="33"/>
        <v xml:space="preserve"> </v>
      </c>
      <c r="P75" s="351" t="str">
        <f t="shared" si="34"/>
        <v xml:space="preserve"> </v>
      </c>
      <c r="Q75" s="351" t="str">
        <f t="shared" si="35"/>
        <v xml:space="preserve"> </v>
      </c>
      <c r="R75" s="351" t="str">
        <f t="shared" si="36"/>
        <v xml:space="preserve"> </v>
      </c>
      <c r="S75" s="351" t="str">
        <f t="shared" si="37"/>
        <v xml:space="preserve"> </v>
      </c>
      <c r="T75" s="351" t="str">
        <f t="shared" si="38"/>
        <v xml:space="preserve"> </v>
      </c>
      <c r="U75" s="351" t="str">
        <f t="shared" si="39"/>
        <v xml:space="preserve"> </v>
      </c>
      <c r="V75" s="351" t="str">
        <f t="shared" si="40"/>
        <v xml:space="preserve"> </v>
      </c>
      <c r="W75" s="351" t="str">
        <f t="shared" si="41"/>
        <v xml:space="preserve"> </v>
      </c>
      <c r="X75" s="351" t="str">
        <f t="shared" si="42"/>
        <v xml:space="preserve"> </v>
      </c>
    </row>
    <row r="76" spans="2:24">
      <c r="B76" s="341" t="s">
        <v>665</v>
      </c>
      <c r="C76" s="342">
        <v>457</v>
      </c>
      <c r="D76" s="343" t="s">
        <v>597</v>
      </c>
      <c r="E76" s="344"/>
      <c r="F76" s="345">
        <v>1</v>
      </c>
      <c r="G76" s="345">
        <v>0.7</v>
      </c>
      <c r="H76" s="346">
        <f t="shared" si="28"/>
        <v>319</v>
      </c>
      <c r="I76" s="347">
        <f t="shared" si="29"/>
        <v>457</v>
      </c>
      <c r="J76" s="348">
        <v>3</v>
      </c>
      <c r="K76" s="349">
        <v>2</v>
      </c>
      <c r="L76" s="350">
        <f t="shared" si="30"/>
        <v>957</v>
      </c>
      <c r="M76" s="351" t="str">
        <f t="shared" si="31"/>
        <v xml:space="preserve"> </v>
      </c>
      <c r="N76" s="351">
        <f t="shared" si="32"/>
        <v>957</v>
      </c>
      <c r="O76" s="351" t="str">
        <f t="shared" si="33"/>
        <v xml:space="preserve"> </v>
      </c>
      <c r="P76" s="351" t="str">
        <f t="shared" si="34"/>
        <v xml:space="preserve"> </v>
      </c>
      <c r="Q76" s="351" t="str">
        <f t="shared" si="35"/>
        <v xml:space="preserve"> </v>
      </c>
      <c r="R76" s="351" t="str">
        <f t="shared" si="36"/>
        <v xml:space="preserve"> </v>
      </c>
      <c r="S76" s="351" t="str">
        <f t="shared" si="37"/>
        <v xml:space="preserve"> </v>
      </c>
      <c r="T76" s="351" t="str">
        <f t="shared" si="38"/>
        <v xml:space="preserve"> </v>
      </c>
      <c r="U76" s="351" t="str">
        <f t="shared" si="39"/>
        <v xml:space="preserve"> </v>
      </c>
      <c r="V76" s="351" t="str">
        <f t="shared" si="40"/>
        <v xml:space="preserve"> </v>
      </c>
      <c r="W76" s="351" t="str">
        <f t="shared" si="41"/>
        <v xml:space="preserve"> </v>
      </c>
      <c r="X76" s="351" t="str">
        <f t="shared" si="42"/>
        <v xml:space="preserve"> </v>
      </c>
    </row>
    <row r="77" spans="2:24">
      <c r="B77" s="341" t="s">
        <v>666</v>
      </c>
      <c r="C77" s="342">
        <v>1651</v>
      </c>
      <c r="D77" s="343" t="s">
        <v>597</v>
      </c>
      <c r="E77" s="344"/>
      <c r="F77" s="345">
        <v>1</v>
      </c>
      <c r="G77" s="345">
        <v>0.5</v>
      </c>
      <c r="H77" s="346">
        <f>INT(+IF(AND(F77&gt;0,G77&gt;0),I77*F77*G77,IF(AND(F77&gt;0,G77=0),I77*F77,IF(AND(F77=0,G77&gt;0),I77*G77,IF(AND(F77=0,G77=0),I77," ")))))</f>
        <v>825</v>
      </c>
      <c r="I77" s="347">
        <f>IF(D77="㎡",INT(+C77),ROUND(C77*E77,0))</f>
        <v>1651</v>
      </c>
      <c r="J77" s="348">
        <v>4</v>
      </c>
      <c r="K77" s="349">
        <v>2</v>
      </c>
      <c r="L77" s="350">
        <f t="shared" si="30"/>
        <v>3300</v>
      </c>
      <c r="M77" s="351" t="str">
        <f t="shared" si="31"/>
        <v xml:space="preserve"> </v>
      </c>
      <c r="N77" s="351">
        <f t="shared" si="32"/>
        <v>3300</v>
      </c>
      <c r="O77" s="351" t="str">
        <f t="shared" si="33"/>
        <v xml:space="preserve"> </v>
      </c>
      <c r="P77" s="351" t="str">
        <f t="shared" si="34"/>
        <v xml:space="preserve"> </v>
      </c>
      <c r="Q77" s="351" t="str">
        <f t="shared" si="35"/>
        <v xml:space="preserve"> </v>
      </c>
      <c r="R77" s="351" t="str">
        <f t="shared" si="36"/>
        <v xml:space="preserve"> </v>
      </c>
      <c r="S77" s="351" t="str">
        <f t="shared" si="37"/>
        <v xml:space="preserve"> </v>
      </c>
      <c r="T77" s="351" t="str">
        <f t="shared" si="38"/>
        <v xml:space="preserve"> </v>
      </c>
      <c r="U77" s="351" t="str">
        <f t="shared" si="39"/>
        <v xml:space="preserve"> </v>
      </c>
      <c r="V77" s="351" t="str">
        <f t="shared" si="40"/>
        <v xml:space="preserve"> </v>
      </c>
      <c r="W77" s="351" t="str">
        <f t="shared" si="41"/>
        <v xml:space="preserve"> </v>
      </c>
      <c r="X77" s="351" t="str">
        <f t="shared" si="42"/>
        <v xml:space="preserve"> </v>
      </c>
    </row>
    <row r="78" spans="2:24">
      <c r="B78" s="341" t="s">
        <v>667</v>
      </c>
      <c r="C78" s="342">
        <v>137</v>
      </c>
      <c r="D78" s="343" t="s">
        <v>597</v>
      </c>
      <c r="E78" s="344"/>
      <c r="F78" s="345">
        <v>1</v>
      </c>
      <c r="G78" s="345">
        <v>0.7</v>
      </c>
      <c r="H78" s="346">
        <f>INT(+IF(AND(F78&gt;0,G78&gt;0),I78*F78*G78,IF(AND(F78&gt;0,G78=0),I78*F78,IF(AND(F78=0,G78&gt;0),I78*G78,IF(AND(F78=0,G78=0),I78," ")))))</f>
        <v>95</v>
      </c>
      <c r="I78" s="347">
        <f>IF(D78="㎡",INT(+C78),ROUND(C78*E78,0))</f>
        <v>137</v>
      </c>
      <c r="J78" s="348">
        <v>4</v>
      </c>
      <c r="K78" s="349">
        <v>2</v>
      </c>
      <c r="L78" s="350">
        <f t="shared" si="30"/>
        <v>380</v>
      </c>
      <c r="M78" s="351" t="str">
        <f t="shared" si="31"/>
        <v xml:space="preserve"> </v>
      </c>
      <c r="N78" s="351">
        <f t="shared" si="32"/>
        <v>380</v>
      </c>
      <c r="O78" s="351" t="str">
        <f t="shared" si="33"/>
        <v xml:space="preserve"> </v>
      </c>
      <c r="P78" s="351" t="str">
        <f t="shared" si="34"/>
        <v xml:space="preserve"> </v>
      </c>
      <c r="Q78" s="351" t="str">
        <f t="shared" si="35"/>
        <v xml:space="preserve"> </v>
      </c>
      <c r="R78" s="351" t="str">
        <f t="shared" si="36"/>
        <v xml:space="preserve"> </v>
      </c>
      <c r="S78" s="351" t="str">
        <f t="shared" si="37"/>
        <v xml:space="preserve"> </v>
      </c>
      <c r="T78" s="351" t="str">
        <f t="shared" si="38"/>
        <v xml:space="preserve"> </v>
      </c>
      <c r="U78" s="351" t="str">
        <f t="shared" si="39"/>
        <v xml:space="preserve"> </v>
      </c>
      <c r="V78" s="351" t="str">
        <f t="shared" si="40"/>
        <v xml:space="preserve"> </v>
      </c>
      <c r="W78" s="351" t="str">
        <f t="shared" si="41"/>
        <v xml:space="preserve"> </v>
      </c>
      <c r="X78" s="351" t="str">
        <f t="shared" si="42"/>
        <v xml:space="preserve"> </v>
      </c>
    </row>
    <row r="79" spans="2:24">
      <c r="B79" s="341" t="s">
        <v>668</v>
      </c>
      <c r="C79" s="342">
        <v>264</v>
      </c>
      <c r="D79" s="343" t="s">
        <v>597</v>
      </c>
      <c r="E79" s="344"/>
      <c r="F79" s="345">
        <v>1</v>
      </c>
      <c r="G79" s="345">
        <v>0.7</v>
      </c>
      <c r="H79" s="346">
        <f>INT(+IF(AND(F79&gt;0,G79&gt;0),I79*F79*G79,IF(AND(F79&gt;0,G79=0),I79*F79,IF(AND(F79=0,G79&gt;0),I79*G79,IF(AND(F79=0,G79=0),I79," ")))))</f>
        <v>184</v>
      </c>
      <c r="I79" s="347">
        <f>IF(D79="㎡",INT(+C79),ROUND(C79*E79,0))</f>
        <v>264</v>
      </c>
      <c r="J79" s="348">
        <v>3</v>
      </c>
      <c r="K79" s="349">
        <v>2</v>
      </c>
      <c r="L79" s="350">
        <f t="shared" si="30"/>
        <v>552</v>
      </c>
      <c r="M79" s="351" t="str">
        <f t="shared" si="31"/>
        <v xml:space="preserve"> </v>
      </c>
      <c r="N79" s="351">
        <f t="shared" si="32"/>
        <v>552</v>
      </c>
      <c r="O79" s="351" t="str">
        <f t="shared" si="33"/>
        <v xml:space="preserve"> </v>
      </c>
      <c r="P79" s="351" t="str">
        <f t="shared" si="34"/>
        <v xml:space="preserve"> </v>
      </c>
      <c r="Q79" s="351" t="str">
        <f t="shared" si="35"/>
        <v xml:space="preserve"> </v>
      </c>
      <c r="R79" s="351" t="str">
        <f t="shared" si="36"/>
        <v xml:space="preserve"> </v>
      </c>
      <c r="S79" s="351" t="str">
        <f t="shared" si="37"/>
        <v xml:space="preserve"> </v>
      </c>
      <c r="T79" s="351" t="str">
        <f t="shared" si="38"/>
        <v xml:space="preserve"> </v>
      </c>
      <c r="U79" s="351" t="str">
        <f t="shared" si="39"/>
        <v xml:space="preserve"> </v>
      </c>
      <c r="V79" s="351" t="str">
        <f t="shared" si="40"/>
        <v xml:space="preserve"> </v>
      </c>
      <c r="W79" s="351" t="str">
        <f t="shared" si="41"/>
        <v xml:space="preserve"> </v>
      </c>
      <c r="X79" s="351" t="str">
        <f t="shared" si="42"/>
        <v xml:space="preserve"> </v>
      </c>
    </row>
    <row r="80" spans="2:24">
      <c r="B80" s="341" t="s">
        <v>669</v>
      </c>
      <c r="C80" s="342">
        <v>463</v>
      </c>
      <c r="D80" s="343" t="s">
        <v>597</v>
      </c>
      <c r="E80" s="344"/>
      <c r="F80" s="345">
        <v>1</v>
      </c>
      <c r="G80" s="345">
        <v>0.7</v>
      </c>
      <c r="H80" s="346">
        <f>INT(+IF(AND(F80&gt;0,G80&gt;0),I80*F80*G80,IF(AND(F80&gt;0,G80=0),I80*F80,IF(AND(F80=0,G80&gt;0),I80*G80,IF(AND(F80=0,G80=0),I80," ")))))</f>
        <v>324</v>
      </c>
      <c r="I80" s="347">
        <f>IF(D80="㎡",INT(+C80),ROUND(C80*E80,0))</f>
        <v>463</v>
      </c>
      <c r="J80" s="348">
        <v>5</v>
      </c>
      <c r="K80" s="349">
        <v>2</v>
      </c>
      <c r="L80" s="350">
        <f t="shared" si="30"/>
        <v>1620</v>
      </c>
      <c r="M80" s="351" t="str">
        <f t="shared" si="31"/>
        <v xml:space="preserve"> </v>
      </c>
      <c r="N80" s="351">
        <f t="shared" si="32"/>
        <v>1620</v>
      </c>
      <c r="O80" s="351" t="str">
        <f t="shared" si="33"/>
        <v xml:space="preserve"> </v>
      </c>
      <c r="P80" s="351" t="str">
        <f t="shared" si="34"/>
        <v xml:space="preserve"> </v>
      </c>
      <c r="Q80" s="351" t="str">
        <f t="shared" si="35"/>
        <v xml:space="preserve"> </v>
      </c>
      <c r="R80" s="351" t="str">
        <f t="shared" si="36"/>
        <v xml:space="preserve"> </v>
      </c>
      <c r="S80" s="351" t="str">
        <f t="shared" si="37"/>
        <v xml:space="preserve"> </v>
      </c>
      <c r="T80" s="351" t="str">
        <f t="shared" si="38"/>
        <v xml:space="preserve"> </v>
      </c>
      <c r="U80" s="351" t="str">
        <f t="shared" si="39"/>
        <v xml:space="preserve"> </v>
      </c>
      <c r="V80" s="351" t="str">
        <f t="shared" si="40"/>
        <v xml:space="preserve"> </v>
      </c>
      <c r="W80" s="351" t="str">
        <f t="shared" si="41"/>
        <v xml:space="preserve"> </v>
      </c>
      <c r="X80" s="351" t="str">
        <f t="shared" si="42"/>
        <v xml:space="preserve"> </v>
      </c>
    </row>
    <row r="81" spans="2:24">
      <c r="B81" s="341" t="s">
        <v>670</v>
      </c>
      <c r="C81" s="342">
        <v>9888</v>
      </c>
      <c r="D81" s="343" t="s">
        <v>597</v>
      </c>
      <c r="E81" s="344"/>
      <c r="F81" s="345">
        <v>1.04</v>
      </c>
      <c r="G81" s="345">
        <v>0.3</v>
      </c>
      <c r="H81" s="346">
        <f t="shared" si="28"/>
        <v>3085</v>
      </c>
      <c r="I81" s="347">
        <f t="shared" si="29"/>
        <v>9888</v>
      </c>
      <c r="J81" s="348">
        <v>1</v>
      </c>
      <c r="K81" s="349">
        <v>8</v>
      </c>
      <c r="L81" s="350">
        <f t="shared" si="30"/>
        <v>3085</v>
      </c>
      <c r="M81" s="351" t="str">
        <f t="shared" si="31"/>
        <v xml:space="preserve"> </v>
      </c>
      <c r="N81" s="351" t="str">
        <f t="shared" si="32"/>
        <v xml:space="preserve"> </v>
      </c>
      <c r="O81" s="351" t="str">
        <f t="shared" si="33"/>
        <v xml:space="preserve"> </v>
      </c>
      <c r="P81" s="351" t="str">
        <f t="shared" si="34"/>
        <v xml:space="preserve"> </v>
      </c>
      <c r="Q81" s="351" t="str">
        <f t="shared" si="35"/>
        <v xml:space="preserve"> </v>
      </c>
      <c r="R81" s="351" t="str">
        <f t="shared" si="36"/>
        <v xml:space="preserve"> </v>
      </c>
      <c r="S81" s="351" t="str">
        <f t="shared" si="37"/>
        <v xml:space="preserve"> </v>
      </c>
      <c r="T81" s="351">
        <f t="shared" si="38"/>
        <v>3085</v>
      </c>
      <c r="U81" s="351" t="str">
        <f t="shared" si="39"/>
        <v xml:space="preserve"> </v>
      </c>
      <c r="V81" s="351" t="str">
        <f t="shared" si="40"/>
        <v xml:space="preserve"> </v>
      </c>
      <c r="W81" s="351" t="str">
        <f t="shared" si="41"/>
        <v xml:space="preserve"> </v>
      </c>
      <c r="X81" s="351" t="str">
        <f t="shared" si="42"/>
        <v xml:space="preserve"> </v>
      </c>
    </row>
    <row r="82" spans="2:24">
      <c r="B82" s="341" t="s">
        <v>671</v>
      </c>
      <c r="C82" s="342">
        <v>2728</v>
      </c>
      <c r="D82" s="343" t="s">
        <v>597</v>
      </c>
      <c r="E82" s="344"/>
      <c r="F82" s="345">
        <v>1</v>
      </c>
      <c r="G82" s="345">
        <v>0.3</v>
      </c>
      <c r="H82" s="346">
        <f t="shared" si="28"/>
        <v>818</v>
      </c>
      <c r="I82" s="347">
        <f t="shared" si="29"/>
        <v>2728</v>
      </c>
      <c r="J82" s="348">
        <v>1</v>
      </c>
      <c r="K82" s="349">
        <v>2</v>
      </c>
      <c r="L82" s="350">
        <f t="shared" si="30"/>
        <v>818</v>
      </c>
      <c r="M82" s="351" t="str">
        <f t="shared" si="31"/>
        <v xml:space="preserve"> </v>
      </c>
      <c r="N82" s="351">
        <f t="shared" si="32"/>
        <v>818</v>
      </c>
      <c r="O82" s="351" t="str">
        <f t="shared" si="33"/>
        <v xml:space="preserve"> </v>
      </c>
      <c r="P82" s="351" t="str">
        <f t="shared" si="34"/>
        <v xml:space="preserve"> </v>
      </c>
      <c r="Q82" s="351" t="str">
        <f t="shared" si="35"/>
        <v xml:space="preserve"> </v>
      </c>
      <c r="R82" s="351" t="str">
        <f t="shared" si="36"/>
        <v xml:space="preserve"> </v>
      </c>
      <c r="S82" s="351" t="str">
        <f t="shared" si="37"/>
        <v xml:space="preserve"> </v>
      </c>
      <c r="T82" s="351" t="str">
        <f t="shared" si="38"/>
        <v xml:space="preserve"> </v>
      </c>
      <c r="U82" s="351" t="str">
        <f t="shared" si="39"/>
        <v xml:space="preserve"> </v>
      </c>
      <c r="V82" s="351" t="str">
        <f t="shared" si="40"/>
        <v xml:space="preserve"> </v>
      </c>
      <c r="W82" s="351" t="str">
        <f t="shared" si="41"/>
        <v xml:space="preserve"> </v>
      </c>
      <c r="X82" s="351" t="str">
        <f t="shared" si="42"/>
        <v xml:space="preserve"> </v>
      </c>
    </row>
    <row r="83" spans="2:24">
      <c r="B83" s="341" t="s">
        <v>672</v>
      </c>
      <c r="C83" s="342">
        <v>4936</v>
      </c>
      <c r="D83" s="343" t="s">
        <v>597</v>
      </c>
      <c r="E83" s="344"/>
      <c r="F83" s="345">
        <v>1</v>
      </c>
      <c r="G83" s="345">
        <v>0.3</v>
      </c>
      <c r="H83" s="346">
        <f t="shared" si="28"/>
        <v>1480</v>
      </c>
      <c r="I83" s="347">
        <f t="shared" si="29"/>
        <v>4936</v>
      </c>
      <c r="J83" s="348">
        <v>1</v>
      </c>
      <c r="K83" s="349">
        <v>2</v>
      </c>
      <c r="L83" s="350">
        <f t="shared" si="30"/>
        <v>1480</v>
      </c>
      <c r="M83" s="351" t="str">
        <f t="shared" si="31"/>
        <v xml:space="preserve"> </v>
      </c>
      <c r="N83" s="351">
        <f t="shared" si="32"/>
        <v>1480</v>
      </c>
      <c r="O83" s="351" t="str">
        <f t="shared" si="33"/>
        <v xml:space="preserve"> </v>
      </c>
      <c r="P83" s="351" t="str">
        <f t="shared" si="34"/>
        <v xml:space="preserve"> </v>
      </c>
      <c r="Q83" s="351" t="str">
        <f t="shared" si="35"/>
        <v xml:space="preserve"> </v>
      </c>
      <c r="R83" s="351" t="str">
        <f t="shared" si="36"/>
        <v xml:space="preserve"> </v>
      </c>
      <c r="S83" s="351" t="str">
        <f t="shared" si="37"/>
        <v xml:space="preserve"> </v>
      </c>
      <c r="T83" s="351" t="str">
        <f t="shared" si="38"/>
        <v xml:space="preserve"> </v>
      </c>
      <c r="U83" s="351" t="str">
        <f t="shared" si="39"/>
        <v xml:space="preserve"> </v>
      </c>
      <c r="V83" s="351" t="str">
        <f t="shared" si="40"/>
        <v xml:space="preserve"> </v>
      </c>
      <c r="W83" s="351" t="str">
        <f t="shared" si="41"/>
        <v xml:space="preserve"> </v>
      </c>
      <c r="X83" s="351" t="str">
        <f t="shared" si="42"/>
        <v xml:space="preserve"> </v>
      </c>
    </row>
    <row r="84" spans="2:24">
      <c r="B84" s="341" t="s">
        <v>673</v>
      </c>
      <c r="C84" s="342">
        <v>5352</v>
      </c>
      <c r="D84" s="343" t="s">
        <v>597</v>
      </c>
      <c r="E84" s="344"/>
      <c r="F84" s="345">
        <v>1</v>
      </c>
      <c r="G84" s="345">
        <v>0.3</v>
      </c>
      <c r="H84" s="346">
        <f t="shared" si="28"/>
        <v>1605</v>
      </c>
      <c r="I84" s="347">
        <f t="shared" si="29"/>
        <v>5352</v>
      </c>
      <c r="J84" s="348">
        <v>1</v>
      </c>
      <c r="K84" s="349">
        <v>2</v>
      </c>
      <c r="L84" s="350">
        <f t="shared" si="30"/>
        <v>1605</v>
      </c>
      <c r="M84" s="351" t="str">
        <f t="shared" si="31"/>
        <v xml:space="preserve"> </v>
      </c>
      <c r="N84" s="351">
        <f t="shared" si="32"/>
        <v>1605</v>
      </c>
      <c r="O84" s="351" t="str">
        <f t="shared" si="33"/>
        <v xml:space="preserve"> </v>
      </c>
      <c r="P84" s="351" t="str">
        <f t="shared" si="34"/>
        <v xml:space="preserve"> </v>
      </c>
      <c r="Q84" s="351" t="str">
        <f t="shared" si="35"/>
        <v xml:space="preserve"> </v>
      </c>
      <c r="R84" s="351" t="str">
        <f t="shared" si="36"/>
        <v xml:space="preserve"> </v>
      </c>
      <c r="S84" s="351" t="str">
        <f t="shared" si="37"/>
        <v xml:space="preserve"> </v>
      </c>
      <c r="T84" s="351" t="str">
        <f t="shared" si="38"/>
        <v xml:space="preserve"> </v>
      </c>
      <c r="U84" s="351" t="str">
        <f t="shared" si="39"/>
        <v xml:space="preserve"> </v>
      </c>
      <c r="V84" s="351" t="str">
        <f t="shared" si="40"/>
        <v xml:space="preserve"> </v>
      </c>
      <c r="W84" s="351" t="str">
        <f t="shared" si="41"/>
        <v xml:space="preserve"> </v>
      </c>
      <c r="X84" s="351" t="str">
        <f t="shared" si="42"/>
        <v xml:space="preserve"> </v>
      </c>
    </row>
    <row r="85" spans="2:24">
      <c r="B85" s="341" t="s">
        <v>674</v>
      </c>
      <c r="C85" s="342">
        <v>2945</v>
      </c>
      <c r="D85" s="343" t="s">
        <v>597</v>
      </c>
      <c r="E85" s="344"/>
      <c r="F85" s="345">
        <v>1</v>
      </c>
      <c r="G85" s="345">
        <v>0.5</v>
      </c>
      <c r="H85" s="346">
        <f t="shared" si="28"/>
        <v>1472</v>
      </c>
      <c r="I85" s="347">
        <f t="shared" si="29"/>
        <v>2945</v>
      </c>
      <c r="J85" s="348">
        <v>2</v>
      </c>
      <c r="K85" s="349">
        <v>2</v>
      </c>
      <c r="L85" s="350">
        <f t="shared" si="30"/>
        <v>2944</v>
      </c>
      <c r="M85" s="351" t="str">
        <f t="shared" si="31"/>
        <v xml:space="preserve"> </v>
      </c>
      <c r="N85" s="351">
        <f t="shared" si="32"/>
        <v>2944</v>
      </c>
      <c r="O85" s="351" t="str">
        <f t="shared" si="33"/>
        <v xml:space="preserve"> </v>
      </c>
      <c r="P85" s="351" t="str">
        <f t="shared" si="34"/>
        <v xml:space="preserve"> </v>
      </c>
      <c r="Q85" s="351" t="str">
        <f t="shared" si="35"/>
        <v xml:space="preserve"> </v>
      </c>
      <c r="R85" s="351" t="str">
        <f t="shared" si="36"/>
        <v xml:space="preserve"> </v>
      </c>
      <c r="S85" s="351" t="str">
        <f t="shared" si="37"/>
        <v xml:space="preserve"> </v>
      </c>
      <c r="T85" s="351" t="str">
        <f t="shared" si="38"/>
        <v xml:space="preserve"> </v>
      </c>
      <c r="U85" s="351" t="str">
        <f t="shared" si="39"/>
        <v xml:space="preserve"> </v>
      </c>
      <c r="V85" s="351" t="str">
        <f t="shared" si="40"/>
        <v xml:space="preserve"> </v>
      </c>
      <c r="W85" s="351" t="str">
        <f t="shared" si="41"/>
        <v xml:space="preserve"> </v>
      </c>
      <c r="X85" s="351" t="str">
        <f t="shared" si="42"/>
        <v xml:space="preserve"> </v>
      </c>
    </row>
    <row r="86" spans="2:24">
      <c r="B86" s="341" t="s">
        <v>675</v>
      </c>
      <c r="C86" s="342">
        <v>3448</v>
      </c>
      <c r="D86" s="343" t="s">
        <v>597</v>
      </c>
      <c r="E86" s="344"/>
      <c r="F86" s="345">
        <v>1</v>
      </c>
      <c r="G86" s="345">
        <v>0.5</v>
      </c>
      <c r="H86" s="346">
        <f t="shared" si="28"/>
        <v>1724</v>
      </c>
      <c r="I86" s="347">
        <f t="shared" si="29"/>
        <v>3448</v>
      </c>
      <c r="J86" s="348">
        <v>2</v>
      </c>
      <c r="K86" s="349">
        <v>2</v>
      </c>
      <c r="L86" s="350">
        <f t="shared" si="30"/>
        <v>3448</v>
      </c>
      <c r="M86" s="351" t="str">
        <f t="shared" si="31"/>
        <v xml:space="preserve"> </v>
      </c>
      <c r="N86" s="351">
        <f t="shared" si="32"/>
        <v>3448</v>
      </c>
      <c r="O86" s="351" t="str">
        <f t="shared" si="33"/>
        <v xml:space="preserve"> </v>
      </c>
      <c r="P86" s="351" t="str">
        <f t="shared" si="34"/>
        <v xml:space="preserve"> </v>
      </c>
      <c r="Q86" s="351" t="str">
        <f t="shared" si="35"/>
        <v xml:space="preserve"> </v>
      </c>
      <c r="R86" s="351" t="str">
        <f t="shared" si="36"/>
        <v xml:space="preserve"> </v>
      </c>
      <c r="S86" s="351" t="str">
        <f t="shared" si="37"/>
        <v xml:space="preserve"> </v>
      </c>
      <c r="T86" s="351" t="str">
        <f t="shared" si="38"/>
        <v xml:space="preserve"> </v>
      </c>
      <c r="U86" s="351" t="str">
        <f t="shared" si="39"/>
        <v xml:space="preserve"> </v>
      </c>
      <c r="V86" s="351" t="str">
        <f t="shared" si="40"/>
        <v xml:space="preserve"> </v>
      </c>
      <c r="W86" s="351" t="str">
        <f t="shared" si="41"/>
        <v xml:space="preserve"> </v>
      </c>
      <c r="X86" s="351" t="str">
        <f t="shared" si="42"/>
        <v xml:space="preserve"> </v>
      </c>
    </row>
    <row r="87" spans="2:24">
      <c r="B87" s="341" t="s">
        <v>676</v>
      </c>
      <c r="C87" s="342">
        <v>8649</v>
      </c>
      <c r="D87" s="343" t="s">
        <v>597</v>
      </c>
      <c r="E87" s="344"/>
      <c r="F87" s="345">
        <v>1</v>
      </c>
      <c r="G87" s="345">
        <v>0.5</v>
      </c>
      <c r="H87" s="346">
        <f t="shared" si="28"/>
        <v>4324</v>
      </c>
      <c r="I87" s="347">
        <f t="shared" si="29"/>
        <v>8649</v>
      </c>
      <c r="J87" s="348">
        <v>3</v>
      </c>
      <c r="K87" s="349">
        <v>2</v>
      </c>
      <c r="L87" s="350">
        <f t="shared" si="30"/>
        <v>12972</v>
      </c>
      <c r="M87" s="351" t="str">
        <f t="shared" si="31"/>
        <v xml:space="preserve"> </v>
      </c>
      <c r="N87" s="351">
        <f t="shared" si="32"/>
        <v>12972</v>
      </c>
      <c r="O87" s="351" t="str">
        <f t="shared" si="33"/>
        <v xml:space="preserve"> </v>
      </c>
      <c r="P87" s="351" t="str">
        <f t="shared" si="34"/>
        <v xml:space="preserve"> </v>
      </c>
      <c r="Q87" s="351" t="str">
        <f t="shared" si="35"/>
        <v xml:space="preserve"> </v>
      </c>
      <c r="R87" s="351" t="str">
        <f t="shared" si="36"/>
        <v xml:space="preserve"> </v>
      </c>
      <c r="S87" s="351" t="str">
        <f t="shared" si="37"/>
        <v xml:space="preserve"> </v>
      </c>
      <c r="T87" s="351" t="str">
        <f t="shared" si="38"/>
        <v xml:space="preserve"> </v>
      </c>
      <c r="U87" s="351" t="str">
        <f t="shared" si="39"/>
        <v xml:space="preserve"> </v>
      </c>
      <c r="V87" s="351" t="str">
        <f t="shared" si="40"/>
        <v xml:space="preserve"> </v>
      </c>
      <c r="W87" s="351" t="str">
        <f t="shared" si="41"/>
        <v xml:space="preserve"> </v>
      </c>
      <c r="X87" s="351" t="str">
        <f t="shared" si="42"/>
        <v xml:space="preserve"> </v>
      </c>
    </row>
    <row r="88" spans="2:24">
      <c r="B88" s="341" t="s">
        <v>677</v>
      </c>
      <c r="C88" s="342">
        <v>1548</v>
      </c>
      <c r="D88" s="343" t="s">
        <v>597</v>
      </c>
      <c r="E88" s="344"/>
      <c r="F88" s="345">
        <v>1</v>
      </c>
      <c r="G88" s="345">
        <v>0.5</v>
      </c>
      <c r="H88" s="346">
        <f t="shared" si="28"/>
        <v>774</v>
      </c>
      <c r="I88" s="347">
        <f t="shared" si="29"/>
        <v>1548</v>
      </c>
      <c r="J88" s="348">
        <v>4</v>
      </c>
      <c r="K88" s="349">
        <v>2</v>
      </c>
      <c r="L88" s="350">
        <f t="shared" si="30"/>
        <v>3096</v>
      </c>
      <c r="M88" s="351" t="str">
        <f t="shared" si="31"/>
        <v xml:space="preserve"> </v>
      </c>
      <c r="N88" s="351">
        <f t="shared" si="32"/>
        <v>3096</v>
      </c>
      <c r="O88" s="351" t="str">
        <f t="shared" si="33"/>
        <v xml:space="preserve"> </v>
      </c>
      <c r="P88" s="351" t="str">
        <f t="shared" si="34"/>
        <v xml:space="preserve"> </v>
      </c>
      <c r="Q88" s="351" t="str">
        <f t="shared" si="35"/>
        <v xml:space="preserve"> </v>
      </c>
      <c r="R88" s="351" t="str">
        <f t="shared" si="36"/>
        <v xml:space="preserve"> </v>
      </c>
      <c r="S88" s="351" t="str">
        <f t="shared" si="37"/>
        <v xml:space="preserve"> </v>
      </c>
      <c r="T88" s="351" t="str">
        <f t="shared" si="38"/>
        <v xml:space="preserve"> </v>
      </c>
      <c r="U88" s="351" t="str">
        <f t="shared" si="39"/>
        <v xml:space="preserve"> </v>
      </c>
      <c r="V88" s="351" t="str">
        <f t="shared" si="40"/>
        <v xml:space="preserve"> </v>
      </c>
      <c r="W88" s="351" t="str">
        <f t="shared" si="41"/>
        <v xml:space="preserve"> </v>
      </c>
      <c r="X88" s="351" t="str">
        <f t="shared" si="42"/>
        <v xml:space="preserve"> </v>
      </c>
    </row>
    <row r="89" spans="2:24">
      <c r="B89" s="341" t="s">
        <v>678</v>
      </c>
      <c r="C89" s="342">
        <v>1661</v>
      </c>
      <c r="D89" s="343" t="s">
        <v>597</v>
      </c>
      <c r="E89" s="344"/>
      <c r="F89" s="345">
        <v>1</v>
      </c>
      <c r="G89" s="345">
        <v>0.5</v>
      </c>
      <c r="H89" s="346">
        <f t="shared" si="28"/>
        <v>830</v>
      </c>
      <c r="I89" s="347">
        <f t="shared" si="29"/>
        <v>1661</v>
      </c>
      <c r="J89" s="348">
        <v>2</v>
      </c>
      <c r="K89" s="349">
        <v>2</v>
      </c>
      <c r="L89" s="350">
        <f t="shared" si="30"/>
        <v>1660</v>
      </c>
      <c r="M89" s="351" t="str">
        <f t="shared" si="31"/>
        <v xml:space="preserve"> </v>
      </c>
      <c r="N89" s="351">
        <f t="shared" si="32"/>
        <v>1660</v>
      </c>
      <c r="O89" s="351" t="str">
        <f t="shared" si="33"/>
        <v xml:space="preserve"> </v>
      </c>
      <c r="P89" s="351" t="str">
        <f t="shared" si="34"/>
        <v xml:space="preserve"> </v>
      </c>
      <c r="Q89" s="351" t="str">
        <f t="shared" si="35"/>
        <v xml:space="preserve"> </v>
      </c>
      <c r="R89" s="351" t="str">
        <f t="shared" si="36"/>
        <v xml:space="preserve"> </v>
      </c>
      <c r="S89" s="351" t="str">
        <f t="shared" si="37"/>
        <v xml:space="preserve"> </v>
      </c>
      <c r="T89" s="351" t="str">
        <f t="shared" si="38"/>
        <v xml:space="preserve"> </v>
      </c>
      <c r="U89" s="351" t="str">
        <f t="shared" si="39"/>
        <v xml:space="preserve"> </v>
      </c>
      <c r="V89" s="351" t="str">
        <f t="shared" si="40"/>
        <v xml:space="preserve"> </v>
      </c>
      <c r="W89" s="351" t="str">
        <f t="shared" si="41"/>
        <v xml:space="preserve"> </v>
      </c>
      <c r="X89" s="351" t="str">
        <f t="shared" si="42"/>
        <v xml:space="preserve"> </v>
      </c>
    </row>
    <row r="90" spans="2:24">
      <c r="B90" s="352"/>
      <c r="C90" s="353"/>
      <c r="D90" s="354"/>
      <c r="E90" s="355"/>
      <c r="F90" s="355"/>
      <c r="G90" s="355"/>
      <c r="H90" s="355"/>
      <c r="I90" s="356"/>
      <c r="J90" s="357"/>
      <c r="K90" s="358"/>
      <c r="L90" s="359">
        <f>+SUM(L8:L89)</f>
        <v>128482</v>
      </c>
      <c r="M90" s="359">
        <f>+SUM(M8:M89)</f>
        <v>0</v>
      </c>
      <c r="N90" s="359">
        <f>+SUM(N8:N89)</f>
        <v>62211</v>
      </c>
      <c r="O90" s="359">
        <f t="shared" ref="O90:X90" si="43">+SUM(O8:O89)</f>
        <v>2607</v>
      </c>
      <c r="P90" s="359">
        <f t="shared" si="43"/>
        <v>0</v>
      </c>
      <c r="Q90" s="359">
        <f t="shared" si="43"/>
        <v>0</v>
      </c>
      <c r="R90" s="359">
        <f t="shared" si="43"/>
        <v>0</v>
      </c>
      <c r="S90" s="359">
        <f t="shared" si="43"/>
        <v>0</v>
      </c>
      <c r="T90" s="359">
        <f t="shared" si="43"/>
        <v>63664</v>
      </c>
      <c r="U90" s="359">
        <f t="shared" si="43"/>
        <v>0</v>
      </c>
      <c r="V90" s="359">
        <f t="shared" si="43"/>
        <v>0</v>
      </c>
      <c r="W90" s="359">
        <f t="shared" si="43"/>
        <v>0</v>
      </c>
      <c r="X90" s="359">
        <f t="shared" si="43"/>
        <v>0</v>
      </c>
    </row>
    <row r="91" spans="2:24">
      <c r="B91" s="360"/>
    </row>
    <row r="92" spans="2:24" hidden="1"/>
    <row r="93" spans="2:24" hidden="1">
      <c r="J93" s="337" t="s">
        <v>679</v>
      </c>
      <c r="K93" s="338" t="s">
        <v>582</v>
      </c>
      <c r="L93" s="339" t="s">
        <v>680</v>
      </c>
      <c r="M93" s="340" t="s">
        <v>681</v>
      </c>
      <c r="N93" s="340" t="s">
        <v>682</v>
      </c>
      <c r="O93" s="340" t="s">
        <v>683</v>
      </c>
      <c r="P93" s="340" t="s">
        <v>684</v>
      </c>
      <c r="Q93" s="340" t="s">
        <v>685</v>
      </c>
      <c r="R93" s="340" t="s">
        <v>686</v>
      </c>
      <c r="S93" s="340" t="s">
        <v>687</v>
      </c>
      <c r="T93" s="340" t="s">
        <v>688</v>
      </c>
      <c r="U93" s="340" t="s">
        <v>689</v>
      </c>
      <c r="V93" s="340" t="s">
        <v>690</v>
      </c>
      <c r="W93" s="340" t="s">
        <v>691</v>
      </c>
      <c r="X93" s="340" t="s">
        <v>692</v>
      </c>
    </row>
    <row r="94" spans="2:24" hidden="1">
      <c r="J94" s="328">
        <v>1</v>
      </c>
    </row>
    <row r="95" spans="2:24" hidden="1">
      <c r="J95" s="337" t="s">
        <v>693</v>
      </c>
      <c r="K95" s="338" t="s">
        <v>694</v>
      </c>
      <c r="L95" s="339" t="s">
        <v>695</v>
      </c>
      <c r="M95" s="340" t="s">
        <v>696</v>
      </c>
      <c r="N95" s="340" t="s">
        <v>697</v>
      </c>
      <c r="O95" s="340" t="s">
        <v>698</v>
      </c>
      <c r="P95" s="340" t="s">
        <v>699</v>
      </c>
      <c r="Q95" s="340" t="s">
        <v>700</v>
      </c>
      <c r="R95" s="340" t="s">
        <v>701</v>
      </c>
      <c r="S95" s="340" t="s">
        <v>702</v>
      </c>
      <c r="T95" s="340" t="s">
        <v>703</v>
      </c>
      <c r="U95" s="340" t="s">
        <v>704</v>
      </c>
      <c r="V95" s="340" t="s">
        <v>705</v>
      </c>
      <c r="W95" s="340" t="s">
        <v>706</v>
      </c>
      <c r="X95" s="340" t="s">
        <v>707</v>
      </c>
    </row>
    <row r="96" spans="2:24" hidden="1">
      <c r="J96" s="328">
        <v>2</v>
      </c>
    </row>
    <row r="97" spans="2:24" hidden="1">
      <c r="J97" s="337" t="s">
        <v>693</v>
      </c>
      <c r="K97" s="338" t="s">
        <v>708</v>
      </c>
      <c r="L97" s="339" t="s">
        <v>709</v>
      </c>
      <c r="M97" s="340" t="s">
        <v>681</v>
      </c>
      <c r="N97" s="340" t="s">
        <v>682</v>
      </c>
      <c r="O97" s="340" t="s">
        <v>683</v>
      </c>
      <c r="P97" s="340" t="s">
        <v>684</v>
      </c>
      <c r="Q97" s="340" t="s">
        <v>685</v>
      </c>
      <c r="R97" s="340" t="s">
        <v>686</v>
      </c>
      <c r="S97" s="340" t="s">
        <v>687</v>
      </c>
      <c r="T97" s="340" t="s">
        <v>688</v>
      </c>
      <c r="U97" s="340" t="s">
        <v>689</v>
      </c>
      <c r="V97" s="340" t="s">
        <v>690</v>
      </c>
      <c r="W97" s="340" t="s">
        <v>691</v>
      </c>
      <c r="X97" s="340" t="s">
        <v>692</v>
      </c>
    </row>
    <row r="98" spans="2:24" hidden="1">
      <c r="J98" s="328">
        <v>3</v>
      </c>
    </row>
    <row r="99" spans="2:24" hidden="1">
      <c r="J99" s="337" t="s">
        <v>693</v>
      </c>
      <c r="K99" s="338" t="s">
        <v>708</v>
      </c>
      <c r="L99" s="339" t="s">
        <v>710</v>
      </c>
      <c r="M99" s="340" t="s">
        <v>711</v>
      </c>
      <c r="N99" s="340" t="s">
        <v>682</v>
      </c>
      <c r="O99" s="340" t="s">
        <v>683</v>
      </c>
      <c r="P99" s="340" t="s">
        <v>684</v>
      </c>
      <c r="Q99" s="340" t="s">
        <v>685</v>
      </c>
      <c r="R99" s="340" t="s">
        <v>686</v>
      </c>
      <c r="S99" s="340" t="s">
        <v>687</v>
      </c>
      <c r="T99" s="340" t="s">
        <v>688</v>
      </c>
      <c r="U99" s="340" t="s">
        <v>689</v>
      </c>
      <c r="V99" s="340" t="s">
        <v>690</v>
      </c>
      <c r="W99" s="340" t="s">
        <v>691</v>
      </c>
      <c r="X99" s="340" t="s">
        <v>692</v>
      </c>
    </row>
    <row r="100" spans="2:24" hidden="1">
      <c r="J100" s="328">
        <v>4</v>
      </c>
    </row>
    <row r="101" spans="2:24" hidden="1">
      <c r="J101" s="337" t="s">
        <v>693</v>
      </c>
      <c r="K101" s="338" t="s">
        <v>708</v>
      </c>
      <c r="L101" s="339" t="s">
        <v>710</v>
      </c>
      <c r="M101" s="340" t="s">
        <v>711</v>
      </c>
      <c r="N101" s="340" t="s">
        <v>712</v>
      </c>
      <c r="O101" s="340" t="s">
        <v>713</v>
      </c>
      <c r="P101" s="340" t="s">
        <v>714</v>
      </c>
      <c r="Q101" s="340" t="s">
        <v>685</v>
      </c>
      <c r="R101" s="340" t="s">
        <v>686</v>
      </c>
      <c r="S101" s="340" t="s">
        <v>687</v>
      </c>
      <c r="T101" s="340" t="s">
        <v>688</v>
      </c>
      <c r="U101" s="340" t="s">
        <v>689</v>
      </c>
      <c r="V101" s="340" t="s">
        <v>690</v>
      </c>
      <c r="W101" s="340" t="s">
        <v>691</v>
      </c>
      <c r="X101" s="340" t="s">
        <v>692</v>
      </c>
    </row>
    <row r="102" spans="2:24" hidden="1">
      <c r="J102" s="328">
        <v>5</v>
      </c>
    </row>
    <row r="103" spans="2:24">
      <c r="B103" s="360" t="s">
        <v>715</v>
      </c>
      <c r="J103" s="361"/>
      <c r="K103" s="362"/>
      <c r="L103" s="362"/>
      <c r="M103" s="363">
        <f>DSUM($J$7:$X$89,"①",$J$93:$X$94)+DSUM($J$7:$X$89,"①",$J$95:$X$96)</f>
        <v>0</v>
      </c>
      <c r="N103" s="363">
        <f>DSUM($J$7:$X$89,"②",$J$93:$X$94)+DSUM($J$7:$X$89,"②",$J$95:$X$96)</f>
        <v>18348</v>
      </c>
      <c r="O103" s="363">
        <f>DSUM($J$7:$X$89,"③",$J$93:$X$94)+DSUM($J$7:$X$89,"③",$J$95:$X$96)</f>
        <v>102</v>
      </c>
      <c r="P103" s="363">
        <f>DSUM($J$7:$X$89,"④",$J$93:$X$94)+DSUM($J$7:$X$89,"④",$J$95:$X$96)</f>
        <v>0</v>
      </c>
      <c r="Q103" s="363">
        <f>DSUM($J$7:$X$89,"⑤",$J$93:$X$94)+DSUM($J$7:$X$89,"⑤",$J$95:$X$96)</f>
        <v>0</v>
      </c>
      <c r="R103" s="363">
        <f>DSUM($J$7:$X$89,"⑥",$J$93:$X$94)+DSUM($J$7:$X$89,"⑥",$J$95:$X$96)</f>
        <v>0</v>
      </c>
      <c r="S103" s="363">
        <f>DSUM($J$7:$X$89,"⑦",$J$93:$X$94)+DSUM($J$7:$X$89,"⑦",$J$95:$X$96)</f>
        <v>0</v>
      </c>
      <c r="T103" s="363">
        <f>DSUM($J$7:$X$89,"⑧",$J$93:$X$94)+DSUM($J$7:$X$89,"⑧",$J$95:$X$96)</f>
        <v>3085</v>
      </c>
      <c r="U103" s="363">
        <f>DSUM($J$7:$X$89,"⑨",$J$93:$X$94)+DSUM($J$7:$X$89,"⑨",$J$95:$X$96)</f>
        <v>0</v>
      </c>
      <c r="V103" s="363">
        <f>DSUM($J$7:$X$89,"⑩",$J$93:$X$94)+DSUM($J$7:$X$89,"⑩",$J$95:$X$96)</f>
        <v>0</v>
      </c>
      <c r="W103" s="363">
        <f>DSUM($J$7:$X$89,"⑪",$J$93:$X$94)+DSUM($J$7:$X$89,"⑪",$J$95:$X$96)</f>
        <v>0</v>
      </c>
      <c r="X103" s="363">
        <f>DSUM($J$7:$X$89,"⑫",$J$93:$X$94)+DSUM($J$7:$X$89,"⑫",$J$95:$X$96)</f>
        <v>0</v>
      </c>
    </row>
    <row r="104" spans="2:24">
      <c r="J104" s="361"/>
      <c r="K104" s="362"/>
      <c r="L104" s="362"/>
      <c r="M104" s="363">
        <f>DSUM($J$7:$X$89,"①",$J$97:$X$98)+DSUM($J$7:$X$89,"①",$J$99:$X$100)+DSUM($J$7:$X$89,"①",$J$101:$X$102)</f>
        <v>0</v>
      </c>
      <c r="N104" s="363">
        <f>DSUM($J$7:$X$89,"②",$J$97:$X$98)+DSUM($J$7:$X$89,"②",$J$99:$X$100)+DSUM($J$7:$X$89,"②",$J$101:$X$102)</f>
        <v>43863</v>
      </c>
      <c r="O104" s="363">
        <f>DSUM($J$7:$X$89,"③",$J$97:$X$98)+DSUM($J$7:$X$89,"③",$J$99:$X$100)+DSUM($J$7:$X$89,"③",$J$101:$X$102)</f>
        <v>2505</v>
      </c>
      <c r="P104" s="363">
        <f>DSUM($J$7:$X$89,"④",$J$97:$X$98)+DSUM($J$7:$X$89,"④",$J$99:$X$100)+DSUM($J$7:$X$89,"④",$J$101:$X$102)</f>
        <v>0</v>
      </c>
      <c r="Q104" s="363">
        <f>DSUM($J$7:$X$89,"⑤",$J$97:$X$98)+DSUM($J$7:$X$89,"⑤",$J$99:$X$100)+DSUM($J$7:$X$89,"⑤",$J$101:$X$102)</f>
        <v>0</v>
      </c>
      <c r="R104" s="363">
        <f>DSUM($J$7:$X$89,"⑥",$J$97:$X$98)+DSUM($J$7:$X$89,"⑥",$J$99:$X$100)+DSUM($J$7:$X$89,"⑥",$J$101:$X$102)</f>
        <v>0</v>
      </c>
      <c r="S104" s="363">
        <f>DSUM($J$7:$X$89,"⑦",$J$97:$X$98)+DSUM($J$7:$X$89,"⑦",$J$99:$X$100)+DSUM($J$7:$X$89,"⑦",$J$101:$X$102)</f>
        <v>0</v>
      </c>
      <c r="T104" s="363">
        <f>DSUM($J$7:$X$89,"⑧",$J$97:$X$98)+DSUM($J$7:$X$89,"⑧",$J$99:$X$100)+DSUM($J$7:$X$89,"⑧",$J$101:$X$102)</f>
        <v>57093</v>
      </c>
      <c r="U104" s="363">
        <f>DSUM($J$7:$X$89,"⑨",$J$97:$X$98)+DSUM($J$7:$X$89,"⑨",$J$99:$X$100)+DSUM($J$7:$X$89,"⑨",$J$101:$X$102)</f>
        <v>0</v>
      </c>
      <c r="V104" s="363">
        <f>DSUM($J$7:$X$89,"⑩",$J$97:$X$98)+DSUM($J$7:$X$89,"⑩",$J$99:$X$100)+DSUM($J$7:$X$89,"⑩",$J$101:$X$102)</f>
        <v>0</v>
      </c>
      <c r="W104" s="363">
        <f>DSUM($J$7:$X$89,"⑪",$J$97:$X$98)+DSUM($J$7:$X$89,"⑪",$J$99:$X$100)+DSUM($J$7:$X$89,"⑪",$J$101:$X$102)</f>
        <v>0</v>
      </c>
      <c r="X104" s="363">
        <f>DSUM($J$7:$X$89,"⑫",$J$97:$X$98)+DSUM($J$7:$X$89,"⑫",$J$99:$X$100)+DSUM($J$7:$X$89,"⑫",$J$101:$X$102)</f>
        <v>0</v>
      </c>
    </row>
  </sheetData>
  <mergeCells count="16">
    <mergeCell ref="H4:H6"/>
    <mergeCell ref="I4:I6"/>
    <mergeCell ref="J4:J6"/>
    <mergeCell ref="K4:L6"/>
    <mergeCell ref="M4:R4"/>
    <mergeCell ref="S4:X4"/>
    <mergeCell ref="M5:O5"/>
    <mergeCell ref="P5:R5"/>
    <mergeCell ref="S5:U5"/>
    <mergeCell ref="V5:X5"/>
    <mergeCell ref="G4:G7"/>
    <mergeCell ref="B4:B6"/>
    <mergeCell ref="C4:C6"/>
    <mergeCell ref="D4:D6"/>
    <mergeCell ref="E4:E6"/>
    <mergeCell ref="F4:F7"/>
  </mergeCells>
  <phoneticPr fontId="3"/>
  <conditionalFormatting sqref="J1:J65536">
    <cfRule type="cellIs" dxfId="25" priority="1" stopIfTrue="1" operator="equal">
      <formula>2</formula>
    </cfRule>
    <cfRule type="cellIs" dxfId="24" priority="2" stopIfTrue="1" operator="greaterThan">
      <formula>3</formula>
    </cfRule>
  </conditionalFormatting>
  <dataValidations count="2">
    <dataValidation imeMode="on" allowBlank="1" showInputMessage="1" showErrorMessage="1" sqref="B103 IX103 ST103 ACP103 AML103 AWH103 BGD103 BPZ103 BZV103 CJR103 CTN103 DDJ103 DNF103 DXB103 EGX103 EQT103 FAP103 FKL103 FUH103 GED103 GNZ103 GXV103 HHR103 HRN103 IBJ103 ILF103 IVB103 JEX103 JOT103 JYP103 KIL103 KSH103 LCD103 LLZ103 LVV103 MFR103 MPN103 MZJ103 NJF103 NTB103 OCX103 OMT103 OWP103 PGL103 PQH103 QAD103 QJZ103 QTV103 RDR103 RNN103 RXJ103 SHF103 SRB103 TAX103 TKT103 TUP103 UEL103 UOH103 UYD103 VHZ103 VRV103 WBR103 WLN103 WVJ103 B65639 IX65639 ST65639 ACP65639 AML65639 AWH65639 BGD65639 BPZ65639 BZV65639 CJR65639 CTN65639 DDJ65639 DNF65639 DXB65639 EGX65639 EQT65639 FAP65639 FKL65639 FUH65639 GED65639 GNZ65639 GXV65639 HHR65639 HRN65639 IBJ65639 ILF65639 IVB65639 JEX65639 JOT65639 JYP65639 KIL65639 KSH65639 LCD65639 LLZ65639 LVV65639 MFR65639 MPN65639 MZJ65639 NJF65639 NTB65639 OCX65639 OMT65639 OWP65639 PGL65639 PQH65639 QAD65639 QJZ65639 QTV65639 RDR65639 RNN65639 RXJ65639 SHF65639 SRB65639 TAX65639 TKT65639 TUP65639 UEL65639 UOH65639 UYD65639 VHZ65639 VRV65639 WBR65639 WLN65639 WVJ65639 B131175 IX131175 ST131175 ACP131175 AML131175 AWH131175 BGD131175 BPZ131175 BZV131175 CJR131175 CTN131175 DDJ131175 DNF131175 DXB131175 EGX131175 EQT131175 FAP131175 FKL131175 FUH131175 GED131175 GNZ131175 GXV131175 HHR131175 HRN131175 IBJ131175 ILF131175 IVB131175 JEX131175 JOT131175 JYP131175 KIL131175 KSH131175 LCD131175 LLZ131175 LVV131175 MFR131175 MPN131175 MZJ131175 NJF131175 NTB131175 OCX131175 OMT131175 OWP131175 PGL131175 PQH131175 QAD131175 QJZ131175 QTV131175 RDR131175 RNN131175 RXJ131175 SHF131175 SRB131175 TAX131175 TKT131175 TUP131175 UEL131175 UOH131175 UYD131175 VHZ131175 VRV131175 WBR131175 WLN131175 WVJ131175 B196711 IX196711 ST196711 ACP196711 AML196711 AWH196711 BGD196711 BPZ196711 BZV196711 CJR196711 CTN196711 DDJ196711 DNF196711 DXB196711 EGX196711 EQT196711 FAP196711 FKL196711 FUH196711 GED196711 GNZ196711 GXV196711 HHR196711 HRN196711 IBJ196711 ILF196711 IVB196711 JEX196711 JOT196711 JYP196711 KIL196711 KSH196711 LCD196711 LLZ196711 LVV196711 MFR196711 MPN196711 MZJ196711 NJF196711 NTB196711 OCX196711 OMT196711 OWP196711 PGL196711 PQH196711 QAD196711 QJZ196711 QTV196711 RDR196711 RNN196711 RXJ196711 SHF196711 SRB196711 TAX196711 TKT196711 TUP196711 UEL196711 UOH196711 UYD196711 VHZ196711 VRV196711 WBR196711 WLN196711 WVJ196711 B262247 IX262247 ST262247 ACP262247 AML262247 AWH262247 BGD262247 BPZ262247 BZV262247 CJR262247 CTN262247 DDJ262247 DNF262247 DXB262247 EGX262247 EQT262247 FAP262247 FKL262247 FUH262247 GED262247 GNZ262247 GXV262247 HHR262247 HRN262247 IBJ262247 ILF262247 IVB262247 JEX262247 JOT262247 JYP262247 KIL262247 KSH262247 LCD262247 LLZ262247 LVV262247 MFR262247 MPN262247 MZJ262247 NJF262247 NTB262247 OCX262247 OMT262247 OWP262247 PGL262247 PQH262247 QAD262247 QJZ262247 QTV262247 RDR262247 RNN262247 RXJ262247 SHF262247 SRB262247 TAX262247 TKT262247 TUP262247 UEL262247 UOH262247 UYD262247 VHZ262247 VRV262247 WBR262247 WLN262247 WVJ262247 B327783 IX327783 ST327783 ACP327783 AML327783 AWH327783 BGD327783 BPZ327783 BZV327783 CJR327783 CTN327783 DDJ327783 DNF327783 DXB327783 EGX327783 EQT327783 FAP327783 FKL327783 FUH327783 GED327783 GNZ327783 GXV327783 HHR327783 HRN327783 IBJ327783 ILF327783 IVB327783 JEX327783 JOT327783 JYP327783 KIL327783 KSH327783 LCD327783 LLZ327783 LVV327783 MFR327783 MPN327783 MZJ327783 NJF327783 NTB327783 OCX327783 OMT327783 OWP327783 PGL327783 PQH327783 QAD327783 QJZ327783 QTV327783 RDR327783 RNN327783 RXJ327783 SHF327783 SRB327783 TAX327783 TKT327783 TUP327783 UEL327783 UOH327783 UYD327783 VHZ327783 VRV327783 WBR327783 WLN327783 WVJ327783 B393319 IX393319 ST393319 ACP393319 AML393319 AWH393319 BGD393319 BPZ393319 BZV393319 CJR393319 CTN393319 DDJ393319 DNF393319 DXB393319 EGX393319 EQT393319 FAP393319 FKL393319 FUH393319 GED393319 GNZ393319 GXV393319 HHR393319 HRN393319 IBJ393319 ILF393319 IVB393319 JEX393319 JOT393319 JYP393319 KIL393319 KSH393319 LCD393319 LLZ393319 LVV393319 MFR393319 MPN393319 MZJ393319 NJF393319 NTB393319 OCX393319 OMT393319 OWP393319 PGL393319 PQH393319 QAD393319 QJZ393319 QTV393319 RDR393319 RNN393319 RXJ393319 SHF393319 SRB393319 TAX393319 TKT393319 TUP393319 UEL393319 UOH393319 UYD393319 VHZ393319 VRV393319 WBR393319 WLN393319 WVJ393319 B458855 IX458855 ST458855 ACP458855 AML458855 AWH458855 BGD458855 BPZ458855 BZV458855 CJR458855 CTN458855 DDJ458855 DNF458855 DXB458855 EGX458855 EQT458855 FAP458855 FKL458855 FUH458855 GED458855 GNZ458855 GXV458855 HHR458855 HRN458855 IBJ458855 ILF458855 IVB458855 JEX458855 JOT458855 JYP458855 KIL458855 KSH458855 LCD458855 LLZ458855 LVV458855 MFR458855 MPN458855 MZJ458855 NJF458855 NTB458855 OCX458855 OMT458855 OWP458855 PGL458855 PQH458855 QAD458855 QJZ458855 QTV458855 RDR458855 RNN458855 RXJ458855 SHF458855 SRB458855 TAX458855 TKT458855 TUP458855 UEL458855 UOH458855 UYD458855 VHZ458855 VRV458855 WBR458855 WLN458855 WVJ458855 B524391 IX524391 ST524391 ACP524391 AML524391 AWH524391 BGD524391 BPZ524391 BZV524391 CJR524391 CTN524391 DDJ524391 DNF524391 DXB524391 EGX524391 EQT524391 FAP524391 FKL524391 FUH524391 GED524391 GNZ524391 GXV524391 HHR524391 HRN524391 IBJ524391 ILF524391 IVB524391 JEX524391 JOT524391 JYP524391 KIL524391 KSH524391 LCD524391 LLZ524391 LVV524391 MFR524391 MPN524391 MZJ524391 NJF524391 NTB524391 OCX524391 OMT524391 OWP524391 PGL524391 PQH524391 QAD524391 QJZ524391 QTV524391 RDR524391 RNN524391 RXJ524391 SHF524391 SRB524391 TAX524391 TKT524391 TUP524391 UEL524391 UOH524391 UYD524391 VHZ524391 VRV524391 WBR524391 WLN524391 WVJ524391 B589927 IX589927 ST589927 ACP589927 AML589927 AWH589927 BGD589927 BPZ589927 BZV589927 CJR589927 CTN589927 DDJ589927 DNF589927 DXB589927 EGX589927 EQT589927 FAP589927 FKL589927 FUH589927 GED589927 GNZ589927 GXV589927 HHR589927 HRN589927 IBJ589927 ILF589927 IVB589927 JEX589927 JOT589927 JYP589927 KIL589927 KSH589927 LCD589927 LLZ589927 LVV589927 MFR589927 MPN589927 MZJ589927 NJF589927 NTB589927 OCX589927 OMT589927 OWP589927 PGL589927 PQH589927 QAD589927 QJZ589927 QTV589927 RDR589927 RNN589927 RXJ589927 SHF589927 SRB589927 TAX589927 TKT589927 TUP589927 UEL589927 UOH589927 UYD589927 VHZ589927 VRV589927 WBR589927 WLN589927 WVJ589927 B655463 IX655463 ST655463 ACP655463 AML655463 AWH655463 BGD655463 BPZ655463 BZV655463 CJR655463 CTN655463 DDJ655463 DNF655463 DXB655463 EGX655463 EQT655463 FAP655463 FKL655463 FUH655463 GED655463 GNZ655463 GXV655463 HHR655463 HRN655463 IBJ655463 ILF655463 IVB655463 JEX655463 JOT655463 JYP655463 KIL655463 KSH655463 LCD655463 LLZ655463 LVV655463 MFR655463 MPN655463 MZJ655463 NJF655463 NTB655463 OCX655463 OMT655463 OWP655463 PGL655463 PQH655463 QAD655463 QJZ655463 QTV655463 RDR655463 RNN655463 RXJ655463 SHF655463 SRB655463 TAX655463 TKT655463 TUP655463 UEL655463 UOH655463 UYD655463 VHZ655463 VRV655463 WBR655463 WLN655463 WVJ655463 B720999 IX720999 ST720999 ACP720999 AML720999 AWH720999 BGD720999 BPZ720999 BZV720999 CJR720999 CTN720999 DDJ720999 DNF720999 DXB720999 EGX720999 EQT720999 FAP720999 FKL720999 FUH720999 GED720999 GNZ720999 GXV720999 HHR720999 HRN720999 IBJ720999 ILF720999 IVB720999 JEX720999 JOT720999 JYP720999 KIL720999 KSH720999 LCD720999 LLZ720999 LVV720999 MFR720999 MPN720999 MZJ720999 NJF720999 NTB720999 OCX720999 OMT720999 OWP720999 PGL720999 PQH720999 QAD720999 QJZ720999 QTV720999 RDR720999 RNN720999 RXJ720999 SHF720999 SRB720999 TAX720999 TKT720999 TUP720999 UEL720999 UOH720999 UYD720999 VHZ720999 VRV720999 WBR720999 WLN720999 WVJ720999 B786535 IX786535 ST786535 ACP786535 AML786535 AWH786535 BGD786535 BPZ786535 BZV786535 CJR786535 CTN786535 DDJ786535 DNF786535 DXB786535 EGX786535 EQT786535 FAP786535 FKL786535 FUH786535 GED786535 GNZ786535 GXV786535 HHR786535 HRN786535 IBJ786535 ILF786535 IVB786535 JEX786535 JOT786535 JYP786535 KIL786535 KSH786535 LCD786535 LLZ786535 LVV786535 MFR786535 MPN786535 MZJ786535 NJF786535 NTB786535 OCX786535 OMT786535 OWP786535 PGL786535 PQH786535 QAD786535 QJZ786535 QTV786535 RDR786535 RNN786535 RXJ786535 SHF786535 SRB786535 TAX786535 TKT786535 TUP786535 UEL786535 UOH786535 UYD786535 VHZ786535 VRV786535 WBR786535 WLN786535 WVJ786535 B852071 IX852071 ST852071 ACP852071 AML852071 AWH852071 BGD852071 BPZ852071 BZV852071 CJR852071 CTN852071 DDJ852071 DNF852071 DXB852071 EGX852071 EQT852071 FAP852071 FKL852071 FUH852071 GED852071 GNZ852071 GXV852071 HHR852071 HRN852071 IBJ852071 ILF852071 IVB852071 JEX852071 JOT852071 JYP852071 KIL852071 KSH852071 LCD852071 LLZ852071 LVV852071 MFR852071 MPN852071 MZJ852071 NJF852071 NTB852071 OCX852071 OMT852071 OWP852071 PGL852071 PQH852071 QAD852071 QJZ852071 QTV852071 RDR852071 RNN852071 RXJ852071 SHF852071 SRB852071 TAX852071 TKT852071 TUP852071 UEL852071 UOH852071 UYD852071 VHZ852071 VRV852071 WBR852071 WLN852071 WVJ852071 B917607 IX917607 ST917607 ACP917607 AML917607 AWH917607 BGD917607 BPZ917607 BZV917607 CJR917607 CTN917607 DDJ917607 DNF917607 DXB917607 EGX917607 EQT917607 FAP917607 FKL917607 FUH917607 GED917607 GNZ917607 GXV917607 HHR917607 HRN917607 IBJ917607 ILF917607 IVB917607 JEX917607 JOT917607 JYP917607 KIL917607 KSH917607 LCD917607 LLZ917607 LVV917607 MFR917607 MPN917607 MZJ917607 NJF917607 NTB917607 OCX917607 OMT917607 OWP917607 PGL917607 PQH917607 QAD917607 QJZ917607 QTV917607 RDR917607 RNN917607 RXJ917607 SHF917607 SRB917607 TAX917607 TKT917607 TUP917607 UEL917607 UOH917607 UYD917607 VHZ917607 VRV917607 WBR917607 WLN917607 WVJ917607 B983143 IX983143 ST983143 ACP983143 AML983143 AWH983143 BGD983143 BPZ983143 BZV983143 CJR983143 CTN983143 DDJ983143 DNF983143 DXB983143 EGX983143 EQT983143 FAP983143 FKL983143 FUH983143 GED983143 GNZ983143 GXV983143 HHR983143 HRN983143 IBJ983143 ILF983143 IVB983143 JEX983143 JOT983143 JYP983143 KIL983143 KSH983143 LCD983143 LLZ983143 LVV983143 MFR983143 MPN983143 MZJ983143 NJF983143 NTB983143 OCX983143 OMT983143 OWP983143 PGL983143 PQH983143 QAD983143 QJZ983143 QTV983143 RDR983143 RNN983143 RXJ983143 SHF983143 SRB983143 TAX983143 TKT983143 TUP983143 UEL983143 UOH983143 UYD983143 VHZ983143 VRV983143 WBR983143 WLN983143 WVJ983143 B91 IX91 ST91 ACP91 AML91 AWH91 BGD91 BPZ91 BZV91 CJR91 CTN91 DDJ91 DNF91 DXB91 EGX91 EQT91 FAP91 FKL91 FUH91 GED91 GNZ91 GXV91 HHR91 HRN91 IBJ91 ILF91 IVB91 JEX91 JOT91 JYP91 KIL91 KSH91 LCD91 LLZ91 LVV91 MFR91 MPN91 MZJ91 NJF91 NTB91 OCX91 OMT91 OWP91 PGL91 PQH91 QAD91 QJZ91 QTV91 RDR91 RNN91 RXJ91 SHF91 SRB91 TAX91 TKT91 TUP91 UEL91 UOH91 UYD91 VHZ91 VRV91 WBR91 WLN91 WVJ91 B65627 IX65627 ST65627 ACP65627 AML65627 AWH65627 BGD65627 BPZ65627 BZV65627 CJR65627 CTN65627 DDJ65627 DNF65627 DXB65627 EGX65627 EQT65627 FAP65627 FKL65627 FUH65627 GED65627 GNZ65627 GXV65627 HHR65627 HRN65627 IBJ65627 ILF65627 IVB65627 JEX65627 JOT65627 JYP65627 KIL65627 KSH65627 LCD65627 LLZ65627 LVV65627 MFR65627 MPN65627 MZJ65627 NJF65627 NTB65627 OCX65627 OMT65627 OWP65627 PGL65627 PQH65627 QAD65627 QJZ65627 QTV65627 RDR65627 RNN65627 RXJ65627 SHF65627 SRB65627 TAX65627 TKT65627 TUP65627 UEL65627 UOH65627 UYD65627 VHZ65627 VRV65627 WBR65627 WLN65627 WVJ65627 B131163 IX131163 ST131163 ACP131163 AML131163 AWH131163 BGD131163 BPZ131163 BZV131163 CJR131163 CTN131163 DDJ131163 DNF131163 DXB131163 EGX131163 EQT131163 FAP131163 FKL131163 FUH131163 GED131163 GNZ131163 GXV131163 HHR131163 HRN131163 IBJ131163 ILF131163 IVB131163 JEX131163 JOT131163 JYP131163 KIL131163 KSH131163 LCD131163 LLZ131163 LVV131163 MFR131163 MPN131163 MZJ131163 NJF131163 NTB131163 OCX131163 OMT131163 OWP131163 PGL131163 PQH131163 QAD131163 QJZ131163 QTV131163 RDR131163 RNN131163 RXJ131163 SHF131163 SRB131163 TAX131163 TKT131163 TUP131163 UEL131163 UOH131163 UYD131163 VHZ131163 VRV131163 WBR131163 WLN131163 WVJ131163 B196699 IX196699 ST196699 ACP196699 AML196699 AWH196699 BGD196699 BPZ196699 BZV196699 CJR196699 CTN196699 DDJ196699 DNF196699 DXB196699 EGX196699 EQT196699 FAP196699 FKL196699 FUH196699 GED196699 GNZ196699 GXV196699 HHR196699 HRN196699 IBJ196699 ILF196699 IVB196699 JEX196699 JOT196699 JYP196699 KIL196699 KSH196699 LCD196699 LLZ196699 LVV196699 MFR196699 MPN196699 MZJ196699 NJF196699 NTB196699 OCX196699 OMT196699 OWP196699 PGL196699 PQH196699 QAD196699 QJZ196699 QTV196699 RDR196699 RNN196699 RXJ196699 SHF196699 SRB196699 TAX196699 TKT196699 TUP196699 UEL196699 UOH196699 UYD196699 VHZ196699 VRV196699 WBR196699 WLN196699 WVJ196699 B262235 IX262235 ST262235 ACP262235 AML262235 AWH262235 BGD262235 BPZ262235 BZV262235 CJR262235 CTN262235 DDJ262235 DNF262235 DXB262235 EGX262235 EQT262235 FAP262235 FKL262235 FUH262235 GED262235 GNZ262235 GXV262235 HHR262235 HRN262235 IBJ262235 ILF262235 IVB262235 JEX262235 JOT262235 JYP262235 KIL262235 KSH262235 LCD262235 LLZ262235 LVV262235 MFR262235 MPN262235 MZJ262235 NJF262235 NTB262235 OCX262235 OMT262235 OWP262235 PGL262235 PQH262235 QAD262235 QJZ262235 QTV262235 RDR262235 RNN262235 RXJ262235 SHF262235 SRB262235 TAX262235 TKT262235 TUP262235 UEL262235 UOH262235 UYD262235 VHZ262235 VRV262235 WBR262235 WLN262235 WVJ262235 B327771 IX327771 ST327771 ACP327771 AML327771 AWH327771 BGD327771 BPZ327771 BZV327771 CJR327771 CTN327771 DDJ327771 DNF327771 DXB327771 EGX327771 EQT327771 FAP327771 FKL327771 FUH327771 GED327771 GNZ327771 GXV327771 HHR327771 HRN327771 IBJ327771 ILF327771 IVB327771 JEX327771 JOT327771 JYP327771 KIL327771 KSH327771 LCD327771 LLZ327771 LVV327771 MFR327771 MPN327771 MZJ327771 NJF327771 NTB327771 OCX327771 OMT327771 OWP327771 PGL327771 PQH327771 QAD327771 QJZ327771 QTV327771 RDR327771 RNN327771 RXJ327771 SHF327771 SRB327771 TAX327771 TKT327771 TUP327771 UEL327771 UOH327771 UYD327771 VHZ327771 VRV327771 WBR327771 WLN327771 WVJ327771 B393307 IX393307 ST393307 ACP393307 AML393307 AWH393307 BGD393307 BPZ393307 BZV393307 CJR393307 CTN393307 DDJ393307 DNF393307 DXB393307 EGX393307 EQT393307 FAP393307 FKL393307 FUH393307 GED393307 GNZ393307 GXV393307 HHR393307 HRN393307 IBJ393307 ILF393307 IVB393307 JEX393307 JOT393307 JYP393307 KIL393307 KSH393307 LCD393307 LLZ393307 LVV393307 MFR393307 MPN393307 MZJ393307 NJF393307 NTB393307 OCX393307 OMT393307 OWP393307 PGL393307 PQH393307 QAD393307 QJZ393307 QTV393307 RDR393307 RNN393307 RXJ393307 SHF393307 SRB393307 TAX393307 TKT393307 TUP393307 UEL393307 UOH393307 UYD393307 VHZ393307 VRV393307 WBR393307 WLN393307 WVJ393307 B458843 IX458843 ST458843 ACP458843 AML458843 AWH458843 BGD458843 BPZ458843 BZV458843 CJR458843 CTN458843 DDJ458843 DNF458843 DXB458843 EGX458843 EQT458843 FAP458843 FKL458843 FUH458843 GED458843 GNZ458843 GXV458843 HHR458843 HRN458843 IBJ458843 ILF458843 IVB458843 JEX458843 JOT458843 JYP458843 KIL458843 KSH458843 LCD458843 LLZ458843 LVV458843 MFR458843 MPN458843 MZJ458843 NJF458843 NTB458843 OCX458843 OMT458843 OWP458843 PGL458843 PQH458843 QAD458843 QJZ458843 QTV458843 RDR458843 RNN458843 RXJ458843 SHF458843 SRB458843 TAX458843 TKT458843 TUP458843 UEL458843 UOH458843 UYD458843 VHZ458843 VRV458843 WBR458843 WLN458843 WVJ458843 B524379 IX524379 ST524379 ACP524379 AML524379 AWH524379 BGD524379 BPZ524379 BZV524379 CJR524379 CTN524379 DDJ524379 DNF524379 DXB524379 EGX524379 EQT524379 FAP524379 FKL524379 FUH524379 GED524379 GNZ524379 GXV524379 HHR524379 HRN524379 IBJ524379 ILF524379 IVB524379 JEX524379 JOT524379 JYP524379 KIL524379 KSH524379 LCD524379 LLZ524379 LVV524379 MFR524379 MPN524379 MZJ524379 NJF524379 NTB524379 OCX524379 OMT524379 OWP524379 PGL524379 PQH524379 QAD524379 QJZ524379 QTV524379 RDR524379 RNN524379 RXJ524379 SHF524379 SRB524379 TAX524379 TKT524379 TUP524379 UEL524379 UOH524379 UYD524379 VHZ524379 VRV524379 WBR524379 WLN524379 WVJ524379 B589915 IX589915 ST589915 ACP589915 AML589915 AWH589915 BGD589915 BPZ589915 BZV589915 CJR589915 CTN589915 DDJ589915 DNF589915 DXB589915 EGX589915 EQT589915 FAP589915 FKL589915 FUH589915 GED589915 GNZ589915 GXV589915 HHR589915 HRN589915 IBJ589915 ILF589915 IVB589915 JEX589915 JOT589915 JYP589915 KIL589915 KSH589915 LCD589915 LLZ589915 LVV589915 MFR589915 MPN589915 MZJ589915 NJF589915 NTB589915 OCX589915 OMT589915 OWP589915 PGL589915 PQH589915 QAD589915 QJZ589915 QTV589915 RDR589915 RNN589915 RXJ589915 SHF589915 SRB589915 TAX589915 TKT589915 TUP589915 UEL589915 UOH589915 UYD589915 VHZ589915 VRV589915 WBR589915 WLN589915 WVJ589915 B655451 IX655451 ST655451 ACP655451 AML655451 AWH655451 BGD655451 BPZ655451 BZV655451 CJR655451 CTN655451 DDJ655451 DNF655451 DXB655451 EGX655451 EQT655451 FAP655451 FKL655451 FUH655451 GED655451 GNZ655451 GXV655451 HHR655451 HRN655451 IBJ655451 ILF655451 IVB655451 JEX655451 JOT655451 JYP655451 KIL655451 KSH655451 LCD655451 LLZ655451 LVV655451 MFR655451 MPN655451 MZJ655451 NJF655451 NTB655451 OCX655451 OMT655451 OWP655451 PGL655451 PQH655451 QAD655451 QJZ655451 QTV655451 RDR655451 RNN655451 RXJ655451 SHF655451 SRB655451 TAX655451 TKT655451 TUP655451 UEL655451 UOH655451 UYD655451 VHZ655451 VRV655451 WBR655451 WLN655451 WVJ655451 B720987 IX720987 ST720987 ACP720987 AML720987 AWH720987 BGD720987 BPZ720987 BZV720987 CJR720987 CTN720987 DDJ720987 DNF720987 DXB720987 EGX720987 EQT720987 FAP720987 FKL720987 FUH720987 GED720987 GNZ720987 GXV720987 HHR720987 HRN720987 IBJ720987 ILF720987 IVB720987 JEX720987 JOT720987 JYP720987 KIL720987 KSH720987 LCD720987 LLZ720987 LVV720987 MFR720987 MPN720987 MZJ720987 NJF720987 NTB720987 OCX720987 OMT720987 OWP720987 PGL720987 PQH720987 QAD720987 QJZ720987 QTV720987 RDR720987 RNN720987 RXJ720987 SHF720987 SRB720987 TAX720987 TKT720987 TUP720987 UEL720987 UOH720987 UYD720987 VHZ720987 VRV720987 WBR720987 WLN720987 WVJ720987 B786523 IX786523 ST786523 ACP786523 AML786523 AWH786523 BGD786523 BPZ786523 BZV786523 CJR786523 CTN786523 DDJ786523 DNF786523 DXB786523 EGX786523 EQT786523 FAP786523 FKL786523 FUH786523 GED786523 GNZ786523 GXV786523 HHR786523 HRN786523 IBJ786523 ILF786523 IVB786523 JEX786523 JOT786523 JYP786523 KIL786523 KSH786523 LCD786523 LLZ786523 LVV786523 MFR786523 MPN786523 MZJ786523 NJF786523 NTB786523 OCX786523 OMT786523 OWP786523 PGL786523 PQH786523 QAD786523 QJZ786523 QTV786523 RDR786523 RNN786523 RXJ786523 SHF786523 SRB786523 TAX786523 TKT786523 TUP786523 UEL786523 UOH786523 UYD786523 VHZ786523 VRV786523 WBR786523 WLN786523 WVJ786523 B852059 IX852059 ST852059 ACP852059 AML852059 AWH852059 BGD852059 BPZ852059 BZV852059 CJR852059 CTN852059 DDJ852059 DNF852059 DXB852059 EGX852059 EQT852059 FAP852059 FKL852059 FUH852059 GED852059 GNZ852059 GXV852059 HHR852059 HRN852059 IBJ852059 ILF852059 IVB852059 JEX852059 JOT852059 JYP852059 KIL852059 KSH852059 LCD852059 LLZ852059 LVV852059 MFR852059 MPN852059 MZJ852059 NJF852059 NTB852059 OCX852059 OMT852059 OWP852059 PGL852059 PQH852059 QAD852059 QJZ852059 QTV852059 RDR852059 RNN852059 RXJ852059 SHF852059 SRB852059 TAX852059 TKT852059 TUP852059 UEL852059 UOH852059 UYD852059 VHZ852059 VRV852059 WBR852059 WLN852059 WVJ852059 B917595 IX917595 ST917595 ACP917595 AML917595 AWH917595 BGD917595 BPZ917595 BZV917595 CJR917595 CTN917595 DDJ917595 DNF917595 DXB917595 EGX917595 EQT917595 FAP917595 FKL917595 FUH917595 GED917595 GNZ917595 GXV917595 HHR917595 HRN917595 IBJ917595 ILF917595 IVB917595 JEX917595 JOT917595 JYP917595 KIL917595 KSH917595 LCD917595 LLZ917595 LVV917595 MFR917595 MPN917595 MZJ917595 NJF917595 NTB917595 OCX917595 OMT917595 OWP917595 PGL917595 PQH917595 QAD917595 QJZ917595 QTV917595 RDR917595 RNN917595 RXJ917595 SHF917595 SRB917595 TAX917595 TKT917595 TUP917595 UEL917595 UOH917595 UYD917595 VHZ917595 VRV917595 WBR917595 WLN917595 WVJ917595 B983131 IX983131 ST983131 ACP983131 AML983131 AWH983131 BGD983131 BPZ983131 BZV983131 CJR983131 CTN983131 DDJ983131 DNF983131 DXB983131 EGX983131 EQT983131 FAP983131 FKL983131 FUH983131 GED983131 GNZ983131 GXV983131 HHR983131 HRN983131 IBJ983131 ILF983131 IVB983131 JEX983131 JOT983131 JYP983131 KIL983131 KSH983131 LCD983131 LLZ983131 LVV983131 MFR983131 MPN983131 MZJ983131 NJF983131 NTB983131 OCX983131 OMT983131 OWP983131 PGL983131 PQH983131 QAD983131 QJZ983131 QTV983131 RDR983131 RNN983131 RXJ983131 SHF983131 SRB983131 TAX983131 TKT983131 TUP983131 UEL983131 UOH983131 UYD983131 VHZ983131 VRV983131 WBR983131 WLN983131 WVJ983131 J103:J104 JF103:JF104 TB103:TB104 ACX103:ACX104 AMT103:AMT104 AWP103:AWP104 BGL103:BGL104 BQH103:BQH104 CAD103:CAD104 CJZ103:CJZ104 CTV103:CTV104 DDR103:DDR104 DNN103:DNN104 DXJ103:DXJ104 EHF103:EHF104 ERB103:ERB104 FAX103:FAX104 FKT103:FKT104 FUP103:FUP104 GEL103:GEL104 GOH103:GOH104 GYD103:GYD104 HHZ103:HHZ104 HRV103:HRV104 IBR103:IBR104 ILN103:ILN104 IVJ103:IVJ104 JFF103:JFF104 JPB103:JPB104 JYX103:JYX104 KIT103:KIT104 KSP103:KSP104 LCL103:LCL104 LMH103:LMH104 LWD103:LWD104 MFZ103:MFZ104 MPV103:MPV104 MZR103:MZR104 NJN103:NJN104 NTJ103:NTJ104 ODF103:ODF104 ONB103:ONB104 OWX103:OWX104 PGT103:PGT104 PQP103:PQP104 QAL103:QAL104 QKH103:QKH104 QUD103:QUD104 RDZ103:RDZ104 RNV103:RNV104 RXR103:RXR104 SHN103:SHN104 SRJ103:SRJ104 TBF103:TBF104 TLB103:TLB104 TUX103:TUX104 UET103:UET104 UOP103:UOP104 UYL103:UYL104 VIH103:VIH104 VSD103:VSD104 WBZ103:WBZ104 WLV103:WLV104 WVR103:WVR104 J65639:J65640 JF65639:JF65640 TB65639:TB65640 ACX65639:ACX65640 AMT65639:AMT65640 AWP65639:AWP65640 BGL65639:BGL65640 BQH65639:BQH65640 CAD65639:CAD65640 CJZ65639:CJZ65640 CTV65639:CTV65640 DDR65639:DDR65640 DNN65639:DNN65640 DXJ65639:DXJ65640 EHF65639:EHF65640 ERB65639:ERB65640 FAX65639:FAX65640 FKT65639:FKT65640 FUP65639:FUP65640 GEL65639:GEL65640 GOH65639:GOH65640 GYD65639:GYD65640 HHZ65639:HHZ65640 HRV65639:HRV65640 IBR65639:IBR65640 ILN65639:ILN65640 IVJ65639:IVJ65640 JFF65639:JFF65640 JPB65639:JPB65640 JYX65639:JYX65640 KIT65639:KIT65640 KSP65639:KSP65640 LCL65639:LCL65640 LMH65639:LMH65640 LWD65639:LWD65640 MFZ65639:MFZ65640 MPV65639:MPV65640 MZR65639:MZR65640 NJN65639:NJN65640 NTJ65639:NTJ65640 ODF65639:ODF65640 ONB65639:ONB65640 OWX65639:OWX65640 PGT65639:PGT65640 PQP65639:PQP65640 QAL65639:QAL65640 QKH65639:QKH65640 QUD65639:QUD65640 RDZ65639:RDZ65640 RNV65639:RNV65640 RXR65639:RXR65640 SHN65639:SHN65640 SRJ65639:SRJ65640 TBF65639:TBF65640 TLB65639:TLB65640 TUX65639:TUX65640 UET65639:UET65640 UOP65639:UOP65640 UYL65639:UYL65640 VIH65639:VIH65640 VSD65639:VSD65640 WBZ65639:WBZ65640 WLV65639:WLV65640 WVR65639:WVR65640 J131175:J131176 JF131175:JF131176 TB131175:TB131176 ACX131175:ACX131176 AMT131175:AMT131176 AWP131175:AWP131176 BGL131175:BGL131176 BQH131175:BQH131176 CAD131175:CAD131176 CJZ131175:CJZ131176 CTV131175:CTV131176 DDR131175:DDR131176 DNN131175:DNN131176 DXJ131175:DXJ131176 EHF131175:EHF131176 ERB131175:ERB131176 FAX131175:FAX131176 FKT131175:FKT131176 FUP131175:FUP131176 GEL131175:GEL131176 GOH131175:GOH131176 GYD131175:GYD131176 HHZ131175:HHZ131176 HRV131175:HRV131176 IBR131175:IBR131176 ILN131175:ILN131176 IVJ131175:IVJ131176 JFF131175:JFF131176 JPB131175:JPB131176 JYX131175:JYX131176 KIT131175:KIT131176 KSP131175:KSP131176 LCL131175:LCL131176 LMH131175:LMH131176 LWD131175:LWD131176 MFZ131175:MFZ131176 MPV131175:MPV131176 MZR131175:MZR131176 NJN131175:NJN131176 NTJ131175:NTJ131176 ODF131175:ODF131176 ONB131175:ONB131176 OWX131175:OWX131176 PGT131175:PGT131176 PQP131175:PQP131176 QAL131175:QAL131176 QKH131175:QKH131176 QUD131175:QUD131176 RDZ131175:RDZ131176 RNV131175:RNV131176 RXR131175:RXR131176 SHN131175:SHN131176 SRJ131175:SRJ131176 TBF131175:TBF131176 TLB131175:TLB131176 TUX131175:TUX131176 UET131175:UET131176 UOP131175:UOP131176 UYL131175:UYL131176 VIH131175:VIH131176 VSD131175:VSD131176 WBZ131175:WBZ131176 WLV131175:WLV131176 WVR131175:WVR131176 J196711:J196712 JF196711:JF196712 TB196711:TB196712 ACX196711:ACX196712 AMT196711:AMT196712 AWP196711:AWP196712 BGL196711:BGL196712 BQH196711:BQH196712 CAD196711:CAD196712 CJZ196711:CJZ196712 CTV196711:CTV196712 DDR196711:DDR196712 DNN196711:DNN196712 DXJ196711:DXJ196712 EHF196711:EHF196712 ERB196711:ERB196712 FAX196711:FAX196712 FKT196711:FKT196712 FUP196711:FUP196712 GEL196711:GEL196712 GOH196711:GOH196712 GYD196711:GYD196712 HHZ196711:HHZ196712 HRV196711:HRV196712 IBR196711:IBR196712 ILN196711:ILN196712 IVJ196711:IVJ196712 JFF196711:JFF196712 JPB196711:JPB196712 JYX196711:JYX196712 KIT196711:KIT196712 KSP196711:KSP196712 LCL196711:LCL196712 LMH196711:LMH196712 LWD196711:LWD196712 MFZ196711:MFZ196712 MPV196711:MPV196712 MZR196711:MZR196712 NJN196711:NJN196712 NTJ196711:NTJ196712 ODF196711:ODF196712 ONB196711:ONB196712 OWX196711:OWX196712 PGT196711:PGT196712 PQP196711:PQP196712 QAL196711:QAL196712 QKH196711:QKH196712 QUD196711:QUD196712 RDZ196711:RDZ196712 RNV196711:RNV196712 RXR196711:RXR196712 SHN196711:SHN196712 SRJ196711:SRJ196712 TBF196711:TBF196712 TLB196711:TLB196712 TUX196711:TUX196712 UET196711:UET196712 UOP196711:UOP196712 UYL196711:UYL196712 VIH196711:VIH196712 VSD196711:VSD196712 WBZ196711:WBZ196712 WLV196711:WLV196712 WVR196711:WVR196712 J262247:J262248 JF262247:JF262248 TB262247:TB262248 ACX262247:ACX262248 AMT262247:AMT262248 AWP262247:AWP262248 BGL262247:BGL262248 BQH262247:BQH262248 CAD262247:CAD262248 CJZ262247:CJZ262248 CTV262247:CTV262248 DDR262247:DDR262248 DNN262247:DNN262248 DXJ262247:DXJ262248 EHF262247:EHF262248 ERB262247:ERB262248 FAX262247:FAX262248 FKT262247:FKT262248 FUP262247:FUP262248 GEL262247:GEL262248 GOH262247:GOH262248 GYD262247:GYD262248 HHZ262247:HHZ262248 HRV262247:HRV262248 IBR262247:IBR262248 ILN262247:ILN262248 IVJ262247:IVJ262248 JFF262247:JFF262248 JPB262247:JPB262248 JYX262247:JYX262248 KIT262247:KIT262248 KSP262247:KSP262248 LCL262247:LCL262248 LMH262247:LMH262248 LWD262247:LWD262248 MFZ262247:MFZ262248 MPV262247:MPV262248 MZR262247:MZR262248 NJN262247:NJN262248 NTJ262247:NTJ262248 ODF262247:ODF262248 ONB262247:ONB262248 OWX262247:OWX262248 PGT262247:PGT262248 PQP262247:PQP262248 QAL262247:QAL262248 QKH262247:QKH262248 QUD262247:QUD262248 RDZ262247:RDZ262248 RNV262247:RNV262248 RXR262247:RXR262248 SHN262247:SHN262248 SRJ262247:SRJ262248 TBF262247:TBF262248 TLB262247:TLB262248 TUX262247:TUX262248 UET262247:UET262248 UOP262247:UOP262248 UYL262247:UYL262248 VIH262247:VIH262248 VSD262247:VSD262248 WBZ262247:WBZ262248 WLV262247:WLV262248 WVR262247:WVR262248 J327783:J327784 JF327783:JF327784 TB327783:TB327784 ACX327783:ACX327784 AMT327783:AMT327784 AWP327783:AWP327784 BGL327783:BGL327784 BQH327783:BQH327784 CAD327783:CAD327784 CJZ327783:CJZ327784 CTV327783:CTV327784 DDR327783:DDR327784 DNN327783:DNN327784 DXJ327783:DXJ327784 EHF327783:EHF327784 ERB327783:ERB327784 FAX327783:FAX327784 FKT327783:FKT327784 FUP327783:FUP327784 GEL327783:GEL327784 GOH327783:GOH327784 GYD327783:GYD327784 HHZ327783:HHZ327784 HRV327783:HRV327784 IBR327783:IBR327784 ILN327783:ILN327784 IVJ327783:IVJ327784 JFF327783:JFF327784 JPB327783:JPB327784 JYX327783:JYX327784 KIT327783:KIT327784 KSP327783:KSP327784 LCL327783:LCL327784 LMH327783:LMH327784 LWD327783:LWD327784 MFZ327783:MFZ327784 MPV327783:MPV327784 MZR327783:MZR327784 NJN327783:NJN327784 NTJ327783:NTJ327784 ODF327783:ODF327784 ONB327783:ONB327784 OWX327783:OWX327784 PGT327783:PGT327784 PQP327783:PQP327784 QAL327783:QAL327784 QKH327783:QKH327784 QUD327783:QUD327784 RDZ327783:RDZ327784 RNV327783:RNV327784 RXR327783:RXR327784 SHN327783:SHN327784 SRJ327783:SRJ327784 TBF327783:TBF327784 TLB327783:TLB327784 TUX327783:TUX327784 UET327783:UET327784 UOP327783:UOP327784 UYL327783:UYL327784 VIH327783:VIH327784 VSD327783:VSD327784 WBZ327783:WBZ327784 WLV327783:WLV327784 WVR327783:WVR327784 J393319:J393320 JF393319:JF393320 TB393319:TB393320 ACX393319:ACX393320 AMT393319:AMT393320 AWP393319:AWP393320 BGL393319:BGL393320 BQH393319:BQH393320 CAD393319:CAD393320 CJZ393319:CJZ393320 CTV393319:CTV393320 DDR393319:DDR393320 DNN393319:DNN393320 DXJ393319:DXJ393320 EHF393319:EHF393320 ERB393319:ERB393320 FAX393319:FAX393320 FKT393319:FKT393320 FUP393319:FUP393320 GEL393319:GEL393320 GOH393319:GOH393320 GYD393319:GYD393320 HHZ393319:HHZ393320 HRV393319:HRV393320 IBR393319:IBR393320 ILN393319:ILN393320 IVJ393319:IVJ393320 JFF393319:JFF393320 JPB393319:JPB393320 JYX393319:JYX393320 KIT393319:KIT393320 KSP393319:KSP393320 LCL393319:LCL393320 LMH393319:LMH393320 LWD393319:LWD393320 MFZ393319:MFZ393320 MPV393319:MPV393320 MZR393319:MZR393320 NJN393319:NJN393320 NTJ393319:NTJ393320 ODF393319:ODF393320 ONB393319:ONB393320 OWX393319:OWX393320 PGT393319:PGT393320 PQP393319:PQP393320 QAL393319:QAL393320 QKH393319:QKH393320 QUD393319:QUD393320 RDZ393319:RDZ393320 RNV393319:RNV393320 RXR393319:RXR393320 SHN393319:SHN393320 SRJ393319:SRJ393320 TBF393319:TBF393320 TLB393319:TLB393320 TUX393319:TUX393320 UET393319:UET393320 UOP393319:UOP393320 UYL393319:UYL393320 VIH393319:VIH393320 VSD393319:VSD393320 WBZ393319:WBZ393320 WLV393319:WLV393320 WVR393319:WVR393320 J458855:J458856 JF458855:JF458856 TB458855:TB458856 ACX458855:ACX458856 AMT458855:AMT458856 AWP458855:AWP458856 BGL458855:BGL458856 BQH458855:BQH458856 CAD458855:CAD458856 CJZ458855:CJZ458856 CTV458855:CTV458856 DDR458855:DDR458856 DNN458855:DNN458856 DXJ458855:DXJ458856 EHF458855:EHF458856 ERB458855:ERB458856 FAX458855:FAX458856 FKT458855:FKT458856 FUP458855:FUP458856 GEL458855:GEL458856 GOH458855:GOH458856 GYD458855:GYD458856 HHZ458855:HHZ458856 HRV458855:HRV458856 IBR458855:IBR458856 ILN458855:ILN458856 IVJ458855:IVJ458856 JFF458855:JFF458856 JPB458855:JPB458856 JYX458855:JYX458856 KIT458855:KIT458856 KSP458855:KSP458856 LCL458855:LCL458856 LMH458855:LMH458856 LWD458855:LWD458856 MFZ458855:MFZ458856 MPV458855:MPV458856 MZR458855:MZR458856 NJN458855:NJN458856 NTJ458855:NTJ458856 ODF458855:ODF458856 ONB458855:ONB458856 OWX458855:OWX458856 PGT458855:PGT458856 PQP458855:PQP458856 QAL458855:QAL458856 QKH458855:QKH458856 QUD458855:QUD458856 RDZ458855:RDZ458856 RNV458855:RNV458856 RXR458855:RXR458856 SHN458855:SHN458856 SRJ458855:SRJ458856 TBF458855:TBF458856 TLB458855:TLB458856 TUX458855:TUX458856 UET458855:UET458856 UOP458855:UOP458856 UYL458855:UYL458856 VIH458855:VIH458856 VSD458855:VSD458856 WBZ458855:WBZ458856 WLV458855:WLV458856 WVR458855:WVR458856 J524391:J524392 JF524391:JF524392 TB524391:TB524392 ACX524391:ACX524392 AMT524391:AMT524392 AWP524391:AWP524392 BGL524391:BGL524392 BQH524391:BQH524392 CAD524391:CAD524392 CJZ524391:CJZ524392 CTV524391:CTV524392 DDR524391:DDR524392 DNN524391:DNN524392 DXJ524391:DXJ524392 EHF524391:EHF524392 ERB524391:ERB524392 FAX524391:FAX524392 FKT524391:FKT524392 FUP524391:FUP524392 GEL524391:GEL524392 GOH524391:GOH524392 GYD524391:GYD524392 HHZ524391:HHZ524392 HRV524391:HRV524392 IBR524391:IBR524392 ILN524391:ILN524392 IVJ524391:IVJ524392 JFF524391:JFF524392 JPB524391:JPB524392 JYX524391:JYX524392 KIT524391:KIT524392 KSP524391:KSP524392 LCL524391:LCL524392 LMH524391:LMH524392 LWD524391:LWD524392 MFZ524391:MFZ524392 MPV524391:MPV524392 MZR524391:MZR524392 NJN524391:NJN524392 NTJ524391:NTJ524392 ODF524391:ODF524392 ONB524391:ONB524392 OWX524391:OWX524392 PGT524391:PGT524392 PQP524391:PQP524392 QAL524391:QAL524392 QKH524391:QKH524392 QUD524391:QUD524392 RDZ524391:RDZ524392 RNV524391:RNV524392 RXR524391:RXR524392 SHN524391:SHN524392 SRJ524391:SRJ524392 TBF524391:TBF524392 TLB524391:TLB524392 TUX524391:TUX524392 UET524391:UET524392 UOP524391:UOP524392 UYL524391:UYL524392 VIH524391:VIH524392 VSD524391:VSD524392 WBZ524391:WBZ524392 WLV524391:WLV524392 WVR524391:WVR524392 J589927:J589928 JF589927:JF589928 TB589927:TB589928 ACX589927:ACX589928 AMT589927:AMT589928 AWP589927:AWP589928 BGL589927:BGL589928 BQH589927:BQH589928 CAD589927:CAD589928 CJZ589927:CJZ589928 CTV589927:CTV589928 DDR589927:DDR589928 DNN589927:DNN589928 DXJ589927:DXJ589928 EHF589927:EHF589928 ERB589927:ERB589928 FAX589927:FAX589928 FKT589927:FKT589928 FUP589927:FUP589928 GEL589927:GEL589928 GOH589927:GOH589928 GYD589927:GYD589928 HHZ589927:HHZ589928 HRV589927:HRV589928 IBR589927:IBR589928 ILN589927:ILN589928 IVJ589927:IVJ589928 JFF589927:JFF589928 JPB589927:JPB589928 JYX589927:JYX589928 KIT589927:KIT589928 KSP589927:KSP589928 LCL589927:LCL589928 LMH589927:LMH589928 LWD589927:LWD589928 MFZ589927:MFZ589928 MPV589927:MPV589928 MZR589927:MZR589928 NJN589927:NJN589928 NTJ589927:NTJ589928 ODF589927:ODF589928 ONB589927:ONB589928 OWX589927:OWX589928 PGT589927:PGT589928 PQP589927:PQP589928 QAL589927:QAL589928 QKH589927:QKH589928 QUD589927:QUD589928 RDZ589927:RDZ589928 RNV589927:RNV589928 RXR589927:RXR589928 SHN589927:SHN589928 SRJ589927:SRJ589928 TBF589927:TBF589928 TLB589927:TLB589928 TUX589927:TUX589928 UET589927:UET589928 UOP589927:UOP589928 UYL589927:UYL589928 VIH589927:VIH589928 VSD589927:VSD589928 WBZ589927:WBZ589928 WLV589927:WLV589928 WVR589927:WVR589928 J655463:J655464 JF655463:JF655464 TB655463:TB655464 ACX655463:ACX655464 AMT655463:AMT655464 AWP655463:AWP655464 BGL655463:BGL655464 BQH655463:BQH655464 CAD655463:CAD655464 CJZ655463:CJZ655464 CTV655463:CTV655464 DDR655463:DDR655464 DNN655463:DNN655464 DXJ655463:DXJ655464 EHF655463:EHF655464 ERB655463:ERB655464 FAX655463:FAX655464 FKT655463:FKT655464 FUP655463:FUP655464 GEL655463:GEL655464 GOH655463:GOH655464 GYD655463:GYD655464 HHZ655463:HHZ655464 HRV655463:HRV655464 IBR655463:IBR655464 ILN655463:ILN655464 IVJ655463:IVJ655464 JFF655463:JFF655464 JPB655463:JPB655464 JYX655463:JYX655464 KIT655463:KIT655464 KSP655463:KSP655464 LCL655463:LCL655464 LMH655463:LMH655464 LWD655463:LWD655464 MFZ655463:MFZ655464 MPV655463:MPV655464 MZR655463:MZR655464 NJN655463:NJN655464 NTJ655463:NTJ655464 ODF655463:ODF655464 ONB655463:ONB655464 OWX655463:OWX655464 PGT655463:PGT655464 PQP655463:PQP655464 QAL655463:QAL655464 QKH655463:QKH655464 QUD655463:QUD655464 RDZ655463:RDZ655464 RNV655463:RNV655464 RXR655463:RXR655464 SHN655463:SHN655464 SRJ655463:SRJ655464 TBF655463:TBF655464 TLB655463:TLB655464 TUX655463:TUX655464 UET655463:UET655464 UOP655463:UOP655464 UYL655463:UYL655464 VIH655463:VIH655464 VSD655463:VSD655464 WBZ655463:WBZ655464 WLV655463:WLV655464 WVR655463:WVR655464 J720999:J721000 JF720999:JF721000 TB720999:TB721000 ACX720999:ACX721000 AMT720999:AMT721000 AWP720999:AWP721000 BGL720999:BGL721000 BQH720999:BQH721000 CAD720999:CAD721000 CJZ720999:CJZ721000 CTV720999:CTV721000 DDR720999:DDR721000 DNN720999:DNN721000 DXJ720999:DXJ721000 EHF720999:EHF721000 ERB720999:ERB721000 FAX720999:FAX721000 FKT720999:FKT721000 FUP720999:FUP721000 GEL720999:GEL721000 GOH720999:GOH721000 GYD720999:GYD721000 HHZ720999:HHZ721000 HRV720999:HRV721000 IBR720999:IBR721000 ILN720999:ILN721000 IVJ720999:IVJ721000 JFF720999:JFF721000 JPB720999:JPB721000 JYX720999:JYX721000 KIT720999:KIT721000 KSP720999:KSP721000 LCL720999:LCL721000 LMH720999:LMH721000 LWD720999:LWD721000 MFZ720999:MFZ721000 MPV720999:MPV721000 MZR720999:MZR721000 NJN720999:NJN721000 NTJ720999:NTJ721000 ODF720999:ODF721000 ONB720999:ONB721000 OWX720999:OWX721000 PGT720999:PGT721000 PQP720999:PQP721000 QAL720999:QAL721000 QKH720999:QKH721000 QUD720999:QUD721000 RDZ720999:RDZ721000 RNV720999:RNV721000 RXR720999:RXR721000 SHN720999:SHN721000 SRJ720999:SRJ721000 TBF720999:TBF721000 TLB720999:TLB721000 TUX720999:TUX721000 UET720999:UET721000 UOP720999:UOP721000 UYL720999:UYL721000 VIH720999:VIH721000 VSD720999:VSD721000 WBZ720999:WBZ721000 WLV720999:WLV721000 WVR720999:WVR721000 J786535:J786536 JF786535:JF786536 TB786535:TB786536 ACX786535:ACX786536 AMT786535:AMT786536 AWP786535:AWP786536 BGL786535:BGL786536 BQH786535:BQH786536 CAD786535:CAD786536 CJZ786535:CJZ786536 CTV786535:CTV786536 DDR786535:DDR786536 DNN786535:DNN786536 DXJ786535:DXJ786536 EHF786535:EHF786536 ERB786535:ERB786536 FAX786535:FAX786536 FKT786535:FKT786536 FUP786535:FUP786536 GEL786535:GEL786536 GOH786535:GOH786536 GYD786535:GYD786536 HHZ786535:HHZ786536 HRV786535:HRV786536 IBR786535:IBR786536 ILN786535:ILN786536 IVJ786535:IVJ786536 JFF786535:JFF786536 JPB786535:JPB786536 JYX786535:JYX786536 KIT786535:KIT786536 KSP786535:KSP786536 LCL786535:LCL786536 LMH786535:LMH786536 LWD786535:LWD786536 MFZ786535:MFZ786536 MPV786535:MPV786536 MZR786535:MZR786536 NJN786535:NJN786536 NTJ786535:NTJ786536 ODF786535:ODF786536 ONB786535:ONB786536 OWX786535:OWX786536 PGT786535:PGT786536 PQP786535:PQP786536 QAL786535:QAL786536 QKH786535:QKH786536 QUD786535:QUD786536 RDZ786535:RDZ786536 RNV786535:RNV786536 RXR786535:RXR786536 SHN786535:SHN786536 SRJ786535:SRJ786536 TBF786535:TBF786536 TLB786535:TLB786536 TUX786535:TUX786536 UET786535:UET786536 UOP786535:UOP786536 UYL786535:UYL786536 VIH786535:VIH786536 VSD786535:VSD786536 WBZ786535:WBZ786536 WLV786535:WLV786536 WVR786535:WVR786536 J852071:J852072 JF852071:JF852072 TB852071:TB852072 ACX852071:ACX852072 AMT852071:AMT852072 AWP852071:AWP852072 BGL852071:BGL852072 BQH852071:BQH852072 CAD852071:CAD852072 CJZ852071:CJZ852072 CTV852071:CTV852072 DDR852071:DDR852072 DNN852071:DNN852072 DXJ852071:DXJ852072 EHF852071:EHF852072 ERB852071:ERB852072 FAX852071:FAX852072 FKT852071:FKT852072 FUP852071:FUP852072 GEL852071:GEL852072 GOH852071:GOH852072 GYD852071:GYD852072 HHZ852071:HHZ852072 HRV852071:HRV852072 IBR852071:IBR852072 ILN852071:ILN852072 IVJ852071:IVJ852072 JFF852071:JFF852072 JPB852071:JPB852072 JYX852071:JYX852072 KIT852071:KIT852072 KSP852071:KSP852072 LCL852071:LCL852072 LMH852071:LMH852072 LWD852071:LWD852072 MFZ852071:MFZ852072 MPV852071:MPV852072 MZR852071:MZR852072 NJN852071:NJN852072 NTJ852071:NTJ852072 ODF852071:ODF852072 ONB852071:ONB852072 OWX852071:OWX852072 PGT852071:PGT852072 PQP852071:PQP852072 QAL852071:QAL852072 QKH852071:QKH852072 QUD852071:QUD852072 RDZ852071:RDZ852072 RNV852071:RNV852072 RXR852071:RXR852072 SHN852071:SHN852072 SRJ852071:SRJ852072 TBF852071:TBF852072 TLB852071:TLB852072 TUX852071:TUX852072 UET852071:UET852072 UOP852071:UOP852072 UYL852071:UYL852072 VIH852071:VIH852072 VSD852071:VSD852072 WBZ852071:WBZ852072 WLV852071:WLV852072 WVR852071:WVR852072 J917607:J917608 JF917607:JF917608 TB917607:TB917608 ACX917607:ACX917608 AMT917607:AMT917608 AWP917607:AWP917608 BGL917607:BGL917608 BQH917607:BQH917608 CAD917607:CAD917608 CJZ917607:CJZ917608 CTV917607:CTV917608 DDR917607:DDR917608 DNN917607:DNN917608 DXJ917607:DXJ917608 EHF917607:EHF917608 ERB917607:ERB917608 FAX917607:FAX917608 FKT917607:FKT917608 FUP917607:FUP917608 GEL917607:GEL917608 GOH917607:GOH917608 GYD917607:GYD917608 HHZ917607:HHZ917608 HRV917607:HRV917608 IBR917607:IBR917608 ILN917607:ILN917608 IVJ917607:IVJ917608 JFF917607:JFF917608 JPB917607:JPB917608 JYX917607:JYX917608 KIT917607:KIT917608 KSP917607:KSP917608 LCL917607:LCL917608 LMH917607:LMH917608 LWD917607:LWD917608 MFZ917607:MFZ917608 MPV917607:MPV917608 MZR917607:MZR917608 NJN917607:NJN917608 NTJ917607:NTJ917608 ODF917607:ODF917608 ONB917607:ONB917608 OWX917607:OWX917608 PGT917607:PGT917608 PQP917607:PQP917608 QAL917607:QAL917608 QKH917607:QKH917608 QUD917607:QUD917608 RDZ917607:RDZ917608 RNV917607:RNV917608 RXR917607:RXR917608 SHN917607:SHN917608 SRJ917607:SRJ917608 TBF917607:TBF917608 TLB917607:TLB917608 TUX917607:TUX917608 UET917607:UET917608 UOP917607:UOP917608 UYL917607:UYL917608 VIH917607:VIH917608 VSD917607:VSD917608 WBZ917607:WBZ917608 WLV917607:WLV917608 WVR917607:WVR917608 J983143:J983144 JF983143:JF983144 TB983143:TB983144 ACX983143:ACX983144 AMT983143:AMT983144 AWP983143:AWP983144 BGL983143:BGL983144 BQH983143:BQH983144 CAD983143:CAD983144 CJZ983143:CJZ983144 CTV983143:CTV983144 DDR983143:DDR983144 DNN983143:DNN983144 DXJ983143:DXJ983144 EHF983143:EHF983144 ERB983143:ERB983144 FAX983143:FAX983144 FKT983143:FKT983144 FUP983143:FUP983144 GEL983143:GEL983144 GOH983143:GOH983144 GYD983143:GYD983144 HHZ983143:HHZ983144 HRV983143:HRV983144 IBR983143:IBR983144 ILN983143:ILN983144 IVJ983143:IVJ983144 JFF983143:JFF983144 JPB983143:JPB983144 JYX983143:JYX983144 KIT983143:KIT983144 KSP983143:KSP983144 LCL983143:LCL983144 LMH983143:LMH983144 LWD983143:LWD983144 MFZ983143:MFZ983144 MPV983143:MPV983144 MZR983143:MZR983144 NJN983143:NJN983144 NTJ983143:NTJ983144 ODF983143:ODF983144 ONB983143:ONB983144 OWX983143:OWX983144 PGT983143:PGT983144 PQP983143:PQP983144 QAL983143:QAL983144 QKH983143:QKH983144 QUD983143:QUD983144 RDZ983143:RDZ983144 RNV983143:RNV983144 RXR983143:RXR983144 SHN983143:SHN983144 SRJ983143:SRJ983144 TBF983143:TBF983144 TLB983143:TLB983144 TUX983143:TUX983144 UET983143:UET983144 UOP983143:UOP983144 UYL983143:UYL983144 VIH983143:VIH983144 VSD983143:VSD983144 WBZ983143:WBZ983144 WLV983143:WLV983144 WVR983143:WVR983144 F4:H7 JB4:JD7 SX4:SZ7 ACT4:ACV7 AMP4:AMR7 AWL4:AWN7 BGH4:BGJ7 BQD4:BQF7 BZZ4:CAB7 CJV4:CJX7 CTR4:CTT7 DDN4:DDP7 DNJ4:DNL7 DXF4:DXH7 EHB4:EHD7 EQX4:EQZ7 FAT4:FAV7 FKP4:FKR7 FUL4:FUN7 GEH4:GEJ7 GOD4:GOF7 GXZ4:GYB7 HHV4:HHX7 HRR4:HRT7 IBN4:IBP7 ILJ4:ILL7 IVF4:IVH7 JFB4:JFD7 JOX4:JOZ7 JYT4:JYV7 KIP4:KIR7 KSL4:KSN7 LCH4:LCJ7 LMD4:LMF7 LVZ4:LWB7 MFV4:MFX7 MPR4:MPT7 MZN4:MZP7 NJJ4:NJL7 NTF4:NTH7 ODB4:ODD7 OMX4:OMZ7 OWT4:OWV7 PGP4:PGR7 PQL4:PQN7 QAH4:QAJ7 QKD4:QKF7 QTZ4:QUB7 RDV4:RDX7 RNR4:RNT7 RXN4:RXP7 SHJ4:SHL7 SRF4:SRH7 TBB4:TBD7 TKX4:TKZ7 TUT4:TUV7 UEP4:UER7 UOL4:UON7 UYH4:UYJ7 VID4:VIF7 VRZ4:VSB7 WBV4:WBX7 WLR4:WLT7 WVN4:WVP7 F65540:H65543 JB65540:JD65543 SX65540:SZ65543 ACT65540:ACV65543 AMP65540:AMR65543 AWL65540:AWN65543 BGH65540:BGJ65543 BQD65540:BQF65543 BZZ65540:CAB65543 CJV65540:CJX65543 CTR65540:CTT65543 DDN65540:DDP65543 DNJ65540:DNL65543 DXF65540:DXH65543 EHB65540:EHD65543 EQX65540:EQZ65543 FAT65540:FAV65543 FKP65540:FKR65543 FUL65540:FUN65543 GEH65540:GEJ65543 GOD65540:GOF65543 GXZ65540:GYB65543 HHV65540:HHX65543 HRR65540:HRT65543 IBN65540:IBP65543 ILJ65540:ILL65543 IVF65540:IVH65543 JFB65540:JFD65543 JOX65540:JOZ65543 JYT65540:JYV65543 KIP65540:KIR65543 KSL65540:KSN65543 LCH65540:LCJ65543 LMD65540:LMF65543 LVZ65540:LWB65543 MFV65540:MFX65543 MPR65540:MPT65543 MZN65540:MZP65543 NJJ65540:NJL65543 NTF65540:NTH65543 ODB65540:ODD65543 OMX65540:OMZ65543 OWT65540:OWV65543 PGP65540:PGR65543 PQL65540:PQN65543 QAH65540:QAJ65543 QKD65540:QKF65543 QTZ65540:QUB65543 RDV65540:RDX65543 RNR65540:RNT65543 RXN65540:RXP65543 SHJ65540:SHL65543 SRF65540:SRH65543 TBB65540:TBD65543 TKX65540:TKZ65543 TUT65540:TUV65543 UEP65540:UER65543 UOL65540:UON65543 UYH65540:UYJ65543 VID65540:VIF65543 VRZ65540:VSB65543 WBV65540:WBX65543 WLR65540:WLT65543 WVN65540:WVP65543 F131076:H131079 JB131076:JD131079 SX131076:SZ131079 ACT131076:ACV131079 AMP131076:AMR131079 AWL131076:AWN131079 BGH131076:BGJ131079 BQD131076:BQF131079 BZZ131076:CAB131079 CJV131076:CJX131079 CTR131076:CTT131079 DDN131076:DDP131079 DNJ131076:DNL131079 DXF131076:DXH131079 EHB131076:EHD131079 EQX131076:EQZ131079 FAT131076:FAV131079 FKP131076:FKR131079 FUL131076:FUN131079 GEH131076:GEJ131079 GOD131076:GOF131079 GXZ131076:GYB131079 HHV131076:HHX131079 HRR131076:HRT131079 IBN131076:IBP131079 ILJ131076:ILL131079 IVF131076:IVH131079 JFB131076:JFD131079 JOX131076:JOZ131079 JYT131076:JYV131079 KIP131076:KIR131079 KSL131076:KSN131079 LCH131076:LCJ131079 LMD131076:LMF131079 LVZ131076:LWB131079 MFV131076:MFX131079 MPR131076:MPT131079 MZN131076:MZP131079 NJJ131076:NJL131079 NTF131076:NTH131079 ODB131076:ODD131079 OMX131076:OMZ131079 OWT131076:OWV131079 PGP131076:PGR131079 PQL131076:PQN131079 QAH131076:QAJ131079 QKD131076:QKF131079 QTZ131076:QUB131079 RDV131076:RDX131079 RNR131076:RNT131079 RXN131076:RXP131079 SHJ131076:SHL131079 SRF131076:SRH131079 TBB131076:TBD131079 TKX131076:TKZ131079 TUT131076:TUV131079 UEP131076:UER131079 UOL131076:UON131079 UYH131076:UYJ131079 VID131076:VIF131079 VRZ131076:VSB131079 WBV131076:WBX131079 WLR131076:WLT131079 WVN131076:WVP131079 F196612:H196615 JB196612:JD196615 SX196612:SZ196615 ACT196612:ACV196615 AMP196612:AMR196615 AWL196612:AWN196615 BGH196612:BGJ196615 BQD196612:BQF196615 BZZ196612:CAB196615 CJV196612:CJX196615 CTR196612:CTT196615 DDN196612:DDP196615 DNJ196612:DNL196615 DXF196612:DXH196615 EHB196612:EHD196615 EQX196612:EQZ196615 FAT196612:FAV196615 FKP196612:FKR196615 FUL196612:FUN196615 GEH196612:GEJ196615 GOD196612:GOF196615 GXZ196612:GYB196615 HHV196612:HHX196615 HRR196612:HRT196615 IBN196612:IBP196615 ILJ196612:ILL196615 IVF196612:IVH196615 JFB196612:JFD196615 JOX196612:JOZ196615 JYT196612:JYV196615 KIP196612:KIR196615 KSL196612:KSN196615 LCH196612:LCJ196615 LMD196612:LMF196615 LVZ196612:LWB196615 MFV196612:MFX196615 MPR196612:MPT196615 MZN196612:MZP196615 NJJ196612:NJL196615 NTF196612:NTH196615 ODB196612:ODD196615 OMX196612:OMZ196615 OWT196612:OWV196615 PGP196612:PGR196615 PQL196612:PQN196615 QAH196612:QAJ196615 QKD196612:QKF196615 QTZ196612:QUB196615 RDV196612:RDX196615 RNR196612:RNT196615 RXN196612:RXP196615 SHJ196612:SHL196615 SRF196612:SRH196615 TBB196612:TBD196615 TKX196612:TKZ196615 TUT196612:TUV196615 UEP196612:UER196615 UOL196612:UON196615 UYH196612:UYJ196615 VID196612:VIF196615 VRZ196612:VSB196615 WBV196612:WBX196615 WLR196612:WLT196615 WVN196612:WVP196615 F262148:H262151 JB262148:JD262151 SX262148:SZ262151 ACT262148:ACV262151 AMP262148:AMR262151 AWL262148:AWN262151 BGH262148:BGJ262151 BQD262148:BQF262151 BZZ262148:CAB262151 CJV262148:CJX262151 CTR262148:CTT262151 DDN262148:DDP262151 DNJ262148:DNL262151 DXF262148:DXH262151 EHB262148:EHD262151 EQX262148:EQZ262151 FAT262148:FAV262151 FKP262148:FKR262151 FUL262148:FUN262151 GEH262148:GEJ262151 GOD262148:GOF262151 GXZ262148:GYB262151 HHV262148:HHX262151 HRR262148:HRT262151 IBN262148:IBP262151 ILJ262148:ILL262151 IVF262148:IVH262151 JFB262148:JFD262151 JOX262148:JOZ262151 JYT262148:JYV262151 KIP262148:KIR262151 KSL262148:KSN262151 LCH262148:LCJ262151 LMD262148:LMF262151 LVZ262148:LWB262151 MFV262148:MFX262151 MPR262148:MPT262151 MZN262148:MZP262151 NJJ262148:NJL262151 NTF262148:NTH262151 ODB262148:ODD262151 OMX262148:OMZ262151 OWT262148:OWV262151 PGP262148:PGR262151 PQL262148:PQN262151 QAH262148:QAJ262151 QKD262148:QKF262151 QTZ262148:QUB262151 RDV262148:RDX262151 RNR262148:RNT262151 RXN262148:RXP262151 SHJ262148:SHL262151 SRF262148:SRH262151 TBB262148:TBD262151 TKX262148:TKZ262151 TUT262148:TUV262151 UEP262148:UER262151 UOL262148:UON262151 UYH262148:UYJ262151 VID262148:VIF262151 VRZ262148:VSB262151 WBV262148:WBX262151 WLR262148:WLT262151 WVN262148:WVP262151 F327684:H327687 JB327684:JD327687 SX327684:SZ327687 ACT327684:ACV327687 AMP327684:AMR327687 AWL327684:AWN327687 BGH327684:BGJ327687 BQD327684:BQF327687 BZZ327684:CAB327687 CJV327684:CJX327687 CTR327684:CTT327687 DDN327684:DDP327687 DNJ327684:DNL327687 DXF327684:DXH327687 EHB327684:EHD327687 EQX327684:EQZ327687 FAT327684:FAV327687 FKP327684:FKR327687 FUL327684:FUN327687 GEH327684:GEJ327687 GOD327684:GOF327687 GXZ327684:GYB327687 HHV327684:HHX327687 HRR327684:HRT327687 IBN327684:IBP327687 ILJ327684:ILL327687 IVF327684:IVH327687 JFB327684:JFD327687 JOX327684:JOZ327687 JYT327684:JYV327687 KIP327684:KIR327687 KSL327684:KSN327687 LCH327684:LCJ327687 LMD327684:LMF327687 LVZ327684:LWB327687 MFV327684:MFX327687 MPR327684:MPT327687 MZN327684:MZP327687 NJJ327684:NJL327687 NTF327684:NTH327687 ODB327684:ODD327687 OMX327684:OMZ327687 OWT327684:OWV327687 PGP327684:PGR327687 PQL327684:PQN327687 QAH327684:QAJ327687 QKD327684:QKF327687 QTZ327684:QUB327687 RDV327684:RDX327687 RNR327684:RNT327687 RXN327684:RXP327687 SHJ327684:SHL327687 SRF327684:SRH327687 TBB327684:TBD327687 TKX327684:TKZ327687 TUT327684:TUV327687 UEP327684:UER327687 UOL327684:UON327687 UYH327684:UYJ327687 VID327684:VIF327687 VRZ327684:VSB327687 WBV327684:WBX327687 WLR327684:WLT327687 WVN327684:WVP327687 F393220:H393223 JB393220:JD393223 SX393220:SZ393223 ACT393220:ACV393223 AMP393220:AMR393223 AWL393220:AWN393223 BGH393220:BGJ393223 BQD393220:BQF393223 BZZ393220:CAB393223 CJV393220:CJX393223 CTR393220:CTT393223 DDN393220:DDP393223 DNJ393220:DNL393223 DXF393220:DXH393223 EHB393220:EHD393223 EQX393220:EQZ393223 FAT393220:FAV393223 FKP393220:FKR393223 FUL393220:FUN393223 GEH393220:GEJ393223 GOD393220:GOF393223 GXZ393220:GYB393223 HHV393220:HHX393223 HRR393220:HRT393223 IBN393220:IBP393223 ILJ393220:ILL393223 IVF393220:IVH393223 JFB393220:JFD393223 JOX393220:JOZ393223 JYT393220:JYV393223 KIP393220:KIR393223 KSL393220:KSN393223 LCH393220:LCJ393223 LMD393220:LMF393223 LVZ393220:LWB393223 MFV393220:MFX393223 MPR393220:MPT393223 MZN393220:MZP393223 NJJ393220:NJL393223 NTF393220:NTH393223 ODB393220:ODD393223 OMX393220:OMZ393223 OWT393220:OWV393223 PGP393220:PGR393223 PQL393220:PQN393223 QAH393220:QAJ393223 QKD393220:QKF393223 QTZ393220:QUB393223 RDV393220:RDX393223 RNR393220:RNT393223 RXN393220:RXP393223 SHJ393220:SHL393223 SRF393220:SRH393223 TBB393220:TBD393223 TKX393220:TKZ393223 TUT393220:TUV393223 UEP393220:UER393223 UOL393220:UON393223 UYH393220:UYJ393223 VID393220:VIF393223 VRZ393220:VSB393223 WBV393220:WBX393223 WLR393220:WLT393223 WVN393220:WVP393223 F458756:H458759 JB458756:JD458759 SX458756:SZ458759 ACT458756:ACV458759 AMP458756:AMR458759 AWL458756:AWN458759 BGH458756:BGJ458759 BQD458756:BQF458759 BZZ458756:CAB458759 CJV458756:CJX458759 CTR458756:CTT458759 DDN458756:DDP458759 DNJ458756:DNL458759 DXF458756:DXH458759 EHB458756:EHD458759 EQX458756:EQZ458759 FAT458756:FAV458759 FKP458756:FKR458759 FUL458756:FUN458759 GEH458756:GEJ458759 GOD458756:GOF458759 GXZ458756:GYB458759 HHV458756:HHX458759 HRR458756:HRT458759 IBN458756:IBP458759 ILJ458756:ILL458759 IVF458756:IVH458759 JFB458756:JFD458759 JOX458756:JOZ458759 JYT458756:JYV458759 KIP458756:KIR458759 KSL458756:KSN458759 LCH458756:LCJ458759 LMD458756:LMF458759 LVZ458756:LWB458759 MFV458756:MFX458759 MPR458756:MPT458759 MZN458756:MZP458759 NJJ458756:NJL458759 NTF458756:NTH458759 ODB458756:ODD458759 OMX458756:OMZ458759 OWT458756:OWV458759 PGP458756:PGR458759 PQL458756:PQN458759 QAH458756:QAJ458759 QKD458756:QKF458759 QTZ458756:QUB458759 RDV458756:RDX458759 RNR458756:RNT458759 RXN458756:RXP458759 SHJ458756:SHL458759 SRF458756:SRH458759 TBB458756:TBD458759 TKX458756:TKZ458759 TUT458756:TUV458759 UEP458756:UER458759 UOL458756:UON458759 UYH458756:UYJ458759 VID458756:VIF458759 VRZ458756:VSB458759 WBV458756:WBX458759 WLR458756:WLT458759 WVN458756:WVP458759 F524292:H524295 JB524292:JD524295 SX524292:SZ524295 ACT524292:ACV524295 AMP524292:AMR524295 AWL524292:AWN524295 BGH524292:BGJ524295 BQD524292:BQF524295 BZZ524292:CAB524295 CJV524292:CJX524295 CTR524292:CTT524295 DDN524292:DDP524295 DNJ524292:DNL524295 DXF524292:DXH524295 EHB524292:EHD524295 EQX524292:EQZ524295 FAT524292:FAV524295 FKP524292:FKR524295 FUL524292:FUN524295 GEH524292:GEJ524295 GOD524292:GOF524295 GXZ524292:GYB524295 HHV524292:HHX524295 HRR524292:HRT524295 IBN524292:IBP524295 ILJ524292:ILL524295 IVF524292:IVH524295 JFB524292:JFD524295 JOX524292:JOZ524295 JYT524292:JYV524295 KIP524292:KIR524295 KSL524292:KSN524295 LCH524292:LCJ524295 LMD524292:LMF524295 LVZ524292:LWB524295 MFV524292:MFX524295 MPR524292:MPT524295 MZN524292:MZP524295 NJJ524292:NJL524295 NTF524292:NTH524295 ODB524292:ODD524295 OMX524292:OMZ524295 OWT524292:OWV524295 PGP524292:PGR524295 PQL524292:PQN524295 QAH524292:QAJ524295 QKD524292:QKF524295 QTZ524292:QUB524295 RDV524292:RDX524295 RNR524292:RNT524295 RXN524292:RXP524295 SHJ524292:SHL524295 SRF524292:SRH524295 TBB524292:TBD524295 TKX524292:TKZ524295 TUT524292:TUV524295 UEP524292:UER524295 UOL524292:UON524295 UYH524292:UYJ524295 VID524292:VIF524295 VRZ524292:VSB524295 WBV524292:WBX524295 WLR524292:WLT524295 WVN524292:WVP524295 F589828:H589831 JB589828:JD589831 SX589828:SZ589831 ACT589828:ACV589831 AMP589828:AMR589831 AWL589828:AWN589831 BGH589828:BGJ589831 BQD589828:BQF589831 BZZ589828:CAB589831 CJV589828:CJX589831 CTR589828:CTT589831 DDN589828:DDP589831 DNJ589828:DNL589831 DXF589828:DXH589831 EHB589828:EHD589831 EQX589828:EQZ589831 FAT589828:FAV589831 FKP589828:FKR589831 FUL589828:FUN589831 GEH589828:GEJ589831 GOD589828:GOF589831 GXZ589828:GYB589831 HHV589828:HHX589831 HRR589828:HRT589831 IBN589828:IBP589831 ILJ589828:ILL589831 IVF589828:IVH589831 JFB589828:JFD589831 JOX589828:JOZ589831 JYT589828:JYV589831 KIP589828:KIR589831 KSL589828:KSN589831 LCH589828:LCJ589831 LMD589828:LMF589831 LVZ589828:LWB589831 MFV589828:MFX589831 MPR589828:MPT589831 MZN589828:MZP589831 NJJ589828:NJL589831 NTF589828:NTH589831 ODB589828:ODD589831 OMX589828:OMZ589831 OWT589828:OWV589831 PGP589828:PGR589831 PQL589828:PQN589831 QAH589828:QAJ589831 QKD589828:QKF589831 QTZ589828:QUB589831 RDV589828:RDX589831 RNR589828:RNT589831 RXN589828:RXP589831 SHJ589828:SHL589831 SRF589828:SRH589831 TBB589828:TBD589831 TKX589828:TKZ589831 TUT589828:TUV589831 UEP589828:UER589831 UOL589828:UON589831 UYH589828:UYJ589831 VID589828:VIF589831 VRZ589828:VSB589831 WBV589828:WBX589831 WLR589828:WLT589831 WVN589828:WVP589831 F655364:H655367 JB655364:JD655367 SX655364:SZ655367 ACT655364:ACV655367 AMP655364:AMR655367 AWL655364:AWN655367 BGH655364:BGJ655367 BQD655364:BQF655367 BZZ655364:CAB655367 CJV655364:CJX655367 CTR655364:CTT655367 DDN655364:DDP655367 DNJ655364:DNL655367 DXF655364:DXH655367 EHB655364:EHD655367 EQX655364:EQZ655367 FAT655364:FAV655367 FKP655364:FKR655367 FUL655364:FUN655367 GEH655364:GEJ655367 GOD655364:GOF655367 GXZ655364:GYB655367 HHV655364:HHX655367 HRR655364:HRT655367 IBN655364:IBP655367 ILJ655364:ILL655367 IVF655364:IVH655367 JFB655364:JFD655367 JOX655364:JOZ655367 JYT655364:JYV655367 KIP655364:KIR655367 KSL655364:KSN655367 LCH655364:LCJ655367 LMD655364:LMF655367 LVZ655364:LWB655367 MFV655364:MFX655367 MPR655364:MPT655367 MZN655364:MZP655367 NJJ655364:NJL655367 NTF655364:NTH655367 ODB655364:ODD655367 OMX655364:OMZ655367 OWT655364:OWV655367 PGP655364:PGR655367 PQL655364:PQN655367 QAH655364:QAJ655367 QKD655364:QKF655367 QTZ655364:QUB655367 RDV655364:RDX655367 RNR655364:RNT655367 RXN655364:RXP655367 SHJ655364:SHL655367 SRF655364:SRH655367 TBB655364:TBD655367 TKX655364:TKZ655367 TUT655364:TUV655367 UEP655364:UER655367 UOL655364:UON655367 UYH655364:UYJ655367 VID655364:VIF655367 VRZ655364:VSB655367 WBV655364:WBX655367 WLR655364:WLT655367 WVN655364:WVP655367 F720900:H720903 JB720900:JD720903 SX720900:SZ720903 ACT720900:ACV720903 AMP720900:AMR720903 AWL720900:AWN720903 BGH720900:BGJ720903 BQD720900:BQF720903 BZZ720900:CAB720903 CJV720900:CJX720903 CTR720900:CTT720903 DDN720900:DDP720903 DNJ720900:DNL720903 DXF720900:DXH720903 EHB720900:EHD720903 EQX720900:EQZ720903 FAT720900:FAV720903 FKP720900:FKR720903 FUL720900:FUN720903 GEH720900:GEJ720903 GOD720900:GOF720903 GXZ720900:GYB720903 HHV720900:HHX720903 HRR720900:HRT720903 IBN720900:IBP720903 ILJ720900:ILL720903 IVF720900:IVH720903 JFB720900:JFD720903 JOX720900:JOZ720903 JYT720900:JYV720903 KIP720900:KIR720903 KSL720900:KSN720903 LCH720900:LCJ720903 LMD720900:LMF720903 LVZ720900:LWB720903 MFV720900:MFX720903 MPR720900:MPT720903 MZN720900:MZP720903 NJJ720900:NJL720903 NTF720900:NTH720903 ODB720900:ODD720903 OMX720900:OMZ720903 OWT720900:OWV720903 PGP720900:PGR720903 PQL720900:PQN720903 QAH720900:QAJ720903 QKD720900:QKF720903 QTZ720900:QUB720903 RDV720900:RDX720903 RNR720900:RNT720903 RXN720900:RXP720903 SHJ720900:SHL720903 SRF720900:SRH720903 TBB720900:TBD720903 TKX720900:TKZ720903 TUT720900:TUV720903 UEP720900:UER720903 UOL720900:UON720903 UYH720900:UYJ720903 VID720900:VIF720903 VRZ720900:VSB720903 WBV720900:WBX720903 WLR720900:WLT720903 WVN720900:WVP720903 F786436:H786439 JB786436:JD786439 SX786436:SZ786439 ACT786436:ACV786439 AMP786436:AMR786439 AWL786436:AWN786439 BGH786436:BGJ786439 BQD786436:BQF786439 BZZ786436:CAB786439 CJV786436:CJX786439 CTR786436:CTT786439 DDN786436:DDP786439 DNJ786436:DNL786439 DXF786436:DXH786439 EHB786436:EHD786439 EQX786436:EQZ786439 FAT786436:FAV786439 FKP786436:FKR786439 FUL786436:FUN786439 GEH786436:GEJ786439 GOD786436:GOF786439 GXZ786436:GYB786439 HHV786436:HHX786439 HRR786436:HRT786439 IBN786436:IBP786439 ILJ786436:ILL786439 IVF786436:IVH786439 JFB786436:JFD786439 JOX786436:JOZ786439 JYT786436:JYV786439 KIP786436:KIR786439 KSL786436:KSN786439 LCH786436:LCJ786439 LMD786436:LMF786439 LVZ786436:LWB786439 MFV786436:MFX786439 MPR786436:MPT786439 MZN786436:MZP786439 NJJ786436:NJL786439 NTF786436:NTH786439 ODB786436:ODD786439 OMX786436:OMZ786439 OWT786436:OWV786439 PGP786436:PGR786439 PQL786436:PQN786439 QAH786436:QAJ786439 QKD786436:QKF786439 QTZ786436:QUB786439 RDV786436:RDX786439 RNR786436:RNT786439 RXN786436:RXP786439 SHJ786436:SHL786439 SRF786436:SRH786439 TBB786436:TBD786439 TKX786436:TKZ786439 TUT786436:TUV786439 UEP786436:UER786439 UOL786436:UON786439 UYH786436:UYJ786439 VID786436:VIF786439 VRZ786436:VSB786439 WBV786436:WBX786439 WLR786436:WLT786439 WVN786436:WVP786439 F851972:H851975 JB851972:JD851975 SX851972:SZ851975 ACT851972:ACV851975 AMP851972:AMR851975 AWL851972:AWN851975 BGH851972:BGJ851975 BQD851972:BQF851975 BZZ851972:CAB851975 CJV851972:CJX851975 CTR851972:CTT851975 DDN851972:DDP851975 DNJ851972:DNL851975 DXF851972:DXH851975 EHB851972:EHD851975 EQX851972:EQZ851975 FAT851972:FAV851975 FKP851972:FKR851975 FUL851972:FUN851975 GEH851972:GEJ851975 GOD851972:GOF851975 GXZ851972:GYB851975 HHV851972:HHX851975 HRR851972:HRT851975 IBN851972:IBP851975 ILJ851972:ILL851975 IVF851972:IVH851975 JFB851972:JFD851975 JOX851972:JOZ851975 JYT851972:JYV851975 KIP851972:KIR851975 KSL851972:KSN851975 LCH851972:LCJ851975 LMD851972:LMF851975 LVZ851972:LWB851975 MFV851972:MFX851975 MPR851972:MPT851975 MZN851972:MZP851975 NJJ851972:NJL851975 NTF851972:NTH851975 ODB851972:ODD851975 OMX851972:OMZ851975 OWT851972:OWV851975 PGP851972:PGR851975 PQL851972:PQN851975 QAH851972:QAJ851975 QKD851972:QKF851975 QTZ851972:QUB851975 RDV851972:RDX851975 RNR851972:RNT851975 RXN851972:RXP851975 SHJ851972:SHL851975 SRF851972:SRH851975 TBB851972:TBD851975 TKX851972:TKZ851975 TUT851972:TUV851975 UEP851972:UER851975 UOL851972:UON851975 UYH851972:UYJ851975 VID851972:VIF851975 VRZ851972:VSB851975 WBV851972:WBX851975 WLR851972:WLT851975 WVN851972:WVP851975 F917508:H917511 JB917508:JD917511 SX917508:SZ917511 ACT917508:ACV917511 AMP917508:AMR917511 AWL917508:AWN917511 BGH917508:BGJ917511 BQD917508:BQF917511 BZZ917508:CAB917511 CJV917508:CJX917511 CTR917508:CTT917511 DDN917508:DDP917511 DNJ917508:DNL917511 DXF917508:DXH917511 EHB917508:EHD917511 EQX917508:EQZ917511 FAT917508:FAV917511 FKP917508:FKR917511 FUL917508:FUN917511 GEH917508:GEJ917511 GOD917508:GOF917511 GXZ917508:GYB917511 HHV917508:HHX917511 HRR917508:HRT917511 IBN917508:IBP917511 ILJ917508:ILL917511 IVF917508:IVH917511 JFB917508:JFD917511 JOX917508:JOZ917511 JYT917508:JYV917511 KIP917508:KIR917511 KSL917508:KSN917511 LCH917508:LCJ917511 LMD917508:LMF917511 LVZ917508:LWB917511 MFV917508:MFX917511 MPR917508:MPT917511 MZN917508:MZP917511 NJJ917508:NJL917511 NTF917508:NTH917511 ODB917508:ODD917511 OMX917508:OMZ917511 OWT917508:OWV917511 PGP917508:PGR917511 PQL917508:PQN917511 QAH917508:QAJ917511 QKD917508:QKF917511 QTZ917508:QUB917511 RDV917508:RDX917511 RNR917508:RNT917511 RXN917508:RXP917511 SHJ917508:SHL917511 SRF917508:SRH917511 TBB917508:TBD917511 TKX917508:TKZ917511 TUT917508:TUV917511 UEP917508:UER917511 UOL917508:UON917511 UYH917508:UYJ917511 VID917508:VIF917511 VRZ917508:VSB917511 WBV917508:WBX917511 WLR917508:WLT917511 WVN917508:WVP917511 F983044:H983047 JB983044:JD983047 SX983044:SZ983047 ACT983044:ACV983047 AMP983044:AMR983047 AWL983044:AWN983047 BGH983044:BGJ983047 BQD983044:BQF983047 BZZ983044:CAB983047 CJV983044:CJX983047 CTR983044:CTT983047 DDN983044:DDP983047 DNJ983044:DNL983047 DXF983044:DXH983047 EHB983044:EHD983047 EQX983044:EQZ983047 FAT983044:FAV983047 FKP983044:FKR983047 FUL983044:FUN983047 GEH983044:GEJ983047 GOD983044:GOF983047 GXZ983044:GYB983047 HHV983044:HHX983047 HRR983044:HRT983047 IBN983044:IBP983047 ILJ983044:ILL983047 IVF983044:IVH983047 JFB983044:JFD983047 JOX983044:JOZ983047 JYT983044:JYV983047 KIP983044:KIR983047 KSL983044:KSN983047 LCH983044:LCJ983047 LMD983044:LMF983047 LVZ983044:LWB983047 MFV983044:MFX983047 MPR983044:MPT983047 MZN983044:MZP983047 NJJ983044:NJL983047 NTF983044:NTH983047 ODB983044:ODD983047 OMX983044:OMZ983047 OWT983044:OWV983047 PGP983044:PGR983047 PQL983044:PQN983047 QAH983044:QAJ983047 QKD983044:QKF983047 QTZ983044:QUB983047 RDV983044:RDX983047 RNR983044:RNT983047 RXN983044:RXP983047 SHJ983044:SHL983047 SRF983044:SRH983047 TBB983044:TBD983047 TKX983044:TKZ983047 TUT983044:TUV983047 UEP983044:UER983047 UOL983044:UON983047 UYH983044:UYJ983047 VID983044:VIF983047 VRZ983044:VSB983047 WBV983044:WBX983047 WLR983044:WLT983047 WVN983044:WVP983047 D8:D90 IZ8:IZ90 SV8:SV90 ACR8:ACR90 AMN8:AMN90 AWJ8:AWJ90 BGF8:BGF90 BQB8:BQB90 BZX8:BZX90 CJT8:CJT90 CTP8:CTP90 DDL8:DDL90 DNH8:DNH90 DXD8:DXD90 EGZ8:EGZ90 EQV8:EQV90 FAR8:FAR90 FKN8:FKN90 FUJ8:FUJ90 GEF8:GEF90 GOB8:GOB90 GXX8:GXX90 HHT8:HHT90 HRP8:HRP90 IBL8:IBL90 ILH8:ILH90 IVD8:IVD90 JEZ8:JEZ90 JOV8:JOV90 JYR8:JYR90 KIN8:KIN90 KSJ8:KSJ90 LCF8:LCF90 LMB8:LMB90 LVX8:LVX90 MFT8:MFT90 MPP8:MPP90 MZL8:MZL90 NJH8:NJH90 NTD8:NTD90 OCZ8:OCZ90 OMV8:OMV90 OWR8:OWR90 PGN8:PGN90 PQJ8:PQJ90 QAF8:QAF90 QKB8:QKB90 QTX8:QTX90 RDT8:RDT90 RNP8:RNP90 RXL8:RXL90 SHH8:SHH90 SRD8:SRD90 TAZ8:TAZ90 TKV8:TKV90 TUR8:TUR90 UEN8:UEN90 UOJ8:UOJ90 UYF8:UYF90 VIB8:VIB90 VRX8:VRX90 WBT8:WBT90 WLP8:WLP90 WVL8:WVL90 D65544:D65626 IZ65544:IZ65626 SV65544:SV65626 ACR65544:ACR65626 AMN65544:AMN65626 AWJ65544:AWJ65626 BGF65544:BGF65626 BQB65544:BQB65626 BZX65544:BZX65626 CJT65544:CJT65626 CTP65544:CTP65626 DDL65544:DDL65626 DNH65544:DNH65626 DXD65544:DXD65626 EGZ65544:EGZ65626 EQV65544:EQV65626 FAR65544:FAR65626 FKN65544:FKN65626 FUJ65544:FUJ65626 GEF65544:GEF65626 GOB65544:GOB65626 GXX65544:GXX65626 HHT65544:HHT65626 HRP65544:HRP65626 IBL65544:IBL65626 ILH65544:ILH65626 IVD65544:IVD65626 JEZ65544:JEZ65626 JOV65544:JOV65626 JYR65544:JYR65626 KIN65544:KIN65626 KSJ65544:KSJ65626 LCF65544:LCF65626 LMB65544:LMB65626 LVX65544:LVX65626 MFT65544:MFT65626 MPP65544:MPP65626 MZL65544:MZL65626 NJH65544:NJH65626 NTD65544:NTD65626 OCZ65544:OCZ65626 OMV65544:OMV65626 OWR65544:OWR65626 PGN65544:PGN65626 PQJ65544:PQJ65626 QAF65544:QAF65626 QKB65544:QKB65626 QTX65544:QTX65626 RDT65544:RDT65626 RNP65544:RNP65626 RXL65544:RXL65626 SHH65544:SHH65626 SRD65544:SRD65626 TAZ65544:TAZ65626 TKV65544:TKV65626 TUR65544:TUR65626 UEN65544:UEN65626 UOJ65544:UOJ65626 UYF65544:UYF65626 VIB65544:VIB65626 VRX65544:VRX65626 WBT65544:WBT65626 WLP65544:WLP65626 WVL65544:WVL65626 D131080:D131162 IZ131080:IZ131162 SV131080:SV131162 ACR131080:ACR131162 AMN131080:AMN131162 AWJ131080:AWJ131162 BGF131080:BGF131162 BQB131080:BQB131162 BZX131080:BZX131162 CJT131080:CJT131162 CTP131080:CTP131162 DDL131080:DDL131162 DNH131080:DNH131162 DXD131080:DXD131162 EGZ131080:EGZ131162 EQV131080:EQV131162 FAR131080:FAR131162 FKN131080:FKN131162 FUJ131080:FUJ131162 GEF131080:GEF131162 GOB131080:GOB131162 GXX131080:GXX131162 HHT131080:HHT131162 HRP131080:HRP131162 IBL131080:IBL131162 ILH131080:ILH131162 IVD131080:IVD131162 JEZ131080:JEZ131162 JOV131080:JOV131162 JYR131080:JYR131162 KIN131080:KIN131162 KSJ131080:KSJ131162 LCF131080:LCF131162 LMB131080:LMB131162 LVX131080:LVX131162 MFT131080:MFT131162 MPP131080:MPP131162 MZL131080:MZL131162 NJH131080:NJH131162 NTD131080:NTD131162 OCZ131080:OCZ131162 OMV131080:OMV131162 OWR131080:OWR131162 PGN131080:PGN131162 PQJ131080:PQJ131162 QAF131080:QAF131162 QKB131080:QKB131162 QTX131080:QTX131162 RDT131080:RDT131162 RNP131080:RNP131162 RXL131080:RXL131162 SHH131080:SHH131162 SRD131080:SRD131162 TAZ131080:TAZ131162 TKV131080:TKV131162 TUR131080:TUR131162 UEN131080:UEN131162 UOJ131080:UOJ131162 UYF131080:UYF131162 VIB131080:VIB131162 VRX131080:VRX131162 WBT131080:WBT131162 WLP131080:WLP131162 WVL131080:WVL131162 D196616:D196698 IZ196616:IZ196698 SV196616:SV196698 ACR196616:ACR196698 AMN196616:AMN196698 AWJ196616:AWJ196698 BGF196616:BGF196698 BQB196616:BQB196698 BZX196616:BZX196698 CJT196616:CJT196698 CTP196616:CTP196698 DDL196616:DDL196698 DNH196616:DNH196698 DXD196616:DXD196698 EGZ196616:EGZ196698 EQV196616:EQV196698 FAR196616:FAR196698 FKN196616:FKN196698 FUJ196616:FUJ196698 GEF196616:GEF196698 GOB196616:GOB196698 GXX196616:GXX196698 HHT196616:HHT196698 HRP196616:HRP196698 IBL196616:IBL196698 ILH196616:ILH196698 IVD196616:IVD196698 JEZ196616:JEZ196698 JOV196616:JOV196698 JYR196616:JYR196698 KIN196616:KIN196698 KSJ196616:KSJ196698 LCF196616:LCF196698 LMB196616:LMB196698 LVX196616:LVX196698 MFT196616:MFT196698 MPP196616:MPP196698 MZL196616:MZL196698 NJH196616:NJH196698 NTD196616:NTD196698 OCZ196616:OCZ196698 OMV196616:OMV196698 OWR196616:OWR196698 PGN196616:PGN196698 PQJ196616:PQJ196698 QAF196616:QAF196698 QKB196616:QKB196698 QTX196616:QTX196698 RDT196616:RDT196698 RNP196616:RNP196698 RXL196616:RXL196698 SHH196616:SHH196698 SRD196616:SRD196698 TAZ196616:TAZ196698 TKV196616:TKV196698 TUR196616:TUR196698 UEN196616:UEN196698 UOJ196616:UOJ196698 UYF196616:UYF196698 VIB196616:VIB196698 VRX196616:VRX196698 WBT196616:WBT196698 WLP196616:WLP196698 WVL196616:WVL196698 D262152:D262234 IZ262152:IZ262234 SV262152:SV262234 ACR262152:ACR262234 AMN262152:AMN262234 AWJ262152:AWJ262234 BGF262152:BGF262234 BQB262152:BQB262234 BZX262152:BZX262234 CJT262152:CJT262234 CTP262152:CTP262234 DDL262152:DDL262234 DNH262152:DNH262234 DXD262152:DXD262234 EGZ262152:EGZ262234 EQV262152:EQV262234 FAR262152:FAR262234 FKN262152:FKN262234 FUJ262152:FUJ262234 GEF262152:GEF262234 GOB262152:GOB262234 GXX262152:GXX262234 HHT262152:HHT262234 HRP262152:HRP262234 IBL262152:IBL262234 ILH262152:ILH262234 IVD262152:IVD262234 JEZ262152:JEZ262234 JOV262152:JOV262234 JYR262152:JYR262234 KIN262152:KIN262234 KSJ262152:KSJ262234 LCF262152:LCF262234 LMB262152:LMB262234 LVX262152:LVX262234 MFT262152:MFT262234 MPP262152:MPP262234 MZL262152:MZL262234 NJH262152:NJH262234 NTD262152:NTD262234 OCZ262152:OCZ262234 OMV262152:OMV262234 OWR262152:OWR262234 PGN262152:PGN262234 PQJ262152:PQJ262234 QAF262152:QAF262234 QKB262152:QKB262234 QTX262152:QTX262234 RDT262152:RDT262234 RNP262152:RNP262234 RXL262152:RXL262234 SHH262152:SHH262234 SRD262152:SRD262234 TAZ262152:TAZ262234 TKV262152:TKV262234 TUR262152:TUR262234 UEN262152:UEN262234 UOJ262152:UOJ262234 UYF262152:UYF262234 VIB262152:VIB262234 VRX262152:VRX262234 WBT262152:WBT262234 WLP262152:WLP262234 WVL262152:WVL262234 D327688:D327770 IZ327688:IZ327770 SV327688:SV327770 ACR327688:ACR327770 AMN327688:AMN327770 AWJ327688:AWJ327770 BGF327688:BGF327770 BQB327688:BQB327770 BZX327688:BZX327770 CJT327688:CJT327770 CTP327688:CTP327770 DDL327688:DDL327770 DNH327688:DNH327770 DXD327688:DXD327770 EGZ327688:EGZ327770 EQV327688:EQV327770 FAR327688:FAR327770 FKN327688:FKN327770 FUJ327688:FUJ327770 GEF327688:GEF327770 GOB327688:GOB327770 GXX327688:GXX327770 HHT327688:HHT327770 HRP327688:HRP327770 IBL327688:IBL327770 ILH327688:ILH327770 IVD327688:IVD327770 JEZ327688:JEZ327770 JOV327688:JOV327770 JYR327688:JYR327770 KIN327688:KIN327770 KSJ327688:KSJ327770 LCF327688:LCF327770 LMB327688:LMB327770 LVX327688:LVX327770 MFT327688:MFT327770 MPP327688:MPP327770 MZL327688:MZL327770 NJH327688:NJH327770 NTD327688:NTD327770 OCZ327688:OCZ327770 OMV327688:OMV327770 OWR327688:OWR327770 PGN327688:PGN327770 PQJ327688:PQJ327770 QAF327688:QAF327770 QKB327688:QKB327770 QTX327688:QTX327770 RDT327688:RDT327770 RNP327688:RNP327770 RXL327688:RXL327770 SHH327688:SHH327770 SRD327688:SRD327770 TAZ327688:TAZ327770 TKV327688:TKV327770 TUR327688:TUR327770 UEN327688:UEN327770 UOJ327688:UOJ327770 UYF327688:UYF327770 VIB327688:VIB327770 VRX327688:VRX327770 WBT327688:WBT327770 WLP327688:WLP327770 WVL327688:WVL327770 D393224:D393306 IZ393224:IZ393306 SV393224:SV393306 ACR393224:ACR393306 AMN393224:AMN393306 AWJ393224:AWJ393306 BGF393224:BGF393306 BQB393224:BQB393306 BZX393224:BZX393306 CJT393224:CJT393306 CTP393224:CTP393306 DDL393224:DDL393306 DNH393224:DNH393306 DXD393224:DXD393306 EGZ393224:EGZ393306 EQV393224:EQV393306 FAR393224:FAR393306 FKN393224:FKN393306 FUJ393224:FUJ393306 GEF393224:GEF393306 GOB393224:GOB393306 GXX393224:GXX393306 HHT393224:HHT393306 HRP393224:HRP393306 IBL393224:IBL393306 ILH393224:ILH393306 IVD393224:IVD393306 JEZ393224:JEZ393306 JOV393224:JOV393306 JYR393224:JYR393306 KIN393224:KIN393306 KSJ393224:KSJ393306 LCF393224:LCF393306 LMB393224:LMB393306 LVX393224:LVX393306 MFT393224:MFT393306 MPP393224:MPP393306 MZL393224:MZL393306 NJH393224:NJH393306 NTD393224:NTD393306 OCZ393224:OCZ393306 OMV393224:OMV393306 OWR393224:OWR393306 PGN393224:PGN393306 PQJ393224:PQJ393306 QAF393224:QAF393306 QKB393224:QKB393306 QTX393224:QTX393306 RDT393224:RDT393306 RNP393224:RNP393306 RXL393224:RXL393306 SHH393224:SHH393306 SRD393224:SRD393306 TAZ393224:TAZ393306 TKV393224:TKV393306 TUR393224:TUR393306 UEN393224:UEN393306 UOJ393224:UOJ393306 UYF393224:UYF393306 VIB393224:VIB393306 VRX393224:VRX393306 WBT393224:WBT393306 WLP393224:WLP393306 WVL393224:WVL393306 D458760:D458842 IZ458760:IZ458842 SV458760:SV458842 ACR458760:ACR458842 AMN458760:AMN458842 AWJ458760:AWJ458842 BGF458760:BGF458842 BQB458760:BQB458842 BZX458760:BZX458842 CJT458760:CJT458842 CTP458760:CTP458842 DDL458760:DDL458842 DNH458760:DNH458842 DXD458760:DXD458842 EGZ458760:EGZ458842 EQV458760:EQV458842 FAR458760:FAR458842 FKN458760:FKN458842 FUJ458760:FUJ458842 GEF458760:GEF458842 GOB458760:GOB458842 GXX458760:GXX458842 HHT458760:HHT458842 HRP458760:HRP458842 IBL458760:IBL458842 ILH458760:ILH458842 IVD458760:IVD458842 JEZ458760:JEZ458842 JOV458760:JOV458842 JYR458760:JYR458842 KIN458760:KIN458842 KSJ458760:KSJ458842 LCF458760:LCF458842 LMB458760:LMB458842 LVX458760:LVX458842 MFT458760:MFT458842 MPP458760:MPP458842 MZL458760:MZL458842 NJH458760:NJH458842 NTD458760:NTD458842 OCZ458760:OCZ458842 OMV458760:OMV458842 OWR458760:OWR458842 PGN458760:PGN458842 PQJ458760:PQJ458842 QAF458760:QAF458842 QKB458760:QKB458842 QTX458760:QTX458842 RDT458760:RDT458842 RNP458760:RNP458842 RXL458760:RXL458842 SHH458760:SHH458842 SRD458760:SRD458842 TAZ458760:TAZ458842 TKV458760:TKV458842 TUR458760:TUR458842 UEN458760:UEN458842 UOJ458760:UOJ458842 UYF458760:UYF458842 VIB458760:VIB458842 VRX458760:VRX458842 WBT458760:WBT458842 WLP458760:WLP458842 WVL458760:WVL458842 D524296:D524378 IZ524296:IZ524378 SV524296:SV524378 ACR524296:ACR524378 AMN524296:AMN524378 AWJ524296:AWJ524378 BGF524296:BGF524378 BQB524296:BQB524378 BZX524296:BZX524378 CJT524296:CJT524378 CTP524296:CTP524378 DDL524296:DDL524378 DNH524296:DNH524378 DXD524296:DXD524378 EGZ524296:EGZ524378 EQV524296:EQV524378 FAR524296:FAR524378 FKN524296:FKN524378 FUJ524296:FUJ524378 GEF524296:GEF524378 GOB524296:GOB524378 GXX524296:GXX524378 HHT524296:HHT524378 HRP524296:HRP524378 IBL524296:IBL524378 ILH524296:ILH524378 IVD524296:IVD524378 JEZ524296:JEZ524378 JOV524296:JOV524378 JYR524296:JYR524378 KIN524296:KIN524378 KSJ524296:KSJ524378 LCF524296:LCF524378 LMB524296:LMB524378 LVX524296:LVX524378 MFT524296:MFT524378 MPP524296:MPP524378 MZL524296:MZL524378 NJH524296:NJH524378 NTD524296:NTD524378 OCZ524296:OCZ524378 OMV524296:OMV524378 OWR524296:OWR524378 PGN524296:PGN524378 PQJ524296:PQJ524378 QAF524296:QAF524378 QKB524296:QKB524378 QTX524296:QTX524378 RDT524296:RDT524378 RNP524296:RNP524378 RXL524296:RXL524378 SHH524296:SHH524378 SRD524296:SRD524378 TAZ524296:TAZ524378 TKV524296:TKV524378 TUR524296:TUR524378 UEN524296:UEN524378 UOJ524296:UOJ524378 UYF524296:UYF524378 VIB524296:VIB524378 VRX524296:VRX524378 WBT524296:WBT524378 WLP524296:WLP524378 WVL524296:WVL524378 D589832:D589914 IZ589832:IZ589914 SV589832:SV589914 ACR589832:ACR589914 AMN589832:AMN589914 AWJ589832:AWJ589914 BGF589832:BGF589914 BQB589832:BQB589914 BZX589832:BZX589914 CJT589832:CJT589914 CTP589832:CTP589914 DDL589832:DDL589914 DNH589832:DNH589914 DXD589832:DXD589914 EGZ589832:EGZ589914 EQV589832:EQV589914 FAR589832:FAR589914 FKN589832:FKN589914 FUJ589832:FUJ589914 GEF589832:GEF589914 GOB589832:GOB589914 GXX589832:GXX589914 HHT589832:HHT589914 HRP589832:HRP589914 IBL589832:IBL589914 ILH589832:ILH589914 IVD589832:IVD589914 JEZ589832:JEZ589914 JOV589832:JOV589914 JYR589832:JYR589914 KIN589832:KIN589914 KSJ589832:KSJ589914 LCF589832:LCF589914 LMB589832:LMB589914 LVX589832:LVX589914 MFT589832:MFT589914 MPP589832:MPP589914 MZL589832:MZL589914 NJH589832:NJH589914 NTD589832:NTD589914 OCZ589832:OCZ589914 OMV589832:OMV589914 OWR589832:OWR589914 PGN589832:PGN589914 PQJ589832:PQJ589914 QAF589832:QAF589914 QKB589832:QKB589914 QTX589832:QTX589914 RDT589832:RDT589914 RNP589832:RNP589914 RXL589832:RXL589914 SHH589832:SHH589914 SRD589832:SRD589914 TAZ589832:TAZ589914 TKV589832:TKV589914 TUR589832:TUR589914 UEN589832:UEN589914 UOJ589832:UOJ589914 UYF589832:UYF589914 VIB589832:VIB589914 VRX589832:VRX589914 WBT589832:WBT589914 WLP589832:WLP589914 WVL589832:WVL589914 D655368:D655450 IZ655368:IZ655450 SV655368:SV655450 ACR655368:ACR655450 AMN655368:AMN655450 AWJ655368:AWJ655450 BGF655368:BGF655450 BQB655368:BQB655450 BZX655368:BZX655450 CJT655368:CJT655450 CTP655368:CTP655450 DDL655368:DDL655450 DNH655368:DNH655450 DXD655368:DXD655450 EGZ655368:EGZ655450 EQV655368:EQV655450 FAR655368:FAR655450 FKN655368:FKN655450 FUJ655368:FUJ655450 GEF655368:GEF655450 GOB655368:GOB655450 GXX655368:GXX655450 HHT655368:HHT655450 HRP655368:HRP655450 IBL655368:IBL655450 ILH655368:ILH655450 IVD655368:IVD655450 JEZ655368:JEZ655450 JOV655368:JOV655450 JYR655368:JYR655450 KIN655368:KIN655450 KSJ655368:KSJ655450 LCF655368:LCF655450 LMB655368:LMB655450 LVX655368:LVX655450 MFT655368:MFT655450 MPP655368:MPP655450 MZL655368:MZL655450 NJH655368:NJH655450 NTD655368:NTD655450 OCZ655368:OCZ655450 OMV655368:OMV655450 OWR655368:OWR655450 PGN655368:PGN655450 PQJ655368:PQJ655450 QAF655368:QAF655450 QKB655368:QKB655450 QTX655368:QTX655450 RDT655368:RDT655450 RNP655368:RNP655450 RXL655368:RXL655450 SHH655368:SHH655450 SRD655368:SRD655450 TAZ655368:TAZ655450 TKV655368:TKV655450 TUR655368:TUR655450 UEN655368:UEN655450 UOJ655368:UOJ655450 UYF655368:UYF655450 VIB655368:VIB655450 VRX655368:VRX655450 WBT655368:WBT655450 WLP655368:WLP655450 WVL655368:WVL655450 D720904:D720986 IZ720904:IZ720986 SV720904:SV720986 ACR720904:ACR720986 AMN720904:AMN720986 AWJ720904:AWJ720986 BGF720904:BGF720986 BQB720904:BQB720986 BZX720904:BZX720986 CJT720904:CJT720986 CTP720904:CTP720986 DDL720904:DDL720986 DNH720904:DNH720986 DXD720904:DXD720986 EGZ720904:EGZ720986 EQV720904:EQV720986 FAR720904:FAR720986 FKN720904:FKN720986 FUJ720904:FUJ720986 GEF720904:GEF720986 GOB720904:GOB720986 GXX720904:GXX720986 HHT720904:HHT720986 HRP720904:HRP720986 IBL720904:IBL720986 ILH720904:ILH720986 IVD720904:IVD720986 JEZ720904:JEZ720986 JOV720904:JOV720986 JYR720904:JYR720986 KIN720904:KIN720986 KSJ720904:KSJ720986 LCF720904:LCF720986 LMB720904:LMB720986 LVX720904:LVX720986 MFT720904:MFT720986 MPP720904:MPP720986 MZL720904:MZL720986 NJH720904:NJH720986 NTD720904:NTD720986 OCZ720904:OCZ720986 OMV720904:OMV720986 OWR720904:OWR720986 PGN720904:PGN720986 PQJ720904:PQJ720986 QAF720904:QAF720986 QKB720904:QKB720986 QTX720904:QTX720986 RDT720904:RDT720986 RNP720904:RNP720986 RXL720904:RXL720986 SHH720904:SHH720986 SRD720904:SRD720986 TAZ720904:TAZ720986 TKV720904:TKV720986 TUR720904:TUR720986 UEN720904:UEN720986 UOJ720904:UOJ720986 UYF720904:UYF720986 VIB720904:VIB720986 VRX720904:VRX720986 WBT720904:WBT720986 WLP720904:WLP720986 WVL720904:WVL720986 D786440:D786522 IZ786440:IZ786522 SV786440:SV786522 ACR786440:ACR786522 AMN786440:AMN786522 AWJ786440:AWJ786522 BGF786440:BGF786522 BQB786440:BQB786522 BZX786440:BZX786522 CJT786440:CJT786522 CTP786440:CTP786522 DDL786440:DDL786522 DNH786440:DNH786522 DXD786440:DXD786522 EGZ786440:EGZ786522 EQV786440:EQV786522 FAR786440:FAR786522 FKN786440:FKN786522 FUJ786440:FUJ786522 GEF786440:GEF786522 GOB786440:GOB786522 GXX786440:GXX786522 HHT786440:HHT786522 HRP786440:HRP786522 IBL786440:IBL786522 ILH786440:ILH786522 IVD786440:IVD786522 JEZ786440:JEZ786522 JOV786440:JOV786522 JYR786440:JYR786522 KIN786440:KIN786522 KSJ786440:KSJ786522 LCF786440:LCF786522 LMB786440:LMB786522 LVX786440:LVX786522 MFT786440:MFT786522 MPP786440:MPP786522 MZL786440:MZL786522 NJH786440:NJH786522 NTD786440:NTD786522 OCZ786440:OCZ786522 OMV786440:OMV786522 OWR786440:OWR786522 PGN786440:PGN786522 PQJ786440:PQJ786522 QAF786440:QAF786522 QKB786440:QKB786522 QTX786440:QTX786522 RDT786440:RDT786522 RNP786440:RNP786522 RXL786440:RXL786522 SHH786440:SHH786522 SRD786440:SRD786522 TAZ786440:TAZ786522 TKV786440:TKV786522 TUR786440:TUR786522 UEN786440:UEN786522 UOJ786440:UOJ786522 UYF786440:UYF786522 VIB786440:VIB786522 VRX786440:VRX786522 WBT786440:WBT786522 WLP786440:WLP786522 WVL786440:WVL786522 D851976:D852058 IZ851976:IZ852058 SV851976:SV852058 ACR851976:ACR852058 AMN851976:AMN852058 AWJ851976:AWJ852058 BGF851976:BGF852058 BQB851976:BQB852058 BZX851976:BZX852058 CJT851976:CJT852058 CTP851976:CTP852058 DDL851976:DDL852058 DNH851976:DNH852058 DXD851976:DXD852058 EGZ851976:EGZ852058 EQV851976:EQV852058 FAR851976:FAR852058 FKN851976:FKN852058 FUJ851976:FUJ852058 GEF851976:GEF852058 GOB851976:GOB852058 GXX851976:GXX852058 HHT851976:HHT852058 HRP851976:HRP852058 IBL851976:IBL852058 ILH851976:ILH852058 IVD851976:IVD852058 JEZ851976:JEZ852058 JOV851976:JOV852058 JYR851976:JYR852058 KIN851976:KIN852058 KSJ851976:KSJ852058 LCF851976:LCF852058 LMB851976:LMB852058 LVX851976:LVX852058 MFT851976:MFT852058 MPP851976:MPP852058 MZL851976:MZL852058 NJH851976:NJH852058 NTD851976:NTD852058 OCZ851976:OCZ852058 OMV851976:OMV852058 OWR851976:OWR852058 PGN851976:PGN852058 PQJ851976:PQJ852058 QAF851976:QAF852058 QKB851976:QKB852058 QTX851976:QTX852058 RDT851976:RDT852058 RNP851976:RNP852058 RXL851976:RXL852058 SHH851976:SHH852058 SRD851976:SRD852058 TAZ851976:TAZ852058 TKV851976:TKV852058 TUR851976:TUR852058 UEN851976:UEN852058 UOJ851976:UOJ852058 UYF851976:UYF852058 VIB851976:VIB852058 VRX851976:VRX852058 WBT851976:WBT852058 WLP851976:WLP852058 WVL851976:WVL852058 D917512:D917594 IZ917512:IZ917594 SV917512:SV917594 ACR917512:ACR917594 AMN917512:AMN917594 AWJ917512:AWJ917594 BGF917512:BGF917594 BQB917512:BQB917594 BZX917512:BZX917594 CJT917512:CJT917594 CTP917512:CTP917594 DDL917512:DDL917594 DNH917512:DNH917594 DXD917512:DXD917594 EGZ917512:EGZ917594 EQV917512:EQV917594 FAR917512:FAR917594 FKN917512:FKN917594 FUJ917512:FUJ917594 GEF917512:GEF917594 GOB917512:GOB917594 GXX917512:GXX917594 HHT917512:HHT917594 HRP917512:HRP917594 IBL917512:IBL917594 ILH917512:ILH917594 IVD917512:IVD917594 JEZ917512:JEZ917594 JOV917512:JOV917594 JYR917512:JYR917594 KIN917512:KIN917594 KSJ917512:KSJ917594 LCF917512:LCF917594 LMB917512:LMB917594 LVX917512:LVX917594 MFT917512:MFT917594 MPP917512:MPP917594 MZL917512:MZL917594 NJH917512:NJH917594 NTD917512:NTD917594 OCZ917512:OCZ917594 OMV917512:OMV917594 OWR917512:OWR917594 PGN917512:PGN917594 PQJ917512:PQJ917594 QAF917512:QAF917594 QKB917512:QKB917594 QTX917512:QTX917594 RDT917512:RDT917594 RNP917512:RNP917594 RXL917512:RXL917594 SHH917512:SHH917594 SRD917512:SRD917594 TAZ917512:TAZ917594 TKV917512:TKV917594 TUR917512:TUR917594 UEN917512:UEN917594 UOJ917512:UOJ917594 UYF917512:UYF917594 VIB917512:VIB917594 VRX917512:VRX917594 WBT917512:WBT917594 WLP917512:WLP917594 WVL917512:WVL917594 D983048:D983130 IZ983048:IZ983130 SV983048:SV983130 ACR983048:ACR983130 AMN983048:AMN983130 AWJ983048:AWJ983130 BGF983048:BGF983130 BQB983048:BQB983130 BZX983048:BZX983130 CJT983048:CJT983130 CTP983048:CTP983130 DDL983048:DDL983130 DNH983048:DNH983130 DXD983048:DXD983130 EGZ983048:EGZ983130 EQV983048:EQV983130 FAR983048:FAR983130 FKN983048:FKN983130 FUJ983048:FUJ983130 GEF983048:GEF983130 GOB983048:GOB983130 GXX983048:GXX983130 HHT983048:HHT983130 HRP983048:HRP983130 IBL983048:IBL983130 ILH983048:ILH983130 IVD983048:IVD983130 JEZ983048:JEZ983130 JOV983048:JOV983130 JYR983048:JYR983130 KIN983048:KIN983130 KSJ983048:KSJ983130 LCF983048:LCF983130 LMB983048:LMB983130 LVX983048:LVX983130 MFT983048:MFT983130 MPP983048:MPP983130 MZL983048:MZL983130 NJH983048:NJH983130 NTD983048:NTD983130 OCZ983048:OCZ983130 OMV983048:OMV983130 OWR983048:OWR983130 PGN983048:PGN983130 PQJ983048:PQJ983130 QAF983048:QAF983130 QKB983048:QKB983130 QTX983048:QTX983130 RDT983048:RDT983130 RNP983048:RNP983130 RXL983048:RXL983130 SHH983048:SHH983130 SRD983048:SRD983130 TAZ983048:TAZ983130 TKV983048:TKV983130 TUR983048:TUR983130 UEN983048:UEN983130 UOJ983048:UOJ983130 UYF983048:UYF983130 VIB983048:VIB983130 VRX983048:VRX983130 WBT983048:WBT983130 WLP983048:WLP983130 WVL983048:WVL983130" xr:uid="{00000000-0002-0000-0300-000000000000}"/>
    <dataValidation imeMode="off" allowBlank="1" showInputMessage="1" showErrorMessage="1" sqref="M102:X102 JI102:JT102 TE102:TP102 ADA102:ADL102 AMW102:ANH102 AWS102:AXD102 BGO102:BGZ102 BQK102:BQV102 CAG102:CAR102 CKC102:CKN102 CTY102:CUJ102 DDU102:DEF102 DNQ102:DOB102 DXM102:DXX102 EHI102:EHT102 ERE102:ERP102 FBA102:FBL102 FKW102:FLH102 FUS102:FVD102 GEO102:GEZ102 GOK102:GOV102 GYG102:GYR102 HIC102:HIN102 HRY102:HSJ102 IBU102:ICF102 ILQ102:IMB102 IVM102:IVX102 JFI102:JFT102 JPE102:JPP102 JZA102:JZL102 KIW102:KJH102 KSS102:KTD102 LCO102:LCZ102 LMK102:LMV102 LWG102:LWR102 MGC102:MGN102 MPY102:MQJ102 MZU102:NAF102 NJQ102:NKB102 NTM102:NTX102 ODI102:ODT102 ONE102:ONP102 OXA102:OXL102 PGW102:PHH102 PQS102:PRD102 QAO102:QAZ102 QKK102:QKV102 QUG102:QUR102 REC102:REN102 RNY102:ROJ102 RXU102:RYF102 SHQ102:SIB102 SRM102:SRX102 TBI102:TBT102 TLE102:TLP102 TVA102:TVL102 UEW102:UFH102 UOS102:UPD102 UYO102:UYZ102 VIK102:VIV102 VSG102:VSR102 WCC102:WCN102 WLY102:WMJ102 WVU102:WWF102 M65638:X65638 JI65638:JT65638 TE65638:TP65638 ADA65638:ADL65638 AMW65638:ANH65638 AWS65638:AXD65638 BGO65638:BGZ65638 BQK65638:BQV65638 CAG65638:CAR65638 CKC65638:CKN65638 CTY65638:CUJ65638 DDU65638:DEF65638 DNQ65638:DOB65638 DXM65638:DXX65638 EHI65638:EHT65638 ERE65638:ERP65638 FBA65638:FBL65638 FKW65638:FLH65638 FUS65638:FVD65638 GEO65638:GEZ65638 GOK65638:GOV65638 GYG65638:GYR65638 HIC65638:HIN65638 HRY65638:HSJ65638 IBU65638:ICF65638 ILQ65638:IMB65638 IVM65638:IVX65638 JFI65638:JFT65638 JPE65638:JPP65638 JZA65638:JZL65638 KIW65638:KJH65638 KSS65638:KTD65638 LCO65638:LCZ65638 LMK65638:LMV65638 LWG65638:LWR65638 MGC65638:MGN65638 MPY65638:MQJ65638 MZU65638:NAF65638 NJQ65638:NKB65638 NTM65638:NTX65638 ODI65638:ODT65638 ONE65638:ONP65638 OXA65638:OXL65638 PGW65638:PHH65638 PQS65638:PRD65638 QAO65638:QAZ65638 QKK65638:QKV65638 QUG65638:QUR65638 REC65638:REN65638 RNY65638:ROJ65638 RXU65638:RYF65638 SHQ65638:SIB65638 SRM65638:SRX65638 TBI65638:TBT65638 TLE65638:TLP65638 TVA65638:TVL65638 UEW65638:UFH65638 UOS65638:UPD65638 UYO65638:UYZ65638 VIK65638:VIV65638 VSG65638:VSR65638 WCC65638:WCN65638 WLY65638:WMJ65638 WVU65638:WWF65638 M131174:X131174 JI131174:JT131174 TE131174:TP131174 ADA131174:ADL131174 AMW131174:ANH131174 AWS131174:AXD131174 BGO131174:BGZ131174 BQK131174:BQV131174 CAG131174:CAR131174 CKC131174:CKN131174 CTY131174:CUJ131174 DDU131174:DEF131174 DNQ131174:DOB131174 DXM131174:DXX131174 EHI131174:EHT131174 ERE131174:ERP131174 FBA131174:FBL131174 FKW131174:FLH131174 FUS131174:FVD131174 GEO131174:GEZ131174 GOK131174:GOV131174 GYG131174:GYR131174 HIC131174:HIN131174 HRY131174:HSJ131174 IBU131174:ICF131174 ILQ131174:IMB131174 IVM131174:IVX131174 JFI131174:JFT131174 JPE131174:JPP131174 JZA131174:JZL131174 KIW131174:KJH131174 KSS131174:KTD131174 LCO131174:LCZ131174 LMK131174:LMV131174 LWG131174:LWR131174 MGC131174:MGN131174 MPY131174:MQJ131174 MZU131174:NAF131174 NJQ131174:NKB131174 NTM131174:NTX131174 ODI131174:ODT131174 ONE131174:ONP131174 OXA131174:OXL131174 PGW131174:PHH131174 PQS131174:PRD131174 QAO131174:QAZ131174 QKK131174:QKV131174 QUG131174:QUR131174 REC131174:REN131174 RNY131174:ROJ131174 RXU131174:RYF131174 SHQ131174:SIB131174 SRM131174:SRX131174 TBI131174:TBT131174 TLE131174:TLP131174 TVA131174:TVL131174 UEW131174:UFH131174 UOS131174:UPD131174 UYO131174:UYZ131174 VIK131174:VIV131174 VSG131174:VSR131174 WCC131174:WCN131174 WLY131174:WMJ131174 WVU131174:WWF131174 M196710:X196710 JI196710:JT196710 TE196710:TP196710 ADA196710:ADL196710 AMW196710:ANH196710 AWS196710:AXD196710 BGO196710:BGZ196710 BQK196710:BQV196710 CAG196710:CAR196710 CKC196710:CKN196710 CTY196710:CUJ196710 DDU196710:DEF196710 DNQ196710:DOB196710 DXM196710:DXX196710 EHI196710:EHT196710 ERE196710:ERP196710 FBA196710:FBL196710 FKW196710:FLH196710 FUS196710:FVD196710 GEO196710:GEZ196710 GOK196710:GOV196710 GYG196710:GYR196710 HIC196710:HIN196710 HRY196710:HSJ196710 IBU196710:ICF196710 ILQ196710:IMB196710 IVM196710:IVX196710 JFI196710:JFT196710 JPE196710:JPP196710 JZA196710:JZL196710 KIW196710:KJH196710 KSS196710:KTD196710 LCO196710:LCZ196710 LMK196710:LMV196710 LWG196710:LWR196710 MGC196710:MGN196710 MPY196710:MQJ196710 MZU196710:NAF196710 NJQ196710:NKB196710 NTM196710:NTX196710 ODI196710:ODT196710 ONE196710:ONP196710 OXA196710:OXL196710 PGW196710:PHH196710 PQS196710:PRD196710 QAO196710:QAZ196710 QKK196710:QKV196710 QUG196710:QUR196710 REC196710:REN196710 RNY196710:ROJ196710 RXU196710:RYF196710 SHQ196710:SIB196710 SRM196710:SRX196710 TBI196710:TBT196710 TLE196710:TLP196710 TVA196710:TVL196710 UEW196710:UFH196710 UOS196710:UPD196710 UYO196710:UYZ196710 VIK196710:VIV196710 VSG196710:VSR196710 WCC196710:WCN196710 WLY196710:WMJ196710 WVU196710:WWF196710 M262246:X262246 JI262246:JT262246 TE262246:TP262246 ADA262246:ADL262246 AMW262246:ANH262246 AWS262246:AXD262246 BGO262246:BGZ262246 BQK262246:BQV262246 CAG262246:CAR262246 CKC262246:CKN262246 CTY262246:CUJ262246 DDU262246:DEF262246 DNQ262246:DOB262246 DXM262246:DXX262246 EHI262246:EHT262246 ERE262246:ERP262246 FBA262246:FBL262246 FKW262246:FLH262246 FUS262246:FVD262246 GEO262246:GEZ262246 GOK262246:GOV262246 GYG262246:GYR262246 HIC262246:HIN262246 HRY262246:HSJ262246 IBU262246:ICF262246 ILQ262246:IMB262246 IVM262246:IVX262246 JFI262246:JFT262246 JPE262246:JPP262246 JZA262246:JZL262246 KIW262246:KJH262246 KSS262246:KTD262246 LCO262246:LCZ262246 LMK262246:LMV262246 LWG262246:LWR262246 MGC262246:MGN262246 MPY262246:MQJ262246 MZU262246:NAF262246 NJQ262246:NKB262246 NTM262246:NTX262246 ODI262246:ODT262246 ONE262246:ONP262246 OXA262246:OXL262246 PGW262246:PHH262246 PQS262246:PRD262246 QAO262246:QAZ262246 QKK262246:QKV262246 QUG262246:QUR262246 REC262246:REN262246 RNY262246:ROJ262246 RXU262246:RYF262246 SHQ262246:SIB262246 SRM262246:SRX262246 TBI262246:TBT262246 TLE262246:TLP262246 TVA262246:TVL262246 UEW262246:UFH262246 UOS262246:UPD262246 UYO262246:UYZ262246 VIK262246:VIV262246 VSG262246:VSR262246 WCC262246:WCN262246 WLY262246:WMJ262246 WVU262246:WWF262246 M327782:X327782 JI327782:JT327782 TE327782:TP327782 ADA327782:ADL327782 AMW327782:ANH327782 AWS327782:AXD327782 BGO327782:BGZ327782 BQK327782:BQV327782 CAG327782:CAR327782 CKC327782:CKN327782 CTY327782:CUJ327782 DDU327782:DEF327782 DNQ327782:DOB327782 DXM327782:DXX327782 EHI327782:EHT327782 ERE327782:ERP327782 FBA327782:FBL327782 FKW327782:FLH327782 FUS327782:FVD327782 GEO327782:GEZ327782 GOK327782:GOV327782 GYG327782:GYR327782 HIC327782:HIN327782 HRY327782:HSJ327782 IBU327782:ICF327782 ILQ327782:IMB327782 IVM327782:IVX327782 JFI327782:JFT327782 JPE327782:JPP327782 JZA327782:JZL327782 KIW327782:KJH327782 KSS327782:KTD327782 LCO327782:LCZ327782 LMK327782:LMV327782 LWG327782:LWR327782 MGC327782:MGN327782 MPY327782:MQJ327782 MZU327782:NAF327782 NJQ327782:NKB327782 NTM327782:NTX327782 ODI327782:ODT327782 ONE327782:ONP327782 OXA327782:OXL327782 PGW327782:PHH327782 PQS327782:PRD327782 QAO327782:QAZ327782 QKK327782:QKV327782 QUG327782:QUR327782 REC327782:REN327782 RNY327782:ROJ327782 RXU327782:RYF327782 SHQ327782:SIB327782 SRM327782:SRX327782 TBI327782:TBT327782 TLE327782:TLP327782 TVA327782:TVL327782 UEW327782:UFH327782 UOS327782:UPD327782 UYO327782:UYZ327782 VIK327782:VIV327782 VSG327782:VSR327782 WCC327782:WCN327782 WLY327782:WMJ327782 WVU327782:WWF327782 M393318:X393318 JI393318:JT393318 TE393318:TP393318 ADA393318:ADL393318 AMW393318:ANH393318 AWS393318:AXD393318 BGO393318:BGZ393318 BQK393318:BQV393318 CAG393318:CAR393318 CKC393318:CKN393318 CTY393318:CUJ393318 DDU393318:DEF393318 DNQ393318:DOB393318 DXM393318:DXX393318 EHI393318:EHT393318 ERE393318:ERP393318 FBA393318:FBL393318 FKW393318:FLH393318 FUS393318:FVD393318 GEO393318:GEZ393318 GOK393318:GOV393318 GYG393318:GYR393318 HIC393318:HIN393318 HRY393318:HSJ393318 IBU393318:ICF393318 ILQ393318:IMB393318 IVM393318:IVX393318 JFI393318:JFT393318 JPE393318:JPP393318 JZA393318:JZL393318 KIW393318:KJH393318 KSS393318:KTD393318 LCO393318:LCZ393318 LMK393318:LMV393318 LWG393318:LWR393318 MGC393318:MGN393318 MPY393318:MQJ393318 MZU393318:NAF393318 NJQ393318:NKB393318 NTM393318:NTX393318 ODI393318:ODT393318 ONE393318:ONP393318 OXA393318:OXL393318 PGW393318:PHH393318 PQS393318:PRD393318 QAO393318:QAZ393318 QKK393318:QKV393318 QUG393318:QUR393318 REC393318:REN393318 RNY393318:ROJ393318 RXU393318:RYF393318 SHQ393318:SIB393318 SRM393318:SRX393318 TBI393318:TBT393318 TLE393318:TLP393318 TVA393318:TVL393318 UEW393318:UFH393318 UOS393318:UPD393318 UYO393318:UYZ393318 VIK393318:VIV393318 VSG393318:VSR393318 WCC393318:WCN393318 WLY393318:WMJ393318 WVU393318:WWF393318 M458854:X458854 JI458854:JT458854 TE458854:TP458854 ADA458854:ADL458854 AMW458854:ANH458854 AWS458854:AXD458854 BGO458854:BGZ458854 BQK458854:BQV458854 CAG458854:CAR458854 CKC458854:CKN458854 CTY458854:CUJ458854 DDU458854:DEF458854 DNQ458854:DOB458854 DXM458854:DXX458854 EHI458854:EHT458854 ERE458854:ERP458854 FBA458854:FBL458854 FKW458854:FLH458854 FUS458854:FVD458854 GEO458854:GEZ458854 GOK458854:GOV458854 GYG458854:GYR458854 HIC458854:HIN458854 HRY458854:HSJ458854 IBU458854:ICF458854 ILQ458854:IMB458854 IVM458854:IVX458854 JFI458854:JFT458854 JPE458854:JPP458854 JZA458854:JZL458854 KIW458854:KJH458854 KSS458854:KTD458854 LCO458854:LCZ458854 LMK458854:LMV458854 LWG458854:LWR458854 MGC458854:MGN458854 MPY458854:MQJ458854 MZU458854:NAF458854 NJQ458854:NKB458854 NTM458854:NTX458854 ODI458854:ODT458854 ONE458854:ONP458854 OXA458854:OXL458854 PGW458854:PHH458854 PQS458854:PRD458854 QAO458854:QAZ458854 QKK458854:QKV458854 QUG458854:QUR458854 REC458854:REN458854 RNY458854:ROJ458854 RXU458854:RYF458854 SHQ458854:SIB458854 SRM458854:SRX458854 TBI458854:TBT458854 TLE458854:TLP458854 TVA458854:TVL458854 UEW458854:UFH458854 UOS458854:UPD458854 UYO458854:UYZ458854 VIK458854:VIV458854 VSG458854:VSR458854 WCC458854:WCN458854 WLY458854:WMJ458854 WVU458854:WWF458854 M524390:X524390 JI524390:JT524390 TE524390:TP524390 ADA524390:ADL524390 AMW524390:ANH524390 AWS524390:AXD524390 BGO524390:BGZ524390 BQK524390:BQV524390 CAG524390:CAR524390 CKC524390:CKN524390 CTY524390:CUJ524390 DDU524390:DEF524390 DNQ524390:DOB524390 DXM524390:DXX524390 EHI524390:EHT524390 ERE524390:ERP524390 FBA524390:FBL524390 FKW524390:FLH524390 FUS524390:FVD524390 GEO524390:GEZ524390 GOK524390:GOV524390 GYG524390:GYR524390 HIC524390:HIN524390 HRY524390:HSJ524390 IBU524390:ICF524390 ILQ524390:IMB524390 IVM524390:IVX524390 JFI524390:JFT524390 JPE524390:JPP524390 JZA524390:JZL524390 KIW524390:KJH524390 KSS524390:KTD524390 LCO524390:LCZ524390 LMK524390:LMV524390 LWG524390:LWR524390 MGC524390:MGN524390 MPY524390:MQJ524390 MZU524390:NAF524390 NJQ524390:NKB524390 NTM524390:NTX524390 ODI524390:ODT524390 ONE524390:ONP524390 OXA524390:OXL524390 PGW524390:PHH524390 PQS524390:PRD524390 QAO524390:QAZ524390 QKK524390:QKV524390 QUG524390:QUR524390 REC524390:REN524390 RNY524390:ROJ524390 RXU524390:RYF524390 SHQ524390:SIB524390 SRM524390:SRX524390 TBI524390:TBT524390 TLE524390:TLP524390 TVA524390:TVL524390 UEW524390:UFH524390 UOS524390:UPD524390 UYO524390:UYZ524390 VIK524390:VIV524390 VSG524390:VSR524390 WCC524390:WCN524390 WLY524390:WMJ524390 WVU524390:WWF524390 M589926:X589926 JI589926:JT589926 TE589926:TP589926 ADA589926:ADL589926 AMW589926:ANH589926 AWS589926:AXD589926 BGO589926:BGZ589926 BQK589926:BQV589926 CAG589926:CAR589926 CKC589926:CKN589926 CTY589926:CUJ589926 DDU589926:DEF589926 DNQ589926:DOB589926 DXM589926:DXX589926 EHI589926:EHT589926 ERE589926:ERP589926 FBA589926:FBL589926 FKW589926:FLH589926 FUS589926:FVD589926 GEO589926:GEZ589926 GOK589926:GOV589926 GYG589926:GYR589926 HIC589926:HIN589926 HRY589926:HSJ589926 IBU589926:ICF589926 ILQ589926:IMB589926 IVM589926:IVX589926 JFI589926:JFT589926 JPE589926:JPP589926 JZA589926:JZL589926 KIW589926:KJH589926 KSS589926:KTD589926 LCO589926:LCZ589926 LMK589926:LMV589926 LWG589926:LWR589926 MGC589926:MGN589926 MPY589926:MQJ589926 MZU589926:NAF589926 NJQ589926:NKB589926 NTM589926:NTX589926 ODI589926:ODT589926 ONE589926:ONP589926 OXA589926:OXL589926 PGW589926:PHH589926 PQS589926:PRD589926 QAO589926:QAZ589926 QKK589926:QKV589926 QUG589926:QUR589926 REC589926:REN589926 RNY589926:ROJ589926 RXU589926:RYF589926 SHQ589926:SIB589926 SRM589926:SRX589926 TBI589926:TBT589926 TLE589926:TLP589926 TVA589926:TVL589926 UEW589926:UFH589926 UOS589926:UPD589926 UYO589926:UYZ589926 VIK589926:VIV589926 VSG589926:VSR589926 WCC589926:WCN589926 WLY589926:WMJ589926 WVU589926:WWF589926 M655462:X655462 JI655462:JT655462 TE655462:TP655462 ADA655462:ADL655462 AMW655462:ANH655462 AWS655462:AXD655462 BGO655462:BGZ655462 BQK655462:BQV655462 CAG655462:CAR655462 CKC655462:CKN655462 CTY655462:CUJ655462 DDU655462:DEF655462 DNQ655462:DOB655462 DXM655462:DXX655462 EHI655462:EHT655462 ERE655462:ERP655462 FBA655462:FBL655462 FKW655462:FLH655462 FUS655462:FVD655462 GEO655462:GEZ655462 GOK655462:GOV655462 GYG655462:GYR655462 HIC655462:HIN655462 HRY655462:HSJ655462 IBU655462:ICF655462 ILQ655462:IMB655462 IVM655462:IVX655462 JFI655462:JFT655462 JPE655462:JPP655462 JZA655462:JZL655462 KIW655462:KJH655462 KSS655462:KTD655462 LCO655462:LCZ655462 LMK655462:LMV655462 LWG655462:LWR655462 MGC655462:MGN655462 MPY655462:MQJ655462 MZU655462:NAF655462 NJQ655462:NKB655462 NTM655462:NTX655462 ODI655462:ODT655462 ONE655462:ONP655462 OXA655462:OXL655462 PGW655462:PHH655462 PQS655462:PRD655462 QAO655462:QAZ655462 QKK655462:QKV655462 QUG655462:QUR655462 REC655462:REN655462 RNY655462:ROJ655462 RXU655462:RYF655462 SHQ655462:SIB655462 SRM655462:SRX655462 TBI655462:TBT655462 TLE655462:TLP655462 TVA655462:TVL655462 UEW655462:UFH655462 UOS655462:UPD655462 UYO655462:UYZ655462 VIK655462:VIV655462 VSG655462:VSR655462 WCC655462:WCN655462 WLY655462:WMJ655462 WVU655462:WWF655462 M720998:X720998 JI720998:JT720998 TE720998:TP720998 ADA720998:ADL720998 AMW720998:ANH720998 AWS720998:AXD720998 BGO720998:BGZ720998 BQK720998:BQV720998 CAG720998:CAR720998 CKC720998:CKN720998 CTY720998:CUJ720998 DDU720998:DEF720998 DNQ720998:DOB720998 DXM720998:DXX720998 EHI720998:EHT720998 ERE720998:ERP720998 FBA720998:FBL720998 FKW720998:FLH720998 FUS720998:FVD720998 GEO720998:GEZ720998 GOK720998:GOV720998 GYG720998:GYR720998 HIC720998:HIN720998 HRY720998:HSJ720998 IBU720998:ICF720998 ILQ720998:IMB720998 IVM720998:IVX720998 JFI720998:JFT720998 JPE720998:JPP720998 JZA720998:JZL720998 KIW720998:KJH720998 KSS720998:KTD720998 LCO720998:LCZ720998 LMK720998:LMV720998 LWG720998:LWR720998 MGC720998:MGN720998 MPY720998:MQJ720998 MZU720998:NAF720998 NJQ720998:NKB720998 NTM720998:NTX720998 ODI720998:ODT720998 ONE720998:ONP720998 OXA720998:OXL720998 PGW720998:PHH720998 PQS720998:PRD720998 QAO720998:QAZ720998 QKK720998:QKV720998 QUG720998:QUR720998 REC720998:REN720998 RNY720998:ROJ720998 RXU720998:RYF720998 SHQ720998:SIB720998 SRM720998:SRX720998 TBI720998:TBT720998 TLE720998:TLP720998 TVA720998:TVL720998 UEW720998:UFH720998 UOS720998:UPD720998 UYO720998:UYZ720998 VIK720998:VIV720998 VSG720998:VSR720998 WCC720998:WCN720998 WLY720998:WMJ720998 WVU720998:WWF720998 M786534:X786534 JI786534:JT786534 TE786534:TP786534 ADA786534:ADL786534 AMW786534:ANH786534 AWS786534:AXD786534 BGO786534:BGZ786534 BQK786534:BQV786534 CAG786534:CAR786534 CKC786534:CKN786534 CTY786534:CUJ786534 DDU786534:DEF786534 DNQ786534:DOB786534 DXM786534:DXX786534 EHI786534:EHT786534 ERE786534:ERP786534 FBA786534:FBL786534 FKW786534:FLH786534 FUS786534:FVD786534 GEO786534:GEZ786534 GOK786534:GOV786534 GYG786534:GYR786534 HIC786534:HIN786534 HRY786534:HSJ786534 IBU786534:ICF786534 ILQ786534:IMB786534 IVM786534:IVX786534 JFI786534:JFT786534 JPE786534:JPP786534 JZA786534:JZL786534 KIW786534:KJH786534 KSS786534:KTD786534 LCO786534:LCZ786534 LMK786534:LMV786534 LWG786534:LWR786534 MGC786534:MGN786534 MPY786534:MQJ786534 MZU786534:NAF786534 NJQ786534:NKB786534 NTM786534:NTX786534 ODI786534:ODT786534 ONE786534:ONP786534 OXA786534:OXL786534 PGW786534:PHH786534 PQS786534:PRD786534 QAO786534:QAZ786534 QKK786534:QKV786534 QUG786534:QUR786534 REC786534:REN786534 RNY786534:ROJ786534 RXU786534:RYF786534 SHQ786534:SIB786534 SRM786534:SRX786534 TBI786534:TBT786534 TLE786534:TLP786534 TVA786534:TVL786534 UEW786534:UFH786534 UOS786534:UPD786534 UYO786534:UYZ786534 VIK786534:VIV786534 VSG786534:VSR786534 WCC786534:WCN786534 WLY786534:WMJ786534 WVU786534:WWF786534 M852070:X852070 JI852070:JT852070 TE852070:TP852070 ADA852070:ADL852070 AMW852070:ANH852070 AWS852070:AXD852070 BGO852070:BGZ852070 BQK852070:BQV852070 CAG852070:CAR852070 CKC852070:CKN852070 CTY852070:CUJ852070 DDU852070:DEF852070 DNQ852070:DOB852070 DXM852070:DXX852070 EHI852070:EHT852070 ERE852070:ERP852070 FBA852070:FBL852070 FKW852070:FLH852070 FUS852070:FVD852070 GEO852070:GEZ852070 GOK852070:GOV852070 GYG852070:GYR852070 HIC852070:HIN852070 HRY852070:HSJ852070 IBU852070:ICF852070 ILQ852070:IMB852070 IVM852070:IVX852070 JFI852070:JFT852070 JPE852070:JPP852070 JZA852070:JZL852070 KIW852070:KJH852070 KSS852070:KTD852070 LCO852070:LCZ852070 LMK852070:LMV852070 LWG852070:LWR852070 MGC852070:MGN852070 MPY852070:MQJ852070 MZU852070:NAF852070 NJQ852070:NKB852070 NTM852070:NTX852070 ODI852070:ODT852070 ONE852070:ONP852070 OXA852070:OXL852070 PGW852070:PHH852070 PQS852070:PRD852070 QAO852070:QAZ852070 QKK852070:QKV852070 QUG852070:QUR852070 REC852070:REN852070 RNY852070:ROJ852070 RXU852070:RYF852070 SHQ852070:SIB852070 SRM852070:SRX852070 TBI852070:TBT852070 TLE852070:TLP852070 TVA852070:TVL852070 UEW852070:UFH852070 UOS852070:UPD852070 UYO852070:UYZ852070 VIK852070:VIV852070 VSG852070:VSR852070 WCC852070:WCN852070 WLY852070:WMJ852070 WVU852070:WWF852070 M917606:X917606 JI917606:JT917606 TE917606:TP917606 ADA917606:ADL917606 AMW917606:ANH917606 AWS917606:AXD917606 BGO917606:BGZ917606 BQK917606:BQV917606 CAG917606:CAR917606 CKC917606:CKN917606 CTY917606:CUJ917606 DDU917606:DEF917606 DNQ917606:DOB917606 DXM917606:DXX917606 EHI917606:EHT917606 ERE917606:ERP917606 FBA917606:FBL917606 FKW917606:FLH917606 FUS917606:FVD917606 GEO917606:GEZ917606 GOK917606:GOV917606 GYG917606:GYR917606 HIC917606:HIN917606 HRY917606:HSJ917606 IBU917606:ICF917606 ILQ917606:IMB917606 IVM917606:IVX917606 JFI917606:JFT917606 JPE917606:JPP917606 JZA917606:JZL917606 KIW917606:KJH917606 KSS917606:KTD917606 LCO917606:LCZ917606 LMK917606:LMV917606 LWG917606:LWR917606 MGC917606:MGN917606 MPY917606:MQJ917606 MZU917606:NAF917606 NJQ917606:NKB917606 NTM917606:NTX917606 ODI917606:ODT917606 ONE917606:ONP917606 OXA917606:OXL917606 PGW917606:PHH917606 PQS917606:PRD917606 QAO917606:QAZ917606 QKK917606:QKV917606 QUG917606:QUR917606 REC917606:REN917606 RNY917606:ROJ917606 RXU917606:RYF917606 SHQ917606:SIB917606 SRM917606:SRX917606 TBI917606:TBT917606 TLE917606:TLP917606 TVA917606:TVL917606 UEW917606:UFH917606 UOS917606:UPD917606 UYO917606:UYZ917606 VIK917606:VIV917606 VSG917606:VSR917606 WCC917606:WCN917606 WLY917606:WMJ917606 WVU917606:WWF917606 M983142:X983142 JI983142:JT983142 TE983142:TP983142 ADA983142:ADL983142 AMW983142:ANH983142 AWS983142:AXD983142 BGO983142:BGZ983142 BQK983142:BQV983142 CAG983142:CAR983142 CKC983142:CKN983142 CTY983142:CUJ983142 DDU983142:DEF983142 DNQ983142:DOB983142 DXM983142:DXX983142 EHI983142:EHT983142 ERE983142:ERP983142 FBA983142:FBL983142 FKW983142:FLH983142 FUS983142:FVD983142 GEO983142:GEZ983142 GOK983142:GOV983142 GYG983142:GYR983142 HIC983142:HIN983142 HRY983142:HSJ983142 IBU983142:ICF983142 ILQ983142:IMB983142 IVM983142:IVX983142 JFI983142:JFT983142 JPE983142:JPP983142 JZA983142:JZL983142 KIW983142:KJH983142 KSS983142:KTD983142 LCO983142:LCZ983142 LMK983142:LMV983142 LWG983142:LWR983142 MGC983142:MGN983142 MPY983142:MQJ983142 MZU983142:NAF983142 NJQ983142:NKB983142 NTM983142:NTX983142 ODI983142:ODT983142 ONE983142:ONP983142 OXA983142:OXL983142 PGW983142:PHH983142 PQS983142:PRD983142 QAO983142:QAZ983142 QKK983142:QKV983142 QUG983142:QUR983142 REC983142:REN983142 RNY983142:ROJ983142 RXU983142:RYF983142 SHQ983142:SIB983142 SRM983142:SRX983142 TBI983142:TBT983142 TLE983142:TLP983142 TVA983142:TVL983142 UEW983142:UFH983142 UOS983142:UPD983142 UYO983142:UYZ983142 VIK983142:VIV983142 VSG983142:VSR983142 WCC983142:WCN983142 WLY983142:WMJ983142 WVU983142:WWF983142 M91:X92 JI91:JT92 TE91:TP92 ADA91:ADL92 AMW91:ANH92 AWS91:AXD92 BGO91:BGZ92 BQK91:BQV92 CAG91:CAR92 CKC91:CKN92 CTY91:CUJ92 DDU91:DEF92 DNQ91:DOB92 DXM91:DXX92 EHI91:EHT92 ERE91:ERP92 FBA91:FBL92 FKW91:FLH92 FUS91:FVD92 GEO91:GEZ92 GOK91:GOV92 GYG91:GYR92 HIC91:HIN92 HRY91:HSJ92 IBU91:ICF92 ILQ91:IMB92 IVM91:IVX92 JFI91:JFT92 JPE91:JPP92 JZA91:JZL92 KIW91:KJH92 KSS91:KTD92 LCO91:LCZ92 LMK91:LMV92 LWG91:LWR92 MGC91:MGN92 MPY91:MQJ92 MZU91:NAF92 NJQ91:NKB92 NTM91:NTX92 ODI91:ODT92 ONE91:ONP92 OXA91:OXL92 PGW91:PHH92 PQS91:PRD92 QAO91:QAZ92 QKK91:QKV92 QUG91:QUR92 REC91:REN92 RNY91:ROJ92 RXU91:RYF92 SHQ91:SIB92 SRM91:SRX92 TBI91:TBT92 TLE91:TLP92 TVA91:TVL92 UEW91:UFH92 UOS91:UPD92 UYO91:UYZ92 VIK91:VIV92 VSG91:VSR92 WCC91:WCN92 WLY91:WMJ92 WVU91:WWF92 M65627:X65628 JI65627:JT65628 TE65627:TP65628 ADA65627:ADL65628 AMW65627:ANH65628 AWS65627:AXD65628 BGO65627:BGZ65628 BQK65627:BQV65628 CAG65627:CAR65628 CKC65627:CKN65628 CTY65627:CUJ65628 DDU65627:DEF65628 DNQ65627:DOB65628 DXM65627:DXX65628 EHI65627:EHT65628 ERE65627:ERP65628 FBA65627:FBL65628 FKW65627:FLH65628 FUS65627:FVD65628 GEO65627:GEZ65628 GOK65627:GOV65628 GYG65627:GYR65628 HIC65627:HIN65628 HRY65627:HSJ65628 IBU65627:ICF65628 ILQ65627:IMB65628 IVM65627:IVX65628 JFI65627:JFT65628 JPE65627:JPP65628 JZA65627:JZL65628 KIW65627:KJH65628 KSS65627:KTD65628 LCO65627:LCZ65628 LMK65627:LMV65628 LWG65627:LWR65628 MGC65627:MGN65628 MPY65627:MQJ65628 MZU65627:NAF65628 NJQ65627:NKB65628 NTM65627:NTX65628 ODI65627:ODT65628 ONE65627:ONP65628 OXA65627:OXL65628 PGW65627:PHH65628 PQS65627:PRD65628 QAO65627:QAZ65628 QKK65627:QKV65628 QUG65627:QUR65628 REC65627:REN65628 RNY65627:ROJ65628 RXU65627:RYF65628 SHQ65627:SIB65628 SRM65627:SRX65628 TBI65627:TBT65628 TLE65627:TLP65628 TVA65627:TVL65628 UEW65627:UFH65628 UOS65627:UPD65628 UYO65627:UYZ65628 VIK65627:VIV65628 VSG65627:VSR65628 WCC65627:WCN65628 WLY65627:WMJ65628 WVU65627:WWF65628 M131163:X131164 JI131163:JT131164 TE131163:TP131164 ADA131163:ADL131164 AMW131163:ANH131164 AWS131163:AXD131164 BGO131163:BGZ131164 BQK131163:BQV131164 CAG131163:CAR131164 CKC131163:CKN131164 CTY131163:CUJ131164 DDU131163:DEF131164 DNQ131163:DOB131164 DXM131163:DXX131164 EHI131163:EHT131164 ERE131163:ERP131164 FBA131163:FBL131164 FKW131163:FLH131164 FUS131163:FVD131164 GEO131163:GEZ131164 GOK131163:GOV131164 GYG131163:GYR131164 HIC131163:HIN131164 HRY131163:HSJ131164 IBU131163:ICF131164 ILQ131163:IMB131164 IVM131163:IVX131164 JFI131163:JFT131164 JPE131163:JPP131164 JZA131163:JZL131164 KIW131163:KJH131164 KSS131163:KTD131164 LCO131163:LCZ131164 LMK131163:LMV131164 LWG131163:LWR131164 MGC131163:MGN131164 MPY131163:MQJ131164 MZU131163:NAF131164 NJQ131163:NKB131164 NTM131163:NTX131164 ODI131163:ODT131164 ONE131163:ONP131164 OXA131163:OXL131164 PGW131163:PHH131164 PQS131163:PRD131164 QAO131163:QAZ131164 QKK131163:QKV131164 QUG131163:QUR131164 REC131163:REN131164 RNY131163:ROJ131164 RXU131163:RYF131164 SHQ131163:SIB131164 SRM131163:SRX131164 TBI131163:TBT131164 TLE131163:TLP131164 TVA131163:TVL131164 UEW131163:UFH131164 UOS131163:UPD131164 UYO131163:UYZ131164 VIK131163:VIV131164 VSG131163:VSR131164 WCC131163:WCN131164 WLY131163:WMJ131164 WVU131163:WWF131164 M196699:X196700 JI196699:JT196700 TE196699:TP196700 ADA196699:ADL196700 AMW196699:ANH196700 AWS196699:AXD196700 BGO196699:BGZ196700 BQK196699:BQV196700 CAG196699:CAR196700 CKC196699:CKN196700 CTY196699:CUJ196700 DDU196699:DEF196700 DNQ196699:DOB196700 DXM196699:DXX196700 EHI196699:EHT196700 ERE196699:ERP196700 FBA196699:FBL196700 FKW196699:FLH196700 FUS196699:FVD196700 GEO196699:GEZ196700 GOK196699:GOV196700 GYG196699:GYR196700 HIC196699:HIN196700 HRY196699:HSJ196700 IBU196699:ICF196700 ILQ196699:IMB196700 IVM196699:IVX196700 JFI196699:JFT196700 JPE196699:JPP196700 JZA196699:JZL196700 KIW196699:KJH196700 KSS196699:KTD196700 LCO196699:LCZ196700 LMK196699:LMV196700 LWG196699:LWR196700 MGC196699:MGN196700 MPY196699:MQJ196700 MZU196699:NAF196700 NJQ196699:NKB196700 NTM196699:NTX196700 ODI196699:ODT196700 ONE196699:ONP196700 OXA196699:OXL196700 PGW196699:PHH196700 PQS196699:PRD196700 QAO196699:QAZ196700 QKK196699:QKV196700 QUG196699:QUR196700 REC196699:REN196700 RNY196699:ROJ196700 RXU196699:RYF196700 SHQ196699:SIB196700 SRM196699:SRX196700 TBI196699:TBT196700 TLE196699:TLP196700 TVA196699:TVL196700 UEW196699:UFH196700 UOS196699:UPD196700 UYO196699:UYZ196700 VIK196699:VIV196700 VSG196699:VSR196700 WCC196699:WCN196700 WLY196699:WMJ196700 WVU196699:WWF196700 M262235:X262236 JI262235:JT262236 TE262235:TP262236 ADA262235:ADL262236 AMW262235:ANH262236 AWS262235:AXD262236 BGO262235:BGZ262236 BQK262235:BQV262236 CAG262235:CAR262236 CKC262235:CKN262236 CTY262235:CUJ262236 DDU262235:DEF262236 DNQ262235:DOB262236 DXM262235:DXX262236 EHI262235:EHT262236 ERE262235:ERP262236 FBA262235:FBL262236 FKW262235:FLH262236 FUS262235:FVD262236 GEO262235:GEZ262236 GOK262235:GOV262236 GYG262235:GYR262236 HIC262235:HIN262236 HRY262235:HSJ262236 IBU262235:ICF262236 ILQ262235:IMB262236 IVM262235:IVX262236 JFI262235:JFT262236 JPE262235:JPP262236 JZA262235:JZL262236 KIW262235:KJH262236 KSS262235:KTD262236 LCO262235:LCZ262236 LMK262235:LMV262236 LWG262235:LWR262236 MGC262235:MGN262236 MPY262235:MQJ262236 MZU262235:NAF262236 NJQ262235:NKB262236 NTM262235:NTX262236 ODI262235:ODT262236 ONE262235:ONP262236 OXA262235:OXL262236 PGW262235:PHH262236 PQS262235:PRD262236 QAO262235:QAZ262236 QKK262235:QKV262236 QUG262235:QUR262236 REC262235:REN262236 RNY262235:ROJ262236 RXU262235:RYF262236 SHQ262235:SIB262236 SRM262235:SRX262236 TBI262235:TBT262236 TLE262235:TLP262236 TVA262235:TVL262236 UEW262235:UFH262236 UOS262235:UPD262236 UYO262235:UYZ262236 VIK262235:VIV262236 VSG262235:VSR262236 WCC262235:WCN262236 WLY262235:WMJ262236 WVU262235:WWF262236 M327771:X327772 JI327771:JT327772 TE327771:TP327772 ADA327771:ADL327772 AMW327771:ANH327772 AWS327771:AXD327772 BGO327771:BGZ327772 BQK327771:BQV327772 CAG327771:CAR327772 CKC327771:CKN327772 CTY327771:CUJ327772 DDU327771:DEF327772 DNQ327771:DOB327772 DXM327771:DXX327772 EHI327771:EHT327772 ERE327771:ERP327772 FBA327771:FBL327772 FKW327771:FLH327772 FUS327771:FVD327772 GEO327771:GEZ327772 GOK327771:GOV327772 GYG327771:GYR327772 HIC327771:HIN327772 HRY327771:HSJ327772 IBU327771:ICF327772 ILQ327771:IMB327772 IVM327771:IVX327772 JFI327771:JFT327772 JPE327771:JPP327772 JZA327771:JZL327772 KIW327771:KJH327772 KSS327771:KTD327772 LCO327771:LCZ327772 LMK327771:LMV327772 LWG327771:LWR327772 MGC327771:MGN327772 MPY327771:MQJ327772 MZU327771:NAF327772 NJQ327771:NKB327772 NTM327771:NTX327772 ODI327771:ODT327772 ONE327771:ONP327772 OXA327771:OXL327772 PGW327771:PHH327772 PQS327771:PRD327772 QAO327771:QAZ327772 QKK327771:QKV327772 QUG327771:QUR327772 REC327771:REN327772 RNY327771:ROJ327772 RXU327771:RYF327772 SHQ327771:SIB327772 SRM327771:SRX327772 TBI327771:TBT327772 TLE327771:TLP327772 TVA327771:TVL327772 UEW327771:UFH327772 UOS327771:UPD327772 UYO327771:UYZ327772 VIK327771:VIV327772 VSG327771:VSR327772 WCC327771:WCN327772 WLY327771:WMJ327772 WVU327771:WWF327772 M393307:X393308 JI393307:JT393308 TE393307:TP393308 ADA393307:ADL393308 AMW393307:ANH393308 AWS393307:AXD393308 BGO393307:BGZ393308 BQK393307:BQV393308 CAG393307:CAR393308 CKC393307:CKN393308 CTY393307:CUJ393308 DDU393307:DEF393308 DNQ393307:DOB393308 DXM393307:DXX393308 EHI393307:EHT393308 ERE393307:ERP393308 FBA393307:FBL393308 FKW393307:FLH393308 FUS393307:FVD393308 GEO393307:GEZ393308 GOK393307:GOV393308 GYG393307:GYR393308 HIC393307:HIN393308 HRY393307:HSJ393308 IBU393307:ICF393308 ILQ393307:IMB393308 IVM393307:IVX393308 JFI393307:JFT393308 JPE393307:JPP393308 JZA393307:JZL393308 KIW393307:KJH393308 KSS393307:KTD393308 LCO393307:LCZ393308 LMK393307:LMV393308 LWG393307:LWR393308 MGC393307:MGN393308 MPY393307:MQJ393308 MZU393307:NAF393308 NJQ393307:NKB393308 NTM393307:NTX393308 ODI393307:ODT393308 ONE393307:ONP393308 OXA393307:OXL393308 PGW393307:PHH393308 PQS393307:PRD393308 QAO393307:QAZ393308 QKK393307:QKV393308 QUG393307:QUR393308 REC393307:REN393308 RNY393307:ROJ393308 RXU393307:RYF393308 SHQ393307:SIB393308 SRM393307:SRX393308 TBI393307:TBT393308 TLE393307:TLP393308 TVA393307:TVL393308 UEW393307:UFH393308 UOS393307:UPD393308 UYO393307:UYZ393308 VIK393307:VIV393308 VSG393307:VSR393308 WCC393307:WCN393308 WLY393307:WMJ393308 WVU393307:WWF393308 M458843:X458844 JI458843:JT458844 TE458843:TP458844 ADA458843:ADL458844 AMW458843:ANH458844 AWS458843:AXD458844 BGO458843:BGZ458844 BQK458843:BQV458844 CAG458843:CAR458844 CKC458843:CKN458844 CTY458843:CUJ458844 DDU458843:DEF458844 DNQ458843:DOB458844 DXM458843:DXX458844 EHI458843:EHT458844 ERE458843:ERP458844 FBA458843:FBL458844 FKW458843:FLH458844 FUS458843:FVD458844 GEO458843:GEZ458844 GOK458843:GOV458844 GYG458843:GYR458844 HIC458843:HIN458844 HRY458843:HSJ458844 IBU458843:ICF458844 ILQ458843:IMB458844 IVM458843:IVX458844 JFI458843:JFT458844 JPE458843:JPP458844 JZA458843:JZL458844 KIW458843:KJH458844 KSS458843:KTD458844 LCO458843:LCZ458844 LMK458843:LMV458844 LWG458843:LWR458844 MGC458843:MGN458844 MPY458843:MQJ458844 MZU458843:NAF458844 NJQ458843:NKB458844 NTM458843:NTX458844 ODI458843:ODT458844 ONE458843:ONP458844 OXA458843:OXL458844 PGW458843:PHH458844 PQS458843:PRD458844 QAO458843:QAZ458844 QKK458843:QKV458844 QUG458843:QUR458844 REC458843:REN458844 RNY458843:ROJ458844 RXU458843:RYF458844 SHQ458843:SIB458844 SRM458843:SRX458844 TBI458843:TBT458844 TLE458843:TLP458844 TVA458843:TVL458844 UEW458843:UFH458844 UOS458843:UPD458844 UYO458843:UYZ458844 VIK458843:VIV458844 VSG458843:VSR458844 WCC458843:WCN458844 WLY458843:WMJ458844 WVU458843:WWF458844 M524379:X524380 JI524379:JT524380 TE524379:TP524380 ADA524379:ADL524380 AMW524379:ANH524380 AWS524379:AXD524380 BGO524379:BGZ524380 BQK524379:BQV524380 CAG524379:CAR524380 CKC524379:CKN524380 CTY524379:CUJ524380 DDU524379:DEF524380 DNQ524379:DOB524380 DXM524379:DXX524380 EHI524379:EHT524380 ERE524379:ERP524380 FBA524379:FBL524380 FKW524379:FLH524380 FUS524379:FVD524380 GEO524379:GEZ524380 GOK524379:GOV524380 GYG524379:GYR524380 HIC524379:HIN524380 HRY524379:HSJ524380 IBU524379:ICF524380 ILQ524379:IMB524380 IVM524379:IVX524380 JFI524379:JFT524380 JPE524379:JPP524380 JZA524379:JZL524380 KIW524379:KJH524380 KSS524379:KTD524380 LCO524379:LCZ524380 LMK524379:LMV524380 LWG524379:LWR524380 MGC524379:MGN524380 MPY524379:MQJ524380 MZU524379:NAF524380 NJQ524379:NKB524380 NTM524379:NTX524380 ODI524379:ODT524380 ONE524379:ONP524380 OXA524379:OXL524380 PGW524379:PHH524380 PQS524379:PRD524380 QAO524379:QAZ524380 QKK524379:QKV524380 QUG524379:QUR524380 REC524379:REN524380 RNY524379:ROJ524380 RXU524379:RYF524380 SHQ524379:SIB524380 SRM524379:SRX524380 TBI524379:TBT524380 TLE524379:TLP524380 TVA524379:TVL524380 UEW524379:UFH524380 UOS524379:UPD524380 UYO524379:UYZ524380 VIK524379:VIV524380 VSG524379:VSR524380 WCC524379:WCN524380 WLY524379:WMJ524380 WVU524379:WWF524380 M589915:X589916 JI589915:JT589916 TE589915:TP589916 ADA589915:ADL589916 AMW589915:ANH589916 AWS589915:AXD589916 BGO589915:BGZ589916 BQK589915:BQV589916 CAG589915:CAR589916 CKC589915:CKN589916 CTY589915:CUJ589916 DDU589915:DEF589916 DNQ589915:DOB589916 DXM589915:DXX589916 EHI589915:EHT589916 ERE589915:ERP589916 FBA589915:FBL589916 FKW589915:FLH589916 FUS589915:FVD589916 GEO589915:GEZ589916 GOK589915:GOV589916 GYG589915:GYR589916 HIC589915:HIN589916 HRY589915:HSJ589916 IBU589915:ICF589916 ILQ589915:IMB589916 IVM589915:IVX589916 JFI589915:JFT589916 JPE589915:JPP589916 JZA589915:JZL589916 KIW589915:KJH589916 KSS589915:KTD589916 LCO589915:LCZ589916 LMK589915:LMV589916 LWG589915:LWR589916 MGC589915:MGN589916 MPY589915:MQJ589916 MZU589915:NAF589916 NJQ589915:NKB589916 NTM589915:NTX589916 ODI589915:ODT589916 ONE589915:ONP589916 OXA589915:OXL589916 PGW589915:PHH589916 PQS589915:PRD589916 QAO589915:QAZ589916 QKK589915:QKV589916 QUG589915:QUR589916 REC589915:REN589916 RNY589915:ROJ589916 RXU589915:RYF589916 SHQ589915:SIB589916 SRM589915:SRX589916 TBI589915:TBT589916 TLE589915:TLP589916 TVA589915:TVL589916 UEW589915:UFH589916 UOS589915:UPD589916 UYO589915:UYZ589916 VIK589915:VIV589916 VSG589915:VSR589916 WCC589915:WCN589916 WLY589915:WMJ589916 WVU589915:WWF589916 M655451:X655452 JI655451:JT655452 TE655451:TP655452 ADA655451:ADL655452 AMW655451:ANH655452 AWS655451:AXD655452 BGO655451:BGZ655452 BQK655451:BQV655452 CAG655451:CAR655452 CKC655451:CKN655452 CTY655451:CUJ655452 DDU655451:DEF655452 DNQ655451:DOB655452 DXM655451:DXX655452 EHI655451:EHT655452 ERE655451:ERP655452 FBA655451:FBL655452 FKW655451:FLH655452 FUS655451:FVD655452 GEO655451:GEZ655452 GOK655451:GOV655452 GYG655451:GYR655452 HIC655451:HIN655452 HRY655451:HSJ655452 IBU655451:ICF655452 ILQ655451:IMB655452 IVM655451:IVX655452 JFI655451:JFT655452 JPE655451:JPP655452 JZA655451:JZL655452 KIW655451:KJH655452 KSS655451:KTD655452 LCO655451:LCZ655452 LMK655451:LMV655452 LWG655451:LWR655452 MGC655451:MGN655452 MPY655451:MQJ655452 MZU655451:NAF655452 NJQ655451:NKB655452 NTM655451:NTX655452 ODI655451:ODT655452 ONE655451:ONP655452 OXA655451:OXL655452 PGW655451:PHH655452 PQS655451:PRD655452 QAO655451:QAZ655452 QKK655451:QKV655452 QUG655451:QUR655452 REC655451:REN655452 RNY655451:ROJ655452 RXU655451:RYF655452 SHQ655451:SIB655452 SRM655451:SRX655452 TBI655451:TBT655452 TLE655451:TLP655452 TVA655451:TVL655452 UEW655451:UFH655452 UOS655451:UPD655452 UYO655451:UYZ655452 VIK655451:VIV655452 VSG655451:VSR655452 WCC655451:WCN655452 WLY655451:WMJ655452 WVU655451:WWF655452 M720987:X720988 JI720987:JT720988 TE720987:TP720988 ADA720987:ADL720988 AMW720987:ANH720988 AWS720987:AXD720988 BGO720987:BGZ720988 BQK720987:BQV720988 CAG720987:CAR720988 CKC720987:CKN720988 CTY720987:CUJ720988 DDU720987:DEF720988 DNQ720987:DOB720988 DXM720987:DXX720988 EHI720987:EHT720988 ERE720987:ERP720988 FBA720987:FBL720988 FKW720987:FLH720988 FUS720987:FVD720988 GEO720987:GEZ720988 GOK720987:GOV720988 GYG720987:GYR720988 HIC720987:HIN720988 HRY720987:HSJ720988 IBU720987:ICF720988 ILQ720987:IMB720988 IVM720987:IVX720988 JFI720987:JFT720988 JPE720987:JPP720988 JZA720987:JZL720988 KIW720987:KJH720988 KSS720987:KTD720988 LCO720987:LCZ720988 LMK720987:LMV720988 LWG720987:LWR720988 MGC720987:MGN720988 MPY720987:MQJ720988 MZU720987:NAF720988 NJQ720987:NKB720988 NTM720987:NTX720988 ODI720987:ODT720988 ONE720987:ONP720988 OXA720987:OXL720988 PGW720987:PHH720988 PQS720987:PRD720988 QAO720987:QAZ720988 QKK720987:QKV720988 QUG720987:QUR720988 REC720987:REN720988 RNY720987:ROJ720988 RXU720987:RYF720988 SHQ720987:SIB720988 SRM720987:SRX720988 TBI720987:TBT720988 TLE720987:TLP720988 TVA720987:TVL720988 UEW720987:UFH720988 UOS720987:UPD720988 UYO720987:UYZ720988 VIK720987:VIV720988 VSG720987:VSR720988 WCC720987:WCN720988 WLY720987:WMJ720988 WVU720987:WWF720988 M786523:X786524 JI786523:JT786524 TE786523:TP786524 ADA786523:ADL786524 AMW786523:ANH786524 AWS786523:AXD786524 BGO786523:BGZ786524 BQK786523:BQV786524 CAG786523:CAR786524 CKC786523:CKN786524 CTY786523:CUJ786524 DDU786523:DEF786524 DNQ786523:DOB786524 DXM786523:DXX786524 EHI786523:EHT786524 ERE786523:ERP786524 FBA786523:FBL786524 FKW786523:FLH786524 FUS786523:FVD786524 GEO786523:GEZ786524 GOK786523:GOV786524 GYG786523:GYR786524 HIC786523:HIN786524 HRY786523:HSJ786524 IBU786523:ICF786524 ILQ786523:IMB786524 IVM786523:IVX786524 JFI786523:JFT786524 JPE786523:JPP786524 JZA786523:JZL786524 KIW786523:KJH786524 KSS786523:KTD786524 LCO786523:LCZ786524 LMK786523:LMV786524 LWG786523:LWR786524 MGC786523:MGN786524 MPY786523:MQJ786524 MZU786523:NAF786524 NJQ786523:NKB786524 NTM786523:NTX786524 ODI786523:ODT786524 ONE786523:ONP786524 OXA786523:OXL786524 PGW786523:PHH786524 PQS786523:PRD786524 QAO786523:QAZ786524 QKK786523:QKV786524 QUG786523:QUR786524 REC786523:REN786524 RNY786523:ROJ786524 RXU786523:RYF786524 SHQ786523:SIB786524 SRM786523:SRX786524 TBI786523:TBT786524 TLE786523:TLP786524 TVA786523:TVL786524 UEW786523:UFH786524 UOS786523:UPD786524 UYO786523:UYZ786524 VIK786523:VIV786524 VSG786523:VSR786524 WCC786523:WCN786524 WLY786523:WMJ786524 WVU786523:WWF786524 M852059:X852060 JI852059:JT852060 TE852059:TP852060 ADA852059:ADL852060 AMW852059:ANH852060 AWS852059:AXD852060 BGO852059:BGZ852060 BQK852059:BQV852060 CAG852059:CAR852060 CKC852059:CKN852060 CTY852059:CUJ852060 DDU852059:DEF852060 DNQ852059:DOB852060 DXM852059:DXX852060 EHI852059:EHT852060 ERE852059:ERP852060 FBA852059:FBL852060 FKW852059:FLH852060 FUS852059:FVD852060 GEO852059:GEZ852060 GOK852059:GOV852060 GYG852059:GYR852060 HIC852059:HIN852060 HRY852059:HSJ852060 IBU852059:ICF852060 ILQ852059:IMB852060 IVM852059:IVX852060 JFI852059:JFT852060 JPE852059:JPP852060 JZA852059:JZL852060 KIW852059:KJH852060 KSS852059:KTD852060 LCO852059:LCZ852060 LMK852059:LMV852060 LWG852059:LWR852060 MGC852059:MGN852060 MPY852059:MQJ852060 MZU852059:NAF852060 NJQ852059:NKB852060 NTM852059:NTX852060 ODI852059:ODT852060 ONE852059:ONP852060 OXA852059:OXL852060 PGW852059:PHH852060 PQS852059:PRD852060 QAO852059:QAZ852060 QKK852059:QKV852060 QUG852059:QUR852060 REC852059:REN852060 RNY852059:ROJ852060 RXU852059:RYF852060 SHQ852059:SIB852060 SRM852059:SRX852060 TBI852059:TBT852060 TLE852059:TLP852060 TVA852059:TVL852060 UEW852059:UFH852060 UOS852059:UPD852060 UYO852059:UYZ852060 VIK852059:VIV852060 VSG852059:VSR852060 WCC852059:WCN852060 WLY852059:WMJ852060 WVU852059:WWF852060 M917595:X917596 JI917595:JT917596 TE917595:TP917596 ADA917595:ADL917596 AMW917595:ANH917596 AWS917595:AXD917596 BGO917595:BGZ917596 BQK917595:BQV917596 CAG917595:CAR917596 CKC917595:CKN917596 CTY917595:CUJ917596 DDU917595:DEF917596 DNQ917595:DOB917596 DXM917595:DXX917596 EHI917595:EHT917596 ERE917595:ERP917596 FBA917595:FBL917596 FKW917595:FLH917596 FUS917595:FVD917596 GEO917595:GEZ917596 GOK917595:GOV917596 GYG917595:GYR917596 HIC917595:HIN917596 HRY917595:HSJ917596 IBU917595:ICF917596 ILQ917595:IMB917596 IVM917595:IVX917596 JFI917595:JFT917596 JPE917595:JPP917596 JZA917595:JZL917596 KIW917595:KJH917596 KSS917595:KTD917596 LCO917595:LCZ917596 LMK917595:LMV917596 LWG917595:LWR917596 MGC917595:MGN917596 MPY917595:MQJ917596 MZU917595:NAF917596 NJQ917595:NKB917596 NTM917595:NTX917596 ODI917595:ODT917596 ONE917595:ONP917596 OXA917595:OXL917596 PGW917595:PHH917596 PQS917595:PRD917596 QAO917595:QAZ917596 QKK917595:QKV917596 QUG917595:QUR917596 REC917595:REN917596 RNY917595:ROJ917596 RXU917595:RYF917596 SHQ917595:SIB917596 SRM917595:SRX917596 TBI917595:TBT917596 TLE917595:TLP917596 TVA917595:TVL917596 UEW917595:UFH917596 UOS917595:UPD917596 UYO917595:UYZ917596 VIK917595:VIV917596 VSG917595:VSR917596 WCC917595:WCN917596 WLY917595:WMJ917596 WVU917595:WWF917596 M983131:X983132 JI983131:JT983132 TE983131:TP983132 ADA983131:ADL983132 AMW983131:ANH983132 AWS983131:AXD983132 BGO983131:BGZ983132 BQK983131:BQV983132 CAG983131:CAR983132 CKC983131:CKN983132 CTY983131:CUJ983132 DDU983131:DEF983132 DNQ983131:DOB983132 DXM983131:DXX983132 EHI983131:EHT983132 ERE983131:ERP983132 FBA983131:FBL983132 FKW983131:FLH983132 FUS983131:FVD983132 GEO983131:GEZ983132 GOK983131:GOV983132 GYG983131:GYR983132 HIC983131:HIN983132 HRY983131:HSJ983132 IBU983131:ICF983132 ILQ983131:IMB983132 IVM983131:IVX983132 JFI983131:JFT983132 JPE983131:JPP983132 JZA983131:JZL983132 KIW983131:KJH983132 KSS983131:KTD983132 LCO983131:LCZ983132 LMK983131:LMV983132 LWG983131:LWR983132 MGC983131:MGN983132 MPY983131:MQJ983132 MZU983131:NAF983132 NJQ983131:NKB983132 NTM983131:NTX983132 ODI983131:ODT983132 ONE983131:ONP983132 OXA983131:OXL983132 PGW983131:PHH983132 PQS983131:PRD983132 QAO983131:QAZ983132 QKK983131:QKV983132 QUG983131:QUR983132 REC983131:REN983132 RNY983131:ROJ983132 RXU983131:RYF983132 SHQ983131:SIB983132 SRM983131:SRX983132 TBI983131:TBT983132 TLE983131:TLP983132 TVA983131:TVL983132 UEW983131:UFH983132 UOS983131:UPD983132 UYO983131:UYZ983132 VIK983131:VIV983132 VSG983131:VSR983132 WCC983131:WCN983132 WLY983131:WMJ983132 WVU983131:WWF983132 M94:X94 JI94:JT94 TE94:TP94 ADA94:ADL94 AMW94:ANH94 AWS94:AXD94 BGO94:BGZ94 BQK94:BQV94 CAG94:CAR94 CKC94:CKN94 CTY94:CUJ94 DDU94:DEF94 DNQ94:DOB94 DXM94:DXX94 EHI94:EHT94 ERE94:ERP94 FBA94:FBL94 FKW94:FLH94 FUS94:FVD94 GEO94:GEZ94 GOK94:GOV94 GYG94:GYR94 HIC94:HIN94 HRY94:HSJ94 IBU94:ICF94 ILQ94:IMB94 IVM94:IVX94 JFI94:JFT94 JPE94:JPP94 JZA94:JZL94 KIW94:KJH94 KSS94:KTD94 LCO94:LCZ94 LMK94:LMV94 LWG94:LWR94 MGC94:MGN94 MPY94:MQJ94 MZU94:NAF94 NJQ94:NKB94 NTM94:NTX94 ODI94:ODT94 ONE94:ONP94 OXA94:OXL94 PGW94:PHH94 PQS94:PRD94 QAO94:QAZ94 QKK94:QKV94 QUG94:QUR94 REC94:REN94 RNY94:ROJ94 RXU94:RYF94 SHQ94:SIB94 SRM94:SRX94 TBI94:TBT94 TLE94:TLP94 TVA94:TVL94 UEW94:UFH94 UOS94:UPD94 UYO94:UYZ94 VIK94:VIV94 VSG94:VSR94 WCC94:WCN94 WLY94:WMJ94 WVU94:WWF94 M65630:X65630 JI65630:JT65630 TE65630:TP65630 ADA65630:ADL65630 AMW65630:ANH65630 AWS65630:AXD65630 BGO65630:BGZ65630 BQK65630:BQV65630 CAG65630:CAR65630 CKC65630:CKN65630 CTY65630:CUJ65630 DDU65630:DEF65630 DNQ65630:DOB65630 DXM65630:DXX65630 EHI65630:EHT65630 ERE65630:ERP65630 FBA65630:FBL65630 FKW65630:FLH65630 FUS65630:FVD65630 GEO65630:GEZ65630 GOK65630:GOV65630 GYG65630:GYR65630 HIC65630:HIN65630 HRY65630:HSJ65630 IBU65630:ICF65630 ILQ65630:IMB65630 IVM65630:IVX65630 JFI65630:JFT65630 JPE65630:JPP65630 JZA65630:JZL65630 KIW65630:KJH65630 KSS65630:KTD65630 LCO65630:LCZ65630 LMK65630:LMV65630 LWG65630:LWR65630 MGC65630:MGN65630 MPY65630:MQJ65630 MZU65630:NAF65630 NJQ65630:NKB65630 NTM65630:NTX65630 ODI65630:ODT65630 ONE65630:ONP65630 OXA65630:OXL65630 PGW65630:PHH65630 PQS65630:PRD65630 QAO65630:QAZ65630 QKK65630:QKV65630 QUG65630:QUR65630 REC65630:REN65630 RNY65630:ROJ65630 RXU65630:RYF65630 SHQ65630:SIB65630 SRM65630:SRX65630 TBI65630:TBT65630 TLE65630:TLP65630 TVA65630:TVL65630 UEW65630:UFH65630 UOS65630:UPD65630 UYO65630:UYZ65630 VIK65630:VIV65630 VSG65630:VSR65630 WCC65630:WCN65630 WLY65630:WMJ65630 WVU65630:WWF65630 M131166:X131166 JI131166:JT131166 TE131166:TP131166 ADA131166:ADL131166 AMW131166:ANH131166 AWS131166:AXD131166 BGO131166:BGZ131166 BQK131166:BQV131166 CAG131166:CAR131166 CKC131166:CKN131166 CTY131166:CUJ131166 DDU131166:DEF131166 DNQ131166:DOB131166 DXM131166:DXX131166 EHI131166:EHT131166 ERE131166:ERP131166 FBA131166:FBL131166 FKW131166:FLH131166 FUS131166:FVD131166 GEO131166:GEZ131166 GOK131166:GOV131166 GYG131166:GYR131166 HIC131166:HIN131166 HRY131166:HSJ131166 IBU131166:ICF131166 ILQ131166:IMB131166 IVM131166:IVX131166 JFI131166:JFT131166 JPE131166:JPP131166 JZA131166:JZL131166 KIW131166:KJH131166 KSS131166:KTD131166 LCO131166:LCZ131166 LMK131166:LMV131166 LWG131166:LWR131166 MGC131166:MGN131166 MPY131166:MQJ131166 MZU131166:NAF131166 NJQ131166:NKB131166 NTM131166:NTX131166 ODI131166:ODT131166 ONE131166:ONP131166 OXA131166:OXL131166 PGW131166:PHH131166 PQS131166:PRD131166 QAO131166:QAZ131166 QKK131166:QKV131166 QUG131166:QUR131166 REC131166:REN131166 RNY131166:ROJ131166 RXU131166:RYF131166 SHQ131166:SIB131166 SRM131166:SRX131166 TBI131166:TBT131166 TLE131166:TLP131166 TVA131166:TVL131166 UEW131166:UFH131166 UOS131166:UPD131166 UYO131166:UYZ131166 VIK131166:VIV131166 VSG131166:VSR131166 WCC131166:WCN131166 WLY131166:WMJ131166 WVU131166:WWF131166 M196702:X196702 JI196702:JT196702 TE196702:TP196702 ADA196702:ADL196702 AMW196702:ANH196702 AWS196702:AXD196702 BGO196702:BGZ196702 BQK196702:BQV196702 CAG196702:CAR196702 CKC196702:CKN196702 CTY196702:CUJ196702 DDU196702:DEF196702 DNQ196702:DOB196702 DXM196702:DXX196702 EHI196702:EHT196702 ERE196702:ERP196702 FBA196702:FBL196702 FKW196702:FLH196702 FUS196702:FVD196702 GEO196702:GEZ196702 GOK196702:GOV196702 GYG196702:GYR196702 HIC196702:HIN196702 HRY196702:HSJ196702 IBU196702:ICF196702 ILQ196702:IMB196702 IVM196702:IVX196702 JFI196702:JFT196702 JPE196702:JPP196702 JZA196702:JZL196702 KIW196702:KJH196702 KSS196702:KTD196702 LCO196702:LCZ196702 LMK196702:LMV196702 LWG196702:LWR196702 MGC196702:MGN196702 MPY196702:MQJ196702 MZU196702:NAF196702 NJQ196702:NKB196702 NTM196702:NTX196702 ODI196702:ODT196702 ONE196702:ONP196702 OXA196702:OXL196702 PGW196702:PHH196702 PQS196702:PRD196702 QAO196702:QAZ196702 QKK196702:QKV196702 QUG196702:QUR196702 REC196702:REN196702 RNY196702:ROJ196702 RXU196702:RYF196702 SHQ196702:SIB196702 SRM196702:SRX196702 TBI196702:TBT196702 TLE196702:TLP196702 TVA196702:TVL196702 UEW196702:UFH196702 UOS196702:UPD196702 UYO196702:UYZ196702 VIK196702:VIV196702 VSG196702:VSR196702 WCC196702:WCN196702 WLY196702:WMJ196702 WVU196702:WWF196702 M262238:X262238 JI262238:JT262238 TE262238:TP262238 ADA262238:ADL262238 AMW262238:ANH262238 AWS262238:AXD262238 BGO262238:BGZ262238 BQK262238:BQV262238 CAG262238:CAR262238 CKC262238:CKN262238 CTY262238:CUJ262238 DDU262238:DEF262238 DNQ262238:DOB262238 DXM262238:DXX262238 EHI262238:EHT262238 ERE262238:ERP262238 FBA262238:FBL262238 FKW262238:FLH262238 FUS262238:FVD262238 GEO262238:GEZ262238 GOK262238:GOV262238 GYG262238:GYR262238 HIC262238:HIN262238 HRY262238:HSJ262238 IBU262238:ICF262238 ILQ262238:IMB262238 IVM262238:IVX262238 JFI262238:JFT262238 JPE262238:JPP262238 JZA262238:JZL262238 KIW262238:KJH262238 KSS262238:KTD262238 LCO262238:LCZ262238 LMK262238:LMV262238 LWG262238:LWR262238 MGC262238:MGN262238 MPY262238:MQJ262238 MZU262238:NAF262238 NJQ262238:NKB262238 NTM262238:NTX262238 ODI262238:ODT262238 ONE262238:ONP262238 OXA262238:OXL262238 PGW262238:PHH262238 PQS262238:PRD262238 QAO262238:QAZ262238 QKK262238:QKV262238 QUG262238:QUR262238 REC262238:REN262238 RNY262238:ROJ262238 RXU262238:RYF262238 SHQ262238:SIB262238 SRM262238:SRX262238 TBI262238:TBT262238 TLE262238:TLP262238 TVA262238:TVL262238 UEW262238:UFH262238 UOS262238:UPD262238 UYO262238:UYZ262238 VIK262238:VIV262238 VSG262238:VSR262238 WCC262238:WCN262238 WLY262238:WMJ262238 WVU262238:WWF262238 M327774:X327774 JI327774:JT327774 TE327774:TP327774 ADA327774:ADL327774 AMW327774:ANH327774 AWS327774:AXD327774 BGO327774:BGZ327774 BQK327774:BQV327774 CAG327774:CAR327774 CKC327774:CKN327774 CTY327774:CUJ327774 DDU327774:DEF327774 DNQ327774:DOB327774 DXM327774:DXX327774 EHI327774:EHT327774 ERE327774:ERP327774 FBA327774:FBL327774 FKW327774:FLH327774 FUS327774:FVD327774 GEO327774:GEZ327774 GOK327774:GOV327774 GYG327774:GYR327774 HIC327774:HIN327774 HRY327774:HSJ327774 IBU327774:ICF327774 ILQ327774:IMB327774 IVM327774:IVX327774 JFI327774:JFT327774 JPE327774:JPP327774 JZA327774:JZL327774 KIW327774:KJH327774 KSS327774:KTD327774 LCO327774:LCZ327774 LMK327774:LMV327774 LWG327774:LWR327774 MGC327774:MGN327774 MPY327774:MQJ327774 MZU327774:NAF327774 NJQ327774:NKB327774 NTM327774:NTX327774 ODI327774:ODT327774 ONE327774:ONP327774 OXA327774:OXL327774 PGW327774:PHH327774 PQS327774:PRD327774 QAO327774:QAZ327774 QKK327774:QKV327774 QUG327774:QUR327774 REC327774:REN327774 RNY327774:ROJ327774 RXU327774:RYF327774 SHQ327774:SIB327774 SRM327774:SRX327774 TBI327774:TBT327774 TLE327774:TLP327774 TVA327774:TVL327774 UEW327774:UFH327774 UOS327774:UPD327774 UYO327774:UYZ327774 VIK327774:VIV327774 VSG327774:VSR327774 WCC327774:WCN327774 WLY327774:WMJ327774 WVU327774:WWF327774 M393310:X393310 JI393310:JT393310 TE393310:TP393310 ADA393310:ADL393310 AMW393310:ANH393310 AWS393310:AXD393310 BGO393310:BGZ393310 BQK393310:BQV393310 CAG393310:CAR393310 CKC393310:CKN393310 CTY393310:CUJ393310 DDU393310:DEF393310 DNQ393310:DOB393310 DXM393310:DXX393310 EHI393310:EHT393310 ERE393310:ERP393310 FBA393310:FBL393310 FKW393310:FLH393310 FUS393310:FVD393310 GEO393310:GEZ393310 GOK393310:GOV393310 GYG393310:GYR393310 HIC393310:HIN393310 HRY393310:HSJ393310 IBU393310:ICF393310 ILQ393310:IMB393310 IVM393310:IVX393310 JFI393310:JFT393310 JPE393310:JPP393310 JZA393310:JZL393310 KIW393310:KJH393310 KSS393310:KTD393310 LCO393310:LCZ393310 LMK393310:LMV393310 LWG393310:LWR393310 MGC393310:MGN393310 MPY393310:MQJ393310 MZU393310:NAF393310 NJQ393310:NKB393310 NTM393310:NTX393310 ODI393310:ODT393310 ONE393310:ONP393310 OXA393310:OXL393310 PGW393310:PHH393310 PQS393310:PRD393310 QAO393310:QAZ393310 QKK393310:QKV393310 QUG393310:QUR393310 REC393310:REN393310 RNY393310:ROJ393310 RXU393310:RYF393310 SHQ393310:SIB393310 SRM393310:SRX393310 TBI393310:TBT393310 TLE393310:TLP393310 TVA393310:TVL393310 UEW393310:UFH393310 UOS393310:UPD393310 UYO393310:UYZ393310 VIK393310:VIV393310 VSG393310:VSR393310 WCC393310:WCN393310 WLY393310:WMJ393310 WVU393310:WWF393310 M458846:X458846 JI458846:JT458846 TE458846:TP458846 ADA458846:ADL458846 AMW458846:ANH458846 AWS458846:AXD458846 BGO458846:BGZ458846 BQK458846:BQV458846 CAG458846:CAR458846 CKC458846:CKN458846 CTY458846:CUJ458846 DDU458846:DEF458846 DNQ458846:DOB458846 DXM458846:DXX458846 EHI458846:EHT458846 ERE458846:ERP458846 FBA458846:FBL458846 FKW458846:FLH458846 FUS458846:FVD458846 GEO458846:GEZ458846 GOK458846:GOV458846 GYG458846:GYR458846 HIC458846:HIN458846 HRY458846:HSJ458846 IBU458846:ICF458846 ILQ458846:IMB458846 IVM458846:IVX458846 JFI458846:JFT458846 JPE458846:JPP458846 JZA458846:JZL458846 KIW458846:KJH458846 KSS458846:KTD458846 LCO458846:LCZ458846 LMK458846:LMV458846 LWG458846:LWR458846 MGC458846:MGN458846 MPY458846:MQJ458846 MZU458846:NAF458846 NJQ458846:NKB458846 NTM458846:NTX458846 ODI458846:ODT458846 ONE458846:ONP458846 OXA458846:OXL458846 PGW458846:PHH458846 PQS458846:PRD458846 QAO458846:QAZ458846 QKK458846:QKV458846 QUG458846:QUR458846 REC458846:REN458846 RNY458846:ROJ458846 RXU458846:RYF458846 SHQ458846:SIB458846 SRM458846:SRX458846 TBI458846:TBT458846 TLE458846:TLP458846 TVA458846:TVL458846 UEW458846:UFH458846 UOS458846:UPD458846 UYO458846:UYZ458846 VIK458846:VIV458846 VSG458846:VSR458846 WCC458846:WCN458846 WLY458846:WMJ458846 WVU458846:WWF458846 M524382:X524382 JI524382:JT524382 TE524382:TP524382 ADA524382:ADL524382 AMW524382:ANH524382 AWS524382:AXD524382 BGO524382:BGZ524382 BQK524382:BQV524382 CAG524382:CAR524382 CKC524382:CKN524382 CTY524382:CUJ524382 DDU524382:DEF524382 DNQ524382:DOB524382 DXM524382:DXX524382 EHI524382:EHT524382 ERE524382:ERP524382 FBA524382:FBL524382 FKW524382:FLH524382 FUS524382:FVD524382 GEO524382:GEZ524382 GOK524382:GOV524382 GYG524382:GYR524382 HIC524382:HIN524382 HRY524382:HSJ524382 IBU524382:ICF524382 ILQ524382:IMB524382 IVM524382:IVX524382 JFI524382:JFT524382 JPE524382:JPP524382 JZA524382:JZL524382 KIW524382:KJH524382 KSS524382:KTD524382 LCO524382:LCZ524382 LMK524382:LMV524382 LWG524382:LWR524382 MGC524382:MGN524382 MPY524382:MQJ524382 MZU524382:NAF524382 NJQ524382:NKB524382 NTM524382:NTX524382 ODI524382:ODT524382 ONE524382:ONP524382 OXA524382:OXL524382 PGW524382:PHH524382 PQS524382:PRD524382 QAO524382:QAZ524382 QKK524382:QKV524382 QUG524382:QUR524382 REC524382:REN524382 RNY524382:ROJ524382 RXU524382:RYF524382 SHQ524382:SIB524382 SRM524382:SRX524382 TBI524382:TBT524382 TLE524382:TLP524382 TVA524382:TVL524382 UEW524382:UFH524382 UOS524382:UPD524382 UYO524382:UYZ524382 VIK524382:VIV524382 VSG524382:VSR524382 WCC524382:WCN524382 WLY524382:WMJ524382 WVU524382:WWF524382 M589918:X589918 JI589918:JT589918 TE589918:TP589918 ADA589918:ADL589918 AMW589918:ANH589918 AWS589918:AXD589918 BGO589918:BGZ589918 BQK589918:BQV589918 CAG589918:CAR589918 CKC589918:CKN589918 CTY589918:CUJ589918 DDU589918:DEF589918 DNQ589918:DOB589918 DXM589918:DXX589918 EHI589918:EHT589918 ERE589918:ERP589918 FBA589918:FBL589918 FKW589918:FLH589918 FUS589918:FVD589918 GEO589918:GEZ589918 GOK589918:GOV589918 GYG589918:GYR589918 HIC589918:HIN589918 HRY589918:HSJ589918 IBU589918:ICF589918 ILQ589918:IMB589918 IVM589918:IVX589918 JFI589918:JFT589918 JPE589918:JPP589918 JZA589918:JZL589918 KIW589918:KJH589918 KSS589918:KTD589918 LCO589918:LCZ589918 LMK589918:LMV589918 LWG589918:LWR589918 MGC589918:MGN589918 MPY589918:MQJ589918 MZU589918:NAF589918 NJQ589918:NKB589918 NTM589918:NTX589918 ODI589918:ODT589918 ONE589918:ONP589918 OXA589918:OXL589918 PGW589918:PHH589918 PQS589918:PRD589918 QAO589918:QAZ589918 QKK589918:QKV589918 QUG589918:QUR589918 REC589918:REN589918 RNY589918:ROJ589918 RXU589918:RYF589918 SHQ589918:SIB589918 SRM589918:SRX589918 TBI589918:TBT589918 TLE589918:TLP589918 TVA589918:TVL589918 UEW589918:UFH589918 UOS589918:UPD589918 UYO589918:UYZ589918 VIK589918:VIV589918 VSG589918:VSR589918 WCC589918:WCN589918 WLY589918:WMJ589918 WVU589918:WWF589918 M655454:X655454 JI655454:JT655454 TE655454:TP655454 ADA655454:ADL655454 AMW655454:ANH655454 AWS655454:AXD655454 BGO655454:BGZ655454 BQK655454:BQV655454 CAG655454:CAR655454 CKC655454:CKN655454 CTY655454:CUJ655454 DDU655454:DEF655454 DNQ655454:DOB655454 DXM655454:DXX655454 EHI655454:EHT655454 ERE655454:ERP655454 FBA655454:FBL655454 FKW655454:FLH655454 FUS655454:FVD655454 GEO655454:GEZ655454 GOK655454:GOV655454 GYG655454:GYR655454 HIC655454:HIN655454 HRY655454:HSJ655454 IBU655454:ICF655454 ILQ655454:IMB655454 IVM655454:IVX655454 JFI655454:JFT655454 JPE655454:JPP655454 JZA655454:JZL655454 KIW655454:KJH655454 KSS655454:KTD655454 LCO655454:LCZ655454 LMK655454:LMV655454 LWG655454:LWR655454 MGC655454:MGN655454 MPY655454:MQJ655454 MZU655454:NAF655454 NJQ655454:NKB655454 NTM655454:NTX655454 ODI655454:ODT655454 ONE655454:ONP655454 OXA655454:OXL655454 PGW655454:PHH655454 PQS655454:PRD655454 QAO655454:QAZ655454 QKK655454:QKV655454 QUG655454:QUR655454 REC655454:REN655454 RNY655454:ROJ655454 RXU655454:RYF655454 SHQ655454:SIB655454 SRM655454:SRX655454 TBI655454:TBT655454 TLE655454:TLP655454 TVA655454:TVL655454 UEW655454:UFH655454 UOS655454:UPD655454 UYO655454:UYZ655454 VIK655454:VIV655454 VSG655454:VSR655454 WCC655454:WCN655454 WLY655454:WMJ655454 WVU655454:WWF655454 M720990:X720990 JI720990:JT720990 TE720990:TP720990 ADA720990:ADL720990 AMW720990:ANH720990 AWS720990:AXD720990 BGO720990:BGZ720990 BQK720990:BQV720990 CAG720990:CAR720990 CKC720990:CKN720990 CTY720990:CUJ720990 DDU720990:DEF720990 DNQ720990:DOB720990 DXM720990:DXX720990 EHI720990:EHT720990 ERE720990:ERP720990 FBA720990:FBL720990 FKW720990:FLH720990 FUS720990:FVD720990 GEO720990:GEZ720990 GOK720990:GOV720990 GYG720990:GYR720990 HIC720990:HIN720990 HRY720990:HSJ720990 IBU720990:ICF720990 ILQ720990:IMB720990 IVM720990:IVX720990 JFI720990:JFT720990 JPE720990:JPP720990 JZA720990:JZL720990 KIW720990:KJH720990 KSS720990:KTD720990 LCO720990:LCZ720990 LMK720990:LMV720990 LWG720990:LWR720990 MGC720990:MGN720990 MPY720990:MQJ720990 MZU720990:NAF720990 NJQ720990:NKB720990 NTM720990:NTX720990 ODI720990:ODT720990 ONE720990:ONP720990 OXA720990:OXL720990 PGW720990:PHH720990 PQS720990:PRD720990 QAO720990:QAZ720990 QKK720990:QKV720990 QUG720990:QUR720990 REC720990:REN720990 RNY720990:ROJ720990 RXU720990:RYF720990 SHQ720990:SIB720990 SRM720990:SRX720990 TBI720990:TBT720990 TLE720990:TLP720990 TVA720990:TVL720990 UEW720990:UFH720990 UOS720990:UPD720990 UYO720990:UYZ720990 VIK720990:VIV720990 VSG720990:VSR720990 WCC720990:WCN720990 WLY720990:WMJ720990 WVU720990:WWF720990 M786526:X786526 JI786526:JT786526 TE786526:TP786526 ADA786526:ADL786526 AMW786526:ANH786526 AWS786526:AXD786526 BGO786526:BGZ786526 BQK786526:BQV786526 CAG786526:CAR786526 CKC786526:CKN786526 CTY786526:CUJ786526 DDU786526:DEF786526 DNQ786526:DOB786526 DXM786526:DXX786526 EHI786526:EHT786526 ERE786526:ERP786526 FBA786526:FBL786526 FKW786526:FLH786526 FUS786526:FVD786526 GEO786526:GEZ786526 GOK786526:GOV786526 GYG786526:GYR786526 HIC786526:HIN786526 HRY786526:HSJ786526 IBU786526:ICF786526 ILQ786526:IMB786526 IVM786526:IVX786526 JFI786526:JFT786526 JPE786526:JPP786526 JZA786526:JZL786526 KIW786526:KJH786526 KSS786526:KTD786526 LCO786526:LCZ786526 LMK786526:LMV786526 LWG786526:LWR786526 MGC786526:MGN786526 MPY786526:MQJ786526 MZU786526:NAF786526 NJQ786526:NKB786526 NTM786526:NTX786526 ODI786526:ODT786526 ONE786526:ONP786526 OXA786526:OXL786526 PGW786526:PHH786526 PQS786526:PRD786526 QAO786526:QAZ786526 QKK786526:QKV786526 QUG786526:QUR786526 REC786526:REN786526 RNY786526:ROJ786526 RXU786526:RYF786526 SHQ786526:SIB786526 SRM786526:SRX786526 TBI786526:TBT786526 TLE786526:TLP786526 TVA786526:TVL786526 UEW786526:UFH786526 UOS786526:UPD786526 UYO786526:UYZ786526 VIK786526:VIV786526 VSG786526:VSR786526 WCC786526:WCN786526 WLY786526:WMJ786526 WVU786526:WWF786526 M852062:X852062 JI852062:JT852062 TE852062:TP852062 ADA852062:ADL852062 AMW852062:ANH852062 AWS852062:AXD852062 BGO852062:BGZ852062 BQK852062:BQV852062 CAG852062:CAR852062 CKC852062:CKN852062 CTY852062:CUJ852062 DDU852062:DEF852062 DNQ852062:DOB852062 DXM852062:DXX852062 EHI852062:EHT852062 ERE852062:ERP852062 FBA852062:FBL852062 FKW852062:FLH852062 FUS852062:FVD852062 GEO852062:GEZ852062 GOK852062:GOV852062 GYG852062:GYR852062 HIC852062:HIN852062 HRY852062:HSJ852062 IBU852062:ICF852062 ILQ852062:IMB852062 IVM852062:IVX852062 JFI852062:JFT852062 JPE852062:JPP852062 JZA852062:JZL852062 KIW852062:KJH852062 KSS852062:KTD852062 LCO852062:LCZ852062 LMK852062:LMV852062 LWG852062:LWR852062 MGC852062:MGN852062 MPY852062:MQJ852062 MZU852062:NAF852062 NJQ852062:NKB852062 NTM852062:NTX852062 ODI852062:ODT852062 ONE852062:ONP852062 OXA852062:OXL852062 PGW852062:PHH852062 PQS852062:PRD852062 QAO852062:QAZ852062 QKK852062:QKV852062 QUG852062:QUR852062 REC852062:REN852062 RNY852062:ROJ852062 RXU852062:RYF852062 SHQ852062:SIB852062 SRM852062:SRX852062 TBI852062:TBT852062 TLE852062:TLP852062 TVA852062:TVL852062 UEW852062:UFH852062 UOS852062:UPD852062 UYO852062:UYZ852062 VIK852062:VIV852062 VSG852062:VSR852062 WCC852062:WCN852062 WLY852062:WMJ852062 WVU852062:WWF852062 M917598:X917598 JI917598:JT917598 TE917598:TP917598 ADA917598:ADL917598 AMW917598:ANH917598 AWS917598:AXD917598 BGO917598:BGZ917598 BQK917598:BQV917598 CAG917598:CAR917598 CKC917598:CKN917598 CTY917598:CUJ917598 DDU917598:DEF917598 DNQ917598:DOB917598 DXM917598:DXX917598 EHI917598:EHT917598 ERE917598:ERP917598 FBA917598:FBL917598 FKW917598:FLH917598 FUS917598:FVD917598 GEO917598:GEZ917598 GOK917598:GOV917598 GYG917598:GYR917598 HIC917598:HIN917598 HRY917598:HSJ917598 IBU917598:ICF917598 ILQ917598:IMB917598 IVM917598:IVX917598 JFI917598:JFT917598 JPE917598:JPP917598 JZA917598:JZL917598 KIW917598:KJH917598 KSS917598:KTD917598 LCO917598:LCZ917598 LMK917598:LMV917598 LWG917598:LWR917598 MGC917598:MGN917598 MPY917598:MQJ917598 MZU917598:NAF917598 NJQ917598:NKB917598 NTM917598:NTX917598 ODI917598:ODT917598 ONE917598:ONP917598 OXA917598:OXL917598 PGW917598:PHH917598 PQS917598:PRD917598 QAO917598:QAZ917598 QKK917598:QKV917598 QUG917598:QUR917598 REC917598:REN917598 RNY917598:ROJ917598 RXU917598:RYF917598 SHQ917598:SIB917598 SRM917598:SRX917598 TBI917598:TBT917598 TLE917598:TLP917598 TVA917598:TVL917598 UEW917598:UFH917598 UOS917598:UPD917598 UYO917598:UYZ917598 VIK917598:VIV917598 VSG917598:VSR917598 WCC917598:WCN917598 WLY917598:WMJ917598 WVU917598:WWF917598 M983134:X983134 JI983134:JT983134 TE983134:TP983134 ADA983134:ADL983134 AMW983134:ANH983134 AWS983134:AXD983134 BGO983134:BGZ983134 BQK983134:BQV983134 CAG983134:CAR983134 CKC983134:CKN983134 CTY983134:CUJ983134 DDU983134:DEF983134 DNQ983134:DOB983134 DXM983134:DXX983134 EHI983134:EHT983134 ERE983134:ERP983134 FBA983134:FBL983134 FKW983134:FLH983134 FUS983134:FVD983134 GEO983134:GEZ983134 GOK983134:GOV983134 GYG983134:GYR983134 HIC983134:HIN983134 HRY983134:HSJ983134 IBU983134:ICF983134 ILQ983134:IMB983134 IVM983134:IVX983134 JFI983134:JFT983134 JPE983134:JPP983134 JZA983134:JZL983134 KIW983134:KJH983134 KSS983134:KTD983134 LCO983134:LCZ983134 LMK983134:LMV983134 LWG983134:LWR983134 MGC983134:MGN983134 MPY983134:MQJ983134 MZU983134:NAF983134 NJQ983134:NKB983134 NTM983134:NTX983134 ODI983134:ODT983134 ONE983134:ONP983134 OXA983134:OXL983134 PGW983134:PHH983134 PQS983134:PRD983134 QAO983134:QAZ983134 QKK983134:QKV983134 QUG983134:QUR983134 REC983134:REN983134 RNY983134:ROJ983134 RXU983134:RYF983134 SHQ983134:SIB983134 SRM983134:SRX983134 TBI983134:TBT983134 TLE983134:TLP983134 TVA983134:TVL983134 UEW983134:UFH983134 UOS983134:UPD983134 UYO983134:UYZ983134 VIK983134:VIV983134 VSG983134:VSR983134 WCC983134:WCN983134 WLY983134:WMJ983134 WVU983134:WWF983134 M96:X96 JI96:JT96 TE96:TP96 ADA96:ADL96 AMW96:ANH96 AWS96:AXD96 BGO96:BGZ96 BQK96:BQV96 CAG96:CAR96 CKC96:CKN96 CTY96:CUJ96 DDU96:DEF96 DNQ96:DOB96 DXM96:DXX96 EHI96:EHT96 ERE96:ERP96 FBA96:FBL96 FKW96:FLH96 FUS96:FVD96 GEO96:GEZ96 GOK96:GOV96 GYG96:GYR96 HIC96:HIN96 HRY96:HSJ96 IBU96:ICF96 ILQ96:IMB96 IVM96:IVX96 JFI96:JFT96 JPE96:JPP96 JZA96:JZL96 KIW96:KJH96 KSS96:KTD96 LCO96:LCZ96 LMK96:LMV96 LWG96:LWR96 MGC96:MGN96 MPY96:MQJ96 MZU96:NAF96 NJQ96:NKB96 NTM96:NTX96 ODI96:ODT96 ONE96:ONP96 OXA96:OXL96 PGW96:PHH96 PQS96:PRD96 QAO96:QAZ96 QKK96:QKV96 QUG96:QUR96 REC96:REN96 RNY96:ROJ96 RXU96:RYF96 SHQ96:SIB96 SRM96:SRX96 TBI96:TBT96 TLE96:TLP96 TVA96:TVL96 UEW96:UFH96 UOS96:UPD96 UYO96:UYZ96 VIK96:VIV96 VSG96:VSR96 WCC96:WCN96 WLY96:WMJ96 WVU96:WWF96 M65632:X65632 JI65632:JT65632 TE65632:TP65632 ADA65632:ADL65632 AMW65632:ANH65632 AWS65632:AXD65632 BGO65632:BGZ65632 BQK65632:BQV65632 CAG65632:CAR65632 CKC65632:CKN65632 CTY65632:CUJ65632 DDU65632:DEF65632 DNQ65632:DOB65632 DXM65632:DXX65632 EHI65632:EHT65632 ERE65632:ERP65632 FBA65632:FBL65632 FKW65632:FLH65632 FUS65632:FVD65632 GEO65632:GEZ65632 GOK65632:GOV65632 GYG65632:GYR65632 HIC65632:HIN65632 HRY65632:HSJ65632 IBU65632:ICF65632 ILQ65632:IMB65632 IVM65632:IVX65632 JFI65632:JFT65632 JPE65632:JPP65632 JZA65632:JZL65632 KIW65632:KJH65632 KSS65632:KTD65632 LCO65632:LCZ65632 LMK65632:LMV65632 LWG65632:LWR65632 MGC65632:MGN65632 MPY65632:MQJ65632 MZU65632:NAF65632 NJQ65632:NKB65632 NTM65632:NTX65632 ODI65632:ODT65632 ONE65632:ONP65632 OXA65632:OXL65632 PGW65632:PHH65632 PQS65632:PRD65632 QAO65632:QAZ65632 QKK65632:QKV65632 QUG65632:QUR65632 REC65632:REN65632 RNY65632:ROJ65632 RXU65632:RYF65632 SHQ65632:SIB65632 SRM65632:SRX65632 TBI65632:TBT65632 TLE65632:TLP65632 TVA65632:TVL65632 UEW65632:UFH65632 UOS65632:UPD65632 UYO65632:UYZ65632 VIK65632:VIV65632 VSG65632:VSR65632 WCC65632:WCN65632 WLY65632:WMJ65632 WVU65632:WWF65632 M131168:X131168 JI131168:JT131168 TE131168:TP131168 ADA131168:ADL131168 AMW131168:ANH131168 AWS131168:AXD131168 BGO131168:BGZ131168 BQK131168:BQV131168 CAG131168:CAR131168 CKC131168:CKN131168 CTY131168:CUJ131168 DDU131168:DEF131168 DNQ131168:DOB131168 DXM131168:DXX131168 EHI131168:EHT131168 ERE131168:ERP131168 FBA131168:FBL131168 FKW131168:FLH131168 FUS131168:FVD131168 GEO131168:GEZ131168 GOK131168:GOV131168 GYG131168:GYR131168 HIC131168:HIN131168 HRY131168:HSJ131168 IBU131168:ICF131168 ILQ131168:IMB131168 IVM131168:IVX131168 JFI131168:JFT131168 JPE131168:JPP131168 JZA131168:JZL131168 KIW131168:KJH131168 KSS131168:KTD131168 LCO131168:LCZ131168 LMK131168:LMV131168 LWG131168:LWR131168 MGC131168:MGN131168 MPY131168:MQJ131168 MZU131168:NAF131168 NJQ131168:NKB131168 NTM131168:NTX131168 ODI131168:ODT131168 ONE131168:ONP131168 OXA131168:OXL131168 PGW131168:PHH131168 PQS131168:PRD131168 QAO131168:QAZ131168 QKK131168:QKV131168 QUG131168:QUR131168 REC131168:REN131168 RNY131168:ROJ131168 RXU131168:RYF131168 SHQ131168:SIB131168 SRM131168:SRX131168 TBI131168:TBT131168 TLE131168:TLP131168 TVA131168:TVL131168 UEW131168:UFH131168 UOS131168:UPD131168 UYO131168:UYZ131168 VIK131168:VIV131168 VSG131168:VSR131168 WCC131168:WCN131168 WLY131168:WMJ131168 WVU131168:WWF131168 M196704:X196704 JI196704:JT196704 TE196704:TP196704 ADA196704:ADL196704 AMW196704:ANH196704 AWS196704:AXD196704 BGO196704:BGZ196704 BQK196704:BQV196704 CAG196704:CAR196704 CKC196704:CKN196704 CTY196704:CUJ196704 DDU196704:DEF196704 DNQ196704:DOB196704 DXM196704:DXX196704 EHI196704:EHT196704 ERE196704:ERP196704 FBA196704:FBL196704 FKW196704:FLH196704 FUS196704:FVD196704 GEO196704:GEZ196704 GOK196704:GOV196704 GYG196704:GYR196704 HIC196704:HIN196704 HRY196704:HSJ196704 IBU196704:ICF196704 ILQ196704:IMB196704 IVM196704:IVX196704 JFI196704:JFT196704 JPE196704:JPP196704 JZA196704:JZL196704 KIW196704:KJH196704 KSS196704:KTD196704 LCO196704:LCZ196704 LMK196704:LMV196704 LWG196704:LWR196704 MGC196704:MGN196704 MPY196704:MQJ196704 MZU196704:NAF196704 NJQ196704:NKB196704 NTM196704:NTX196704 ODI196704:ODT196704 ONE196704:ONP196704 OXA196704:OXL196704 PGW196704:PHH196704 PQS196704:PRD196704 QAO196704:QAZ196704 QKK196704:QKV196704 QUG196704:QUR196704 REC196704:REN196704 RNY196704:ROJ196704 RXU196704:RYF196704 SHQ196704:SIB196704 SRM196704:SRX196704 TBI196704:TBT196704 TLE196704:TLP196704 TVA196704:TVL196704 UEW196704:UFH196704 UOS196704:UPD196704 UYO196704:UYZ196704 VIK196704:VIV196704 VSG196704:VSR196704 WCC196704:WCN196704 WLY196704:WMJ196704 WVU196704:WWF196704 M262240:X262240 JI262240:JT262240 TE262240:TP262240 ADA262240:ADL262240 AMW262240:ANH262240 AWS262240:AXD262240 BGO262240:BGZ262240 BQK262240:BQV262240 CAG262240:CAR262240 CKC262240:CKN262240 CTY262240:CUJ262240 DDU262240:DEF262240 DNQ262240:DOB262240 DXM262240:DXX262240 EHI262240:EHT262240 ERE262240:ERP262240 FBA262240:FBL262240 FKW262240:FLH262240 FUS262240:FVD262240 GEO262240:GEZ262240 GOK262240:GOV262240 GYG262240:GYR262240 HIC262240:HIN262240 HRY262240:HSJ262240 IBU262240:ICF262240 ILQ262240:IMB262240 IVM262240:IVX262240 JFI262240:JFT262240 JPE262240:JPP262240 JZA262240:JZL262240 KIW262240:KJH262240 KSS262240:KTD262240 LCO262240:LCZ262240 LMK262240:LMV262240 LWG262240:LWR262240 MGC262240:MGN262240 MPY262240:MQJ262240 MZU262240:NAF262240 NJQ262240:NKB262240 NTM262240:NTX262240 ODI262240:ODT262240 ONE262240:ONP262240 OXA262240:OXL262240 PGW262240:PHH262240 PQS262240:PRD262240 QAO262240:QAZ262240 QKK262240:QKV262240 QUG262240:QUR262240 REC262240:REN262240 RNY262240:ROJ262240 RXU262240:RYF262240 SHQ262240:SIB262240 SRM262240:SRX262240 TBI262240:TBT262240 TLE262240:TLP262240 TVA262240:TVL262240 UEW262240:UFH262240 UOS262240:UPD262240 UYO262240:UYZ262240 VIK262240:VIV262240 VSG262240:VSR262240 WCC262240:WCN262240 WLY262240:WMJ262240 WVU262240:WWF262240 M327776:X327776 JI327776:JT327776 TE327776:TP327776 ADA327776:ADL327776 AMW327776:ANH327776 AWS327776:AXD327776 BGO327776:BGZ327776 BQK327776:BQV327776 CAG327776:CAR327776 CKC327776:CKN327776 CTY327776:CUJ327776 DDU327776:DEF327776 DNQ327776:DOB327776 DXM327776:DXX327776 EHI327776:EHT327776 ERE327776:ERP327776 FBA327776:FBL327776 FKW327776:FLH327776 FUS327776:FVD327776 GEO327776:GEZ327776 GOK327776:GOV327776 GYG327776:GYR327776 HIC327776:HIN327776 HRY327776:HSJ327776 IBU327776:ICF327776 ILQ327776:IMB327776 IVM327776:IVX327776 JFI327776:JFT327776 JPE327776:JPP327776 JZA327776:JZL327776 KIW327776:KJH327776 KSS327776:KTD327776 LCO327776:LCZ327776 LMK327776:LMV327776 LWG327776:LWR327776 MGC327776:MGN327776 MPY327776:MQJ327776 MZU327776:NAF327776 NJQ327776:NKB327776 NTM327776:NTX327776 ODI327776:ODT327776 ONE327776:ONP327776 OXA327776:OXL327776 PGW327776:PHH327776 PQS327776:PRD327776 QAO327776:QAZ327776 QKK327776:QKV327776 QUG327776:QUR327776 REC327776:REN327776 RNY327776:ROJ327776 RXU327776:RYF327776 SHQ327776:SIB327776 SRM327776:SRX327776 TBI327776:TBT327776 TLE327776:TLP327776 TVA327776:TVL327776 UEW327776:UFH327776 UOS327776:UPD327776 UYO327776:UYZ327776 VIK327776:VIV327776 VSG327776:VSR327776 WCC327776:WCN327776 WLY327776:WMJ327776 WVU327776:WWF327776 M393312:X393312 JI393312:JT393312 TE393312:TP393312 ADA393312:ADL393312 AMW393312:ANH393312 AWS393312:AXD393312 BGO393312:BGZ393312 BQK393312:BQV393312 CAG393312:CAR393312 CKC393312:CKN393312 CTY393312:CUJ393312 DDU393312:DEF393312 DNQ393312:DOB393312 DXM393312:DXX393312 EHI393312:EHT393312 ERE393312:ERP393312 FBA393312:FBL393312 FKW393312:FLH393312 FUS393312:FVD393312 GEO393312:GEZ393312 GOK393312:GOV393312 GYG393312:GYR393312 HIC393312:HIN393312 HRY393312:HSJ393312 IBU393312:ICF393312 ILQ393312:IMB393312 IVM393312:IVX393312 JFI393312:JFT393312 JPE393312:JPP393312 JZA393312:JZL393312 KIW393312:KJH393312 KSS393312:KTD393312 LCO393312:LCZ393312 LMK393312:LMV393312 LWG393312:LWR393312 MGC393312:MGN393312 MPY393312:MQJ393312 MZU393312:NAF393312 NJQ393312:NKB393312 NTM393312:NTX393312 ODI393312:ODT393312 ONE393312:ONP393312 OXA393312:OXL393312 PGW393312:PHH393312 PQS393312:PRD393312 QAO393312:QAZ393312 QKK393312:QKV393312 QUG393312:QUR393312 REC393312:REN393312 RNY393312:ROJ393312 RXU393312:RYF393312 SHQ393312:SIB393312 SRM393312:SRX393312 TBI393312:TBT393312 TLE393312:TLP393312 TVA393312:TVL393312 UEW393312:UFH393312 UOS393312:UPD393312 UYO393312:UYZ393312 VIK393312:VIV393312 VSG393312:VSR393312 WCC393312:WCN393312 WLY393312:WMJ393312 WVU393312:WWF393312 M458848:X458848 JI458848:JT458848 TE458848:TP458848 ADA458848:ADL458848 AMW458848:ANH458848 AWS458848:AXD458848 BGO458848:BGZ458848 BQK458848:BQV458848 CAG458848:CAR458848 CKC458848:CKN458848 CTY458848:CUJ458848 DDU458848:DEF458848 DNQ458848:DOB458848 DXM458848:DXX458848 EHI458848:EHT458848 ERE458848:ERP458848 FBA458848:FBL458848 FKW458848:FLH458848 FUS458848:FVD458848 GEO458848:GEZ458848 GOK458848:GOV458848 GYG458848:GYR458848 HIC458848:HIN458848 HRY458848:HSJ458848 IBU458848:ICF458848 ILQ458848:IMB458848 IVM458848:IVX458848 JFI458848:JFT458848 JPE458848:JPP458848 JZA458848:JZL458848 KIW458848:KJH458848 KSS458848:KTD458848 LCO458848:LCZ458848 LMK458848:LMV458848 LWG458848:LWR458848 MGC458848:MGN458848 MPY458848:MQJ458848 MZU458848:NAF458848 NJQ458848:NKB458848 NTM458848:NTX458848 ODI458848:ODT458848 ONE458848:ONP458848 OXA458848:OXL458848 PGW458848:PHH458848 PQS458848:PRD458848 QAO458848:QAZ458848 QKK458848:QKV458848 QUG458848:QUR458848 REC458848:REN458848 RNY458848:ROJ458848 RXU458848:RYF458848 SHQ458848:SIB458848 SRM458848:SRX458848 TBI458848:TBT458848 TLE458848:TLP458848 TVA458848:TVL458848 UEW458848:UFH458848 UOS458848:UPD458848 UYO458848:UYZ458848 VIK458848:VIV458848 VSG458848:VSR458848 WCC458848:WCN458848 WLY458848:WMJ458848 WVU458848:WWF458848 M524384:X524384 JI524384:JT524384 TE524384:TP524384 ADA524384:ADL524384 AMW524384:ANH524384 AWS524384:AXD524384 BGO524384:BGZ524384 BQK524384:BQV524384 CAG524384:CAR524384 CKC524384:CKN524384 CTY524384:CUJ524384 DDU524384:DEF524384 DNQ524384:DOB524384 DXM524384:DXX524384 EHI524384:EHT524384 ERE524384:ERP524384 FBA524384:FBL524384 FKW524384:FLH524384 FUS524384:FVD524384 GEO524384:GEZ524384 GOK524384:GOV524384 GYG524384:GYR524384 HIC524384:HIN524384 HRY524384:HSJ524384 IBU524384:ICF524384 ILQ524384:IMB524384 IVM524384:IVX524384 JFI524384:JFT524384 JPE524384:JPP524384 JZA524384:JZL524384 KIW524384:KJH524384 KSS524384:KTD524384 LCO524384:LCZ524384 LMK524384:LMV524384 LWG524384:LWR524384 MGC524384:MGN524384 MPY524384:MQJ524384 MZU524384:NAF524384 NJQ524384:NKB524384 NTM524384:NTX524384 ODI524384:ODT524384 ONE524384:ONP524384 OXA524384:OXL524384 PGW524384:PHH524384 PQS524384:PRD524384 QAO524384:QAZ524384 QKK524384:QKV524384 QUG524384:QUR524384 REC524384:REN524384 RNY524384:ROJ524384 RXU524384:RYF524384 SHQ524384:SIB524384 SRM524384:SRX524384 TBI524384:TBT524384 TLE524384:TLP524384 TVA524384:TVL524384 UEW524384:UFH524384 UOS524384:UPD524384 UYO524384:UYZ524384 VIK524384:VIV524384 VSG524384:VSR524384 WCC524384:WCN524384 WLY524384:WMJ524384 WVU524384:WWF524384 M589920:X589920 JI589920:JT589920 TE589920:TP589920 ADA589920:ADL589920 AMW589920:ANH589920 AWS589920:AXD589920 BGO589920:BGZ589920 BQK589920:BQV589920 CAG589920:CAR589920 CKC589920:CKN589920 CTY589920:CUJ589920 DDU589920:DEF589920 DNQ589920:DOB589920 DXM589920:DXX589920 EHI589920:EHT589920 ERE589920:ERP589920 FBA589920:FBL589920 FKW589920:FLH589920 FUS589920:FVD589920 GEO589920:GEZ589920 GOK589920:GOV589920 GYG589920:GYR589920 HIC589920:HIN589920 HRY589920:HSJ589920 IBU589920:ICF589920 ILQ589920:IMB589920 IVM589920:IVX589920 JFI589920:JFT589920 JPE589920:JPP589920 JZA589920:JZL589920 KIW589920:KJH589920 KSS589920:KTD589920 LCO589920:LCZ589920 LMK589920:LMV589920 LWG589920:LWR589920 MGC589920:MGN589920 MPY589920:MQJ589920 MZU589920:NAF589920 NJQ589920:NKB589920 NTM589920:NTX589920 ODI589920:ODT589920 ONE589920:ONP589920 OXA589920:OXL589920 PGW589920:PHH589920 PQS589920:PRD589920 QAO589920:QAZ589920 QKK589920:QKV589920 QUG589920:QUR589920 REC589920:REN589920 RNY589920:ROJ589920 RXU589920:RYF589920 SHQ589920:SIB589920 SRM589920:SRX589920 TBI589920:TBT589920 TLE589920:TLP589920 TVA589920:TVL589920 UEW589920:UFH589920 UOS589920:UPD589920 UYO589920:UYZ589920 VIK589920:VIV589920 VSG589920:VSR589920 WCC589920:WCN589920 WLY589920:WMJ589920 WVU589920:WWF589920 M655456:X655456 JI655456:JT655456 TE655456:TP655456 ADA655456:ADL655456 AMW655456:ANH655456 AWS655456:AXD655456 BGO655456:BGZ655456 BQK655456:BQV655456 CAG655456:CAR655456 CKC655456:CKN655456 CTY655456:CUJ655456 DDU655456:DEF655456 DNQ655456:DOB655456 DXM655456:DXX655456 EHI655456:EHT655456 ERE655456:ERP655456 FBA655456:FBL655456 FKW655456:FLH655456 FUS655456:FVD655456 GEO655456:GEZ655456 GOK655456:GOV655456 GYG655456:GYR655456 HIC655456:HIN655456 HRY655456:HSJ655456 IBU655456:ICF655456 ILQ655456:IMB655456 IVM655456:IVX655456 JFI655456:JFT655456 JPE655456:JPP655456 JZA655456:JZL655456 KIW655456:KJH655456 KSS655456:KTD655456 LCO655456:LCZ655456 LMK655456:LMV655456 LWG655456:LWR655456 MGC655456:MGN655456 MPY655456:MQJ655456 MZU655456:NAF655456 NJQ655456:NKB655456 NTM655456:NTX655456 ODI655456:ODT655456 ONE655456:ONP655456 OXA655456:OXL655456 PGW655456:PHH655456 PQS655456:PRD655456 QAO655456:QAZ655456 QKK655456:QKV655456 QUG655456:QUR655456 REC655456:REN655456 RNY655456:ROJ655456 RXU655456:RYF655456 SHQ655456:SIB655456 SRM655456:SRX655456 TBI655456:TBT655456 TLE655456:TLP655456 TVA655456:TVL655456 UEW655456:UFH655456 UOS655456:UPD655456 UYO655456:UYZ655456 VIK655456:VIV655456 VSG655456:VSR655456 WCC655456:WCN655456 WLY655456:WMJ655456 WVU655456:WWF655456 M720992:X720992 JI720992:JT720992 TE720992:TP720992 ADA720992:ADL720992 AMW720992:ANH720992 AWS720992:AXD720992 BGO720992:BGZ720992 BQK720992:BQV720992 CAG720992:CAR720992 CKC720992:CKN720992 CTY720992:CUJ720992 DDU720992:DEF720992 DNQ720992:DOB720992 DXM720992:DXX720992 EHI720992:EHT720992 ERE720992:ERP720992 FBA720992:FBL720992 FKW720992:FLH720992 FUS720992:FVD720992 GEO720992:GEZ720992 GOK720992:GOV720992 GYG720992:GYR720992 HIC720992:HIN720992 HRY720992:HSJ720992 IBU720992:ICF720992 ILQ720992:IMB720992 IVM720992:IVX720992 JFI720992:JFT720992 JPE720992:JPP720992 JZA720992:JZL720992 KIW720992:KJH720992 KSS720992:KTD720992 LCO720992:LCZ720992 LMK720992:LMV720992 LWG720992:LWR720992 MGC720992:MGN720992 MPY720992:MQJ720992 MZU720992:NAF720992 NJQ720992:NKB720992 NTM720992:NTX720992 ODI720992:ODT720992 ONE720992:ONP720992 OXA720992:OXL720992 PGW720992:PHH720992 PQS720992:PRD720992 QAO720992:QAZ720992 QKK720992:QKV720992 QUG720992:QUR720992 REC720992:REN720992 RNY720992:ROJ720992 RXU720992:RYF720992 SHQ720992:SIB720992 SRM720992:SRX720992 TBI720992:TBT720992 TLE720992:TLP720992 TVA720992:TVL720992 UEW720992:UFH720992 UOS720992:UPD720992 UYO720992:UYZ720992 VIK720992:VIV720992 VSG720992:VSR720992 WCC720992:WCN720992 WLY720992:WMJ720992 WVU720992:WWF720992 M786528:X786528 JI786528:JT786528 TE786528:TP786528 ADA786528:ADL786528 AMW786528:ANH786528 AWS786528:AXD786528 BGO786528:BGZ786528 BQK786528:BQV786528 CAG786528:CAR786528 CKC786528:CKN786528 CTY786528:CUJ786528 DDU786528:DEF786528 DNQ786528:DOB786528 DXM786528:DXX786528 EHI786528:EHT786528 ERE786528:ERP786528 FBA786528:FBL786528 FKW786528:FLH786528 FUS786528:FVD786528 GEO786528:GEZ786528 GOK786528:GOV786528 GYG786528:GYR786528 HIC786528:HIN786528 HRY786528:HSJ786528 IBU786528:ICF786528 ILQ786528:IMB786528 IVM786528:IVX786528 JFI786528:JFT786528 JPE786528:JPP786528 JZA786528:JZL786528 KIW786528:KJH786528 KSS786528:KTD786528 LCO786528:LCZ786528 LMK786528:LMV786528 LWG786528:LWR786528 MGC786528:MGN786528 MPY786528:MQJ786528 MZU786528:NAF786528 NJQ786528:NKB786528 NTM786528:NTX786528 ODI786528:ODT786528 ONE786528:ONP786528 OXA786528:OXL786528 PGW786528:PHH786528 PQS786528:PRD786528 QAO786528:QAZ786528 QKK786528:QKV786528 QUG786528:QUR786528 REC786528:REN786528 RNY786528:ROJ786528 RXU786528:RYF786528 SHQ786528:SIB786528 SRM786528:SRX786528 TBI786528:TBT786528 TLE786528:TLP786528 TVA786528:TVL786528 UEW786528:UFH786528 UOS786528:UPD786528 UYO786528:UYZ786528 VIK786528:VIV786528 VSG786528:VSR786528 WCC786528:WCN786528 WLY786528:WMJ786528 WVU786528:WWF786528 M852064:X852064 JI852064:JT852064 TE852064:TP852064 ADA852064:ADL852064 AMW852064:ANH852064 AWS852064:AXD852064 BGO852064:BGZ852064 BQK852064:BQV852064 CAG852064:CAR852064 CKC852064:CKN852064 CTY852064:CUJ852064 DDU852064:DEF852064 DNQ852064:DOB852064 DXM852064:DXX852064 EHI852064:EHT852064 ERE852064:ERP852064 FBA852064:FBL852064 FKW852064:FLH852064 FUS852064:FVD852064 GEO852064:GEZ852064 GOK852064:GOV852064 GYG852064:GYR852064 HIC852064:HIN852064 HRY852064:HSJ852064 IBU852064:ICF852064 ILQ852064:IMB852064 IVM852064:IVX852064 JFI852064:JFT852064 JPE852064:JPP852064 JZA852064:JZL852064 KIW852064:KJH852064 KSS852064:KTD852064 LCO852064:LCZ852064 LMK852064:LMV852064 LWG852064:LWR852064 MGC852064:MGN852064 MPY852064:MQJ852064 MZU852064:NAF852064 NJQ852064:NKB852064 NTM852064:NTX852064 ODI852064:ODT852064 ONE852064:ONP852064 OXA852064:OXL852064 PGW852064:PHH852064 PQS852064:PRD852064 QAO852064:QAZ852064 QKK852064:QKV852064 QUG852064:QUR852064 REC852064:REN852064 RNY852064:ROJ852064 RXU852064:RYF852064 SHQ852064:SIB852064 SRM852064:SRX852064 TBI852064:TBT852064 TLE852064:TLP852064 TVA852064:TVL852064 UEW852064:UFH852064 UOS852064:UPD852064 UYO852064:UYZ852064 VIK852064:VIV852064 VSG852064:VSR852064 WCC852064:WCN852064 WLY852064:WMJ852064 WVU852064:WWF852064 M917600:X917600 JI917600:JT917600 TE917600:TP917600 ADA917600:ADL917600 AMW917600:ANH917600 AWS917600:AXD917600 BGO917600:BGZ917600 BQK917600:BQV917600 CAG917600:CAR917600 CKC917600:CKN917600 CTY917600:CUJ917600 DDU917600:DEF917600 DNQ917600:DOB917600 DXM917600:DXX917600 EHI917600:EHT917600 ERE917600:ERP917600 FBA917600:FBL917600 FKW917600:FLH917600 FUS917600:FVD917600 GEO917600:GEZ917600 GOK917600:GOV917600 GYG917600:GYR917600 HIC917600:HIN917600 HRY917600:HSJ917600 IBU917600:ICF917600 ILQ917600:IMB917600 IVM917600:IVX917600 JFI917600:JFT917600 JPE917600:JPP917600 JZA917600:JZL917600 KIW917600:KJH917600 KSS917600:KTD917600 LCO917600:LCZ917600 LMK917600:LMV917600 LWG917600:LWR917600 MGC917600:MGN917600 MPY917600:MQJ917600 MZU917600:NAF917600 NJQ917600:NKB917600 NTM917600:NTX917600 ODI917600:ODT917600 ONE917600:ONP917600 OXA917600:OXL917600 PGW917600:PHH917600 PQS917600:PRD917600 QAO917600:QAZ917600 QKK917600:QKV917600 QUG917600:QUR917600 REC917600:REN917600 RNY917600:ROJ917600 RXU917600:RYF917600 SHQ917600:SIB917600 SRM917600:SRX917600 TBI917600:TBT917600 TLE917600:TLP917600 TVA917600:TVL917600 UEW917600:UFH917600 UOS917600:UPD917600 UYO917600:UYZ917600 VIK917600:VIV917600 VSG917600:VSR917600 WCC917600:WCN917600 WLY917600:WMJ917600 WVU917600:WWF917600 M983136:X983136 JI983136:JT983136 TE983136:TP983136 ADA983136:ADL983136 AMW983136:ANH983136 AWS983136:AXD983136 BGO983136:BGZ983136 BQK983136:BQV983136 CAG983136:CAR983136 CKC983136:CKN983136 CTY983136:CUJ983136 DDU983136:DEF983136 DNQ983136:DOB983136 DXM983136:DXX983136 EHI983136:EHT983136 ERE983136:ERP983136 FBA983136:FBL983136 FKW983136:FLH983136 FUS983136:FVD983136 GEO983136:GEZ983136 GOK983136:GOV983136 GYG983136:GYR983136 HIC983136:HIN983136 HRY983136:HSJ983136 IBU983136:ICF983136 ILQ983136:IMB983136 IVM983136:IVX983136 JFI983136:JFT983136 JPE983136:JPP983136 JZA983136:JZL983136 KIW983136:KJH983136 KSS983136:KTD983136 LCO983136:LCZ983136 LMK983136:LMV983136 LWG983136:LWR983136 MGC983136:MGN983136 MPY983136:MQJ983136 MZU983136:NAF983136 NJQ983136:NKB983136 NTM983136:NTX983136 ODI983136:ODT983136 ONE983136:ONP983136 OXA983136:OXL983136 PGW983136:PHH983136 PQS983136:PRD983136 QAO983136:QAZ983136 QKK983136:QKV983136 QUG983136:QUR983136 REC983136:REN983136 RNY983136:ROJ983136 RXU983136:RYF983136 SHQ983136:SIB983136 SRM983136:SRX983136 TBI983136:TBT983136 TLE983136:TLP983136 TVA983136:TVL983136 UEW983136:UFH983136 UOS983136:UPD983136 UYO983136:UYZ983136 VIK983136:VIV983136 VSG983136:VSR983136 WCC983136:WCN983136 WLY983136:WMJ983136 WVU983136:WWF983136 M98:X98 JI98:JT98 TE98:TP98 ADA98:ADL98 AMW98:ANH98 AWS98:AXD98 BGO98:BGZ98 BQK98:BQV98 CAG98:CAR98 CKC98:CKN98 CTY98:CUJ98 DDU98:DEF98 DNQ98:DOB98 DXM98:DXX98 EHI98:EHT98 ERE98:ERP98 FBA98:FBL98 FKW98:FLH98 FUS98:FVD98 GEO98:GEZ98 GOK98:GOV98 GYG98:GYR98 HIC98:HIN98 HRY98:HSJ98 IBU98:ICF98 ILQ98:IMB98 IVM98:IVX98 JFI98:JFT98 JPE98:JPP98 JZA98:JZL98 KIW98:KJH98 KSS98:KTD98 LCO98:LCZ98 LMK98:LMV98 LWG98:LWR98 MGC98:MGN98 MPY98:MQJ98 MZU98:NAF98 NJQ98:NKB98 NTM98:NTX98 ODI98:ODT98 ONE98:ONP98 OXA98:OXL98 PGW98:PHH98 PQS98:PRD98 QAO98:QAZ98 QKK98:QKV98 QUG98:QUR98 REC98:REN98 RNY98:ROJ98 RXU98:RYF98 SHQ98:SIB98 SRM98:SRX98 TBI98:TBT98 TLE98:TLP98 TVA98:TVL98 UEW98:UFH98 UOS98:UPD98 UYO98:UYZ98 VIK98:VIV98 VSG98:VSR98 WCC98:WCN98 WLY98:WMJ98 WVU98:WWF98 M65634:X65634 JI65634:JT65634 TE65634:TP65634 ADA65634:ADL65634 AMW65634:ANH65634 AWS65634:AXD65634 BGO65634:BGZ65634 BQK65634:BQV65634 CAG65634:CAR65634 CKC65634:CKN65634 CTY65634:CUJ65634 DDU65634:DEF65634 DNQ65634:DOB65634 DXM65634:DXX65634 EHI65634:EHT65634 ERE65634:ERP65634 FBA65634:FBL65634 FKW65634:FLH65634 FUS65634:FVD65634 GEO65634:GEZ65634 GOK65634:GOV65634 GYG65634:GYR65634 HIC65634:HIN65634 HRY65634:HSJ65634 IBU65634:ICF65634 ILQ65634:IMB65634 IVM65634:IVX65634 JFI65634:JFT65634 JPE65634:JPP65634 JZA65634:JZL65634 KIW65634:KJH65634 KSS65634:KTD65634 LCO65634:LCZ65634 LMK65634:LMV65634 LWG65634:LWR65634 MGC65634:MGN65634 MPY65634:MQJ65634 MZU65634:NAF65634 NJQ65634:NKB65634 NTM65634:NTX65634 ODI65634:ODT65634 ONE65634:ONP65634 OXA65634:OXL65634 PGW65634:PHH65634 PQS65634:PRD65634 QAO65634:QAZ65634 QKK65634:QKV65634 QUG65634:QUR65634 REC65634:REN65634 RNY65634:ROJ65634 RXU65634:RYF65634 SHQ65634:SIB65634 SRM65634:SRX65634 TBI65634:TBT65634 TLE65634:TLP65634 TVA65634:TVL65634 UEW65634:UFH65634 UOS65634:UPD65634 UYO65634:UYZ65634 VIK65634:VIV65634 VSG65634:VSR65634 WCC65634:WCN65634 WLY65634:WMJ65634 WVU65634:WWF65634 M131170:X131170 JI131170:JT131170 TE131170:TP131170 ADA131170:ADL131170 AMW131170:ANH131170 AWS131170:AXD131170 BGO131170:BGZ131170 BQK131170:BQV131170 CAG131170:CAR131170 CKC131170:CKN131170 CTY131170:CUJ131170 DDU131170:DEF131170 DNQ131170:DOB131170 DXM131170:DXX131170 EHI131170:EHT131170 ERE131170:ERP131170 FBA131170:FBL131170 FKW131170:FLH131170 FUS131170:FVD131170 GEO131170:GEZ131170 GOK131170:GOV131170 GYG131170:GYR131170 HIC131170:HIN131170 HRY131170:HSJ131170 IBU131170:ICF131170 ILQ131170:IMB131170 IVM131170:IVX131170 JFI131170:JFT131170 JPE131170:JPP131170 JZA131170:JZL131170 KIW131170:KJH131170 KSS131170:KTD131170 LCO131170:LCZ131170 LMK131170:LMV131170 LWG131170:LWR131170 MGC131170:MGN131170 MPY131170:MQJ131170 MZU131170:NAF131170 NJQ131170:NKB131170 NTM131170:NTX131170 ODI131170:ODT131170 ONE131170:ONP131170 OXA131170:OXL131170 PGW131170:PHH131170 PQS131170:PRD131170 QAO131170:QAZ131170 QKK131170:QKV131170 QUG131170:QUR131170 REC131170:REN131170 RNY131170:ROJ131170 RXU131170:RYF131170 SHQ131170:SIB131170 SRM131170:SRX131170 TBI131170:TBT131170 TLE131170:TLP131170 TVA131170:TVL131170 UEW131170:UFH131170 UOS131170:UPD131170 UYO131170:UYZ131170 VIK131170:VIV131170 VSG131170:VSR131170 WCC131170:WCN131170 WLY131170:WMJ131170 WVU131170:WWF131170 M196706:X196706 JI196706:JT196706 TE196706:TP196706 ADA196706:ADL196706 AMW196706:ANH196706 AWS196706:AXD196706 BGO196706:BGZ196706 BQK196706:BQV196706 CAG196706:CAR196706 CKC196706:CKN196706 CTY196706:CUJ196706 DDU196706:DEF196706 DNQ196706:DOB196706 DXM196706:DXX196706 EHI196706:EHT196706 ERE196706:ERP196706 FBA196706:FBL196706 FKW196706:FLH196706 FUS196706:FVD196706 GEO196706:GEZ196706 GOK196706:GOV196706 GYG196706:GYR196706 HIC196706:HIN196706 HRY196706:HSJ196706 IBU196706:ICF196706 ILQ196706:IMB196706 IVM196706:IVX196706 JFI196706:JFT196706 JPE196706:JPP196706 JZA196706:JZL196706 KIW196706:KJH196706 KSS196706:KTD196706 LCO196706:LCZ196706 LMK196706:LMV196706 LWG196706:LWR196706 MGC196706:MGN196706 MPY196706:MQJ196706 MZU196706:NAF196706 NJQ196706:NKB196706 NTM196706:NTX196706 ODI196706:ODT196706 ONE196706:ONP196706 OXA196706:OXL196706 PGW196706:PHH196706 PQS196706:PRD196706 QAO196706:QAZ196706 QKK196706:QKV196706 QUG196706:QUR196706 REC196706:REN196706 RNY196706:ROJ196706 RXU196706:RYF196706 SHQ196706:SIB196706 SRM196706:SRX196706 TBI196706:TBT196706 TLE196706:TLP196706 TVA196706:TVL196706 UEW196706:UFH196706 UOS196706:UPD196706 UYO196706:UYZ196706 VIK196706:VIV196706 VSG196706:VSR196706 WCC196706:WCN196706 WLY196706:WMJ196706 WVU196706:WWF196706 M262242:X262242 JI262242:JT262242 TE262242:TP262242 ADA262242:ADL262242 AMW262242:ANH262242 AWS262242:AXD262242 BGO262242:BGZ262242 BQK262242:BQV262242 CAG262242:CAR262242 CKC262242:CKN262242 CTY262242:CUJ262242 DDU262242:DEF262242 DNQ262242:DOB262242 DXM262242:DXX262242 EHI262242:EHT262242 ERE262242:ERP262242 FBA262242:FBL262242 FKW262242:FLH262242 FUS262242:FVD262242 GEO262242:GEZ262242 GOK262242:GOV262242 GYG262242:GYR262242 HIC262242:HIN262242 HRY262242:HSJ262242 IBU262242:ICF262242 ILQ262242:IMB262242 IVM262242:IVX262242 JFI262242:JFT262242 JPE262242:JPP262242 JZA262242:JZL262242 KIW262242:KJH262242 KSS262242:KTD262242 LCO262242:LCZ262242 LMK262242:LMV262242 LWG262242:LWR262242 MGC262242:MGN262242 MPY262242:MQJ262242 MZU262242:NAF262242 NJQ262242:NKB262242 NTM262242:NTX262242 ODI262242:ODT262242 ONE262242:ONP262242 OXA262242:OXL262242 PGW262242:PHH262242 PQS262242:PRD262242 QAO262242:QAZ262242 QKK262242:QKV262242 QUG262242:QUR262242 REC262242:REN262242 RNY262242:ROJ262242 RXU262242:RYF262242 SHQ262242:SIB262242 SRM262242:SRX262242 TBI262242:TBT262242 TLE262242:TLP262242 TVA262242:TVL262242 UEW262242:UFH262242 UOS262242:UPD262242 UYO262242:UYZ262242 VIK262242:VIV262242 VSG262242:VSR262242 WCC262242:WCN262242 WLY262242:WMJ262242 WVU262242:WWF262242 M327778:X327778 JI327778:JT327778 TE327778:TP327778 ADA327778:ADL327778 AMW327778:ANH327778 AWS327778:AXD327778 BGO327778:BGZ327778 BQK327778:BQV327778 CAG327778:CAR327778 CKC327778:CKN327778 CTY327778:CUJ327778 DDU327778:DEF327778 DNQ327778:DOB327778 DXM327778:DXX327778 EHI327778:EHT327778 ERE327778:ERP327778 FBA327778:FBL327778 FKW327778:FLH327778 FUS327778:FVD327778 GEO327778:GEZ327778 GOK327778:GOV327778 GYG327778:GYR327778 HIC327778:HIN327778 HRY327778:HSJ327778 IBU327778:ICF327778 ILQ327778:IMB327778 IVM327778:IVX327778 JFI327778:JFT327778 JPE327778:JPP327778 JZA327778:JZL327778 KIW327778:KJH327778 KSS327778:KTD327778 LCO327778:LCZ327778 LMK327778:LMV327778 LWG327778:LWR327778 MGC327778:MGN327778 MPY327778:MQJ327778 MZU327778:NAF327778 NJQ327778:NKB327778 NTM327778:NTX327778 ODI327778:ODT327778 ONE327778:ONP327778 OXA327778:OXL327778 PGW327778:PHH327778 PQS327778:PRD327778 QAO327778:QAZ327778 QKK327778:QKV327778 QUG327778:QUR327778 REC327778:REN327778 RNY327778:ROJ327778 RXU327778:RYF327778 SHQ327778:SIB327778 SRM327778:SRX327778 TBI327778:TBT327778 TLE327778:TLP327778 TVA327778:TVL327778 UEW327778:UFH327778 UOS327778:UPD327778 UYO327778:UYZ327778 VIK327778:VIV327778 VSG327778:VSR327778 WCC327778:WCN327778 WLY327778:WMJ327778 WVU327778:WWF327778 M393314:X393314 JI393314:JT393314 TE393314:TP393314 ADA393314:ADL393314 AMW393314:ANH393314 AWS393314:AXD393314 BGO393314:BGZ393314 BQK393314:BQV393314 CAG393314:CAR393314 CKC393314:CKN393314 CTY393314:CUJ393314 DDU393314:DEF393314 DNQ393314:DOB393314 DXM393314:DXX393314 EHI393314:EHT393314 ERE393314:ERP393314 FBA393314:FBL393314 FKW393314:FLH393314 FUS393314:FVD393314 GEO393314:GEZ393314 GOK393314:GOV393314 GYG393314:GYR393314 HIC393314:HIN393314 HRY393314:HSJ393314 IBU393314:ICF393314 ILQ393314:IMB393314 IVM393314:IVX393314 JFI393314:JFT393314 JPE393314:JPP393314 JZA393314:JZL393314 KIW393314:KJH393314 KSS393314:KTD393314 LCO393314:LCZ393314 LMK393314:LMV393314 LWG393314:LWR393314 MGC393314:MGN393314 MPY393314:MQJ393314 MZU393314:NAF393314 NJQ393314:NKB393314 NTM393314:NTX393314 ODI393314:ODT393314 ONE393314:ONP393314 OXA393314:OXL393314 PGW393314:PHH393314 PQS393314:PRD393314 QAO393314:QAZ393314 QKK393314:QKV393314 QUG393314:QUR393314 REC393314:REN393314 RNY393314:ROJ393314 RXU393314:RYF393314 SHQ393314:SIB393314 SRM393314:SRX393314 TBI393314:TBT393314 TLE393314:TLP393314 TVA393314:TVL393314 UEW393314:UFH393314 UOS393314:UPD393314 UYO393314:UYZ393314 VIK393314:VIV393314 VSG393314:VSR393314 WCC393314:WCN393314 WLY393314:WMJ393314 WVU393314:WWF393314 M458850:X458850 JI458850:JT458850 TE458850:TP458850 ADA458850:ADL458850 AMW458850:ANH458850 AWS458850:AXD458850 BGO458850:BGZ458850 BQK458850:BQV458850 CAG458850:CAR458850 CKC458850:CKN458850 CTY458850:CUJ458850 DDU458850:DEF458850 DNQ458850:DOB458850 DXM458850:DXX458850 EHI458850:EHT458850 ERE458850:ERP458850 FBA458850:FBL458850 FKW458850:FLH458850 FUS458850:FVD458850 GEO458850:GEZ458850 GOK458850:GOV458850 GYG458850:GYR458850 HIC458850:HIN458850 HRY458850:HSJ458850 IBU458850:ICF458850 ILQ458850:IMB458850 IVM458850:IVX458850 JFI458850:JFT458850 JPE458850:JPP458850 JZA458850:JZL458850 KIW458850:KJH458850 KSS458850:KTD458850 LCO458850:LCZ458850 LMK458850:LMV458850 LWG458850:LWR458850 MGC458850:MGN458850 MPY458850:MQJ458850 MZU458850:NAF458850 NJQ458850:NKB458850 NTM458850:NTX458850 ODI458850:ODT458850 ONE458850:ONP458850 OXA458850:OXL458850 PGW458850:PHH458850 PQS458850:PRD458850 QAO458850:QAZ458850 QKK458850:QKV458850 QUG458850:QUR458850 REC458850:REN458850 RNY458850:ROJ458850 RXU458850:RYF458850 SHQ458850:SIB458850 SRM458850:SRX458850 TBI458850:TBT458850 TLE458850:TLP458850 TVA458850:TVL458850 UEW458850:UFH458850 UOS458850:UPD458850 UYO458850:UYZ458850 VIK458850:VIV458850 VSG458850:VSR458850 WCC458850:WCN458850 WLY458850:WMJ458850 WVU458850:WWF458850 M524386:X524386 JI524386:JT524386 TE524386:TP524386 ADA524386:ADL524386 AMW524386:ANH524386 AWS524386:AXD524386 BGO524386:BGZ524386 BQK524386:BQV524386 CAG524386:CAR524386 CKC524386:CKN524386 CTY524386:CUJ524386 DDU524386:DEF524386 DNQ524386:DOB524386 DXM524386:DXX524386 EHI524386:EHT524386 ERE524386:ERP524386 FBA524386:FBL524386 FKW524386:FLH524386 FUS524386:FVD524386 GEO524386:GEZ524386 GOK524386:GOV524386 GYG524386:GYR524386 HIC524386:HIN524386 HRY524386:HSJ524386 IBU524386:ICF524386 ILQ524386:IMB524386 IVM524386:IVX524386 JFI524386:JFT524386 JPE524386:JPP524386 JZA524386:JZL524386 KIW524386:KJH524386 KSS524386:KTD524386 LCO524386:LCZ524386 LMK524386:LMV524386 LWG524386:LWR524386 MGC524386:MGN524386 MPY524386:MQJ524386 MZU524386:NAF524386 NJQ524386:NKB524386 NTM524386:NTX524386 ODI524386:ODT524386 ONE524386:ONP524386 OXA524386:OXL524386 PGW524386:PHH524386 PQS524386:PRD524386 QAO524386:QAZ524386 QKK524386:QKV524386 QUG524386:QUR524386 REC524386:REN524386 RNY524386:ROJ524386 RXU524386:RYF524386 SHQ524386:SIB524386 SRM524386:SRX524386 TBI524386:TBT524386 TLE524386:TLP524386 TVA524386:TVL524386 UEW524386:UFH524386 UOS524386:UPD524386 UYO524386:UYZ524386 VIK524386:VIV524386 VSG524386:VSR524386 WCC524386:WCN524386 WLY524386:WMJ524386 WVU524386:WWF524386 M589922:X589922 JI589922:JT589922 TE589922:TP589922 ADA589922:ADL589922 AMW589922:ANH589922 AWS589922:AXD589922 BGO589922:BGZ589922 BQK589922:BQV589922 CAG589922:CAR589922 CKC589922:CKN589922 CTY589922:CUJ589922 DDU589922:DEF589922 DNQ589922:DOB589922 DXM589922:DXX589922 EHI589922:EHT589922 ERE589922:ERP589922 FBA589922:FBL589922 FKW589922:FLH589922 FUS589922:FVD589922 GEO589922:GEZ589922 GOK589922:GOV589922 GYG589922:GYR589922 HIC589922:HIN589922 HRY589922:HSJ589922 IBU589922:ICF589922 ILQ589922:IMB589922 IVM589922:IVX589922 JFI589922:JFT589922 JPE589922:JPP589922 JZA589922:JZL589922 KIW589922:KJH589922 KSS589922:KTD589922 LCO589922:LCZ589922 LMK589922:LMV589922 LWG589922:LWR589922 MGC589922:MGN589922 MPY589922:MQJ589922 MZU589922:NAF589922 NJQ589922:NKB589922 NTM589922:NTX589922 ODI589922:ODT589922 ONE589922:ONP589922 OXA589922:OXL589922 PGW589922:PHH589922 PQS589922:PRD589922 QAO589922:QAZ589922 QKK589922:QKV589922 QUG589922:QUR589922 REC589922:REN589922 RNY589922:ROJ589922 RXU589922:RYF589922 SHQ589922:SIB589922 SRM589922:SRX589922 TBI589922:TBT589922 TLE589922:TLP589922 TVA589922:TVL589922 UEW589922:UFH589922 UOS589922:UPD589922 UYO589922:UYZ589922 VIK589922:VIV589922 VSG589922:VSR589922 WCC589922:WCN589922 WLY589922:WMJ589922 WVU589922:WWF589922 M655458:X655458 JI655458:JT655458 TE655458:TP655458 ADA655458:ADL655458 AMW655458:ANH655458 AWS655458:AXD655458 BGO655458:BGZ655458 BQK655458:BQV655458 CAG655458:CAR655458 CKC655458:CKN655458 CTY655458:CUJ655458 DDU655458:DEF655458 DNQ655458:DOB655458 DXM655458:DXX655458 EHI655458:EHT655458 ERE655458:ERP655458 FBA655458:FBL655458 FKW655458:FLH655458 FUS655458:FVD655458 GEO655458:GEZ655458 GOK655458:GOV655458 GYG655458:GYR655458 HIC655458:HIN655458 HRY655458:HSJ655458 IBU655458:ICF655458 ILQ655458:IMB655458 IVM655458:IVX655458 JFI655458:JFT655458 JPE655458:JPP655458 JZA655458:JZL655458 KIW655458:KJH655458 KSS655458:KTD655458 LCO655458:LCZ655458 LMK655458:LMV655458 LWG655458:LWR655458 MGC655458:MGN655458 MPY655458:MQJ655458 MZU655458:NAF655458 NJQ655458:NKB655458 NTM655458:NTX655458 ODI655458:ODT655458 ONE655458:ONP655458 OXA655458:OXL655458 PGW655458:PHH655458 PQS655458:PRD655458 QAO655458:QAZ655458 QKK655458:QKV655458 QUG655458:QUR655458 REC655458:REN655458 RNY655458:ROJ655458 RXU655458:RYF655458 SHQ655458:SIB655458 SRM655458:SRX655458 TBI655458:TBT655458 TLE655458:TLP655458 TVA655458:TVL655458 UEW655458:UFH655458 UOS655458:UPD655458 UYO655458:UYZ655458 VIK655458:VIV655458 VSG655458:VSR655458 WCC655458:WCN655458 WLY655458:WMJ655458 WVU655458:WWF655458 M720994:X720994 JI720994:JT720994 TE720994:TP720994 ADA720994:ADL720994 AMW720994:ANH720994 AWS720994:AXD720994 BGO720994:BGZ720994 BQK720994:BQV720994 CAG720994:CAR720994 CKC720994:CKN720994 CTY720994:CUJ720994 DDU720994:DEF720994 DNQ720994:DOB720994 DXM720994:DXX720994 EHI720994:EHT720994 ERE720994:ERP720994 FBA720994:FBL720994 FKW720994:FLH720994 FUS720994:FVD720994 GEO720994:GEZ720994 GOK720994:GOV720994 GYG720994:GYR720994 HIC720994:HIN720994 HRY720994:HSJ720994 IBU720994:ICF720994 ILQ720994:IMB720994 IVM720994:IVX720994 JFI720994:JFT720994 JPE720994:JPP720994 JZA720994:JZL720994 KIW720994:KJH720994 KSS720994:KTD720994 LCO720994:LCZ720994 LMK720994:LMV720994 LWG720994:LWR720994 MGC720994:MGN720994 MPY720994:MQJ720994 MZU720994:NAF720994 NJQ720994:NKB720994 NTM720994:NTX720994 ODI720994:ODT720994 ONE720994:ONP720994 OXA720994:OXL720994 PGW720994:PHH720994 PQS720994:PRD720994 QAO720994:QAZ720994 QKK720994:QKV720994 QUG720994:QUR720994 REC720994:REN720994 RNY720994:ROJ720994 RXU720994:RYF720994 SHQ720994:SIB720994 SRM720994:SRX720994 TBI720994:TBT720994 TLE720994:TLP720994 TVA720994:TVL720994 UEW720994:UFH720994 UOS720994:UPD720994 UYO720994:UYZ720994 VIK720994:VIV720994 VSG720994:VSR720994 WCC720994:WCN720994 WLY720994:WMJ720994 WVU720994:WWF720994 M786530:X786530 JI786530:JT786530 TE786530:TP786530 ADA786530:ADL786530 AMW786530:ANH786530 AWS786530:AXD786530 BGO786530:BGZ786530 BQK786530:BQV786530 CAG786530:CAR786530 CKC786530:CKN786530 CTY786530:CUJ786530 DDU786530:DEF786530 DNQ786530:DOB786530 DXM786530:DXX786530 EHI786530:EHT786530 ERE786530:ERP786530 FBA786530:FBL786530 FKW786530:FLH786530 FUS786530:FVD786530 GEO786530:GEZ786530 GOK786530:GOV786530 GYG786530:GYR786530 HIC786530:HIN786530 HRY786530:HSJ786530 IBU786530:ICF786530 ILQ786530:IMB786530 IVM786530:IVX786530 JFI786530:JFT786530 JPE786530:JPP786530 JZA786530:JZL786530 KIW786530:KJH786530 KSS786530:KTD786530 LCO786530:LCZ786530 LMK786530:LMV786530 LWG786530:LWR786530 MGC786530:MGN786530 MPY786530:MQJ786530 MZU786530:NAF786530 NJQ786530:NKB786530 NTM786530:NTX786530 ODI786530:ODT786530 ONE786530:ONP786530 OXA786530:OXL786530 PGW786530:PHH786530 PQS786530:PRD786530 QAO786530:QAZ786530 QKK786530:QKV786530 QUG786530:QUR786530 REC786530:REN786530 RNY786530:ROJ786530 RXU786530:RYF786530 SHQ786530:SIB786530 SRM786530:SRX786530 TBI786530:TBT786530 TLE786530:TLP786530 TVA786530:TVL786530 UEW786530:UFH786530 UOS786530:UPD786530 UYO786530:UYZ786530 VIK786530:VIV786530 VSG786530:VSR786530 WCC786530:WCN786530 WLY786530:WMJ786530 WVU786530:WWF786530 M852066:X852066 JI852066:JT852066 TE852066:TP852066 ADA852066:ADL852066 AMW852066:ANH852066 AWS852066:AXD852066 BGO852066:BGZ852066 BQK852066:BQV852066 CAG852066:CAR852066 CKC852066:CKN852066 CTY852066:CUJ852066 DDU852066:DEF852066 DNQ852066:DOB852066 DXM852066:DXX852066 EHI852066:EHT852066 ERE852066:ERP852066 FBA852066:FBL852066 FKW852066:FLH852066 FUS852066:FVD852066 GEO852066:GEZ852066 GOK852066:GOV852066 GYG852066:GYR852066 HIC852066:HIN852066 HRY852066:HSJ852066 IBU852066:ICF852066 ILQ852066:IMB852066 IVM852066:IVX852066 JFI852066:JFT852066 JPE852066:JPP852066 JZA852066:JZL852066 KIW852066:KJH852066 KSS852066:KTD852066 LCO852066:LCZ852066 LMK852066:LMV852066 LWG852066:LWR852066 MGC852066:MGN852066 MPY852066:MQJ852066 MZU852066:NAF852066 NJQ852066:NKB852066 NTM852066:NTX852066 ODI852066:ODT852066 ONE852066:ONP852066 OXA852066:OXL852066 PGW852066:PHH852066 PQS852066:PRD852066 QAO852066:QAZ852066 QKK852066:QKV852066 QUG852066:QUR852066 REC852066:REN852066 RNY852066:ROJ852066 RXU852066:RYF852066 SHQ852066:SIB852066 SRM852066:SRX852066 TBI852066:TBT852066 TLE852066:TLP852066 TVA852066:TVL852066 UEW852066:UFH852066 UOS852066:UPD852066 UYO852066:UYZ852066 VIK852066:VIV852066 VSG852066:VSR852066 WCC852066:WCN852066 WLY852066:WMJ852066 WVU852066:WWF852066 M917602:X917602 JI917602:JT917602 TE917602:TP917602 ADA917602:ADL917602 AMW917602:ANH917602 AWS917602:AXD917602 BGO917602:BGZ917602 BQK917602:BQV917602 CAG917602:CAR917602 CKC917602:CKN917602 CTY917602:CUJ917602 DDU917602:DEF917602 DNQ917602:DOB917602 DXM917602:DXX917602 EHI917602:EHT917602 ERE917602:ERP917602 FBA917602:FBL917602 FKW917602:FLH917602 FUS917602:FVD917602 GEO917602:GEZ917602 GOK917602:GOV917602 GYG917602:GYR917602 HIC917602:HIN917602 HRY917602:HSJ917602 IBU917602:ICF917602 ILQ917602:IMB917602 IVM917602:IVX917602 JFI917602:JFT917602 JPE917602:JPP917602 JZA917602:JZL917602 KIW917602:KJH917602 KSS917602:KTD917602 LCO917602:LCZ917602 LMK917602:LMV917602 LWG917602:LWR917602 MGC917602:MGN917602 MPY917602:MQJ917602 MZU917602:NAF917602 NJQ917602:NKB917602 NTM917602:NTX917602 ODI917602:ODT917602 ONE917602:ONP917602 OXA917602:OXL917602 PGW917602:PHH917602 PQS917602:PRD917602 QAO917602:QAZ917602 QKK917602:QKV917602 QUG917602:QUR917602 REC917602:REN917602 RNY917602:ROJ917602 RXU917602:RYF917602 SHQ917602:SIB917602 SRM917602:SRX917602 TBI917602:TBT917602 TLE917602:TLP917602 TVA917602:TVL917602 UEW917602:UFH917602 UOS917602:UPD917602 UYO917602:UYZ917602 VIK917602:VIV917602 VSG917602:VSR917602 WCC917602:WCN917602 WLY917602:WMJ917602 WVU917602:WWF917602 M983138:X983138 JI983138:JT983138 TE983138:TP983138 ADA983138:ADL983138 AMW983138:ANH983138 AWS983138:AXD983138 BGO983138:BGZ983138 BQK983138:BQV983138 CAG983138:CAR983138 CKC983138:CKN983138 CTY983138:CUJ983138 DDU983138:DEF983138 DNQ983138:DOB983138 DXM983138:DXX983138 EHI983138:EHT983138 ERE983138:ERP983138 FBA983138:FBL983138 FKW983138:FLH983138 FUS983138:FVD983138 GEO983138:GEZ983138 GOK983138:GOV983138 GYG983138:GYR983138 HIC983138:HIN983138 HRY983138:HSJ983138 IBU983138:ICF983138 ILQ983138:IMB983138 IVM983138:IVX983138 JFI983138:JFT983138 JPE983138:JPP983138 JZA983138:JZL983138 KIW983138:KJH983138 KSS983138:KTD983138 LCO983138:LCZ983138 LMK983138:LMV983138 LWG983138:LWR983138 MGC983138:MGN983138 MPY983138:MQJ983138 MZU983138:NAF983138 NJQ983138:NKB983138 NTM983138:NTX983138 ODI983138:ODT983138 ONE983138:ONP983138 OXA983138:OXL983138 PGW983138:PHH983138 PQS983138:PRD983138 QAO983138:QAZ983138 QKK983138:QKV983138 QUG983138:QUR983138 REC983138:REN983138 RNY983138:ROJ983138 RXU983138:RYF983138 SHQ983138:SIB983138 SRM983138:SRX983138 TBI983138:TBT983138 TLE983138:TLP983138 TVA983138:TVL983138 UEW983138:UFH983138 UOS983138:UPD983138 UYO983138:UYZ983138 VIK983138:VIV983138 VSG983138:VSR983138 WCC983138:WCN983138 WLY983138:WMJ983138 WVU983138:WWF983138 M100:X100 JI100:JT100 TE100:TP100 ADA100:ADL100 AMW100:ANH100 AWS100:AXD100 BGO100:BGZ100 BQK100:BQV100 CAG100:CAR100 CKC100:CKN100 CTY100:CUJ100 DDU100:DEF100 DNQ100:DOB100 DXM100:DXX100 EHI100:EHT100 ERE100:ERP100 FBA100:FBL100 FKW100:FLH100 FUS100:FVD100 GEO100:GEZ100 GOK100:GOV100 GYG100:GYR100 HIC100:HIN100 HRY100:HSJ100 IBU100:ICF100 ILQ100:IMB100 IVM100:IVX100 JFI100:JFT100 JPE100:JPP100 JZA100:JZL100 KIW100:KJH100 KSS100:KTD100 LCO100:LCZ100 LMK100:LMV100 LWG100:LWR100 MGC100:MGN100 MPY100:MQJ100 MZU100:NAF100 NJQ100:NKB100 NTM100:NTX100 ODI100:ODT100 ONE100:ONP100 OXA100:OXL100 PGW100:PHH100 PQS100:PRD100 QAO100:QAZ100 QKK100:QKV100 QUG100:QUR100 REC100:REN100 RNY100:ROJ100 RXU100:RYF100 SHQ100:SIB100 SRM100:SRX100 TBI100:TBT100 TLE100:TLP100 TVA100:TVL100 UEW100:UFH100 UOS100:UPD100 UYO100:UYZ100 VIK100:VIV100 VSG100:VSR100 WCC100:WCN100 WLY100:WMJ100 WVU100:WWF100 M65636:X65636 JI65636:JT65636 TE65636:TP65636 ADA65636:ADL65636 AMW65636:ANH65636 AWS65636:AXD65636 BGO65636:BGZ65636 BQK65636:BQV65636 CAG65636:CAR65636 CKC65636:CKN65636 CTY65636:CUJ65636 DDU65636:DEF65636 DNQ65636:DOB65636 DXM65636:DXX65636 EHI65636:EHT65636 ERE65636:ERP65636 FBA65636:FBL65636 FKW65636:FLH65636 FUS65636:FVD65636 GEO65636:GEZ65636 GOK65636:GOV65636 GYG65636:GYR65636 HIC65636:HIN65636 HRY65636:HSJ65636 IBU65636:ICF65636 ILQ65636:IMB65636 IVM65636:IVX65636 JFI65636:JFT65636 JPE65636:JPP65636 JZA65636:JZL65636 KIW65636:KJH65636 KSS65636:KTD65636 LCO65636:LCZ65636 LMK65636:LMV65636 LWG65636:LWR65636 MGC65636:MGN65636 MPY65636:MQJ65636 MZU65636:NAF65636 NJQ65636:NKB65636 NTM65636:NTX65636 ODI65636:ODT65636 ONE65636:ONP65636 OXA65636:OXL65636 PGW65636:PHH65636 PQS65636:PRD65636 QAO65636:QAZ65636 QKK65636:QKV65636 QUG65636:QUR65636 REC65636:REN65636 RNY65636:ROJ65636 RXU65636:RYF65636 SHQ65636:SIB65636 SRM65636:SRX65636 TBI65636:TBT65636 TLE65636:TLP65636 TVA65636:TVL65636 UEW65636:UFH65636 UOS65636:UPD65636 UYO65636:UYZ65636 VIK65636:VIV65636 VSG65636:VSR65636 WCC65636:WCN65636 WLY65636:WMJ65636 WVU65636:WWF65636 M131172:X131172 JI131172:JT131172 TE131172:TP131172 ADA131172:ADL131172 AMW131172:ANH131172 AWS131172:AXD131172 BGO131172:BGZ131172 BQK131172:BQV131172 CAG131172:CAR131172 CKC131172:CKN131172 CTY131172:CUJ131172 DDU131172:DEF131172 DNQ131172:DOB131172 DXM131172:DXX131172 EHI131172:EHT131172 ERE131172:ERP131172 FBA131172:FBL131172 FKW131172:FLH131172 FUS131172:FVD131172 GEO131172:GEZ131172 GOK131172:GOV131172 GYG131172:GYR131172 HIC131172:HIN131172 HRY131172:HSJ131172 IBU131172:ICF131172 ILQ131172:IMB131172 IVM131172:IVX131172 JFI131172:JFT131172 JPE131172:JPP131172 JZA131172:JZL131172 KIW131172:KJH131172 KSS131172:KTD131172 LCO131172:LCZ131172 LMK131172:LMV131172 LWG131172:LWR131172 MGC131172:MGN131172 MPY131172:MQJ131172 MZU131172:NAF131172 NJQ131172:NKB131172 NTM131172:NTX131172 ODI131172:ODT131172 ONE131172:ONP131172 OXA131172:OXL131172 PGW131172:PHH131172 PQS131172:PRD131172 QAO131172:QAZ131172 QKK131172:QKV131172 QUG131172:QUR131172 REC131172:REN131172 RNY131172:ROJ131172 RXU131172:RYF131172 SHQ131172:SIB131172 SRM131172:SRX131172 TBI131172:TBT131172 TLE131172:TLP131172 TVA131172:TVL131172 UEW131172:UFH131172 UOS131172:UPD131172 UYO131172:UYZ131172 VIK131172:VIV131172 VSG131172:VSR131172 WCC131172:WCN131172 WLY131172:WMJ131172 WVU131172:WWF131172 M196708:X196708 JI196708:JT196708 TE196708:TP196708 ADA196708:ADL196708 AMW196708:ANH196708 AWS196708:AXD196708 BGO196708:BGZ196708 BQK196708:BQV196708 CAG196708:CAR196708 CKC196708:CKN196708 CTY196708:CUJ196708 DDU196708:DEF196708 DNQ196708:DOB196708 DXM196708:DXX196708 EHI196708:EHT196708 ERE196708:ERP196708 FBA196708:FBL196708 FKW196708:FLH196708 FUS196708:FVD196708 GEO196708:GEZ196708 GOK196708:GOV196708 GYG196708:GYR196708 HIC196708:HIN196708 HRY196708:HSJ196708 IBU196708:ICF196708 ILQ196708:IMB196708 IVM196708:IVX196708 JFI196708:JFT196708 JPE196708:JPP196708 JZA196708:JZL196708 KIW196708:KJH196708 KSS196708:KTD196708 LCO196708:LCZ196708 LMK196708:LMV196708 LWG196708:LWR196708 MGC196708:MGN196708 MPY196708:MQJ196708 MZU196708:NAF196708 NJQ196708:NKB196708 NTM196708:NTX196708 ODI196708:ODT196708 ONE196708:ONP196708 OXA196708:OXL196708 PGW196708:PHH196708 PQS196708:PRD196708 QAO196708:QAZ196708 QKK196708:QKV196708 QUG196708:QUR196708 REC196708:REN196708 RNY196708:ROJ196708 RXU196708:RYF196708 SHQ196708:SIB196708 SRM196708:SRX196708 TBI196708:TBT196708 TLE196708:TLP196708 TVA196708:TVL196708 UEW196708:UFH196708 UOS196708:UPD196708 UYO196708:UYZ196708 VIK196708:VIV196708 VSG196708:VSR196708 WCC196708:WCN196708 WLY196708:WMJ196708 WVU196708:WWF196708 M262244:X262244 JI262244:JT262244 TE262244:TP262244 ADA262244:ADL262244 AMW262244:ANH262244 AWS262244:AXD262244 BGO262244:BGZ262244 BQK262244:BQV262244 CAG262244:CAR262244 CKC262244:CKN262244 CTY262244:CUJ262244 DDU262244:DEF262244 DNQ262244:DOB262244 DXM262244:DXX262244 EHI262244:EHT262244 ERE262244:ERP262244 FBA262244:FBL262244 FKW262244:FLH262244 FUS262244:FVD262244 GEO262244:GEZ262244 GOK262244:GOV262244 GYG262244:GYR262244 HIC262244:HIN262244 HRY262244:HSJ262244 IBU262244:ICF262244 ILQ262244:IMB262244 IVM262244:IVX262244 JFI262244:JFT262244 JPE262244:JPP262244 JZA262244:JZL262244 KIW262244:KJH262244 KSS262244:KTD262244 LCO262244:LCZ262244 LMK262244:LMV262244 LWG262244:LWR262244 MGC262244:MGN262244 MPY262244:MQJ262244 MZU262244:NAF262244 NJQ262244:NKB262244 NTM262244:NTX262244 ODI262244:ODT262244 ONE262244:ONP262244 OXA262244:OXL262244 PGW262244:PHH262244 PQS262244:PRD262244 QAO262244:QAZ262244 QKK262244:QKV262244 QUG262244:QUR262244 REC262244:REN262244 RNY262244:ROJ262244 RXU262244:RYF262244 SHQ262244:SIB262244 SRM262244:SRX262244 TBI262244:TBT262244 TLE262244:TLP262244 TVA262244:TVL262244 UEW262244:UFH262244 UOS262244:UPD262244 UYO262244:UYZ262244 VIK262244:VIV262244 VSG262244:VSR262244 WCC262244:WCN262244 WLY262244:WMJ262244 WVU262244:WWF262244 M327780:X327780 JI327780:JT327780 TE327780:TP327780 ADA327780:ADL327780 AMW327780:ANH327780 AWS327780:AXD327780 BGO327780:BGZ327780 BQK327780:BQV327780 CAG327780:CAR327780 CKC327780:CKN327780 CTY327780:CUJ327780 DDU327780:DEF327780 DNQ327780:DOB327780 DXM327780:DXX327780 EHI327780:EHT327780 ERE327780:ERP327780 FBA327780:FBL327780 FKW327780:FLH327780 FUS327780:FVD327780 GEO327780:GEZ327780 GOK327780:GOV327780 GYG327780:GYR327780 HIC327780:HIN327780 HRY327780:HSJ327780 IBU327780:ICF327780 ILQ327780:IMB327780 IVM327780:IVX327780 JFI327780:JFT327780 JPE327780:JPP327780 JZA327780:JZL327780 KIW327780:KJH327780 KSS327780:KTD327780 LCO327780:LCZ327780 LMK327780:LMV327780 LWG327780:LWR327780 MGC327780:MGN327780 MPY327780:MQJ327780 MZU327780:NAF327780 NJQ327780:NKB327780 NTM327780:NTX327780 ODI327780:ODT327780 ONE327780:ONP327780 OXA327780:OXL327780 PGW327780:PHH327780 PQS327780:PRD327780 QAO327780:QAZ327780 QKK327780:QKV327780 QUG327780:QUR327780 REC327780:REN327780 RNY327780:ROJ327780 RXU327780:RYF327780 SHQ327780:SIB327780 SRM327780:SRX327780 TBI327780:TBT327780 TLE327780:TLP327780 TVA327780:TVL327780 UEW327780:UFH327780 UOS327780:UPD327780 UYO327780:UYZ327780 VIK327780:VIV327780 VSG327780:VSR327780 WCC327780:WCN327780 WLY327780:WMJ327780 WVU327780:WWF327780 M393316:X393316 JI393316:JT393316 TE393316:TP393316 ADA393316:ADL393316 AMW393316:ANH393316 AWS393316:AXD393316 BGO393316:BGZ393316 BQK393316:BQV393316 CAG393316:CAR393316 CKC393316:CKN393316 CTY393316:CUJ393316 DDU393316:DEF393316 DNQ393316:DOB393316 DXM393316:DXX393316 EHI393316:EHT393316 ERE393316:ERP393316 FBA393316:FBL393316 FKW393316:FLH393316 FUS393316:FVD393316 GEO393316:GEZ393316 GOK393316:GOV393316 GYG393316:GYR393316 HIC393316:HIN393316 HRY393316:HSJ393316 IBU393316:ICF393316 ILQ393316:IMB393316 IVM393316:IVX393316 JFI393316:JFT393316 JPE393316:JPP393316 JZA393316:JZL393316 KIW393316:KJH393316 KSS393316:KTD393316 LCO393316:LCZ393316 LMK393316:LMV393316 LWG393316:LWR393316 MGC393316:MGN393316 MPY393316:MQJ393316 MZU393316:NAF393316 NJQ393316:NKB393316 NTM393316:NTX393316 ODI393316:ODT393316 ONE393316:ONP393316 OXA393316:OXL393316 PGW393316:PHH393316 PQS393316:PRD393316 QAO393316:QAZ393316 QKK393316:QKV393316 QUG393316:QUR393316 REC393316:REN393316 RNY393316:ROJ393316 RXU393316:RYF393316 SHQ393316:SIB393316 SRM393316:SRX393316 TBI393316:TBT393316 TLE393316:TLP393316 TVA393316:TVL393316 UEW393316:UFH393316 UOS393316:UPD393316 UYO393316:UYZ393316 VIK393316:VIV393316 VSG393316:VSR393316 WCC393316:WCN393316 WLY393316:WMJ393316 WVU393316:WWF393316 M458852:X458852 JI458852:JT458852 TE458852:TP458852 ADA458852:ADL458852 AMW458852:ANH458852 AWS458852:AXD458852 BGO458852:BGZ458852 BQK458852:BQV458852 CAG458852:CAR458852 CKC458852:CKN458852 CTY458852:CUJ458852 DDU458852:DEF458852 DNQ458852:DOB458852 DXM458852:DXX458852 EHI458852:EHT458852 ERE458852:ERP458852 FBA458852:FBL458852 FKW458852:FLH458852 FUS458852:FVD458852 GEO458852:GEZ458852 GOK458852:GOV458852 GYG458852:GYR458852 HIC458852:HIN458852 HRY458852:HSJ458852 IBU458852:ICF458852 ILQ458852:IMB458852 IVM458852:IVX458852 JFI458852:JFT458852 JPE458852:JPP458852 JZA458852:JZL458852 KIW458852:KJH458852 KSS458852:KTD458852 LCO458852:LCZ458852 LMK458852:LMV458852 LWG458852:LWR458852 MGC458852:MGN458852 MPY458852:MQJ458852 MZU458852:NAF458852 NJQ458852:NKB458852 NTM458852:NTX458852 ODI458852:ODT458852 ONE458852:ONP458852 OXA458852:OXL458852 PGW458852:PHH458852 PQS458852:PRD458852 QAO458852:QAZ458852 QKK458852:QKV458852 QUG458852:QUR458852 REC458852:REN458852 RNY458852:ROJ458852 RXU458852:RYF458852 SHQ458852:SIB458852 SRM458852:SRX458852 TBI458852:TBT458852 TLE458852:TLP458852 TVA458852:TVL458852 UEW458852:UFH458852 UOS458852:UPD458852 UYO458852:UYZ458852 VIK458852:VIV458852 VSG458852:VSR458852 WCC458852:WCN458852 WLY458852:WMJ458852 WVU458852:WWF458852 M524388:X524388 JI524388:JT524388 TE524388:TP524388 ADA524388:ADL524388 AMW524388:ANH524388 AWS524388:AXD524388 BGO524388:BGZ524388 BQK524388:BQV524388 CAG524388:CAR524388 CKC524388:CKN524388 CTY524388:CUJ524388 DDU524388:DEF524388 DNQ524388:DOB524388 DXM524388:DXX524388 EHI524388:EHT524388 ERE524388:ERP524388 FBA524388:FBL524388 FKW524388:FLH524388 FUS524388:FVD524388 GEO524388:GEZ524388 GOK524388:GOV524388 GYG524388:GYR524388 HIC524388:HIN524388 HRY524388:HSJ524388 IBU524388:ICF524388 ILQ524388:IMB524388 IVM524388:IVX524388 JFI524388:JFT524388 JPE524388:JPP524388 JZA524388:JZL524388 KIW524388:KJH524388 KSS524388:KTD524388 LCO524388:LCZ524388 LMK524388:LMV524388 LWG524388:LWR524388 MGC524388:MGN524388 MPY524388:MQJ524388 MZU524388:NAF524388 NJQ524388:NKB524388 NTM524388:NTX524388 ODI524388:ODT524388 ONE524388:ONP524388 OXA524388:OXL524388 PGW524388:PHH524388 PQS524388:PRD524388 QAO524388:QAZ524388 QKK524388:QKV524388 QUG524388:QUR524388 REC524388:REN524388 RNY524388:ROJ524388 RXU524388:RYF524388 SHQ524388:SIB524388 SRM524388:SRX524388 TBI524388:TBT524388 TLE524388:TLP524388 TVA524388:TVL524388 UEW524388:UFH524388 UOS524388:UPD524388 UYO524388:UYZ524388 VIK524388:VIV524388 VSG524388:VSR524388 WCC524388:WCN524388 WLY524388:WMJ524388 WVU524388:WWF524388 M589924:X589924 JI589924:JT589924 TE589924:TP589924 ADA589924:ADL589924 AMW589924:ANH589924 AWS589924:AXD589924 BGO589924:BGZ589924 BQK589924:BQV589924 CAG589924:CAR589924 CKC589924:CKN589924 CTY589924:CUJ589924 DDU589924:DEF589924 DNQ589924:DOB589924 DXM589924:DXX589924 EHI589924:EHT589924 ERE589924:ERP589924 FBA589924:FBL589924 FKW589924:FLH589924 FUS589924:FVD589924 GEO589924:GEZ589924 GOK589924:GOV589924 GYG589924:GYR589924 HIC589924:HIN589924 HRY589924:HSJ589924 IBU589924:ICF589924 ILQ589924:IMB589924 IVM589924:IVX589924 JFI589924:JFT589924 JPE589924:JPP589924 JZA589924:JZL589924 KIW589924:KJH589924 KSS589924:KTD589924 LCO589924:LCZ589924 LMK589924:LMV589924 LWG589924:LWR589924 MGC589924:MGN589924 MPY589924:MQJ589924 MZU589924:NAF589924 NJQ589924:NKB589924 NTM589924:NTX589924 ODI589924:ODT589924 ONE589924:ONP589924 OXA589924:OXL589924 PGW589924:PHH589924 PQS589924:PRD589924 QAO589924:QAZ589924 QKK589924:QKV589924 QUG589924:QUR589924 REC589924:REN589924 RNY589924:ROJ589924 RXU589924:RYF589924 SHQ589924:SIB589924 SRM589924:SRX589924 TBI589924:TBT589924 TLE589924:TLP589924 TVA589924:TVL589924 UEW589924:UFH589924 UOS589924:UPD589924 UYO589924:UYZ589924 VIK589924:VIV589924 VSG589924:VSR589924 WCC589924:WCN589924 WLY589924:WMJ589924 WVU589924:WWF589924 M655460:X655460 JI655460:JT655460 TE655460:TP655460 ADA655460:ADL655460 AMW655460:ANH655460 AWS655460:AXD655460 BGO655460:BGZ655460 BQK655460:BQV655460 CAG655460:CAR655460 CKC655460:CKN655460 CTY655460:CUJ655460 DDU655460:DEF655460 DNQ655460:DOB655460 DXM655460:DXX655460 EHI655460:EHT655460 ERE655460:ERP655460 FBA655460:FBL655460 FKW655460:FLH655460 FUS655460:FVD655460 GEO655460:GEZ655460 GOK655460:GOV655460 GYG655460:GYR655460 HIC655460:HIN655460 HRY655460:HSJ655460 IBU655460:ICF655460 ILQ655460:IMB655460 IVM655460:IVX655460 JFI655460:JFT655460 JPE655460:JPP655460 JZA655460:JZL655460 KIW655460:KJH655460 KSS655460:KTD655460 LCO655460:LCZ655460 LMK655460:LMV655460 LWG655460:LWR655460 MGC655460:MGN655460 MPY655460:MQJ655460 MZU655460:NAF655460 NJQ655460:NKB655460 NTM655460:NTX655460 ODI655460:ODT655460 ONE655460:ONP655460 OXA655460:OXL655460 PGW655460:PHH655460 PQS655460:PRD655460 QAO655460:QAZ655460 QKK655460:QKV655460 QUG655460:QUR655460 REC655460:REN655460 RNY655460:ROJ655460 RXU655460:RYF655460 SHQ655460:SIB655460 SRM655460:SRX655460 TBI655460:TBT655460 TLE655460:TLP655460 TVA655460:TVL655460 UEW655460:UFH655460 UOS655460:UPD655460 UYO655460:UYZ655460 VIK655460:VIV655460 VSG655460:VSR655460 WCC655460:WCN655460 WLY655460:WMJ655460 WVU655460:WWF655460 M720996:X720996 JI720996:JT720996 TE720996:TP720996 ADA720996:ADL720996 AMW720996:ANH720996 AWS720996:AXD720996 BGO720996:BGZ720996 BQK720996:BQV720996 CAG720996:CAR720996 CKC720996:CKN720996 CTY720996:CUJ720996 DDU720996:DEF720996 DNQ720996:DOB720996 DXM720996:DXX720996 EHI720996:EHT720996 ERE720996:ERP720996 FBA720996:FBL720996 FKW720996:FLH720996 FUS720996:FVD720996 GEO720996:GEZ720996 GOK720996:GOV720996 GYG720996:GYR720996 HIC720996:HIN720996 HRY720996:HSJ720996 IBU720996:ICF720996 ILQ720996:IMB720996 IVM720996:IVX720996 JFI720996:JFT720996 JPE720996:JPP720996 JZA720996:JZL720996 KIW720996:KJH720996 KSS720996:KTD720996 LCO720996:LCZ720996 LMK720996:LMV720996 LWG720996:LWR720996 MGC720996:MGN720996 MPY720996:MQJ720996 MZU720996:NAF720996 NJQ720996:NKB720996 NTM720996:NTX720996 ODI720996:ODT720996 ONE720996:ONP720996 OXA720996:OXL720996 PGW720996:PHH720996 PQS720996:PRD720996 QAO720996:QAZ720996 QKK720996:QKV720996 QUG720996:QUR720996 REC720996:REN720996 RNY720996:ROJ720996 RXU720996:RYF720996 SHQ720996:SIB720996 SRM720996:SRX720996 TBI720996:TBT720996 TLE720996:TLP720996 TVA720996:TVL720996 UEW720996:UFH720996 UOS720996:UPD720996 UYO720996:UYZ720996 VIK720996:VIV720996 VSG720996:VSR720996 WCC720996:WCN720996 WLY720996:WMJ720996 WVU720996:WWF720996 M786532:X786532 JI786532:JT786532 TE786532:TP786532 ADA786532:ADL786532 AMW786532:ANH786532 AWS786532:AXD786532 BGO786532:BGZ786532 BQK786532:BQV786532 CAG786532:CAR786532 CKC786532:CKN786532 CTY786532:CUJ786532 DDU786532:DEF786532 DNQ786532:DOB786532 DXM786532:DXX786532 EHI786532:EHT786532 ERE786532:ERP786532 FBA786532:FBL786532 FKW786532:FLH786532 FUS786532:FVD786532 GEO786532:GEZ786532 GOK786532:GOV786532 GYG786532:GYR786532 HIC786532:HIN786532 HRY786532:HSJ786532 IBU786532:ICF786532 ILQ786532:IMB786532 IVM786532:IVX786532 JFI786532:JFT786532 JPE786532:JPP786532 JZA786532:JZL786532 KIW786532:KJH786532 KSS786532:KTD786532 LCO786532:LCZ786532 LMK786532:LMV786532 LWG786532:LWR786532 MGC786532:MGN786532 MPY786532:MQJ786532 MZU786532:NAF786532 NJQ786532:NKB786532 NTM786532:NTX786532 ODI786532:ODT786532 ONE786532:ONP786532 OXA786532:OXL786532 PGW786532:PHH786532 PQS786532:PRD786532 QAO786532:QAZ786532 QKK786532:QKV786532 QUG786532:QUR786532 REC786532:REN786532 RNY786532:ROJ786532 RXU786532:RYF786532 SHQ786532:SIB786532 SRM786532:SRX786532 TBI786532:TBT786532 TLE786532:TLP786532 TVA786532:TVL786532 UEW786532:UFH786532 UOS786532:UPD786532 UYO786532:UYZ786532 VIK786532:VIV786532 VSG786532:VSR786532 WCC786532:WCN786532 WLY786532:WMJ786532 WVU786532:WWF786532 M852068:X852068 JI852068:JT852068 TE852068:TP852068 ADA852068:ADL852068 AMW852068:ANH852068 AWS852068:AXD852068 BGO852068:BGZ852068 BQK852068:BQV852068 CAG852068:CAR852068 CKC852068:CKN852068 CTY852068:CUJ852068 DDU852068:DEF852068 DNQ852068:DOB852068 DXM852068:DXX852068 EHI852068:EHT852068 ERE852068:ERP852068 FBA852068:FBL852068 FKW852068:FLH852068 FUS852068:FVD852068 GEO852068:GEZ852068 GOK852068:GOV852068 GYG852068:GYR852068 HIC852068:HIN852068 HRY852068:HSJ852068 IBU852068:ICF852068 ILQ852068:IMB852068 IVM852068:IVX852068 JFI852068:JFT852068 JPE852068:JPP852068 JZA852068:JZL852068 KIW852068:KJH852068 KSS852068:KTD852068 LCO852068:LCZ852068 LMK852068:LMV852068 LWG852068:LWR852068 MGC852068:MGN852068 MPY852068:MQJ852068 MZU852068:NAF852068 NJQ852068:NKB852068 NTM852068:NTX852068 ODI852068:ODT852068 ONE852068:ONP852068 OXA852068:OXL852068 PGW852068:PHH852068 PQS852068:PRD852068 QAO852068:QAZ852068 QKK852068:QKV852068 QUG852068:QUR852068 REC852068:REN852068 RNY852068:ROJ852068 RXU852068:RYF852068 SHQ852068:SIB852068 SRM852068:SRX852068 TBI852068:TBT852068 TLE852068:TLP852068 TVA852068:TVL852068 UEW852068:UFH852068 UOS852068:UPD852068 UYO852068:UYZ852068 VIK852068:VIV852068 VSG852068:VSR852068 WCC852068:WCN852068 WLY852068:WMJ852068 WVU852068:WWF852068 M917604:X917604 JI917604:JT917604 TE917604:TP917604 ADA917604:ADL917604 AMW917604:ANH917604 AWS917604:AXD917604 BGO917604:BGZ917604 BQK917604:BQV917604 CAG917604:CAR917604 CKC917604:CKN917604 CTY917604:CUJ917604 DDU917604:DEF917604 DNQ917604:DOB917604 DXM917604:DXX917604 EHI917604:EHT917604 ERE917604:ERP917604 FBA917604:FBL917604 FKW917604:FLH917604 FUS917604:FVD917604 GEO917604:GEZ917604 GOK917604:GOV917604 GYG917604:GYR917604 HIC917604:HIN917604 HRY917604:HSJ917604 IBU917604:ICF917604 ILQ917604:IMB917604 IVM917604:IVX917604 JFI917604:JFT917604 JPE917604:JPP917604 JZA917604:JZL917604 KIW917604:KJH917604 KSS917604:KTD917604 LCO917604:LCZ917604 LMK917604:LMV917604 LWG917604:LWR917604 MGC917604:MGN917604 MPY917604:MQJ917604 MZU917604:NAF917604 NJQ917604:NKB917604 NTM917604:NTX917604 ODI917604:ODT917604 ONE917604:ONP917604 OXA917604:OXL917604 PGW917604:PHH917604 PQS917604:PRD917604 QAO917604:QAZ917604 QKK917604:QKV917604 QUG917604:QUR917604 REC917604:REN917604 RNY917604:ROJ917604 RXU917604:RYF917604 SHQ917604:SIB917604 SRM917604:SRX917604 TBI917604:TBT917604 TLE917604:TLP917604 TVA917604:TVL917604 UEW917604:UFH917604 UOS917604:UPD917604 UYO917604:UYZ917604 VIK917604:VIV917604 VSG917604:VSR917604 WCC917604:WCN917604 WLY917604:WMJ917604 WVU917604:WWF917604 M983140:X983140 JI983140:JT983140 TE983140:TP983140 ADA983140:ADL983140 AMW983140:ANH983140 AWS983140:AXD983140 BGO983140:BGZ983140 BQK983140:BQV983140 CAG983140:CAR983140 CKC983140:CKN983140 CTY983140:CUJ983140 DDU983140:DEF983140 DNQ983140:DOB983140 DXM983140:DXX983140 EHI983140:EHT983140 ERE983140:ERP983140 FBA983140:FBL983140 FKW983140:FLH983140 FUS983140:FVD983140 GEO983140:GEZ983140 GOK983140:GOV983140 GYG983140:GYR983140 HIC983140:HIN983140 HRY983140:HSJ983140 IBU983140:ICF983140 ILQ983140:IMB983140 IVM983140:IVX983140 JFI983140:JFT983140 JPE983140:JPP983140 JZA983140:JZL983140 KIW983140:KJH983140 KSS983140:KTD983140 LCO983140:LCZ983140 LMK983140:LMV983140 LWG983140:LWR983140 MGC983140:MGN983140 MPY983140:MQJ983140 MZU983140:NAF983140 NJQ983140:NKB983140 NTM983140:NTX983140 ODI983140:ODT983140 ONE983140:ONP983140 OXA983140:OXL983140 PGW983140:PHH983140 PQS983140:PRD983140 QAO983140:QAZ983140 QKK983140:QKV983140 QUG983140:QUR983140 REC983140:REN983140 RNY983140:ROJ983140 RXU983140:RYF983140 SHQ983140:SIB983140 SRM983140:SRX983140 TBI983140:TBT983140 TLE983140:TLP983140 TVA983140:TVL983140 UEW983140:UFH983140 UOS983140:UPD983140 UYO983140:UYZ983140 VIK983140:VIV983140 VSG983140:VSR983140 WCC983140:WCN983140 WLY983140:WMJ983140 WVU983140:WWF983140 E8:X90 JA8:JT90 SW8:TP90 ACS8:ADL90 AMO8:ANH90 AWK8:AXD90 BGG8:BGZ90 BQC8:BQV90 BZY8:CAR90 CJU8:CKN90 CTQ8:CUJ90 DDM8:DEF90 DNI8:DOB90 DXE8:DXX90 EHA8:EHT90 EQW8:ERP90 FAS8:FBL90 FKO8:FLH90 FUK8:FVD90 GEG8:GEZ90 GOC8:GOV90 GXY8:GYR90 HHU8:HIN90 HRQ8:HSJ90 IBM8:ICF90 ILI8:IMB90 IVE8:IVX90 JFA8:JFT90 JOW8:JPP90 JYS8:JZL90 KIO8:KJH90 KSK8:KTD90 LCG8:LCZ90 LMC8:LMV90 LVY8:LWR90 MFU8:MGN90 MPQ8:MQJ90 MZM8:NAF90 NJI8:NKB90 NTE8:NTX90 ODA8:ODT90 OMW8:ONP90 OWS8:OXL90 PGO8:PHH90 PQK8:PRD90 QAG8:QAZ90 QKC8:QKV90 QTY8:QUR90 RDU8:REN90 RNQ8:ROJ90 RXM8:RYF90 SHI8:SIB90 SRE8:SRX90 TBA8:TBT90 TKW8:TLP90 TUS8:TVL90 UEO8:UFH90 UOK8:UPD90 UYG8:UYZ90 VIC8:VIV90 VRY8:VSR90 WBU8:WCN90 WLQ8:WMJ90 WVM8:WWF90 E65544:X65626 JA65544:JT65626 SW65544:TP65626 ACS65544:ADL65626 AMO65544:ANH65626 AWK65544:AXD65626 BGG65544:BGZ65626 BQC65544:BQV65626 BZY65544:CAR65626 CJU65544:CKN65626 CTQ65544:CUJ65626 DDM65544:DEF65626 DNI65544:DOB65626 DXE65544:DXX65626 EHA65544:EHT65626 EQW65544:ERP65626 FAS65544:FBL65626 FKO65544:FLH65626 FUK65544:FVD65626 GEG65544:GEZ65626 GOC65544:GOV65626 GXY65544:GYR65626 HHU65544:HIN65626 HRQ65544:HSJ65626 IBM65544:ICF65626 ILI65544:IMB65626 IVE65544:IVX65626 JFA65544:JFT65626 JOW65544:JPP65626 JYS65544:JZL65626 KIO65544:KJH65626 KSK65544:KTD65626 LCG65544:LCZ65626 LMC65544:LMV65626 LVY65544:LWR65626 MFU65544:MGN65626 MPQ65544:MQJ65626 MZM65544:NAF65626 NJI65544:NKB65626 NTE65544:NTX65626 ODA65544:ODT65626 OMW65544:ONP65626 OWS65544:OXL65626 PGO65544:PHH65626 PQK65544:PRD65626 QAG65544:QAZ65626 QKC65544:QKV65626 QTY65544:QUR65626 RDU65544:REN65626 RNQ65544:ROJ65626 RXM65544:RYF65626 SHI65544:SIB65626 SRE65544:SRX65626 TBA65544:TBT65626 TKW65544:TLP65626 TUS65544:TVL65626 UEO65544:UFH65626 UOK65544:UPD65626 UYG65544:UYZ65626 VIC65544:VIV65626 VRY65544:VSR65626 WBU65544:WCN65626 WLQ65544:WMJ65626 WVM65544:WWF65626 E131080:X131162 JA131080:JT131162 SW131080:TP131162 ACS131080:ADL131162 AMO131080:ANH131162 AWK131080:AXD131162 BGG131080:BGZ131162 BQC131080:BQV131162 BZY131080:CAR131162 CJU131080:CKN131162 CTQ131080:CUJ131162 DDM131080:DEF131162 DNI131080:DOB131162 DXE131080:DXX131162 EHA131080:EHT131162 EQW131080:ERP131162 FAS131080:FBL131162 FKO131080:FLH131162 FUK131080:FVD131162 GEG131080:GEZ131162 GOC131080:GOV131162 GXY131080:GYR131162 HHU131080:HIN131162 HRQ131080:HSJ131162 IBM131080:ICF131162 ILI131080:IMB131162 IVE131080:IVX131162 JFA131080:JFT131162 JOW131080:JPP131162 JYS131080:JZL131162 KIO131080:KJH131162 KSK131080:KTD131162 LCG131080:LCZ131162 LMC131080:LMV131162 LVY131080:LWR131162 MFU131080:MGN131162 MPQ131080:MQJ131162 MZM131080:NAF131162 NJI131080:NKB131162 NTE131080:NTX131162 ODA131080:ODT131162 OMW131080:ONP131162 OWS131080:OXL131162 PGO131080:PHH131162 PQK131080:PRD131162 QAG131080:QAZ131162 QKC131080:QKV131162 QTY131080:QUR131162 RDU131080:REN131162 RNQ131080:ROJ131162 RXM131080:RYF131162 SHI131080:SIB131162 SRE131080:SRX131162 TBA131080:TBT131162 TKW131080:TLP131162 TUS131080:TVL131162 UEO131080:UFH131162 UOK131080:UPD131162 UYG131080:UYZ131162 VIC131080:VIV131162 VRY131080:VSR131162 WBU131080:WCN131162 WLQ131080:WMJ131162 WVM131080:WWF131162 E196616:X196698 JA196616:JT196698 SW196616:TP196698 ACS196616:ADL196698 AMO196616:ANH196698 AWK196616:AXD196698 BGG196616:BGZ196698 BQC196616:BQV196698 BZY196616:CAR196698 CJU196616:CKN196698 CTQ196616:CUJ196698 DDM196616:DEF196698 DNI196616:DOB196698 DXE196616:DXX196698 EHA196616:EHT196698 EQW196616:ERP196698 FAS196616:FBL196698 FKO196616:FLH196698 FUK196616:FVD196698 GEG196616:GEZ196698 GOC196616:GOV196698 GXY196616:GYR196698 HHU196616:HIN196698 HRQ196616:HSJ196698 IBM196616:ICF196698 ILI196616:IMB196698 IVE196616:IVX196698 JFA196616:JFT196698 JOW196616:JPP196698 JYS196616:JZL196698 KIO196616:KJH196698 KSK196616:KTD196698 LCG196616:LCZ196698 LMC196616:LMV196698 LVY196616:LWR196698 MFU196616:MGN196698 MPQ196616:MQJ196698 MZM196616:NAF196698 NJI196616:NKB196698 NTE196616:NTX196698 ODA196616:ODT196698 OMW196616:ONP196698 OWS196616:OXL196698 PGO196616:PHH196698 PQK196616:PRD196698 QAG196616:QAZ196698 QKC196616:QKV196698 QTY196616:QUR196698 RDU196616:REN196698 RNQ196616:ROJ196698 RXM196616:RYF196698 SHI196616:SIB196698 SRE196616:SRX196698 TBA196616:TBT196698 TKW196616:TLP196698 TUS196616:TVL196698 UEO196616:UFH196698 UOK196616:UPD196698 UYG196616:UYZ196698 VIC196616:VIV196698 VRY196616:VSR196698 WBU196616:WCN196698 WLQ196616:WMJ196698 WVM196616:WWF196698 E262152:X262234 JA262152:JT262234 SW262152:TP262234 ACS262152:ADL262234 AMO262152:ANH262234 AWK262152:AXD262234 BGG262152:BGZ262234 BQC262152:BQV262234 BZY262152:CAR262234 CJU262152:CKN262234 CTQ262152:CUJ262234 DDM262152:DEF262234 DNI262152:DOB262234 DXE262152:DXX262234 EHA262152:EHT262234 EQW262152:ERP262234 FAS262152:FBL262234 FKO262152:FLH262234 FUK262152:FVD262234 GEG262152:GEZ262234 GOC262152:GOV262234 GXY262152:GYR262234 HHU262152:HIN262234 HRQ262152:HSJ262234 IBM262152:ICF262234 ILI262152:IMB262234 IVE262152:IVX262234 JFA262152:JFT262234 JOW262152:JPP262234 JYS262152:JZL262234 KIO262152:KJH262234 KSK262152:KTD262234 LCG262152:LCZ262234 LMC262152:LMV262234 LVY262152:LWR262234 MFU262152:MGN262234 MPQ262152:MQJ262234 MZM262152:NAF262234 NJI262152:NKB262234 NTE262152:NTX262234 ODA262152:ODT262234 OMW262152:ONP262234 OWS262152:OXL262234 PGO262152:PHH262234 PQK262152:PRD262234 QAG262152:QAZ262234 QKC262152:QKV262234 QTY262152:QUR262234 RDU262152:REN262234 RNQ262152:ROJ262234 RXM262152:RYF262234 SHI262152:SIB262234 SRE262152:SRX262234 TBA262152:TBT262234 TKW262152:TLP262234 TUS262152:TVL262234 UEO262152:UFH262234 UOK262152:UPD262234 UYG262152:UYZ262234 VIC262152:VIV262234 VRY262152:VSR262234 WBU262152:WCN262234 WLQ262152:WMJ262234 WVM262152:WWF262234 E327688:X327770 JA327688:JT327770 SW327688:TP327770 ACS327688:ADL327770 AMO327688:ANH327770 AWK327688:AXD327770 BGG327688:BGZ327770 BQC327688:BQV327770 BZY327688:CAR327770 CJU327688:CKN327770 CTQ327688:CUJ327770 DDM327688:DEF327770 DNI327688:DOB327770 DXE327688:DXX327770 EHA327688:EHT327770 EQW327688:ERP327770 FAS327688:FBL327770 FKO327688:FLH327770 FUK327688:FVD327770 GEG327688:GEZ327770 GOC327688:GOV327770 GXY327688:GYR327770 HHU327688:HIN327770 HRQ327688:HSJ327770 IBM327688:ICF327770 ILI327688:IMB327770 IVE327688:IVX327770 JFA327688:JFT327770 JOW327688:JPP327770 JYS327688:JZL327770 KIO327688:KJH327770 KSK327688:KTD327770 LCG327688:LCZ327770 LMC327688:LMV327770 LVY327688:LWR327770 MFU327688:MGN327770 MPQ327688:MQJ327770 MZM327688:NAF327770 NJI327688:NKB327770 NTE327688:NTX327770 ODA327688:ODT327770 OMW327688:ONP327770 OWS327688:OXL327770 PGO327688:PHH327770 PQK327688:PRD327770 QAG327688:QAZ327770 QKC327688:QKV327770 QTY327688:QUR327770 RDU327688:REN327770 RNQ327688:ROJ327770 RXM327688:RYF327770 SHI327688:SIB327770 SRE327688:SRX327770 TBA327688:TBT327770 TKW327688:TLP327770 TUS327688:TVL327770 UEO327688:UFH327770 UOK327688:UPD327770 UYG327688:UYZ327770 VIC327688:VIV327770 VRY327688:VSR327770 WBU327688:WCN327770 WLQ327688:WMJ327770 WVM327688:WWF327770 E393224:X393306 JA393224:JT393306 SW393224:TP393306 ACS393224:ADL393306 AMO393224:ANH393306 AWK393224:AXD393306 BGG393224:BGZ393306 BQC393224:BQV393306 BZY393224:CAR393306 CJU393224:CKN393306 CTQ393224:CUJ393306 DDM393224:DEF393306 DNI393224:DOB393306 DXE393224:DXX393306 EHA393224:EHT393306 EQW393224:ERP393306 FAS393224:FBL393306 FKO393224:FLH393306 FUK393224:FVD393306 GEG393224:GEZ393306 GOC393224:GOV393306 GXY393224:GYR393306 HHU393224:HIN393306 HRQ393224:HSJ393306 IBM393224:ICF393306 ILI393224:IMB393306 IVE393224:IVX393306 JFA393224:JFT393306 JOW393224:JPP393306 JYS393224:JZL393306 KIO393224:KJH393306 KSK393224:KTD393306 LCG393224:LCZ393306 LMC393224:LMV393306 LVY393224:LWR393306 MFU393224:MGN393306 MPQ393224:MQJ393306 MZM393224:NAF393306 NJI393224:NKB393306 NTE393224:NTX393306 ODA393224:ODT393306 OMW393224:ONP393306 OWS393224:OXL393306 PGO393224:PHH393306 PQK393224:PRD393306 QAG393224:QAZ393306 QKC393224:QKV393306 QTY393224:QUR393306 RDU393224:REN393306 RNQ393224:ROJ393306 RXM393224:RYF393306 SHI393224:SIB393306 SRE393224:SRX393306 TBA393224:TBT393306 TKW393224:TLP393306 TUS393224:TVL393306 UEO393224:UFH393306 UOK393224:UPD393306 UYG393224:UYZ393306 VIC393224:VIV393306 VRY393224:VSR393306 WBU393224:WCN393306 WLQ393224:WMJ393306 WVM393224:WWF393306 E458760:X458842 JA458760:JT458842 SW458760:TP458842 ACS458760:ADL458842 AMO458760:ANH458842 AWK458760:AXD458842 BGG458760:BGZ458842 BQC458760:BQV458842 BZY458760:CAR458842 CJU458760:CKN458842 CTQ458760:CUJ458842 DDM458760:DEF458842 DNI458760:DOB458842 DXE458760:DXX458842 EHA458760:EHT458842 EQW458760:ERP458842 FAS458760:FBL458842 FKO458760:FLH458842 FUK458760:FVD458842 GEG458760:GEZ458842 GOC458760:GOV458842 GXY458760:GYR458842 HHU458760:HIN458842 HRQ458760:HSJ458842 IBM458760:ICF458842 ILI458760:IMB458842 IVE458760:IVX458842 JFA458760:JFT458842 JOW458760:JPP458842 JYS458760:JZL458842 KIO458760:KJH458842 KSK458760:KTD458842 LCG458760:LCZ458842 LMC458760:LMV458842 LVY458760:LWR458842 MFU458760:MGN458842 MPQ458760:MQJ458842 MZM458760:NAF458842 NJI458760:NKB458842 NTE458760:NTX458842 ODA458760:ODT458842 OMW458760:ONP458842 OWS458760:OXL458842 PGO458760:PHH458842 PQK458760:PRD458842 QAG458760:QAZ458842 QKC458760:QKV458842 QTY458760:QUR458842 RDU458760:REN458842 RNQ458760:ROJ458842 RXM458760:RYF458842 SHI458760:SIB458842 SRE458760:SRX458842 TBA458760:TBT458842 TKW458760:TLP458842 TUS458760:TVL458842 UEO458760:UFH458842 UOK458760:UPD458842 UYG458760:UYZ458842 VIC458760:VIV458842 VRY458760:VSR458842 WBU458760:WCN458842 WLQ458760:WMJ458842 WVM458760:WWF458842 E524296:X524378 JA524296:JT524378 SW524296:TP524378 ACS524296:ADL524378 AMO524296:ANH524378 AWK524296:AXD524378 BGG524296:BGZ524378 BQC524296:BQV524378 BZY524296:CAR524378 CJU524296:CKN524378 CTQ524296:CUJ524378 DDM524296:DEF524378 DNI524296:DOB524378 DXE524296:DXX524378 EHA524296:EHT524378 EQW524296:ERP524378 FAS524296:FBL524378 FKO524296:FLH524378 FUK524296:FVD524378 GEG524296:GEZ524378 GOC524296:GOV524378 GXY524296:GYR524378 HHU524296:HIN524378 HRQ524296:HSJ524378 IBM524296:ICF524378 ILI524296:IMB524378 IVE524296:IVX524378 JFA524296:JFT524378 JOW524296:JPP524378 JYS524296:JZL524378 KIO524296:KJH524378 KSK524296:KTD524378 LCG524296:LCZ524378 LMC524296:LMV524378 LVY524296:LWR524378 MFU524296:MGN524378 MPQ524296:MQJ524378 MZM524296:NAF524378 NJI524296:NKB524378 NTE524296:NTX524378 ODA524296:ODT524378 OMW524296:ONP524378 OWS524296:OXL524378 PGO524296:PHH524378 PQK524296:PRD524378 QAG524296:QAZ524378 QKC524296:QKV524378 QTY524296:QUR524378 RDU524296:REN524378 RNQ524296:ROJ524378 RXM524296:RYF524378 SHI524296:SIB524378 SRE524296:SRX524378 TBA524296:TBT524378 TKW524296:TLP524378 TUS524296:TVL524378 UEO524296:UFH524378 UOK524296:UPD524378 UYG524296:UYZ524378 VIC524296:VIV524378 VRY524296:VSR524378 WBU524296:WCN524378 WLQ524296:WMJ524378 WVM524296:WWF524378 E589832:X589914 JA589832:JT589914 SW589832:TP589914 ACS589832:ADL589914 AMO589832:ANH589914 AWK589832:AXD589914 BGG589832:BGZ589914 BQC589832:BQV589914 BZY589832:CAR589914 CJU589832:CKN589914 CTQ589832:CUJ589914 DDM589832:DEF589914 DNI589832:DOB589914 DXE589832:DXX589914 EHA589832:EHT589914 EQW589832:ERP589914 FAS589832:FBL589914 FKO589832:FLH589914 FUK589832:FVD589914 GEG589832:GEZ589914 GOC589832:GOV589914 GXY589832:GYR589914 HHU589832:HIN589914 HRQ589832:HSJ589914 IBM589832:ICF589914 ILI589832:IMB589914 IVE589832:IVX589914 JFA589832:JFT589914 JOW589832:JPP589914 JYS589832:JZL589914 KIO589832:KJH589914 KSK589832:KTD589914 LCG589832:LCZ589914 LMC589832:LMV589914 LVY589832:LWR589914 MFU589832:MGN589914 MPQ589832:MQJ589914 MZM589832:NAF589914 NJI589832:NKB589914 NTE589832:NTX589914 ODA589832:ODT589914 OMW589832:ONP589914 OWS589832:OXL589914 PGO589832:PHH589914 PQK589832:PRD589914 QAG589832:QAZ589914 QKC589832:QKV589914 QTY589832:QUR589914 RDU589832:REN589914 RNQ589832:ROJ589914 RXM589832:RYF589914 SHI589832:SIB589914 SRE589832:SRX589914 TBA589832:TBT589914 TKW589832:TLP589914 TUS589832:TVL589914 UEO589832:UFH589914 UOK589832:UPD589914 UYG589832:UYZ589914 VIC589832:VIV589914 VRY589832:VSR589914 WBU589832:WCN589914 WLQ589832:WMJ589914 WVM589832:WWF589914 E655368:X655450 JA655368:JT655450 SW655368:TP655450 ACS655368:ADL655450 AMO655368:ANH655450 AWK655368:AXD655450 BGG655368:BGZ655450 BQC655368:BQV655450 BZY655368:CAR655450 CJU655368:CKN655450 CTQ655368:CUJ655450 DDM655368:DEF655450 DNI655368:DOB655450 DXE655368:DXX655450 EHA655368:EHT655450 EQW655368:ERP655450 FAS655368:FBL655450 FKO655368:FLH655450 FUK655368:FVD655450 GEG655368:GEZ655450 GOC655368:GOV655450 GXY655368:GYR655450 HHU655368:HIN655450 HRQ655368:HSJ655450 IBM655368:ICF655450 ILI655368:IMB655450 IVE655368:IVX655450 JFA655368:JFT655450 JOW655368:JPP655450 JYS655368:JZL655450 KIO655368:KJH655450 KSK655368:KTD655450 LCG655368:LCZ655450 LMC655368:LMV655450 LVY655368:LWR655450 MFU655368:MGN655450 MPQ655368:MQJ655450 MZM655368:NAF655450 NJI655368:NKB655450 NTE655368:NTX655450 ODA655368:ODT655450 OMW655368:ONP655450 OWS655368:OXL655450 PGO655368:PHH655450 PQK655368:PRD655450 QAG655368:QAZ655450 QKC655368:QKV655450 QTY655368:QUR655450 RDU655368:REN655450 RNQ655368:ROJ655450 RXM655368:RYF655450 SHI655368:SIB655450 SRE655368:SRX655450 TBA655368:TBT655450 TKW655368:TLP655450 TUS655368:TVL655450 UEO655368:UFH655450 UOK655368:UPD655450 UYG655368:UYZ655450 VIC655368:VIV655450 VRY655368:VSR655450 WBU655368:WCN655450 WLQ655368:WMJ655450 WVM655368:WWF655450 E720904:X720986 JA720904:JT720986 SW720904:TP720986 ACS720904:ADL720986 AMO720904:ANH720986 AWK720904:AXD720986 BGG720904:BGZ720986 BQC720904:BQV720986 BZY720904:CAR720986 CJU720904:CKN720986 CTQ720904:CUJ720986 DDM720904:DEF720986 DNI720904:DOB720986 DXE720904:DXX720986 EHA720904:EHT720986 EQW720904:ERP720986 FAS720904:FBL720986 FKO720904:FLH720986 FUK720904:FVD720986 GEG720904:GEZ720986 GOC720904:GOV720986 GXY720904:GYR720986 HHU720904:HIN720986 HRQ720904:HSJ720986 IBM720904:ICF720986 ILI720904:IMB720986 IVE720904:IVX720986 JFA720904:JFT720986 JOW720904:JPP720986 JYS720904:JZL720986 KIO720904:KJH720986 KSK720904:KTD720986 LCG720904:LCZ720986 LMC720904:LMV720986 LVY720904:LWR720986 MFU720904:MGN720986 MPQ720904:MQJ720986 MZM720904:NAF720986 NJI720904:NKB720986 NTE720904:NTX720986 ODA720904:ODT720986 OMW720904:ONP720986 OWS720904:OXL720986 PGO720904:PHH720986 PQK720904:PRD720986 QAG720904:QAZ720986 QKC720904:QKV720986 QTY720904:QUR720986 RDU720904:REN720986 RNQ720904:ROJ720986 RXM720904:RYF720986 SHI720904:SIB720986 SRE720904:SRX720986 TBA720904:TBT720986 TKW720904:TLP720986 TUS720904:TVL720986 UEO720904:UFH720986 UOK720904:UPD720986 UYG720904:UYZ720986 VIC720904:VIV720986 VRY720904:VSR720986 WBU720904:WCN720986 WLQ720904:WMJ720986 WVM720904:WWF720986 E786440:X786522 JA786440:JT786522 SW786440:TP786522 ACS786440:ADL786522 AMO786440:ANH786522 AWK786440:AXD786522 BGG786440:BGZ786522 BQC786440:BQV786522 BZY786440:CAR786522 CJU786440:CKN786522 CTQ786440:CUJ786522 DDM786440:DEF786522 DNI786440:DOB786522 DXE786440:DXX786522 EHA786440:EHT786522 EQW786440:ERP786522 FAS786440:FBL786522 FKO786440:FLH786522 FUK786440:FVD786522 GEG786440:GEZ786522 GOC786440:GOV786522 GXY786440:GYR786522 HHU786440:HIN786522 HRQ786440:HSJ786522 IBM786440:ICF786522 ILI786440:IMB786522 IVE786440:IVX786522 JFA786440:JFT786522 JOW786440:JPP786522 JYS786440:JZL786522 KIO786440:KJH786522 KSK786440:KTD786522 LCG786440:LCZ786522 LMC786440:LMV786522 LVY786440:LWR786522 MFU786440:MGN786522 MPQ786440:MQJ786522 MZM786440:NAF786522 NJI786440:NKB786522 NTE786440:NTX786522 ODA786440:ODT786522 OMW786440:ONP786522 OWS786440:OXL786522 PGO786440:PHH786522 PQK786440:PRD786522 QAG786440:QAZ786522 QKC786440:QKV786522 QTY786440:QUR786522 RDU786440:REN786522 RNQ786440:ROJ786522 RXM786440:RYF786522 SHI786440:SIB786522 SRE786440:SRX786522 TBA786440:TBT786522 TKW786440:TLP786522 TUS786440:TVL786522 UEO786440:UFH786522 UOK786440:UPD786522 UYG786440:UYZ786522 VIC786440:VIV786522 VRY786440:VSR786522 WBU786440:WCN786522 WLQ786440:WMJ786522 WVM786440:WWF786522 E851976:X852058 JA851976:JT852058 SW851976:TP852058 ACS851976:ADL852058 AMO851976:ANH852058 AWK851976:AXD852058 BGG851976:BGZ852058 BQC851976:BQV852058 BZY851976:CAR852058 CJU851976:CKN852058 CTQ851976:CUJ852058 DDM851976:DEF852058 DNI851976:DOB852058 DXE851976:DXX852058 EHA851976:EHT852058 EQW851976:ERP852058 FAS851976:FBL852058 FKO851976:FLH852058 FUK851976:FVD852058 GEG851976:GEZ852058 GOC851976:GOV852058 GXY851976:GYR852058 HHU851976:HIN852058 HRQ851976:HSJ852058 IBM851976:ICF852058 ILI851976:IMB852058 IVE851976:IVX852058 JFA851976:JFT852058 JOW851976:JPP852058 JYS851976:JZL852058 KIO851976:KJH852058 KSK851976:KTD852058 LCG851976:LCZ852058 LMC851976:LMV852058 LVY851976:LWR852058 MFU851976:MGN852058 MPQ851976:MQJ852058 MZM851976:NAF852058 NJI851976:NKB852058 NTE851976:NTX852058 ODA851976:ODT852058 OMW851976:ONP852058 OWS851976:OXL852058 PGO851976:PHH852058 PQK851976:PRD852058 QAG851976:QAZ852058 QKC851976:QKV852058 QTY851976:QUR852058 RDU851976:REN852058 RNQ851976:ROJ852058 RXM851976:RYF852058 SHI851976:SIB852058 SRE851976:SRX852058 TBA851976:TBT852058 TKW851976:TLP852058 TUS851976:TVL852058 UEO851976:UFH852058 UOK851976:UPD852058 UYG851976:UYZ852058 VIC851976:VIV852058 VRY851976:VSR852058 WBU851976:WCN852058 WLQ851976:WMJ852058 WVM851976:WWF852058 E917512:X917594 JA917512:JT917594 SW917512:TP917594 ACS917512:ADL917594 AMO917512:ANH917594 AWK917512:AXD917594 BGG917512:BGZ917594 BQC917512:BQV917594 BZY917512:CAR917594 CJU917512:CKN917594 CTQ917512:CUJ917594 DDM917512:DEF917594 DNI917512:DOB917594 DXE917512:DXX917594 EHA917512:EHT917594 EQW917512:ERP917594 FAS917512:FBL917594 FKO917512:FLH917594 FUK917512:FVD917594 GEG917512:GEZ917594 GOC917512:GOV917594 GXY917512:GYR917594 HHU917512:HIN917594 HRQ917512:HSJ917594 IBM917512:ICF917594 ILI917512:IMB917594 IVE917512:IVX917594 JFA917512:JFT917594 JOW917512:JPP917594 JYS917512:JZL917594 KIO917512:KJH917594 KSK917512:KTD917594 LCG917512:LCZ917594 LMC917512:LMV917594 LVY917512:LWR917594 MFU917512:MGN917594 MPQ917512:MQJ917594 MZM917512:NAF917594 NJI917512:NKB917594 NTE917512:NTX917594 ODA917512:ODT917594 OMW917512:ONP917594 OWS917512:OXL917594 PGO917512:PHH917594 PQK917512:PRD917594 QAG917512:QAZ917594 QKC917512:QKV917594 QTY917512:QUR917594 RDU917512:REN917594 RNQ917512:ROJ917594 RXM917512:RYF917594 SHI917512:SIB917594 SRE917512:SRX917594 TBA917512:TBT917594 TKW917512:TLP917594 TUS917512:TVL917594 UEO917512:UFH917594 UOK917512:UPD917594 UYG917512:UYZ917594 VIC917512:VIV917594 VRY917512:VSR917594 WBU917512:WCN917594 WLQ917512:WMJ917594 WVM917512:WWF917594 E983048:X983130 JA983048:JT983130 SW983048:TP983130 ACS983048:ADL983130 AMO983048:ANH983130 AWK983048:AXD983130 BGG983048:BGZ983130 BQC983048:BQV983130 BZY983048:CAR983130 CJU983048:CKN983130 CTQ983048:CUJ983130 DDM983048:DEF983130 DNI983048:DOB983130 DXE983048:DXX983130 EHA983048:EHT983130 EQW983048:ERP983130 FAS983048:FBL983130 FKO983048:FLH983130 FUK983048:FVD983130 GEG983048:GEZ983130 GOC983048:GOV983130 GXY983048:GYR983130 HHU983048:HIN983130 HRQ983048:HSJ983130 IBM983048:ICF983130 ILI983048:IMB983130 IVE983048:IVX983130 JFA983048:JFT983130 JOW983048:JPP983130 JYS983048:JZL983130 KIO983048:KJH983130 KSK983048:KTD983130 LCG983048:LCZ983130 LMC983048:LMV983130 LVY983048:LWR983130 MFU983048:MGN983130 MPQ983048:MQJ983130 MZM983048:NAF983130 NJI983048:NKB983130 NTE983048:NTX983130 ODA983048:ODT983130 OMW983048:ONP983130 OWS983048:OXL983130 PGO983048:PHH983130 PQK983048:PRD983130 QAG983048:QAZ983130 QKC983048:QKV983130 QTY983048:QUR983130 RDU983048:REN983130 RNQ983048:ROJ983130 RXM983048:RYF983130 SHI983048:SIB983130 SRE983048:SRX983130 TBA983048:TBT983130 TKW983048:TLP983130 TUS983048:TVL983130 UEO983048:UFH983130 UOK983048:UPD983130 UYG983048:UYZ983130 VIC983048:VIV983130 VRY983048:VSR983130 WBU983048:WCN983130 WLQ983048:WMJ983130 WVM983048:WWF983130" xr:uid="{00000000-0002-0000-0300-000001000000}"/>
  </dataValidations>
  <pageMargins left="1.3779527559055118" right="0.19685039370078741" top="0.78740157480314965" bottom="0.39370078740157483" header="0.51181102362204722" footer="0.51181102362204722"/>
  <pageSetup paperSize="8" scale="91" orientation="portrait" r:id="rId1"/>
  <headerFooter alignWithMargins="0"/>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S194"/>
  <sheetViews>
    <sheetView topLeftCell="A169" zoomScaleNormal="100" workbookViewId="0">
      <selection activeCell="M184" sqref="M184"/>
    </sheetView>
  </sheetViews>
  <sheetFormatPr defaultRowHeight="25.5" customHeight="1"/>
  <cols>
    <col min="1" max="1" width="13.88671875" style="369" bestFit="1" customWidth="1"/>
    <col min="2" max="2" width="5.44140625" style="370" customWidth="1"/>
    <col min="3" max="3" width="6.33203125" style="386" customWidth="1"/>
    <col min="4" max="8" width="6.33203125" style="369" customWidth="1"/>
    <col min="9" max="9" width="9.6640625" style="371" bestFit="1" customWidth="1"/>
    <col min="10" max="10" width="6.33203125" style="371" customWidth="1"/>
    <col min="11" max="11" width="6" style="371" bestFit="1" customWidth="1"/>
    <col min="12" max="12" width="10.109375" style="372" bestFit="1" customWidth="1"/>
    <col min="13" max="13" width="18.33203125" style="394" bestFit="1" customWidth="1"/>
    <col min="14" max="14" width="9.6640625" style="369" bestFit="1" customWidth="1"/>
    <col min="15" max="15" width="10.109375" style="369" bestFit="1" customWidth="1"/>
    <col min="16" max="257" width="9" style="369"/>
    <col min="258" max="258" width="5.44140625" style="369" customWidth="1"/>
    <col min="259" max="264" width="6.33203125" style="369" customWidth="1"/>
    <col min="265" max="265" width="5.77734375" style="369" customWidth="1"/>
    <col min="266" max="266" width="6.33203125" style="369" customWidth="1"/>
    <col min="267" max="267" width="2.21875" style="369" customWidth="1"/>
    <col min="268" max="268" width="8" style="369" customWidth="1"/>
    <col min="269" max="269" width="5.33203125" style="369" customWidth="1"/>
    <col min="270" max="270" width="7.44140625" style="369" customWidth="1"/>
    <col min="271" max="513" width="9" style="369"/>
    <col min="514" max="514" width="5.44140625" style="369" customWidth="1"/>
    <col min="515" max="520" width="6.33203125" style="369" customWidth="1"/>
    <col min="521" max="521" width="5.77734375" style="369" customWidth="1"/>
    <col min="522" max="522" width="6.33203125" style="369" customWidth="1"/>
    <col min="523" max="523" width="2.21875" style="369" customWidth="1"/>
    <col min="524" max="524" width="8" style="369" customWidth="1"/>
    <col min="525" max="525" width="5.33203125" style="369" customWidth="1"/>
    <col min="526" max="526" width="7.44140625" style="369" customWidth="1"/>
    <col min="527" max="769" width="9" style="369"/>
    <col min="770" max="770" width="5.44140625" style="369" customWidth="1"/>
    <col min="771" max="776" width="6.33203125" style="369" customWidth="1"/>
    <col min="777" max="777" width="5.77734375" style="369" customWidth="1"/>
    <col min="778" max="778" width="6.33203125" style="369" customWidth="1"/>
    <col min="779" max="779" width="2.21875" style="369" customWidth="1"/>
    <col min="780" max="780" width="8" style="369" customWidth="1"/>
    <col min="781" max="781" width="5.33203125" style="369" customWidth="1"/>
    <col min="782" max="782" width="7.44140625" style="369" customWidth="1"/>
    <col min="783" max="1025" width="9" style="369"/>
    <col min="1026" max="1026" width="5.44140625" style="369" customWidth="1"/>
    <col min="1027" max="1032" width="6.33203125" style="369" customWidth="1"/>
    <col min="1033" max="1033" width="5.77734375" style="369" customWidth="1"/>
    <col min="1034" max="1034" width="6.33203125" style="369" customWidth="1"/>
    <col min="1035" max="1035" width="2.21875" style="369" customWidth="1"/>
    <col min="1036" max="1036" width="8" style="369" customWidth="1"/>
    <col min="1037" max="1037" width="5.33203125" style="369" customWidth="1"/>
    <col min="1038" max="1038" width="7.44140625" style="369" customWidth="1"/>
    <col min="1039" max="1281" width="9" style="369"/>
    <col min="1282" max="1282" width="5.44140625" style="369" customWidth="1"/>
    <col min="1283" max="1288" width="6.33203125" style="369" customWidth="1"/>
    <col min="1289" max="1289" width="5.77734375" style="369" customWidth="1"/>
    <col min="1290" max="1290" width="6.33203125" style="369" customWidth="1"/>
    <col min="1291" max="1291" width="2.21875" style="369" customWidth="1"/>
    <col min="1292" max="1292" width="8" style="369" customWidth="1"/>
    <col min="1293" max="1293" width="5.33203125" style="369" customWidth="1"/>
    <col min="1294" max="1294" width="7.44140625" style="369" customWidth="1"/>
    <col min="1295" max="1537" width="9" style="369"/>
    <col min="1538" max="1538" width="5.44140625" style="369" customWidth="1"/>
    <col min="1539" max="1544" width="6.33203125" style="369" customWidth="1"/>
    <col min="1545" max="1545" width="5.77734375" style="369" customWidth="1"/>
    <col min="1546" max="1546" width="6.33203125" style="369" customWidth="1"/>
    <col min="1547" max="1547" width="2.21875" style="369" customWidth="1"/>
    <col min="1548" max="1548" width="8" style="369" customWidth="1"/>
    <col min="1549" max="1549" width="5.33203125" style="369" customWidth="1"/>
    <col min="1550" max="1550" width="7.44140625" style="369" customWidth="1"/>
    <col min="1551" max="1793" width="9" style="369"/>
    <col min="1794" max="1794" width="5.44140625" style="369" customWidth="1"/>
    <col min="1795" max="1800" width="6.33203125" style="369" customWidth="1"/>
    <col min="1801" max="1801" width="5.77734375" style="369" customWidth="1"/>
    <col min="1802" max="1802" width="6.33203125" style="369" customWidth="1"/>
    <col min="1803" max="1803" width="2.21875" style="369" customWidth="1"/>
    <col min="1804" max="1804" width="8" style="369" customWidth="1"/>
    <col min="1805" max="1805" width="5.33203125" style="369" customWidth="1"/>
    <col min="1806" max="1806" width="7.44140625" style="369" customWidth="1"/>
    <col min="1807" max="2049" width="9" style="369"/>
    <col min="2050" max="2050" width="5.44140625" style="369" customWidth="1"/>
    <col min="2051" max="2056" width="6.33203125" style="369" customWidth="1"/>
    <col min="2057" max="2057" width="5.77734375" style="369" customWidth="1"/>
    <col min="2058" max="2058" width="6.33203125" style="369" customWidth="1"/>
    <col min="2059" max="2059" width="2.21875" style="369" customWidth="1"/>
    <col min="2060" max="2060" width="8" style="369" customWidth="1"/>
    <col min="2061" max="2061" width="5.33203125" style="369" customWidth="1"/>
    <col min="2062" max="2062" width="7.44140625" style="369" customWidth="1"/>
    <col min="2063" max="2305" width="9" style="369"/>
    <col min="2306" max="2306" width="5.44140625" style="369" customWidth="1"/>
    <col min="2307" max="2312" width="6.33203125" style="369" customWidth="1"/>
    <col min="2313" max="2313" width="5.77734375" style="369" customWidth="1"/>
    <col min="2314" max="2314" width="6.33203125" style="369" customWidth="1"/>
    <col min="2315" max="2315" width="2.21875" style="369" customWidth="1"/>
    <col min="2316" max="2316" width="8" style="369" customWidth="1"/>
    <col min="2317" max="2317" width="5.33203125" style="369" customWidth="1"/>
    <col min="2318" max="2318" width="7.44140625" style="369" customWidth="1"/>
    <col min="2319" max="2561" width="9" style="369"/>
    <col min="2562" max="2562" width="5.44140625" style="369" customWidth="1"/>
    <col min="2563" max="2568" width="6.33203125" style="369" customWidth="1"/>
    <col min="2569" max="2569" width="5.77734375" style="369" customWidth="1"/>
    <col min="2570" max="2570" width="6.33203125" style="369" customWidth="1"/>
    <col min="2571" max="2571" width="2.21875" style="369" customWidth="1"/>
    <col min="2572" max="2572" width="8" style="369" customWidth="1"/>
    <col min="2573" max="2573" width="5.33203125" style="369" customWidth="1"/>
    <col min="2574" max="2574" width="7.44140625" style="369" customWidth="1"/>
    <col min="2575" max="2817" width="9" style="369"/>
    <col min="2818" max="2818" width="5.44140625" style="369" customWidth="1"/>
    <col min="2819" max="2824" width="6.33203125" style="369" customWidth="1"/>
    <col min="2825" max="2825" width="5.77734375" style="369" customWidth="1"/>
    <col min="2826" max="2826" width="6.33203125" style="369" customWidth="1"/>
    <col min="2827" max="2827" width="2.21875" style="369" customWidth="1"/>
    <col min="2828" max="2828" width="8" style="369" customWidth="1"/>
    <col min="2829" max="2829" width="5.33203125" style="369" customWidth="1"/>
    <col min="2830" max="2830" width="7.44140625" style="369" customWidth="1"/>
    <col min="2831" max="3073" width="9" style="369"/>
    <col min="3074" max="3074" width="5.44140625" style="369" customWidth="1"/>
    <col min="3075" max="3080" width="6.33203125" style="369" customWidth="1"/>
    <col min="3081" max="3081" width="5.77734375" style="369" customWidth="1"/>
    <col min="3082" max="3082" width="6.33203125" style="369" customWidth="1"/>
    <col min="3083" max="3083" width="2.21875" style="369" customWidth="1"/>
    <col min="3084" max="3084" width="8" style="369" customWidth="1"/>
    <col min="3085" max="3085" width="5.33203125" style="369" customWidth="1"/>
    <col min="3086" max="3086" width="7.44140625" style="369" customWidth="1"/>
    <col min="3087" max="3329" width="9" style="369"/>
    <col min="3330" max="3330" width="5.44140625" style="369" customWidth="1"/>
    <col min="3331" max="3336" width="6.33203125" style="369" customWidth="1"/>
    <col min="3337" max="3337" width="5.77734375" style="369" customWidth="1"/>
    <col min="3338" max="3338" width="6.33203125" style="369" customWidth="1"/>
    <col min="3339" max="3339" width="2.21875" style="369" customWidth="1"/>
    <col min="3340" max="3340" width="8" style="369" customWidth="1"/>
    <col min="3341" max="3341" width="5.33203125" style="369" customWidth="1"/>
    <col min="3342" max="3342" width="7.44140625" style="369" customWidth="1"/>
    <col min="3343" max="3585" width="9" style="369"/>
    <col min="3586" max="3586" width="5.44140625" style="369" customWidth="1"/>
    <col min="3587" max="3592" width="6.33203125" style="369" customWidth="1"/>
    <col min="3593" max="3593" width="5.77734375" style="369" customWidth="1"/>
    <col min="3594" max="3594" width="6.33203125" style="369" customWidth="1"/>
    <col min="3595" max="3595" width="2.21875" style="369" customWidth="1"/>
    <col min="3596" max="3596" width="8" style="369" customWidth="1"/>
    <col min="3597" max="3597" width="5.33203125" style="369" customWidth="1"/>
    <col min="3598" max="3598" width="7.44140625" style="369" customWidth="1"/>
    <col min="3599" max="3841" width="9" style="369"/>
    <col min="3842" max="3842" width="5.44140625" style="369" customWidth="1"/>
    <col min="3843" max="3848" width="6.33203125" style="369" customWidth="1"/>
    <col min="3849" max="3849" width="5.77734375" style="369" customWidth="1"/>
    <col min="3850" max="3850" width="6.33203125" style="369" customWidth="1"/>
    <col min="3851" max="3851" width="2.21875" style="369" customWidth="1"/>
    <col min="3852" max="3852" width="8" style="369" customWidth="1"/>
    <col min="3853" max="3853" width="5.33203125" style="369" customWidth="1"/>
    <col min="3854" max="3854" width="7.44140625" style="369" customWidth="1"/>
    <col min="3855" max="4097" width="9" style="369"/>
    <col min="4098" max="4098" width="5.44140625" style="369" customWidth="1"/>
    <col min="4099" max="4104" width="6.33203125" style="369" customWidth="1"/>
    <col min="4105" max="4105" width="5.77734375" style="369" customWidth="1"/>
    <col min="4106" max="4106" width="6.33203125" style="369" customWidth="1"/>
    <col min="4107" max="4107" width="2.21875" style="369" customWidth="1"/>
    <col min="4108" max="4108" width="8" style="369" customWidth="1"/>
    <col min="4109" max="4109" width="5.33203125" style="369" customWidth="1"/>
    <col min="4110" max="4110" width="7.44140625" style="369" customWidth="1"/>
    <col min="4111" max="4353" width="9" style="369"/>
    <col min="4354" max="4354" width="5.44140625" style="369" customWidth="1"/>
    <col min="4355" max="4360" width="6.33203125" style="369" customWidth="1"/>
    <col min="4361" max="4361" width="5.77734375" style="369" customWidth="1"/>
    <col min="4362" max="4362" width="6.33203125" style="369" customWidth="1"/>
    <col min="4363" max="4363" width="2.21875" style="369" customWidth="1"/>
    <col min="4364" max="4364" width="8" style="369" customWidth="1"/>
    <col min="4365" max="4365" width="5.33203125" style="369" customWidth="1"/>
    <col min="4366" max="4366" width="7.44140625" style="369" customWidth="1"/>
    <col min="4367" max="4609" width="9" style="369"/>
    <col min="4610" max="4610" width="5.44140625" style="369" customWidth="1"/>
    <col min="4611" max="4616" width="6.33203125" style="369" customWidth="1"/>
    <col min="4617" max="4617" width="5.77734375" style="369" customWidth="1"/>
    <col min="4618" max="4618" width="6.33203125" style="369" customWidth="1"/>
    <col min="4619" max="4619" width="2.21875" style="369" customWidth="1"/>
    <col min="4620" max="4620" width="8" style="369" customWidth="1"/>
    <col min="4621" max="4621" width="5.33203125" style="369" customWidth="1"/>
    <col min="4622" max="4622" width="7.44140625" style="369" customWidth="1"/>
    <col min="4623" max="4865" width="9" style="369"/>
    <col min="4866" max="4866" width="5.44140625" style="369" customWidth="1"/>
    <col min="4867" max="4872" width="6.33203125" style="369" customWidth="1"/>
    <col min="4873" max="4873" width="5.77734375" style="369" customWidth="1"/>
    <col min="4874" max="4874" width="6.33203125" style="369" customWidth="1"/>
    <col min="4875" max="4875" width="2.21875" style="369" customWidth="1"/>
    <col min="4876" max="4876" width="8" style="369" customWidth="1"/>
    <col min="4877" max="4877" width="5.33203125" style="369" customWidth="1"/>
    <col min="4878" max="4878" width="7.44140625" style="369" customWidth="1"/>
    <col min="4879" max="5121" width="9" style="369"/>
    <col min="5122" max="5122" width="5.44140625" style="369" customWidth="1"/>
    <col min="5123" max="5128" width="6.33203125" style="369" customWidth="1"/>
    <col min="5129" max="5129" width="5.77734375" style="369" customWidth="1"/>
    <col min="5130" max="5130" width="6.33203125" style="369" customWidth="1"/>
    <col min="5131" max="5131" width="2.21875" style="369" customWidth="1"/>
    <col min="5132" max="5132" width="8" style="369" customWidth="1"/>
    <col min="5133" max="5133" width="5.33203125" style="369" customWidth="1"/>
    <col min="5134" max="5134" width="7.44140625" style="369" customWidth="1"/>
    <col min="5135" max="5377" width="9" style="369"/>
    <col min="5378" max="5378" width="5.44140625" style="369" customWidth="1"/>
    <col min="5379" max="5384" width="6.33203125" style="369" customWidth="1"/>
    <col min="5385" max="5385" width="5.77734375" style="369" customWidth="1"/>
    <col min="5386" max="5386" width="6.33203125" style="369" customWidth="1"/>
    <col min="5387" max="5387" width="2.21875" style="369" customWidth="1"/>
    <col min="5388" max="5388" width="8" style="369" customWidth="1"/>
    <col min="5389" max="5389" width="5.33203125" style="369" customWidth="1"/>
    <col min="5390" max="5390" width="7.44140625" style="369" customWidth="1"/>
    <col min="5391" max="5633" width="9" style="369"/>
    <col min="5634" max="5634" width="5.44140625" style="369" customWidth="1"/>
    <col min="5635" max="5640" width="6.33203125" style="369" customWidth="1"/>
    <col min="5641" max="5641" width="5.77734375" style="369" customWidth="1"/>
    <col min="5642" max="5642" width="6.33203125" style="369" customWidth="1"/>
    <col min="5643" max="5643" width="2.21875" style="369" customWidth="1"/>
    <col min="5644" max="5644" width="8" style="369" customWidth="1"/>
    <col min="5645" max="5645" width="5.33203125" style="369" customWidth="1"/>
    <col min="5646" max="5646" width="7.44140625" style="369" customWidth="1"/>
    <col min="5647" max="5889" width="9" style="369"/>
    <col min="5890" max="5890" width="5.44140625" style="369" customWidth="1"/>
    <col min="5891" max="5896" width="6.33203125" style="369" customWidth="1"/>
    <col min="5897" max="5897" width="5.77734375" style="369" customWidth="1"/>
    <col min="5898" max="5898" width="6.33203125" style="369" customWidth="1"/>
    <col min="5899" max="5899" width="2.21875" style="369" customWidth="1"/>
    <col min="5900" max="5900" width="8" style="369" customWidth="1"/>
    <col min="5901" max="5901" width="5.33203125" style="369" customWidth="1"/>
    <col min="5902" max="5902" width="7.44140625" style="369" customWidth="1"/>
    <col min="5903" max="6145" width="9" style="369"/>
    <col min="6146" max="6146" width="5.44140625" style="369" customWidth="1"/>
    <col min="6147" max="6152" width="6.33203125" style="369" customWidth="1"/>
    <col min="6153" max="6153" width="5.77734375" style="369" customWidth="1"/>
    <col min="6154" max="6154" width="6.33203125" style="369" customWidth="1"/>
    <col min="6155" max="6155" width="2.21875" style="369" customWidth="1"/>
    <col min="6156" max="6156" width="8" style="369" customWidth="1"/>
    <col min="6157" max="6157" width="5.33203125" style="369" customWidth="1"/>
    <col min="6158" max="6158" width="7.44140625" style="369" customWidth="1"/>
    <col min="6159" max="6401" width="9" style="369"/>
    <col min="6402" max="6402" width="5.44140625" style="369" customWidth="1"/>
    <col min="6403" max="6408" width="6.33203125" style="369" customWidth="1"/>
    <col min="6409" max="6409" width="5.77734375" style="369" customWidth="1"/>
    <col min="6410" max="6410" width="6.33203125" style="369" customWidth="1"/>
    <col min="6411" max="6411" width="2.21875" style="369" customWidth="1"/>
    <col min="6412" max="6412" width="8" style="369" customWidth="1"/>
    <col min="6413" max="6413" width="5.33203125" style="369" customWidth="1"/>
    <col min="6414" max="6414" width="7.44140625" style="369" customWidth="1"/>
    <col min="6415" max="6657" width="9" style="369"/>
    <col min="6658" max="6658" width="5.44140625" style="369" customWidth="1"/>
    <col min="6659" max="6664" width="6.33203125" style="369" customWidth="1"/>
    <col min="6665" max="6665" width="5.77734375" style="369" customWidth="1"/>
    <col min="6666" max="6666" width="6.33203125" style="369" customWidth="1"/>
    <col min="6667" max="6667" width="2.21875" style="369" customWidth="1"/>
    <col min="6668" max="6668" width="8" style="369" customWidth="1"/>
    <col min="6669" max="6669" width="5.33203125" style="369" customWidth="1"/>
    <col min="6670" max="6670" width="7.44140625" style="369" customWidth="1"/>
    <col min="6671" max="6913" width="9" style="369"/>
    <col min="6914" max="6914" width="5.44140625" style="369" customWidth="1"/>
    <col min="6915" max="6920" width="6.33203125" style="369" customWidth="1"/>
    <col min="6921" max="6921" width="5.77734375" style="369" customWidth="1"/>
    <col min="6922" max="6922" width="6.33203125" style="369" customWidth="1"/>
    <col min="6923" max="6923" width="2.21875" style="369" customWidth="1"/>
    <col min="6924" max="6924" width="8" style="369" customWidth="1"/>
    <col min="6925" max="6925" width="5.33203125" style="369" customWidth="1"/>
    <col min="6926" max="6926" width="7.44140625" style="369" customWidth="1"/>
    <col min="6927" max="7169" width="9" style="369"/>
    <col min="7170" max="7170" width="5.44140625" style="369" customWidth="1"/>
    <col min="7171" max="7176" width="6.33203125" style="369" customWidth="1"/>
    <col min="7177" max="7177" width="5.77734375" style="369" customWidth="1"/>
    <col min="7178" max="7178" width="6.33203125" style="369" customWidth="1"/>
    <col min="7179" max="7179" width="2.21875" style="369" customWidth="1"/>
    <col min="7180" max="7180" width="8" style="369" customWidth="1"/>
    <col min="7181" max="7181" width="5.33203125" style="369" customWidth="1"/>
    <col min="7182" max="7182" width="7.44140625" style="369" customWidth="1"/>
    <col min="7183" max="7425" width="9" style="369"/>
    <col min="7426" max="7426" width="5.44140625" style="369" customWidth="1"/>
    <col min="7427" max="7432" width="6.33203125" style="369" customWidth="1"/>
    <col min="7433" max="7433" width="5.77734375" style="369" customWidth="1"/>
    <col min="7434" max="7434" width="6.33203125" style="369" customWidth="1"/>
    <col min="7435" max="7435" width="2.21875" style="369" customWidth="1"/>
    <col min="7436" max="7436" width="8" style="369" customWidth="1"/>
    <col min="7437" max="7437" width="5.33203125" style="369" customWidth="1"/>
    <col min="7438" max="7438" width="7.44140625" style="369" customWidth="1"/>
    <col min="7439" max="7681" width="9" style="369"/>
    <col min="7682" max="7682" width="5.44140625" style="369" customWidth="1"/>
    <col min="7683" max="7688" width="6.33203125" style="369" customWidth="1"/>
    <col min="7689" max="7689" width="5.77734375" style="369" customWidth="1"/>
    <col min="7690" max="7690" width="6.33203125" style="369" customWidth="1"/>
    <col min="7691" max="7691" width="2.21875" style="369" customWidth="1"/>
    <col min="7692" max="7692" width="8" style="369" customWidth="1"/>
    <col min="7693" max="7693" width="5.33203125" style="369" customWidth="1"/>
    <col min="7694" max="7694" width="7.44140625" style="369" customWidth="1"/>
    <col min="7695" max="7937" width="9" style="369"/>
    <col min="7938" max="7938" width="5.44140625" style="369" customWidth="1"/>
    <col min="7939" max="7944" width="6.33203125" style="369" customWidth="1"/>
    <col min="7945" max="7945" width="5.77734375" style="369" customWidth="1"/>
    <col min="7946" max="7946" width="6.33203125" style="369" customWidth="1"/>
    <col min="7947" max="7947" width="2.21875" style="369" customWidth="1"/>
    <col min="7948" max="7948" width="8" style="369" customWidth="1"/>
    <col min="7949" max="7949" width="5.33203125" style="369" customWidth="1"/>
    <col min="7950" max="7950" width="7.44140625" style="369" customWidth="1"/>
    <col min="7951" max="8193" width="9" style="369"/>
    <col min="8194" max="8194" width="5.44140625" style="369" customWidth="1"/>
    <col min="8195" max="8200" width="6.33203125" style="369" customWidth="1"/>
    <col min="8201" max="8201" width="5.77734375" style="369" customWidth="1"/>
    <col min="8202" max="8202" width="6.33203125" style="369" customWidth="1"/>
    <col min="8203" max="8203" width="2.21875" style="369" customWidth="1"/>
    <col min="8204" max="8204" width="8" style="369" customWidth="1"/>
    <col min="8205" max="8205" width="5.33203125" style="369" customWidth="1"/>
    <col min="8206" max="8206" width="7.44140625" style="369" customWidth="1"/>
    <col min="8207" max="8449" width="9" style="369"/>
    <col min="8450" max="8450" width="5.44140625" style="369" customWidth="1"/>
    <col min="8451" max="8456" width="6.33203125" style="369" customWidth="1"/>
    <col min="8457" max="8457" width="5.77734375" style="369" customWidth="1"/>
    <col min="8458" max="8458" width="6.33203125" style="369" customWidth="1"/>
    <col min="8459" max="8459" width="2.21875" style="369" customWidth="1"/>
    <col min="8460" max="8460" width="8" style="369" customWidth="1"/>
    <col min="8461" max="8461" width="5.33203125" style="369" customWidth="1"/>
    <col min="8462" max="8462" width="7.44140625" style="369" customWidth="1"/>
    <col min="8463" max="8705" width="9" style="369"/>
    <col min="8706" max="8706" width="5.44140625" style="369" customWidth="1"/>
    <col min="8707" max="8712" width="6.33203125" style="369" customWidth="1"/>
    <col min="8713" max="8713" width="5.77734375" style="369" customWidth="1"/>
    <col min="8714" max="8714" width="6.33203125" style="369" customWidth="1"/>
    <col min="8715" max="8715" width="2.21875" style="369" customWidth="1"/>
    <col min="8716" max="8716" width="8" style="369" customWidth="1"/>
    <col min="8717" max="8717" width="5.33203125" style="369" customWidth="1"/>
    <col min="8718" max="8718" width="7.44140625" style="369" customWidth="1"/>
    <col min="8719" max="8961" width="9" style="369"/>
    <col min="8962" max="8962" width="5.44140625" style="369" customWidth="1"/>
    <col min="8963" max="8968" width="6.33203125" style="369" customWidth="1"/>
    <col min="8969" max="8969" width="5.77734375" style="369" customWidth="1"/>
    <col min="8970" max="8970" width="6.33203125" style="369" customWidth="1"/>
    <col min="8971" max="8971" width="2.21875" style="369" customWidth="1"/>
    <col min="8972" max="8972" width="8" style="369" customWidth="1"/>
    <col min="8973" max="8973" width="5.33203125" style="369" customWidth="1"/>
    <col min="8974" max="8974" width="7.44140625" style="369" customWidth="1"/>
    <col min="8975" max="9217" width="9" style="369"/>
    <col min="9218" max="9218" width="5.44140625" style="369" customWidth="1"/>
    <col min="9219" max="9224" width="6.33203125" style="369" customWidth="1"/>
    <col min="9225" max="9225" width="5.77734375" style="369" customWidth="1"/>
    <col min="9226" max="9226" width="6.33203125" style="369" customWidth="1"/>
    <col min="9227" max="9227" width="2.21875" style="369" customWidth="1"/>
    <col min="9228" max="9228" width="8" style="369" customWidth="1"/>
    <col min="9229" max="9229" width="5.33203125" style="369" customWidth="1"/>
    <col min="9230" max="9230" width="7.44140625" style="369" customWidth="1"/>
    <col min="9231" max="9473" width="9" style="369"/>
    <col min="9474" max="9474" width="5.44140625" style="369" customWidth="1"/>
    <col min="9475" max="9480" width="6.33203125" style="369" customWidth="1"/>
    <col min="9481" max="9481" width="5.77734375" style="369" customWidth="1"/>
    <col min="9482" max="9482" width="6.33203125" style="369" customWidth="1"/>
    <col min="9483" max="9483" width="2.21875" style="369" customWidth="1"/>
    <col min="9484" max="9484" width="8" style="369" customWidth="1"/>
    <col min="9485" max="9485" width="5.33203125" style="369" customWidth="1"/>
    <col min="9486" max="9486" width="7.44140625" style="369" customWidth="1"/>
    <col min="9487" max="9729" width="9" style="369"/>
    <col min="9730" max="9730" width="5.44140625" style="369" customWidth="1"/>
    <col min="9731" max="9736" width="6.33203125" style="369" customWidth="1"/>
    <col min="9737" max="9737" width="5.77734375" style="369" customWidth="1"/>
    <col min="9738" max="9738" width="6.33203125" style="369" customWidth="1"/>
    <col min="9739" max="9739" width="2.21875" style="369" customWidth="1"/>
    <col min="9740" max="9740" width="8" style="369" customWidth="1"/>
    <col min="9741" max="9741" width="5.33203125" style="369" customWidth="1"/>
    <col min="9742" max="9742" width="7.44140625" style="369" customWidth="1"/>
    <col min="9743" max="9985" width="9" style="369"/>
    <col min="9986" max="9986" width="5.44140625" style="369" customWidth="1"/>
    <col min="9987" max="9992" width="6.33203125" style="369" customWidth="1"/>
    <col min="9993" max="9993" width="5.77734375" style="369" customWidth="1"/>
    <col min="9994" max="9994" width="6.33203125" style="369" customWidth="1"/>
    <col min="9995" max="9995" width="2.21875" style="369" customWidth="1"/>
    <col min="9996" max="9996" width="8" style="369" customWidth="1"/>
    <col min="9997" max="9997" width="5.33203125" style="369" customWidth="1"/>
    <col min="9998" max="9998" width="7.44140625" style="369" customWidth="1"/>
    <col min="9999" max="10241" width="9" style="369"/>
    <col min="10242" max="10242" width="5.44140625" style="369" customWidth="1"/>
    <col min="10243" max="10248" width="6.33203125" style="369" customWidth="1"/>
    <col min="10249" max="10249" width="5.77734375" style="369" customWidth="1"/>
    <col min="10250" max="10250" width="6.33203125" style="369" customWidth="1"/>
    <col min="10251" max="10251" width="2.21875" style="369" customWidth="1"/>
    <col min="10252" max="10252" width="8" style="369" customWidth="1"/>
    <col min="10253" max="10253" width="5.33203125" style="369" customWidth="1"/>
    <col min="10254" max="10254" width="7.44140625" style="369" customWidth="1"/>
    <col min="10255" max="10497" width="9" style="369"/>
    <col min="10498" max="10498" width="5.44140625" style="369" customWidth="1"/>
    <col min="10499" max="10504" width="6.33203125" style="369" customWidth="1"/>
    <col min="10505" max="10505" width="5.77734375" style="369" customWidth="1"/>
    <col min="10506" max="10506" width="6.33203125" style="369" customWidth="1"/>
    <col min="10507" max="10507" width="2.21875" style="369" customWidth="1"/>
    <col min="10508" max="10508" width="8" style="369" customWidth="1"/>
    <col min="10509" max="10509" width="5.33203125" style="369" customWidth="1"/>
    <col min="10510" max="10510" width="7.44140625" style="369" customWidth="1"/>
    <col min="10511" max="10753" width="9" style="369"/>
    <col min="10754" max="10754" width="5.44140625" style="369" customWidth="1"/>
    <col min="10755" max="10760" width="6.33203125" style="369" customWidth="1"/>
    <col min="10761" max="10761" width="5.77734375" style="369" customWidth="1"/>
    <col min="10762" max="10762" width="6.33203125" style="369" customWidth="1"/>
    <col min="10763" max="10763" width="2.21875" style="369" customWidth="1"/>
    <col min="10764" max="10764" width="8" style="369" customWidth="1"/>
    <col min="10765" max="10765" width="5.33203125" style="369" customWidth="1"/>
    <col min="10766" max="10766" width="7.44140625" style="369" customWidth="1"/>
    <col min="10767" max="11009" width="9" style="369"/>
    <col min="11010" max="11010" width="5.44140625" style="369" customWidth="1"/>
    <col min="11011" max="11016" width="6.33203125" style="369" customWidth="1"/>
    <col min="11017" max="11017" width="5.77734375" style="369" customWidth="1"/>
    <col min="11018" max="11018" width="6.33203125" style="369" customWidth="1"/>
    <col min="11019" max="11019" width="2.21875" style="369" customWidth="1"/>
    <col min="11020" max="11020" width="8" style="369" customWidth="1"/>
    <col min="11021" max="11021" width="5.33203125" style="369" customWidth="1"/>
    <col min="11022" max="11022" width="7.44140625" style="369" customWidth="1"/>
    <col min="11023" max="11265" width="9" style="369"/>
    <col min="11266" max="11266" width="5.44140625" style="369" customWidth="1"/>
    <col min="11267" max="11272" width="6.33203125" style="369" customWidth="1"/>
    <col min="11273" max="11273" width="5.77734375" style="369" customWidth="1"/>
    <col min="11274" max="11274" width="6.33203125" style="369" customWidth="1"/>
    <col min="11275" max="11275" width="2.21875" style="369" customWidth="1"/>
    <col min="11276" max="11276" width="8" style="369" customWidth="1"/>
    <col min="11277" max="11277" width="5.33203125" style="369" customWidth="1"/>
    <col min="11278" max="11278" width="7.44140625" style="369" customWidth="1"/>
    <col min="11279" max="11521" width="9" style="369"/>
    <col min="11522" max="11522" width="5.44140625" style="369" customWidth="1"/>
    <col min="11523" max="11528" width="6.33203125" style="369" customWidth="1"/>
    <col min="11529" max="11529" width="5.77734375" style="369" customWidth="1"/>
    <col min="11530" max="11530" width="6.33203125" style="369" customWidth="1"/>
    <col min="11531" max="11531" width="2.21875" style="369" customWidth="1"/>
    <col min="11532" max="11532" width="8" style="369" customWidth="1"/>
    <col min="11533" max="11533" width="5.33203125" style="369" customWidth="1"/>
    <col min="11534" max="11534" width="7.44140625" style="369" customWidth="1"/>
    <col min="11535" max="11777" width="9" style="369"/>
    <col min="11778" max="11778" width="5.44140625" style="369" customWidth="1"/>
    <col min="11779" max="11784" width="6.33203125" style="369" customWidth="1"/>
    <col min="11785" max="11785" width="5.77734375" style="369" customWidth="1"/>
    <col min="11786" max="11786" width="6.33203125" style="369" customWidth="1"/>
    <col min="11787" max="11787" width="2.21875" style="369" customWidth="1"/>
    <col min="11788" max="11788" width="8" style="369" customWidth="1"/>
    <col min="11789" max="11789" width="5.33203125" style="369" customWidth="1"/>
    <col min="11790" max="11790" width="7.44140625" style="369" customWidth="1"/>
    <col min="11791" max="12033" width="9" style="369"/>
    <col min="12034" max="12034" width="5.44140625" style="369" customWidth="1"/>
    <col min="12035" max="12040" width="6.33203125" style="369" customWidth="1"/>
    <col min="12041" max="12041" width="5.77734375" style="369" customWidth="1"/>
    <col min="12042" max="12042" width="6.33203125" style="369" customWidth="1"/>
    <col min="12043" max="12043" width="2.21875" style="369" customWidth="1"/>
    <col min="12044" max="12044" width="8" style="369" customWidth="1"/>
    <col min="12045" max="12045" width="5.33203125" style="369" customWidth="1"/>
    <col min="12046" max="12046" width="7.44140625" style="369" customWidth="1"/>
    <col min="12047" max="12289" width="9" style="369"/>
    <col min="12290" max="12290" width="5.44140625" style="369" customWidth="1"/>
    <col min="12291" max="12296" width="6.33203125" style="369" customWidth="1"/>
    <col min="12297" max="12297" width="5.77734375" style="369" customWidth="1"/>
    <col min="12298" max="12298" width="6.33203125" style="369" customWidth="1"/>
    <col min="12299" max="12299" width="2.21875" style="369" customWidth="1"/>
    <col min="12300" max="12300" width="8" style="369" customWidth="1"/>
    <col min="12301" max="12301" width="5.33203125" style="369" customWidth="1"/>
    <col min="12302" max="12302" width="7.44140625" style="369" customWidth="1"/>
    <col min="12303" max="12545" width="9" style="369"/>
    <col min="12546" max="12546" width="5.44140625" style="369" customWidth="1"/>
    <col min="12547" max="12552" width="6.33203125" style="369" customWidth="1"/>
    <col min="12553" max="12553" width="5.77734375" style="369" customWidth="1"/>
    <col min="12554" max="12554" width="6.33203125" style="369" customWidth="1"/>
    <col min="12555" max="12555" width="2.21875" style="369" customWidth="1"/>
    <col min="12556" max="12556" width="8" style="369" customWidth="1"/>
    <col min="12557" max="12557" width="5.33203125" style="369" customWidth="1"/>
    <col min="12558" max="12558" width="7.44140625" style="369" customWidth="1"/>
    <col min="12559" max="12801" width="9" style="369"/>
    <col min="12802" max="12802" width="5.44140625" style="369" customWidth="1"/>
    <col min="12803" max="12808" width="6.33203125" style="369" customWidth="1"/>
    <col min="12809" max="12809" width="5.77734375" style="369" customWidth="1"/>
    <col min="12810" max="12810" width="6.33203125" style="369" customWidth="1"/>
    <col min="12811" max="12811" width="2.21875" style="369" customWidth="1"/>
    <col min="12812" max="12812" width="8" style="369" customWidth="1"/>
    <col min="12813" max="12813" width="5.33203125" style="369" customWidth="1"/>
    <col min="12814" max="12814" width="7.44140625" style="369" customWidth="1"/>
    <col min="12815" max="13057" width="9" style="369"/>
    <col min="13058" max="13058" width="5.44140625" style="369" customWidth="1"/>
    <col min="13059" max="13064" width="6.33203125" style="369" customWidth="1"/>
    <col min="13065" max="13065" width="5.77734375" style="369" customWidth="1"/>
    <col min="13066" max="13066" width="6.33203125" style="369" customWidth="1"/>
    <col min="13067" max="13067" width="2.21875" style="369" customWidth="1"/>
    <col min="13068" max="13068" width="8" style="369" customWidth="1"/>
    <col min="13069" max="13069" width="5.33203125" style="369" customWidth="1"/>
    <col min="13070" max="13070" width="7.44140625" style="369" customWidth="1"/>
    <col min="13071" max="13313" width="9" style="369"/>
    <col min="13314" max="13314" width="5.44140625" style="369" customWidth="1"/>
    <col min="13315" max="13320" width="6.33203125" style="369" customWidth="1"/>
    <col min="13321" max="13321" width="5.77734375" style="369" customWidth="1"/>
    <col min="13322" max="13322" width="6.33203125" style="369" customWidth="1"/>
    <col min="13323" max="13323" width="2.21875" style="369" customWidth="1"/>
    <col min="13324" max="13324" width="8" style="369" customWidth="1"/>
    <col min="13325" max="13325" width="5.33203125" style="369" customWidth="1"/>
    <col min="13326" max="13326" width="7.44140625" style="369" customWidth="1"/>
    <col min="13327" max="13569" width="9" style="369"/>
    <col min="13570" max="13570" width="5.44140625" style="369" customWidth="1"/>
    <col min="13571" max="13576" width="6.33203125" style="369" customWidth="1"/>
    <col min="13577" max="13577" width="5.77734375" style="369" customWidth="1"/>
    <col min="13578" max="13578" width="6.33203125" style="369" customWidth="1"/>
    <col min="13579" max="13579" width="2.21875" style="369" customWidth="1"/>
    <col min="13580" max="13580" width="8" style="369" customWidth="1"/>
    <col min="13581" max="13581" width="5.33203125" style="369" customWidth="1"/>
    <col min="13582" max="13582" width="7.44140625" style="369" customWidth="1"/>
    <col min="13583" max="13825" width="9" style="369"/>
    <col min="13826" max="13826" width="5.44140625" style="369" customWidth="1"/>
    <col min="13827" max="13832" width="6.33203125" style="369" customWidth="1"/>
    <col min="13833" max="13833" width="5.77734375" style="369" customWidth="1"/>
    <col min="13834" max="13834" width="6.33203125" style="369" customWidth="1"/>
    <col min="13835" max="13835" width="2.21875" style="369" customWidth="1"/>
    <col min="13836" max="13836" width="8" style="369" customWidth="1"/>
    <col min="13837" max="13837" width="5.33203125" style="369" customWidth="1"/>
    <col min="13838" max="13838" width="7.44140625" style="369" customWidth="1"/>
    <col min="13839" max="14081" width="9" style="369"/>
    <col min="14082" max="14082" width="5.44140625" style="369" customWidth="1"/>
    <col min="14083" max="14088" width="6.33203125" style="369" customWidth="1"/>
    <col min="14089" max="14089" width="5.77734375" style="369" customWidth="1"/>
    <col min="14090" max="14090" width="6.33203125" style="369" customWidth="1"/>
    <col min="14091" max="14091" width="2.21875" style="369" customWidth="1"/>
    <col min="14092" max="14092" width="8" style="369" customWidth="1"/>
    <col min="14093" max="14093" width="5.33203125" style="369" customWidth="1"/>
    <col min="14094" max="14094" width="7.44140625" style="369" customWidth="1"/>
    <col min="14095" max="14337" width="9" style="369"/>
    <col min="14338" max="14338" width="5.44140625" style="369" customWidth="1"/>
    <col min="14339" max="14344" width="6.33203125" style="369" customWidth="1"/>
    <col min="14345" max="14345" width="5.77734375" style="369" customWidth="1"/>
    <col min="14346" max="14346" width="6.33203125" style="369" customWidth="1"/>
    <col min="14347" max="14347" width="2.21875" style="369" customWidth="1"/>
    <col min="14348" max="14348" width="8" style="369" customWidth="1"/>
    <col min="14349" max="14349" width="5.33203125" style="369" customWidth="1"/>
    <col min="14350" max="14350" width="7.44140625" style="369" customWidth="1"/>
    <col min="14351" max="14593" width="9" style="369"/>
    <col min="14594" max="14594" width="5.44140625" style="369" customWidth="1"/>
    <col min="14595" max="14600" width="6.33203125" style="369" customWidth="1"/>
    <col min="14601" max="14601" width="5.77734375" style="369" customWidth="1"/>
    <col min="14602" max="14602" width="6.33203125" style="369" customWidth="1"/>
    <col min="14603" max="14603" width="2.21875" style="369" customWidth="1"/>
    <col min="14604" max="14604" width="8" style="369" customWidth="1"/>
    <col min="14605" max="14605" width="5.33203125" style="369" customWidth="1"/>
    <col min="14606" max="14606" width="7.44140625" style="369" customWidth="1"/>
    <col min="14607" max="14849" width="9" style="369"/>
    <col min="14850" max="14850" width="5.44140625" style="369" customWidth="1"/>
    <col min="14851" max="14856" width="6.33203125" style="369" customWidth="1"/>
    <col min="14857" max="14857" width="5.77734375" style="369" customWidth="1"/>
    <col min="14858" max="14858" width="6.33203125" style="369" customWidth="1"/>
    <col min="14859" max="14859" width="2.21875" style="369" customWidth="1"/>
    <col min="14860" max="14860" width="8" style="369" customWidth="1"/>
    <col min="14861" max="14861" width="5.33203125" style="369" customWidth="1"/>
    <col min="14862" max="14862" width="7.44140625" style="369" customWidth="1"/>
    <col min="14863" max="15105" width="9" style="369"/>
    <col min="15106" max="15106" width="5.44140625" style="369" customWidth="1"/>
    <col min="15107" max="15112" width="6.33203125" style="369" customWidth="1"/>
    <col min="15113" max="15113" width="5.77734375" style="369" customWidth="1"/>
    <col min="15114" max="15114" width="6.33203125" style="369" customWidth="1"/>
    <col min="15115" max="15115" width="2.21875" style="369" customWidth="1"/>
    <col min="15116" max="15116" width="8" style="369" customWidth="1"/>
    <col min="15117" max="15117" width="5.33203125" style="369" customWidth="1"/>
    <col min="15118" max="15118" width="7.44140625" style="369" customWidth="1"/>
    <col min="15119" max="15361" width="9" style="369"/>
    <col min="15362" max="15362" width="5.44140625" style="369" customWidth="1"/>
    <col min="15363" max="15368" width="6.33203125" style="369" customWidth="1"/>
    <col min="15369" max="15369" width="5.77734375" style="369" customWidth="1"/>
    <col min="15370" max="15370" width="6.33203125" style="369" customWidth="1"/>
    <col min="15371" max="15371" width="2.21875" style="369" customWidth="1"/>
    <col min="15372" max="15372" width="8" style="369" customWidth="1"/>
    <col min="15373" max="15373" width="5.33203125" style="369" customWidth="1"/>
    <col min="15374" max="15374" width="7.44140625" style="369" customWidth="1"/>
    <col min="15375" max="15617" width="9" style="369"/>
    <col min="15618" max="15618" width="5.44140625" style="369" customWidth="1"/>
    <col min="15619" max="15624" width="6.33203125" style="369" customWidth="1"/>
    <col min="15625" max="15625" width="5.77734375" style="369" customWidth="1"/>
    <col min="15626" max="15626" width="6.33203125" style="369" customWidth="1"/>
    <col min="15627" max="15627" width="2.21875" style="369" customWidth="1"/>
    <col min="15628" max="15628" width="8" style="369" customWidth="1"/>
    <col min="15629" max="15629" width="5.33203125" style="369" customWidth="1"/>
    <col min="15630" max="15630" width="7.44140625" style="369" customWidth="1"/>
    <col min="15631" max="15873" width="9" style="369"/>
    <col min="15874" max="15874" width="5.44140625" style="369" customWidth="1"/>
    <col min="15875" max="15880" width="6.33203125" style="369" customWidth="1"/>
    <col min="15881" max="15881" width="5.77734375" style="369" customWidth="1"/>
    <col min="15882" max="15882" width="6.33203125" style="369" customWidth="1"/>
    <col min="15883" max="15883" width="2.21875" style="369" customWidth="1"/>
    <col min="15884" max="15884" width="8" style="369" customWidth="1"/>
    <col min="15885" max="15885" width="5.33203125" style="369" customWidth="1"/>
    <col min="15886" max="15886" width="7.44140625" style="369" customWidth="1"/>
    <col min="15887" max="16129" width="9" style="369"/>
    <col min="16130" max="16130" width="5.44140625" style="369" customWidth="1"/>
    <col min="16131" max="16136" width="6.33203125" style="369" customWidth="1"/>
    <col min="16137" max="16137" width="5.77734375" style="369" customWidth="1"/>
    <col min="16138" max="16138" width="6.33203125" style="369" customWidth="1"/>
    <col min="16139" max="16139" width="2.21875" style="369" customWidth="1"/>
    <col min="16140" max="16140" width="8" style="369" customWidth="1"/>
    <col min="16141" max="16141" width="5.33203125" style="369" customWidth="1"/>
    <col min="16142" max="16142" width="7.44140625" style="369" customWidth="1"/>
    <col min="16143" max="16384" width="9" style="369"/>
  </cols>
  <sheetData>
    <row r="1" spans="1:19" ht="30" customHeight="1" thickBot="1">
      <c r="A1" s="389" t="s">
        <v>740</v>
      </c>
      <c r="B1" s="390"/>
      <c r="C1" s="390"/>
      <c r="D1" s="390"/>
      <c r="E1" s="390"/>
      <c r="F1" s="390"/>
      <c r="G1" s="390"/>
      <c r="H1" s="390"/>
      <c r="I1" s="390"/>
      <c r="J1" s="390"/>
      <c r="K1" s="390"/>
      <c r="L1" s="390"/>
      <c r="M1" s="546"/>
      <c r="N1" s="392"/>
      <c r="O1" s="368"/>
      <c r="P1" s="368"/>
      <c r="Q1" s="368"/>
      <c r="R1" s="368"/>
      <c r="S1" s="368"/>
    </row>
    <row r="3" spans="1:19" ht="25.5" customHeight="1">
      <c r="B3" s="830" t="s">
        <v>758</v>
      </c>
      <c r="C3" s="830"/>
      <c r="D3" s="830"/>
      <c r="E3" s="830"/>
      <c r="F3" s="830"/>
      <c r="G3" s="830"/>
      <c r="H3" s="830"/>
      <c r="I3" s="830"/>
      <c r="J3" s="830"/>
      <c r="K3" s="830"/>
      <c r="L3" s="830"/>
      <c r="M3" s="830"/>
      <c r="N3" s="830"/>
      <c r="O3" s="830"/>
    </row>
    <row r="4" spans="1:19" s="371" customFormat="1" ht="13.2">
      <c r="A4" s="374" t="s">
        <v>725</v>
      </c>
      <c r="B4" s="374" t="s">
        <v>719</v>
      </c>
      <c r="C4" s="383" t="s">
        <v>720</v>
      </c>
      <c r="D4" s="374" t="s">
        <v>721</v>
      </c>
      <c r="E4" s="374" t="s">
        <v>722</v>
      </c>
      <c r="F4" s="374" t="s">
        <v>723</v>
      </c>
      <c r="G4" s="374" t="s">
        <v>724</v>
      </c>
      <c r="H4" s="374" t="s">
        <v>737</v>
      </c>
      <c r="I4" s="380" t="s">
        <v>726</v>
      </c>
      <c r="J4" s="374" t="s">
        <v>727</v>
      </c>
      <c r="K4" s="375" t="s">
        <v>728</v>
      </c>
      <c r="L4" s="539" t="s">
        <v>729</v>
      </c>
      <c r="M4" s="545"/>
    </row>
    <row r="5" spans="1:19" s="371" customFormat="1" ht="14.25" customHeight="1">
      <c r="A5" s="378" t="s">
        <v>718</v>
      </c>
      <c r="B5" s="379">
        <v>1</v>
      </c>
      <c r="C5" s="384"/>
      <c r="D5" s="379">
        <v>1.7</v>
      </c>
      <c r="E5" s="379">
        <v>5.6</v>
      </c>
      <c r="F5" s="379">
        <v>1</v>
      </c>
      <c r="G5" s="379"/>
      <c r="H5" s="379">
        <v>1</v>
      </c>
      <c r="I5" s="381">
        <f>ROUNDDOWN(IF(G5&gt;0,G5^2*PI(),IF(F5=1,+D5*E5*H5,D5*(E5+F5)/2*H5)),1)</f>
        <v>9.5</v>
      </c>
      <c r="J5" s="379">
        <v>2</v>
      </c>
      <c r="K5" s="379">
        <v>0.5</v>
      </c>
      <c r="L5" s="540">
        <f>ROUNDDOWN(I5*J5*K5,1)</f>
        <v>9.5</v>
      </c>
      <c r="M5" s="545"/>
    </row>
    <row r="6" spans="1:19" s="371" customFormat="1" ht="14.25" customHeight="1">
      <c r="A6" s="376" t="s">
        <v>730</v>
      </c>
      <c r="B6" s="377">
        <v>1</v>
      </c>
      <c r="C6" s="385" t="s">
        <v>731</v>
      </c>
      <c r="D6" s="377">
        <v>259.5</v>
      </c>
      <c r="E6" s="377">
        <v>0.3</v>
      </c>
      <c r="F6" s="377">
        <v>1</v>
      </c>
      <c r="G6" s="377"/>
      <c r="H6" s="377">
        <v>1</v>
      </c>
      <c r="I6" s="381">
        <f t="shared" ref="I6:I7" si="0">ROUNDDOWN(IF(G6&gt;0,G6^2*PI(),IF(F6=1,+D6*E6*H6,D6*(E6+F6)/2*H6)),1)</f>
        <v>77.8</v>
      </c>
      <c r="J6" s="377">
        <v>1</v>
      </c>
      <c r="K6" s="377">
        <v>0.5</v>
      </c>
      <c r="L6" s="540"/>
      <c r="M6" s="545"/>
      <c r="N6" s="373"/>
      <c r="O6" s="373"/>
    </row>
    <row r="7" spans="1:19" s="371" customFormat="1" ht="14.25" customHeight="1">
      <c r="A7" s="376"/>
      <c r="B7" s="377">
        <v>1</v>
      </c>
      <c r="C7" s="385" t="s">
        <v>732</v>
      </c>
      <c r="D7" s="377">
        <v>138</v>
      </c>
      <c r="E7" s="377">
        <v>0.1</v>
      </c>
      <c r="F7" s="377">
        <v>1</v>
      </c>
      <c r="G7" s="377"/>
      <c r="H7" s="377">
        <v>1</v>
      </c>
      <c r="I7" s="381">
        <f t="shared" si="0"/>
        <v>13.8</v>
      </c>
      <c r="J7" s="377">
        <v>1</v>
      </c>
      <c r="K7" s="377">
        <v>0.5</v>
      </c>
      <c r="L7" s="540">
        <f>ROUNDDOWN(SUM(I6:I7)*J7*K7,1)</f>
        <v>45.8</v>
      </c>
      <c r="M7" s="545"/>
      <c r="N7" s="373"/>
      <c r="O7" s="373"/>
    </row>
    <row r="8" spans="1:19" s="371" customFormat="1" ht="14.25" customHeight="1">
      <c r="A8" s="376" t="s">
        <v>733</v>
      </c>
      <c r="B8" s="377">
        <v>1</v>
      </c>
      <c r="C8" s="385">
        <v>1</v>
      </c>
      <c r="D8" s="377">
        <v>7</v>
      </c>
      <c r="E8" s="377">
        <v>1.2</v>
      </c>
      <c r="F8" s="377">
        <v>1</v>
      </c>
      <c r="G8" s="377"/>
      <c r="H8" s="377">
        <v>1</v>
      </c>
      <c r="I8" s="381">
        <f t="shared" ref="I8:I14" si="1">ROUNDDOWN(IF(G8&gt;0,G8^2*PI(),IF(F8=1,+D8*E8*H8,D8*(E8+F8)/2*H8)),1)</f>
        <v>8.4</v>
      </c>
      <c r="J8" s="377">
        <v>1</v>
      </c>
      <c r="K8" s="377">
        <v>0.8</v>
      </c>
      <c r="L8" s="541">
        <f>ROUNDDOWN(I8*J8*K8,2)</f>
        <v>6.72</v>
      </c>
      <c r="M8" s="545"/>
      <c r="N8" s="373"/>
      <c r="O8" s="373"/>
    </row>
    <row r="9" spans="1:19" s="371" customFormat="1" ht="14.25" customHeight="1">
      <c r="A9" s="376"/>
      <c r="B9" s="377">
        <v>1</v>
      </c>
      <c r="C9" s="385">
        <v>2</v>
      </c>
      <c r="D9" s="377">
        <v>45.9</v>
      </c>
      <c r="E9" s="377">
        <v>1.2</v>
      </c>
      <c r="F9" s="377">
        <v>1</v>
      </c>
      <c r="G9" s="377"/>
      <c r="H9" s="377">
        <v>1</v>
      </c>
      <c r="I9" s="381">
        <f t="shared" si="1"/>
        <v>55</v>
      </c>
      <c r="J9" s="377">
        <v>1</v>
      </c>
      <c r="K9" s="377">
        <v>0.8</v>
      </c>
      <c r="L9" s="542">
        <f t="shared" ref="L9" si="2">ROUNDDOWN(I9*J9*K9,1)</f>
        <v>44</v>
      </c>
      <c r="M9" s="545"/>
      <c r="N9" s="373"/>
      <c r="O9" s="373"/>
    </row>
    <row r="10" spans="1:19" s="371" customFormat="1" ht="14.25" customHeight="1">
      <c r="A10" s="388" t="s">
        <v>734</v>
      </c>
      <c r="B10" s="377">
        <v>1</v>
      </c>
      <c r="C10" s="385">
        <v>1</v>
      </c>
      <c r="D10" s="377">
        <v>12.4</v>
      </c>
      <c r="E10" s="377">
        <v>3.65</v>
      </c>
      <c r="F10" s="377">
        <v>1</v>
      </c>
      <c r="G10" s="377"/>
      <c r="H10" s="377">
        <v>1</v>
      </c>
      <c r="I10" s="381">
        <f t="shared" si="1"/>
        <v>45.2</v>
      </c>
      <c r="J10" s="377">
        <v>1</v>
      </c>
      <c r="K10" s="377">
        <v>0.8</v>
      </c>
      <c r="L10" s="542">
        <f t="shared" ref="L10:L17" si="3">ROUNDDOWN(I10*J10*K10,2)</f>
        <v>36.159999999999997</v>
      </c>
      <c r="M10" s="545"/>
      <c r="N10" s="373"/>
      <c r="O10" s="373"/>
    </row>
    <row r="11" spans="1:19" s="371" customFormat="1" ht="14.25" customHeight="1">
      <c r="A11" s="376" t="s">
        <v>735</v>
      </c>
      <c r="B11" s="377">
        <v>1</v>
      </c>
      <c r="C11" s="385">
        <v>1</v>
      </c>
      <c r="D11" s="377">
        <v>11.8</v>
      </c>
      <c r="E11" s="377">
        <v>1.1000000000000001</v>
      </c>
      <c r="F11" s="377">
        <v>1</v>
      </c>
      <c r="G11" s="377"/>
      <c r="H11" s="377">
        <v>1</v>
      </c>
      <c r="I11" s="381">
        <f t="shared" si="1"/>
        <v>12.9</v>
      </c>
      <c r="J11" s="377">
        <v>1</v>
      </c>
      <c r="K11" s="377">
        <v>0.5</v>
      </c>
      <c r="L11" s="542">
        <f t="shared" si="3"/>
        <v>6.45</v>
      </c>
      <c r="M11" s="545"/>
      <c r="N11" s="373"/>
      <c r="O11" s="373"/>
    </row>
    <row r="12" spans="1:19" s="371" customFormat="1" ht="14.25" customHeight="1">
      <c r="A12" s="376"/>
      <c r="B12" s="377">
        <v>2</v>
      </c>
      <c r="C12" s="385">
        <v>1</v>
      </c>
      <c r="D12" s="377">
        <v>1.1000000000000001</v>
      </c>
      <c r="E12" s="377">
        <v>1.6</v>
      </c>
      <c r="F12" s="377">
        <v>1</v>
      </c>
      <c r="G12" s="377"/>
      <c r="H12" s="377">
        <v>1</v>
      </c>
      <c r="I12" s="381">
        <f t="shared" si="1"/>
        <v>1.7</v>
      </c>
      <c r="J12" s="377">
        <v>1</v>
      </c>
      <c r="K12" s="377">
        <v>0.5</v>
      </c>
      <c r="L12" s="542">
        <f t="shared" si="3"/>
        <v>0.85</v>
      </c>
      <c r="M12" s="545"/>
      <c r="N12" s="373"/>
      <c r="O12" s="373"/>
    </row>
    <row r="13" spans="1:19" s="371" customFormat="1" ht="14.25" customHeight="1">
      <c r="A13" s="376"/>
      <c r="B13" s="377">
        <v>3</v>
      </c>
      <c r="C13" s="385">
        <v>1</v>
      </c>
      <c r="D13" s="377">
        <v>1.2</v>
      </c>
      <c r="E13" s="377">
        <v>1.6</v>
      </c>
      <c r="F13" s="377">
        <v>1</v>
      </c>
      <c r="G13" s="377"/>
      <c r="H13" s="377">
        <v>1</v>
      </c>
      <c r="I13" s="381">
        <f t="shared" si="1"/>
        <v>1.9</v>
      </c>
      <c r="J13" s="377">
        <v>1</v>
      </c>
      <c r="K13" s="377">
        <v>0.5</v>
      </c>
      <c r="L13" s="542">
        <f t="shared" si="3"/>
        <v>0.95</v>
      </c>
      <c r="M13" s="545"/>
      <c r="N13" s="396"/>
      <c r="O13" s="396"/>
    </row>
    <row r="14" spans="1:19" s="371" customFormat="1" ht="14.25" customHeight="1">
      <c r="A14" s="376" t="s">
        <v>736</v>
      </c>
      <c r="B14" s="377">
        <v>1</v>
      </c>
      <c r="C14" s="385">
        <v>1</v>
      </c>
      <c r="D14" s="377">
        <v>1</v>
      </c>
      <c r="E14" s="377">
        <v>1</v>
      </c>
      <c r="F14" s="377">
        <v>1</v>
      </c>
      <c r="G14" s="377"/>
      <c r="H14" s="377">
        <v>7</v>
      </c>
      <c r="I14" s="381">
        <f t="shared" si="1"/>
        <v>7</v>
      </c>
      <c r="J14" s="377">
        <v>2</v>
      </c>
      <c r="K14" s="377">
        <v>0.8</v>
      </c>
      <c r="L14" s="542">
        <f t="shared" si="3"/>
        <v>11.2</v>
      </c>
      <c r="M14" s="545"/>
      <c r="N14" s="373"/>
      <c r="O14" s="373"/>
    </row>
    <row r="15" spans="1:19" s="371" customFormat="1" ht="14.25" customHeight="1">
      <c r="A15" s="376"/>
      <c r="B15" s="377">
        <v>2</v>
      </c>
      <c r="C15" s="385">
        <v>1</v>
      </c>
      <c r="D15" s="377">
        <v>0.8</v>
      </c>
      <c r="E15" s="377">
        <v>0.8</v>
      </c>
      <c r="F15" s="377">
        <v>1</v>
      </c>
      <c r="G15" s="377"/>
      <c r="H15" s="377">
        <v>2</v>
      </c>
      <c r="I15" s="381">
        <f t="shared" ref="I15:I23" si="4">ROUNDDOWN(IF(G15&gt;0,G15^2*PI(),IF(F15=1,+D15*E15*H15,D15*(E15+F15)/2*H15)),1)</f>
        <v>1.2</v>
      </c>
      <c r="J15" s="377">
        <v>2</v>
      </c>
      <c r="K15" s="377">
        <v>0.8</v>
      </c>
      <c r="L15" s="542">
        <f t="shared" si="3"/>
        <v>1.92</v>
      </c>
      <c r="M15" s="545"/>
      <c r="N15" s="373"/>
      <c r="O15" s="373"/>
    </row>
    <row r="16" spans="1:19" s="371" customFormat="1" ht="14.25" customHeight="1">
      <c r="A16" s="376" t="s">
        <v>738</v>
      </c>
      <c r="B16" s="377"/>
      <c r="C16" s="385"/>
      <c r="D16" s="377"/>
      <c r="E16" s="377"/>
      <c r="F16" s="377"/>
      <c r="G16" s="377"/>
      <c r="H16" s="377" t="s">
        <v>739</v>
      </c>
      <c r="I16" s="381">
        <v>1294.9000000000001</v>
      </c>
      <c r="J16" s="377">
        <v>3</v>
      </c>
      <c r="K16" s="377">
        <v>0.9</v>
      </c>
      <c r="L16" s="542">
        <f t="shared" si="3"/>
        <v>3496.23</v>
      </c>
      <c r="M16" s="545"/>
      <c r="N16" s="404"/>
      <c r="O16" s="373"/>
    </row>
    <row r="17" spans="1:15" s="371" customFormat="1" ht="14.25" customHeight="1">
      <c r="A17" s="376" t="s">
        <v>741</v>
      </c>
      <c r="B17" s="377">
        <v>1</v>
      </c>
      <c r="C17" s="385">
        <v>1</v>
      </c>
      <c r="D17" s="377">
        <v>0.8</v>
      </c>
      <c r="E17" s="377">
        <v>0.8</v>
      </c>
      <c r="F17" s="377">
        <v>1</v>
      </c>
      <c r="G17" s="377"/>
      <c r="H17" s="377">
        <v>2</v>
      </c>
      <c r="I17" s="381">
        <f t="shared" si="4"/>
        <v>1.2</v>
      </c>
      <c r="J17" s="377">
        <v>2</v>
      </c>
      <c r="K17" s="377">
        <v>0.5</v>
      </c>
      <c r="L17" s="542">
        <f t="shared" si="3"/>
        <v>1.2</v>
      </c>
      <c r="M17" s="545"/>
      <c r="N17" s="373"/>
      <c r="O17" s="373"/>
    </row>
    <row r="18" spans="1:15" s="371" customFormat="1" ht="14.25" customHeight="1">
      <c r="A18" s="376"/>
      <c r="B18" s="377">
        <v>2</v>
      </c>
      <c r="C18" s="385">
        <v>1</v>
      </c>
      <c r="D18" s="377">
        <v>0.8</v>
      </c>
      <c r="E18" s="377">
        <v>0.8</v>
      </c>
      <c r="F18" s="377">
        <v>1</v>
      </c>
      <c r="G18" s="377"/>
      <c r="H18" s="377">
        <v>3</v>
      </c>
      <c r="I18" s="381">
        <f t="shared" si="4"/>
        <v>1.9</v>
      </c>
      <c r="J18" s="377">
        <v>2</v>
      </c>
      <c r="K18" s="377">
        <v>0.5</v>
      </c>
      <c r="L18" s="542">
        <f t="shared" ref="L18:L33" si="5">ROUNDDOWN(I18*J18*K18,2)</f>
        <v>1.9</v>
      </c>
      <c r="M18" s="545"/>
      <c r="N18" s="373"/>
      <c r="O18" s="373"/>
    </row>
    <row r="19" spans="1:15" s="371" customFormat="1" ht="14.25" customHeight="1">
      <c r="A19" s="376"/>
      <c r="B19" s="377">
        <v>3</v>
      </c>
      <c r="C19" s="385">
        <v>1</v>
      </c>
      <c r="D19" s="377">
        <v>0.8</v>
      </c>
      <c r="E19" s="377">
        <v>0.8</v>
      </c>
      <c r="F19" s="377">
        <v>1</v>
      </c>
      <c r="G19" s="377"/>
      <c r="H19" s="377">
        <v>1</v>
      </c>
      <c r="I19" s="381">
        <f t="shared" si="4"/>
        <v>0.6</v>
      </c>
      <c r="J19" s="377">
        <v>2</v>
      </c>
      <c r="K19" s="377">
        <v>0.5</v>
      </c>
      <c r="L19" s="542">
        <f t="shared" si="5"/>
        <v>0.6</v>
      </c>
      <c r="M19" s="545"/>
      <c r="N19" s="373"/>
      <c r="O19" s="373"/>
    </row>
    <row r="20" spans="1:15" s="371" customFormat="1" ht="14.25" customHeight="1">
      <c r="A20" s="376"/>
      <c r="B20" s="377">
        <v>4</v>
      </c>
      <c r="C20" s="385">
        <v>1</v>
      </c>
      <c r="D20" s="377">
        <v>1.5</v>
      </c>
      <c r="E20" s="377">
        <v>2</v>
      </c>
      <c r="F20" s="377">
        <v>1</v>
      </c>
      <c r="G20" s="377"/>
      <c r="H20" s="377">
        <v>1</v>
      </c>
      <c r="I20" s="381">
        <f t="shared" si="4"/>
        <v>3</v>
      </c>
      <c r="J20" s="377">
        <v>2</v>
      </c>
      <c r="K20" s="377">
        <v>0.5</v>
      </c>
      <c r="L20" s="542">
        <f t="shared" si="5"/>
        <v>3</v>
      </c>
      <c r="M20" s="545"/>
      <c r="N20" s="373"/>
      <c r="O20" s="373"/>
    </row>
    <row r="21" spans="1:15" s="371" customFormat="1" ht="14.25" customHeight="1">
      <c r="A21" s="376"/>
      <c r="B21" s="377">
        <v>5</v>
      </c>
      <c r="C21" s="385">
        <v>1</v>
      </c>
      <c r="D21" s="377">
        <v>0.8</v>
      </c>
      <c r="E21" s="377">
        <v>0.8</v>
      </c>
      <c r="F21" s="377">
        <v>1</v>
      </c>
      <c r="G21" s="377"/>
      <c r="H21" s="377">
        <v>6</v>
      </c>
      <c r="I21" s="381">
        <f t="shared" si="4"/>
        <v>3.8</v>
      </c>
      <c r="J21" s="377">
        <v>2</v>
      </c>
      <c r="K21" s="377">
        <v>0.5</v>
      </c>
      <c r="L21" s="542">
        <f t="shared" si="5"/>
        <v>3.8</v>
      </c>
      <c r="M21" s="545"/>
      <c r="N21" s="373"/>
      <c r="O21" s="373"/>
    </row>
    <row r="22" spans="1:15" s="371" customFormat="1" ht="14.25" customHeight="1">
      <c r="A22" s="376"/>
      <c r="B22" s="377">
        <v>6</v>
      </c>
      <c r="C22" s="385">
        <v>1</v>
      </c>
      <c r="D22" s="377">
        <v>0.8</v>
      </c>
      <c r="E22" s="377">
        <v>0.8</v>
      </c>
      <c r="F22" s="377">
        <v>1</v>
      </c>
      <c r="G22" s="377"/>
      <c r="H22" s="377">
        <v>3</v>
      </c>
      <c r="I22" s="381">
        <f t="shared" si="4"/>
        <v>1.9</v>
      </c>
      <c r="J22" s="377">
        <v>1</v>
      </c>
      <c r="K22" s="377">
        <v>0.5</v>
      </c>
      <c r="L22" s="542">
        <f t="shared" si="5"/>
        <v>0.95</v>
      </c>
      <c r="M22" s="545"/>
      <c r="N22" s="373"/>
      <c r="O22" s="373"/>
    </row>
    <row r="23" spans="1:15" s="371" customFormat="1" ht="14.25" customHeight="1">
      <c r="A23" s="376"/>
      <c r="B23" s="377">
        <v>7</v>
      </c>
      <c r="C23" s="385">
        <v>1</v>
      </c>
      <c r="D23" s="377">
        <v>5.5</v>
      </c>
      <c r="E23" s="377">
        <v>4.3</v>
      </c>
      <c r="F23" s="377">
        <v>1</v>
      </c>
      <c r="G23" s="377"/>
      <c r="H23" s="377">
        <v>1</v>
      </c>
      <c r="I23" s="381">
        <f t="shared" si="4"/>
        <v>23.6</v>
      </c>
      <c r="J23" s="377">
        <v>1</v>
      </c>
      <c r="K23" s="377">
        <v>0.5</v>
      </c>
      <c r="L23" s="542">
        <f t="shared" si="5"/>
        <v>11.8</v>
      </c>
      <c r="M23" s="545"/>
      <c r="N23" s="373"/>
      <c r="O23" s="373"/>
    </row>
    <row r="24" spans="1:15" s="371" customFormat="1" ht="14.25" customHeight="1">
      <c r="A24" s="376"/>
      <c r="B24" s="377">
        <v>8</v>
      </c>
      <c r="C24" s="385">
        <v>1</v>
      </c>
      <c r="D24" s="377">
        <v>5.3</v>
      </c>
      <c r="E24" s="377">
        <v>1.8</v>
      </c>
      <c r="F24" s="377">
        <v>1</v>
      </c>
      <c r="G24" s="377"/>
      <c r="H24" s="377">
        <v>1</v>
      </c>
      <c r="I24" s="381">
        <f t="shared" ref="I24:I35" si="6">ROUNDDOWN(IF(G24&gt;0,G24^2*PI(),IF(F24=1,+D24*E24*H24,D24*(E24+F24)/2*H24)),1)</f>
        <v>9.5</v>
      </c>
      <c r="J24" s="377">
        <v>1</v>
      </c>
      <c r="K24" s="377">
        <v>0.5</v>
      </c>
      <c r="L24" s="542">
        <f t="shared" si="5"/>
        <v>4.75</v>
      </c>
      <c r="M24" s="545"/>
      <c r="N24" s="373"/>
      <c r="O24" s="373"/>
    </row>
    <row r="25" spans="1:15" s="371" customFormat="1" ht="14.25" customHeight="1">
      <c r="A25" s="376" t="s">
        <v>742</v>
      </c>
      <c r="B25" s="377">
        <v>1</v>
      </c>
      <c r="C25" s="385">
        <v>1</v>
      </c>
      <c r="D25" s="377">
        <v>1.8</v>
      </c>
      <c r="E25" s="377">
        <v>5.5</v>
      </c>
      <c r="F25" s="377">
        <v>1</v>
      </c>
      <c r="G25" s="377"/>
      <c r="H25" s="377">
        <v>1</v>
      </c>
      <c r="I25" s="381">
        <f t="shared" si="6"/>
        <v>9.9</v>
      </c>
      <c r="J25" s="377">
        <v>1</v>
      </c>
      <c r="K25" s="377">
        <v>0.8</v>
      </c>
      <c r="L25" s="542">
        <f t="shared" si="5"/>
        <v>7.92</v>
      </c>
      <c r="M25" s="545"/>
      <c r="N25" s="373"/>
      <c r="O25" s="373"/>
    </row>
    <row r="26" spans="1:15" s="371" customFormat="1" ht="14.25" customHeight="1">
      <c r="A26" s="376"/>
      <c r="B26" s="377">
        <v>2</v>
      </c>
      <c r="C26" s="385">
        <v>1</v>
      </c>
      <c r="D26" s="377">
        <v>2.8</v>
      </c>
      <c r="E26" s="377">
        <v>5</v>
      </c>
      <c r="F26" s="377">
        <v>1</v>
      </c>
      <c r="G26" s="377"/>
      <c r="H26" s="377">
        <v>1</v>
      </c>
      <c r="I26" s="381">
        <f t="shared" si="6"/>
        <v>14</v>
      </c>
      <c r="J26" s="377">
        <v>1</v>
      </c>
      <c r="K26" s="377">
        <v>0.8</v>
      </c>
      <c r="L26" s="542">
        <f t="shared" si="5"/>
        <v>11.2</v>
      </c>
      <c r="M26" s="545"/>
      <c r="N26" s="373"/>
      <c r="O26" s="373"/>
    </row>
    <row r="27" spans="1:15" s="371" customFormat="1" ht="14.25" customHeight="1">
      <c r="A27" s="376"/>
      <c r="B27" s="377">
        <v>3</v>
      </c>
      <c r="C27" s="385">
        <v>1</v>
      </c>
      <c r="D27" s="377">
        <v>1.4</v>
      </c>
      <c r="E27" s="377">
        <v>3.5</v>
      </c>
      <c r="F27" s="377">
        <v>1</v>
      </c>
      <c r="G27" s="377"/>
      <c r="H27" s="377">
        <v>1</v>
      </c>
      <c r="I27" s="381">
        <f t="shared" si="6"/>
        <v>4.9000000000000004</v>
      </c>
      <c r="J27" s="377">
        <v>1</v>
      </c>
      <c r="K27" s="377">
        <v>0.8</v>
      </c>
      <c r="L27" s="542">
        <f t="shared" si="5"/>
        <v>3.92</v>
      </c>
      <c r="M27" s="545"/>
      <c r="N27" s="373"/>
      <c r="O27" s="373"/>
    </row>
    <row r="28" spans="1:15" s="371" customFormat="1" ht="14.25" customHeight="1">
      <c r="A28" s="376"/>
      <c r="B28" s="377">
        <v>4</v>
      </c>
      <c r="C28" s="377"/>
      <c r="D28" s="831" t="s">
        <v>743</v>
      </c>
      <c r="E28" s="831"/>
      <c r="F28" s="831"/>
      <c r="G28" s="831"/>
      <c r="H28" s="832"/>
      <c r="I28" s="381">
        <v>49.7</v>
      </c>
      <c r="J28" s="377">
        <v>1</v>
      </c>
      <c r="K28" s="377">
        <v>0.8</v>
      </c>
      <c r="L28" s="542">
        <f t="shared" si="5"/>
        <v>39.76</v>
      </c>
      <c r="M28" s="545"/>
      <c r="N28" s="373"/>
      <c r="O28" s="373"/>
    </row>
    <row r="29" spans="1:15" s="371" customFormat="1" ht="14.25" customHeight="1">
      <c r="A29" s="376" t="s">
        <v>744</v>
      </c>
      <c r="B29" s="377">
        <v>1</v>
      </c>
      <c r="C29" s="385">
        <v>1</v>
      </c>
      <c r="D29" s="377">
        <v>0.6</v>
      </c>
      <c r="E29" s="377">
        <v>0.6</v>
      </c>
      <c r="F29" s="377">
        <v>1</v>
      </c>
      <c r="G29" s="377"/>
      <c r="H29" s="377">
        <v>10</v>
      </c>
      <c r="I29" s="381">
        <f t="shared" si="6"/>
        <v>3.6</v>
      </c>
      <c r="J29" s="377">
        <v>1</v>
      </c>
      <c r="K29" s="377">
        <v>0.8</v>
      </c>
      <c r="L29" s="542">
        <f t="shared" si="5"/>
        <v>2.88</v>
      </c>
      <c r="M29" s="545"/>
      <c r="N29" s="373"/>
      <c r="O29" s="373"/>
    </row>
    <row r="30" spans="1:15" s="371" customFormat="1" ht="14.25" customHeight="1">
      <c r="A30" s="376"/>
      <c r="B30" s="377">
        <v>2</v>
      </c>
      <c r="C30" s="385">
        <v>1</v>
      </c>
      <c r="D30" s="377">
        <v>0.6</v>
      </c>
      <c r="E30" s="377">
        <v>0.6</v>
      </c>
      <c r="F30" s="377">
        <v>1</v>
      </c>
      <c r="G30" s="377"/>
      <c r="H30" s="377">
        <v>18</v>
      </c>
      <c r="I30" s="381">
        <f t="shared" si="6"/>
        <v>6.4</v>
      </c>
      <c r="J30" s="377">
        <v>1</v>
      </c>
      <c r="K30" s="377">
        <v>0.8</v>
      </c>
      <c r="L30" s="542">
        <f t="shared" si="5"/>
        <v>5.12</v>
      </c>
      <c r="M30" s="545"/>
      <c r="N30" s="373"/>
      <c r="O30" s="373"/>
    </row>
    <row r="31" spans="1:15" s="371" customFormat="1" ht="14.25" customHeight="1">
      <c r="A31" s="376"/>
      <c r="B31" s="377">
        <v>3</v>
      </c>
      <c r="C31" s="385">
        <v>1</v>
      </c>
      <c r="D31" s="377">
        <v>0.6</v>
      </c>
      <c r="E31" s="377">
        <v>0.6</v>
      </c>
      <c r="F31" s="377">
        <v>1</v>
      </c>
      <c r="G31" s="377"/>
      <c r="H31" s="377">
        <v>5</v>
      </c>
      <c r="I31" s="381">
        <f t="shared" si="6"/>
        <v>1.8</v>
      </c>
      <c r="J31" s="377">
        <v>1</v>
      </c>
      <c r="K31" s="377">
        <v>0.8</v>
      </c>
      <c r="L31" s="542">
        <f t="shared" si="5"/>
        <v>1.44</v>
      </c>
      <c r="M31" s="545"/>
      <c r="N31" s="373"/>
      <c r="O31" s="373"/>
    </row>
    <row r="32" spans="1:15" s="371" customFormat="1" ht="14.25" customHeight="1">
      <c r="A32" s="376"/>
      <c r="B32" s="377">
        <v>4</v>
      </c>
      <c r="C32" s="385">
        <v>1</v>
      </c>
      <c r="D32" s="377">
        <v>0.6</v>
      </c>
      <c r="E32" s="377">
        <v>0.6</v>
      </c>
      <c r="F32" s="377">
        <v>1</v>
      </c>
      <c r="G32" s="377"/>
      <c r="H32" s="377">
        <v>5</v>
      </c>
      <c r="I32" s="381">
        <f t="shared" si="6"/>
        <v>1.8</v>
      </c>
      <c r="J32" s="377">
        <v>1</v>
      </c>
      <c r="K32" s="377">
        <v>0.8</v>
      </c>
      <c r="L32" s="542">
        <f t="shared" si="5"/>
        <v>1.44</v>
      </c>
      <c r="M32" s="545"/>
      <c r="N32" s="373"/>
      <c r="O32" s="373"/>
    </row>
    <row r="33" spans="1:15" s="371" customFormat="1" ht="14.25" customHeight="1">
      <c r="A33" s="376" t="s">
        <v>745</v>
      </c>
      <c r="B33" s="377">
        <v>1</v>
      </c>
      <c r="C33" s="385">
        <v>1</v>
      </c>
      <c r="D33" s="833">
        <v>10</v>
      </c>
      <c r="E33" s="834"/>
      <c r="F33" s="832"/>
      <c r="G33" s="377"/>
      <c r="H33" s="377">
        <v>19</v>
      </c>
      <c r="I33" s="387">
        <f>ROUNDDOWN(D33*H33,0)</f>
        <v>190</v>
      </c>
      <c r="J33" s="377">
        <v>3</v>
      </c>
      <c r="K33" s="377">
        <v>1</v>
      </c>
      <c r="L33" s="542">
        <f t="shared" si="5"/>
        <v>570</v>
      </c>
      <c r="M33" s="545"/>
      <c r="N33" s="373"/>
      <c r="O33" s="373"/>
    </row>
    <row r="34" spans="1:15" s="371" customFormat="1" ht="14.25" customHeight="1">
      <c r="A34" s="376" t="s">
        <v>746</v>
      </c>
      <c r="B34" s="377">
        <v>1</v>
      </c>
      <c r="C34" s="385">
        <v>1</v>
      </c>
      <c r="D34" s="377">
        <v>3.2</v>
      </c>
      <c r="E34" s="377">
        <v>3.6</v>
      </c>
      <c r="F34" s="377">
        <v>1</v>
      </c>
      <c r="G34" s="377"/>
      <c r="H34" s="377">
        <v>1</v>
      </c>
      <c r="I34" s="381">
        <f t="shared" si="6"/>
        <v>11.5</v>
      </c>
      <c r="J34" s="377">
        <v>1</v>
      </c>
      <c r="K34" s="377">
        <v>0.5</v>
      </c>
      <c r="L34" s="542">
        <f>ROUNDDOWN(I34*J34*K34,2)</f>
        <v>5.75</v>
      </c>
      <c r="M34" s="545"/>
      <c r="N34" s="373"/>
      <c r="O34" s="373"/>
    </row>
    <row r="35" spans="1:15" s="371" customFormat="1" ht="14.25" customHeight="1">
      <c r="A35" s="376"/>
      <c r="B35" s="377">
        <v>2</v>
      </c>
      <c r="C35" s="385">
        <v>1</v>
      </c>
      <c r="D35" s="377">
        <v>0.7</v>
      </c>
      <c r="E35" s="377">
        <v>0.7</v>
      </c>
      <c r="F35" s="377">
        <v>1</v>
      </c>
      <c r="G35" s="377"/>
      <c r="H35" s="377">
        <v>3</v>
      </c>
      <c r="I35" s="381">
        <f t="shared" si="6"/>
        <v>1.4</v>
      </c>
      <c r="J35" s="377">
        <v>1</v>
      </c>
      <c r="K35" s="377">
        <v>0.5</v>
      </c>
      <c r="L35" s="542">
        <f t="shared" ref="L35:L49" si="7">ROUNDDOWN(I35*J35*K35,2)</f>
        <v>0.7</v>
      </c>
      <c r="M35" s="545"/>
      <c r="N35" s="373"/>
      <c r="O35" s="373"/>
    </row>
    <row r="36" spans="1:15" s="371" customFormat="1" ht="14.25" customHeight="1">
      <c r="A36" s="376"/>
      <c r="B36" s="377">
        <v>3</v>
      </c>
      <c r="C36" s="385">
        <v>1</v>
      </c>
      <c r="D36" s="377">
        <v>0.7</v>
      </c>
      <c r="E36" s="377">
        <v>0.7</v>
      </c>
      <c r="F36" s="377">
        <v>1</v>
      </c>
      <c r="G36" s="377"/>
      <c r="H36" s="377">
        <v>6</v>
      </c>
      <c r="I36" s="381">
        <f t="shared" ref="I36:I46" si="8">ROUNDDOWN(IF(G36&gt;0,G36^2*PI(),IF(F36=1,+D36*E36*H36,D36*(E36+F36)/2*H36)),1)</f>
        <v>2.9</v>
      </c>
      <c r="J36" s="377">
        <v>1</v>
      </c>
      <c r="K36" s="377">
        <v>0.5</v>
      </c>
      <c r="L36" s="542">
        <f t="shared" si="7"/>
        <v>1.45</v>
      </c>
      <c r="M36" s="545"/>
      <c r="N36" s="373"/>
      <c r="O36" s="373"/>
    </row>
    <row r="37" spans="1:15" s="371" customFormat="1" ht="14.25" customHeight="1">
      <c r="A37" s="376"/>
      <c r="B37" s="377">
        <v>4</v>
      </c>
      <c r="C37" s="385">
        <v>1</v>
      </c>
      <c r="D37" s="377">
        <v>4.7</v>
      </c>
      <c r="E37" s="377">
        <v>2.2999999999999998</v>
      </c>
      <c r="F37" s="377">
        <v>1</v>
      </c>
      <c r="G37" s="377"/>
      <c r="H37" s="377">
        <v>1</v>
      </c>
      <c r="I37" s="381">
        <f t="shared" si="8"/>
        <v>10.8</v>
      </c>
      <c r="J37" s="377">
        <v>1</v>
      </c>
      <c r="K37" s="377">
        <v>0.8</v>
      </c>
      <c r="L37" s="542">
        <f t="shared" si="7"/>
        <v>8.64</v>
      </c>
      <c r="M37" s="545"/>
      <c r="N37" s="373"/>
      <c r="O37" s="373"/>
    </row>
    <row r="38" spans="1:15" s="371" customFormat="1" ht="14.25" customHeight="1">
      <c r="A38" s="376"/>
      <c r="B38" s="377">
        <v>5</v>
      </c>
      <c r="C38" s="385">
        <v>1</v>
      </c>
      <c r="D38" s="377">
        <v>3.7</v>
      </c>
      <c r="E38" s="377">
        <v>1</v>
      </c>
      <c r="F38" s="377">
        <v>1</v>
      </c>
      <c r="G38" s="377"/>
      <c r="H38" s="377">
        <v>1</v>
      </c>
      <c r="I38" s="381">
        <f t="shared" si="8"/>
        <v>3.7</v>
      </c>
      <c r="J38" s="377">
        <v>1</v>
      </c>
      <c r="K38" s="377">
        <v>0.8</v>
      </c>
      <c r="L38" s="542">
        <f t="shared" si="7"/>
        <v>2.96</v>
      </c>
      <c r="M38" s="545"/>
      <c r="N38" s="373"/>
      <c r="O38" s="373"/>
    </row>
    <row r="39" spans="1:15" s="371" customFormat="1" ht="14.25" customHeight="1">
      <c r="A39" s="376"/>
      <c r="B39" s="377">
        <v>6</v>
      </c>
      <c r="C39" s="385">
        <v>1</v>
      </c>
      <c r="D39" s="377">
        <v>1.9</v>
      </c>
      <c r="E39" s="377">
        <v>1</v>
      </c>
      <c r="F39" s="377">
        <v>1</v>
      </c>
      <c r="G39" s="377"/>
      <c r="H39" s="377">
        <v>1</v>
      </c>
      <c r="I39" s="381">
        <f t="shared" si="8"/>
        <v>1.9</v>
      </c>
      <c r="J39" s="377">
        <v>1</v>
      </c>
      <c r="K39" s="377">
        <v>0.8</v>
      </c>
      <c r="L39" s="542">
        <f t="shared" si="7"/>
        <v>1.52</v>
      </c>
      <c r="M39" s="545"/>
      <c r="N39" s="373"/>
      <c r="O39" s="373"/>
    </row>
    <row r="40" spans="1:15" s="371" customFormat="1" ht="14.25" customHeight="1">
      <c r="A40" s="376"/>
      <c r="B40" s="377">
        <v>7</v>
      </c>
      <c r="C40" s="385">
        <v>1</v>
      </c>
      <c r="D40" s="377">
        <v>7</v>
      </c>
      <c r="E40" s="377">
        <v>1</v>
      </c>
      <c r="F40" s="377">
        <v>1</v>
      </c>
      <c r="G40" s="377"/>
      <c r="H40" s="377">
        <v>1</v>
      </c>
      <c r="I40" s="381">
        <f t="shared" si="8"/>
        <v>7</v>
      </c>
      <c r="J40" s="377">
        <v>1</v>
      </c>
      <c r="K40" s="377">
        <v>0.8</v>
      </c>
      <c r="L40" s="542">
        <f t="shared" si="7"/>
        <v>5.6</v>
      </c>
      <c r="M40" s="545"/>
      <c r="N40" s="373"/>
      <c r="O40" s="373"/>
    </row>
    <row r="41" spans="1:15" s="371" customFormat="1" ht="14.25" customHeight="1">
      <c r="A41" s="376"/>
      <c r="B41" s="377">
        <v>8</v>
      </c>
      <c r="C41" s="385">
        <v>1</v>
      </c>
      <c r="D41" s="377">
        <v>2.5</v>
      </c>
      <c r="E41" s="377">
        <v>1.2</v>
      </c>
      <c r="F41" s="377">
        <v>1</v>
      </c>
      <c r="G41" s="377"/>
      <c r="H41" s="377">
        <v>1</v>
      </c>
      <c r="I41" s="381">
        <f t="shared" si="8"/>
        <v>3</v>
      </c>
      <c r="J41" s="377">
        <v>1</v>
      </c>
      <c r="K41" s="377">
        <v>0.8</v>
      </c>
      <c r="L41" s="542">
        <f t="shared" si="7"/>
        <v>2.4</v>
      </c>
      <c r="M41" s="545"/>
      <c r="N41" s="373"/>
      <c r="O41" s="373"/>
    </row>
    <row r="42" spans="1:15" s="371" customFormat="1" ht="14.25" customHeight="1">
      <c r="A42" s="376"/>
      <c r="B42" s="377">
        <v>9</v>
      </c>
      <c r="C42" s="385">
        <v>1</v>
      </c>
      <c r="D42" s="377">
        <v>1</v>
      </c>
      <c r="E42" s="377">
        <v>1.4</v>
      </c>
      <c r="F42" s="377">
        <v>1</v>
      </c>
      <c r="G42" s="377"/>
      <c r="H42" s="377">
        <v>1</v>
      </c>
      <c r="I42" s="381">
        <f t="shared" si="8"/>
        <v>1.4</v>
      </c>
      <c r="J42" s="377">
        <v>1</v>
      </c>
      <c r="K42" s="377">
        <v>0.8</v>
      </c>
      <c r="L42" s="542">
        <f t="shared" si="7"/>
        <v>1.1200000000000001</v>
      </c>
      <c r="M42" s="545"/>
      <c r="N42" s="373"/>
      <c r="O42" s="373"/>
    </row>
    <row r="43" spans="1:15" s="371" customFormat="1" ht="14.25" customHeight="1">
      <c r="A43" s="376"/>
      <c r="B43" s="377">
        <v>10</v>
      </c>
      <c r="C43" s="385">
        <v>1</v>
      </c>
      <c r="D43" s="377">
        <v>1.4</v>
      </c>
      <c r="E43" s="377">
        <v>3</v>
      </c>
      <c r="F43" s="377">
        <v>1</v>
      </c>
      <c r="G43" s="377"/>
      <c r="H43" s="377">
        <v>1</v>
      </c>
      <c r="I43" s="381">
        <f t="shared" si="8"/>
        <v>4.2</v>
      </c>
      <c r="J43" s="377">
        <v>1</v>
      </c>
      <c r="K43" s="377">
        <v>0.8</v>
      </c>
      <c r="L43" s="542">
        <f t="shared" si="7"/>
        <v>3.36</v>
      </c>
      <c r="M43" s="545"/>
      <c r="N43" s="373"/>
      <c r="O43" s="373"/>
    </row>
    <row r="44" spans="1:15" s="371" customFormat="1" ht="14.25" customHeight="1">
      <c r="A44" s="376"/>
      <c r="B44" s="377">
        <v>11</v>
      </c>
      <c r="C44" s="385">
        <v>1</v>
      </c>
      <c r="D44" s="377">
        <f>5.2+2.75+3</f>
        <v>10.95</v>
      </c>
      <c r="E44" s="377">
        <v>0.8</v>
      </c>
      <c r="F44" s="377">
        <v>1</v>
      </c>
      <c r="G44" s="377"/>
      <c r="H44" s="377">
        <v>1</v>
      </c>
      <c r="I44" s="381">
        <f t="shared" si="8"/>
        <v>8.6999999999999993</v>
      </c>
      <c r="J44" s="377">
        <v>2</v>
      </c>
      <c r="K44" s="377">
        <v>0.5</v>
      </c>
      <c r="L44" s="542">
        <f t="shared" si="7"/>
        <v>8.6999999999999993</v>
      </c>
      <c r="M44" s="545" t="s">
        <v>747</v>
      </c>
      <c r="N44" s="373"/>
      <c r="O44" s="373"/>
    </row>
    <row r="45" spans="1:15" s="371" customFormat="1" ht="14.25" customHeight="1">
      <c r="A45" s="376"/>
      <c r="B45" s="377">
        <v>12</v>
      </c>
      <c r="C45" s="385">
        <v>1</v>
      </c>
      <c r="D45" s="377">
        <v>3.4</v>
      </c>
      <c r="E45" s="377">
        <v>0.7</v>
      </c>
      <c r="F45" s="377">
        <v>1</v>
      </c>
      <c r="G45" s="377"/>
      <c r="H45" s="377">
        <v>1</v>
      </c>
      <c r="I45" s="381">
        <f t="shared" si="8"/>
        <v>2.2999999999999998</v>
      </c>
      <c r="J45" s="377">
        <v>2</v>
      </c>
      <c r="K45" s="377">
        <v>0.5</v>
      </c>
      <c r="L45" s="542">
        <f t="shared" si="7"/>
        <v>2.2999999999999998</v>
      </c>
      <c r="M45" s="545"/>
      <c r="N45" s="373"/>
      <c r="O45" s="373"/>
    </row>
    <row r="46" spans="1:15" s="371" customFormat="1" ht="14.25" customHeight="1">
      <c r="A46" s="376"/>
      <c r="B46" s="377">
        <v>13</v>
      </c>
      <c r="C46" s="385">
        <v>1</v>
      </c>
      <c r="D46" s="377">
        <v>3</v>
      </c>
      <c r="E46" s="377">
        <v>8.1999999999999993</v>
      </c>
      <c r="F46" s="377">
        <v>1</v>
      </c>
      <c r="G46" s="377"/>
      <c r="H46" s="377">
        <v>1</v>
      </c>
      <c r="I46" s="381">
        <f t="shared" si="8"/>
        <v>24.6</v>
      </c>
      <c r="J46" s="377">
        <v>2</v>
      </c>
      <c r="K46" s="377">
        <v>0.5</v>
      </c>
      <c r="L46" s="542">
        <f t="shared" si="7"/>
        <v>24.6</v>
      </c>
      <c r="M46" s="545"/>
      <c r="N46" s="373"/>
      <c r="O46" s="373"/>
    </row>
    <row r="47" spans="1:15" s="371" customFormat="1" ht="14.25" customHeight="1">
      <c r="A47" s="376"/>
      <c r="B47" s="377">
        <v>14</v>
      </c>
      <c r="C47" s="385">
        <v>1</v>
      </c>
      <c r="D47" s="385">
        <f>3.3+1.3</f>
        <v>4.5999999999999996</v>
      </c>
      <c r="E47" s="377">
        <v>0.9</v>
      </c>
      <c r="F47" s="377">
        <v>1</v>
      </c>
      <c r="G47" s="377"/>
      <c r="H47" s="377">
        <v>1</v>
      </c>
      <c r="I47" s="381">
        <f t="shared" ref="I47:I49" si="9">ROUNDDOWN(IF(G47&gt;0,G47^2*PI(),IF(F47=1,+D47*E47*H47,D47*(E47+F47)/2*H47)),1)</f>
        <v>4.0999999999999996</v>
      </c>
      <c r="J47" s="377">
        <v>2</v>
      </c>
      <c r="K47" s="377">
        <v>0.8</v>
      </c>
      <c r="L47" s="542">
        <f t="shared" si="7"/>
        <v>6.56</v>
      </c>
      <c r="M47" s="545" t="s">
        <v>748</v>
      </c>
      <c r="N47" s="373"/>
      <c r="O47" s="373"/>
    </row>
    <row r="48" spans="1:15" s="371" customFormat="1" ht="14.25" customHeight="1">
      <c r="A48" s="376"/>
      <c r="B48" s="377">
        <v>15</v>
      </c>
      <c r="C48" s="385">
        <v>1</v>
      </c>
      <c r="D48" s="377">
        <f>6.4*2</f>
        <v>12.8</v>
      </c>
      <c r="E48" s="377">
        <v>0.7</v>
      </c>
      <c r="F48" s="377">
        <v>1</v>
      </c>
      <c r="G48" s="377"/>
      <c r="H48" s="377">
        <v>1</v>
      </c>
      <c r="I48" s="381">
        <f t="shared" si="9"/>
        <v>8.9</v>
      </c>
      <c r="J48" s="377">
        <v>2</v>
      </c>
      <c r="K48" s="377">
        <v>0.8</v>
      </c>
      <c r="L48" s="542">
        <f t="shared" si="7"/>
        <v>14.24</v>
      </c>
      <c r="M48" s="545" t="s">
        <v>749</v>
      </c>
      <c r="N48" s="373"/>
      <c r="O48" s="373"/>
    </row>
    <row r="49" spans="1:15" s="371" customFormat="1" ht="14.25" customHeight="1">
      <c r="A49" s="376"/>
      <c r="B49" s="377">
        <v>15</v>
      </c>
      <c r="C49" s="385">
        <v>2</v>
      </c>
      <c r="D49" s="377">
        <f>2+2</f>
        <v>4</v>
      </c>
      <c r="E49" s="377">
        <v>0.6</v>
      </c>
      <c r="F49" s="377">
        <v>1</v>
      </c>
      <c r="G49" s="377"/>
      <c r="H49" s="377">
        <v>1</v>
      </c>
      <c r="I49" s="381">
        <f t="shared" si="9"/>
        <v>2.4</v>
      </c>
      <c r="J49" s="377">
        <v>2</v>
      </c>
      <c r="K49" s="377">
        <v>0.8</v>
      </c>
      <c r="L49" s="542">
        <f t="shared" si="7"/>
        <v>3.84</v>
      </c>
      <c r="M49" s="545" t="s">
        <v>750</v>
      </c>
      <c r="N49" s="373"/>
      <c r="O49" s="373"/>
    </row>
    <row r="50" spans="1:15" s="371" customFormat="1" ht="14.25" customHeight="1">
      <c r="A50" s="376" t="s">
        <v>751</v>
      </c>
      <c r="B50" s="377">
        <v>1</v>
      </c>
      <c r="C50" s="385">
        <v>1</v>
      </c>
      <c r="D50" s="377">
        <v>5.5</v>
      </c>
      <c r="E50" s="377">
        <v>3.5</v>
      </c>
      <c r="F50" s="377">
        <v>1</v>
      </c>
      <c r="G50" s="377"/>
      <c r="H50" s="377">
        <v>1</v>
      </c>
      <c r="I50" s="393">
        <f>ROUNDDOWN(IF(G50&gt;0,G50^2*PI(),IF(F50=1,+D50*E50*H50,D50*(E50+F50)/2*H50)),2)</f>
        <v>19.25</v>
      </c>
      <c r="J50" s="377">
        <v>1</v>
      </c>
      <c r="K50" s="377">
        <v>0.5</v>
      </c>
      <c r="L50" s="540"/>
      <c r="M50" s="545"/>
      <c r="N50" s="373"/>
      <c r="O50" s="373"/>
    </row>
    <row r="51" spans="1:15" s="371" customFormat="1" ht="14.25" customHeight="1">
      <c r="A51" s="376"/>
      <c r="B51" s="377">
        <v>1</v>
      </c>
      <c r="C51" s="385">
        <v>2</v>
      </c>
      <c r="D51" s="377">
        <v>1.1000000000000001</v>
      </c>
      <c r="E51" s="377">
        <v>2.8</v>
      </c>
      <c r="F51" s="377">
        <v>1</v>
      </c>
      <c r="G51" s="377"/>
      <c r="H51" s="377">
        <v>1</v>
      </c>
      <c r="I51" s="393">
        <f t="shared" ref="I51:I54" si="10">ROUNDDOWN(IF(G51&gt;0,G51^2*PI(),IF(F51=1,+D51*E51*H51,D51*(E51+F51)/2*H51)),2)</f>
        <v>3.08</v>
      </c>
      <c r="J51" s="377">
        <v>1</v>
      </c>
      <c r="K51" s="377">
        <v>0.5</v>
      </c>
      <c r="L51" s="540"/>
      <c r="M51" s="545"/>
      <c r="N51" s="373"/>
      <c r="O51" s="373"/>
    </row>
    <row r="52" spans="1:15" s="371" customFormat="1" ht="14.25" customHeight="1">
      <c r="A52" s="376"/>
      <c r="B52" s="377">
        <v>1</v>
      </c>
      <c r="C52" s="385">
        <v>3</v>
      </c>
      <c r="D52" s="377">
        <v>3.4</v>
      </c>
      <c r="E52" s="377">
        <v>1.4</v>
      </c>
      <c r="F52" s="377">
        <v>1</v>
      </c>
      <c r="G52" s="377"/>
      <c r="H52" s="377">
        <v>1</v>
      </c>
      <c r="I52" s="393">
        <f t="shared" si="10"/>
        <v>4.76</v>
      </c>
      <c r="J52" s="377">
        <v>1</v>
      </c>
      <c r="K52" s="377">
        <v>0.5</v>
      </c>
      <c r="L52" s="540"/>
      <c r="M52" s="545"/>
      <c r="N52" s="373"/>
      <c r="O52" s="373"/>
    </row>
    <row r="53" spans="1:15" s="371" customFormat="1" ht="14.25" customHeight="1">
      <c r="A53" s="376"/>
      <c r="B53" s="377">
        <v>1</v>
      </c>
      <c r="C53" s="385">
        <v>4</v>
      </c>
      <c r="D53" s="377">
        <v>1.2</v>
      </c>
      <c r="E53" s="377">
        <v>5.4</v>
      </c>
      <c r="F53" s="377">
        <v>1</v>
      </c>
      <c r="G53" s="377"/>
      <c r="H53" s="377">
        <v>1</v>
      </c>
      <c r="I53" s="393">
        <f t="shared" si="10"/>
        <v>6.48</v>
      </c>
      <c r="J53" s="377">
        <v>1</v>
      </c>
      <c r="K53" s="377">
        <v>0.5</v>
      </c>
      <c r="L53" s="540"/>
      <c r="M53" s="545"/>
      <c r="N53" s="373"/>
      <c r="O53" s="373"/>
    </row>
    <row r="54" spans="1:15" s="371" customFormat="1" ht="14.25" customHeight="1">
      <c r="A54" s="376"/>
      <c r="B54" s="377">
        <v>1</v>
      </c>
      <c r="C54" s="385">
        <v>5</v>
      </c>
      <c r="D54" s="377">
        <v>2.4</v>
      </c>
      <c r="E54" s="377">
        <v>5.7</v>
      </c>
      <c r="F54" s="377">
        <v>1</v>
      </c>
      <c r="G54" s="377"/>
      <c r="H54" s="377">
        <v>1</v>
      </c>
      <c r="I54" s="393">
        <f t="shared" si="10"/>
        <v>13.68</v>
      </c>
      <c r="J54" s="377">
        <v>1</v>
      </c>
      <c r="K54" s="377">
        <v>0.5</v>
      </c>
      <c r="L54" s="540">
        <f>ROUNDDOWN(SUM(I50:I54)*J54*K54,1)</f>
        <v>23.6</v>
      </c>
      <c r="M54" s="545"/>
      <c r="N54" s="373"/>
      <c r="O54" s="395"/>
    </row>
    <row r="55" spans="1:15" s="371" customFormat="1" ht="14.25" customHeight="1">
      <c r="A55" s="376"/>
      <c r="B55" s="377">
        <v>2</v>
      </c>
      <c r="C55" s="385">
        <v>1</v>
      </c>
      <c r="D55" s="377">
        <v>1.7</v>
      </c>
      <c r="E55" s="377">
        <v>1.7</v>
      </c>
      <c r="F55" s="377">
        <v>1</v>
      </c>
      <c r="G55" s="377"/>
      <c r="H55" s="377">
        <v>1</v>
      </c>
      <c r="I55" s="381">
        <f t="shared" ref="I55:I59" si="11">ROUNDDOWN(IF(G55&gt;0,G55^2*PI(),IF(F55=1,+D55*E55*H55,D55*(E55+F55)/2*H55)),1)</f>
        <v>2.8</v>
      </c>
      <c r="J55" s="377">
        <v>1</v>
      </c>
      <c r="K55" s="377">
        <v>0.5</v>
      </c>
      <c r="L55" s="540">
        <f>ROUNDDOWN(I55*J55*K55,2)</f>
        <v>1.4</v>
      </c>
      <c r="M55" s="545"/>
      <c r="N55" s="373"/>
      <c r="O55" s="373"/>
    </row>
    <row r="56" spans="1:15" s="371" customFormat="1" ht="14.25" customHeight="1">
      <c r="A56" s="376"/>
      <c r="B56" s="377">
        <v>3</v>
      </c>
      <c r="C56" s="385">
        <v>1</v>
      </c>
      <c r="D56" s="377">
        <v>5.4</v>
      </c>
      <c r="E56" s="377">
        <v>2.25</v>
      </c>
      <c r="F56" s="377">
        <v>1</v>
      </c>
      <c r="G56" s="377"/>
      <c r="H56" s="377">
        <v>1</v>
      </c>
      <c r="I56" s="381">
        <f>ROUNDDOWN(IF(G56&gt;0,G56^2*PI(),IF(F56=1,+D56*E56*H56,D56*(E56+F56)/2*H56)),1)</f>
        <v>12.1</v>
      </c>
      <c r="J56" s="377">
        <v>1</v>
      </c>
      <c r="K56" s="377">
        <v>0.5</v>
      </c>
      <c r="L56" s="540">
        <f t="shared" ref="L56:L57" si="12">ROUNDDOWN(I56*J56*K56,2)</f>
        <v>6.05</v>
      </c>
      <c r="M56" s="377" t="s">
        <v>752</v>
      </c>
      <c r="N56" s="373"/>
      <c r="O56" s="373"/>
    </row>
    <row r="57" spans="1:15" s="371" customFormat="1" ht="14.25" customHeight="1">
      <c r="A57" s="376"/>
      <c r="B57" s="377">
        <v>4</v>
      </c>
      <c r="C57" s="385">
        <v>1</v>
      </c>
      <c r="D57" s="377">
        <v>4.0999999999999996</v>
      </c>
      <c r="E57" s="377">
        <v>4.8</v>
      </c>
      <c r="F57" s="377">
        <v>1</v>
      </c>
      <c r="G57" s="377"/>
      <c r="H57" s="377">
        <v>1</v>
      </c>
      <c r="I57" s="381">
        <f t="shared" si="11"/>
        <v>19.600000000000001</v>
      </c>
      <c r="J57" s="377">
        <v>1</v>
      </c>
      <c r="K57" s="377">
        <v>0.5</v>
      </c>
      <c r="L57" s="540">
        <f t="shared" si="12"/>
        <v>9.8000000000000007</v>
      </c>
      <c r="M57" s="545"/>
      <c r="N57" s="373"/>
      <c r="O57" s="373"/>
    </row>
    <row r="58" spans="1:15" s="371" customFormat="1" ht="14.25" customHeight="1">
      <c r="A58" s="376"/>
      <c r="B58" s="377">
        <v>5</v>
      </c>
      <c r="C58" s="385">
        <v>1</v>
      </c>
      <c r="D58" s="377">
        <v>9</v>
      </c>
      <c r="E58" s="377">
        <v>7</v>
      </c>
      <c r="F58" s="377">
        <v>1</v>
      </c>
      <c r="G58" s="377"/>
      <c r="H58" s="377">
        <v>1</v>
      </c>
      <c r="I58" s="381">
        <f t="shared" si="11"/>
        <v>63</v>
      </c>
      <c r="J58" s="377">
        <v>1</v>
      </c>
      <c r="K58" s="377"/>
      <c r="L58" s="540"/>
      <c r="M58" s="545"/>
      <c r="N58" s="373"/>
      <c r="O58" s="373"/>
    </row>
    <row r="59" spans="1:15" s="371" customFormat="1" ht="14.25" customHeight="1">
      <c r="A59" s="376"/>
      <c r="B59" s="377">
        <v>5</v>
      </c>
      <c r="C59" s="385">
        <v>2</v>
      </c>
      <c r="D59" s="377">
        <v>2.5</v>
      </c>
      <c r="E59" s="377">
        <v>6</v>
      </c>
      <c r="F59" s="377">
        <v>1</v>
      </c>
      <c r="G59" s="377"/>
      <c r="H59" s="377">
        <v>1</v>
      </c>
      <c r="I59" s="381">
        <f t="shared" si="11"/>
        <v>15</v>
      </c>
      <c r="J59" s="377">
        <v>1</v>
      </c>
      <c r="K59" s="377">
        <v>0.5</v>
      </c>
      <c r="L59" s="540">
        <f>ROUNDDOWN((I58+I59)*K59,2)</f>
        <v>39</v>
      </c>
      <c r="M59" s="545"/>
      <c r="N59" s="373"/>
      <c r="O59" s="373"/>
    </row>
    <row r="60" spans="1:15" s="371" customFormat="1" ht="14.25" customHeight="1">
      <c r="A60" s="376"/>
      <c r="B60" s="377">
        <v>6</v>
      </c>
      <c r="C60" s="385">
        <v>1</v>
      </c>
      <c r="D60" s="377">
        <v>8</v>
      </c>
      <c r="E60" s="377">
        <v>7</v>
      </c>
      <c r="F60" s="377">
        <v>1</v>
      </c>
      <c r="G60" s="377"/>
      <c r="H60" s="377">
        <v>1</v>
      </c>
      <c r="I60" s="381">
        <f t="shared" ref="I60:I63" si="13">ROUNDDOWN(IF(G60&gt;0,G60^2*PI(),IF(F60=1,+D60*E60*H60,D60*(E60+F60)/2*H60)),1)</f>
        <v>56</v>
      </c>
      <c r="J60" s="377">
        <v>1</v>
      </c>
      <c r="K60" s="377">
        <v>0.5</v>
      </c>
      <c r="L60" s="540">
        <f t="shared" ref="L60:L63" si="14">ROUNDDOWN(I60*J60*K60,2)</f>
        <v>28</v>
      </c>
      <c r="M60" s="545"/>
      <c r="N60" s="373"/>
      <c r="O60" s="373"/>
    </row>
    <row r="61" spans="1:15" s="371" customFormat="1" ht="14.25" customHeight="1">
      <c r="A61" s="376"/>
      <c r="B61" s="377">
        <v>7</v>
      </c>
      <c r="C61" s="385">
        <v>1</v>
      </c>
      <c r="D61" s="377">
        <v>8</v>
      </c>
      <c r="E61" s="377">
        <v>4</v>
      </c>
      <c r="F61" s="377">
        <v>1</v>
      </c>
      <c r="G61" s="377"/>
      <c r="H61" s="377">
        <v>1</v>
      </c>
      <c r="I61" s="381">
        <f t="shared" si="13"/>
        <v>32</v>
      </c>
      <c r="J61" s="377">
        <v>1</v>
      </c>
      <c r="K61" s="377">
        <v>0.5</v>
      </c>
      <c r="L61" s="540">
        <f t="shared" si="14"/>
        <v>16</v>
      </c>
      <c r="M61" s="377" t="s">
        <v>753</v>
      </c>
      <c r="N61" s="382"/>
      <c r="O61" s="382"/>
    </row>
    <row r="62" spans="1:15" s="371" customFormat="1" ht="14.25" customHeight="1">
      <c r="A62" s="376"/>
      <c r="B62" s="377">
        <v>8</v>
      </c>
      <c r="C62" s="385">
        <v>1</v>
      </c>
      <c r="D62" s="377">
        <v>1.3</v>
      </c>
      <c r="E62" s="377">
        <v>4</v>
      </c>
      <c r="F62" s="377">
        <v>1</v>
      </c>
      <c r="G62" s="377"/>
      <c r="H62" s="377">
        <v>1</v>
      </c>
      <c r="I62" s="381">
        <f t="shared" si="13"/>
        <v>5.2</v>
      </c>
      <c r="J62" s="377">
        <v>1</v>
      </c>
      <c r="K62" s="377">
        <v>0.5</v>
      </c>
      <c r="L62" s="540">
        <f t="shared" si="14"/>
        <v>2.6</v>
      </c>
      <c r="M62" s="545"/>
      <c r="N62" s="382"/>
      <c r="O62" s="382"/>
    </row>
    <row r="63" spans="1:15" s="371" customFormat="1" ht="14.25" customHeight="1">
      <c r="A63" s="376"/>
      <c r="B63" s="377">
        <v>9</v>
      </c>
      <c r="C63" s="385">
        <v>1</v>
      </c>
      <c r="D63" s="377">
        <v>4</v>
      </c>
      <c r="E63" s="377">
        <v>11</v>
      </c>
      <c r="F63" s="377">
        <v>1</v>
      </c>
      <c r="G63" s="377"/>
      <c r="H63" s="377">
        <v>1</v>
      </c>
      <c r="I63" s="381">
        <f t="shared" si="13"/>
        <v>44</v>
      </c>
      <c r="J63" s="377">
        <v>1</v>
      </c>
      <c r="K63" s="377">
        <v>0.5</v>
      </c>
      <c r="L63" s="540">
        <f t="shared" si="14"/>
        <v>22</v>
      </c>
      <c r="M63" s="545"/>
      <c r="N63" s="382"/>
      <c r="O63" s="382"/>
    </row>
    <row r="64" spans="1:15" s="371" customFormat="1" ht="14.25" customHeight="1">
      <c r="A64" s="376"/>
      <c r="B64" s="377">
        <v>10</v>
      </c>
      <c r="C64" s="385">
        <v>1</v>
      </c>
      <c r="D64" s="377">
        <v>2.6</v>
      </c>
      <c r="E64" s="377">
        <v>2</v>
      </c>
      <c r="F64" s="377">
        <v>1</v>
      </c>
      <c r="G64" s="377"/>
      <c r="H64" s="377">
        <v>1</v>
      </c>
      <c r="I64" s="381">
        <f t="shared" ref="I64:I70" si="15">ROUNDDOWN(IF(G64&gt;0,G64^2*PI(),IF(F64=1,+D64*E64*H64,D64*(E64+F64)/2*H64)),1)</f>
        <v>5.2</v>
      </c>
      <c r="J64" s="377">
        <v>1</v>
      </c>
      <c r="K64" s="377">
        <v>0.5</v>
      </c>
      <c r="L64" s="540"/>
      <c r="M64" s="545"/>
      <c r="N64" s="382"/>
      <c r="O64" s="382"/>
    </row>
    <row r="65" spans="1:15" s="371" customFormat="1" ht="14.25" customHeight="1">
      <c r="A65" s="376"/>
      <c r="B65" s="377">
        <v>10</v>
      </c>
      <c r="C65" s="385">
        <v>2</v>
      </c>
      <c r="D65" s="377">
        <v>7.5</v>
      </c>
      <c r="E65" s="377">
        <v>20</v>
      </c>
      <c r="F65" s="377">
        <v>1</v>
      </c>
      <c r="G65" s="377"/>
      <c r="H65" s="377">
        <v>1</v>
      </c>
      <c r="I65" s="387">
        <f t="shared" si="15"/>
        <v>150</v>
      </c>
      <c r="J65" s="377">
        <v>1</v>
      </c>
      <c r="K65" s="377">
        <v>0.5</v>
      </c>
      <c r="L65" s="543">
        <f>ROUNDDOWN(SUM(I64:I65)*J65*K65,2)</f>
        <v>77.599999999999994</v>
      </c>
      <c r="M65" s="545"/>
      <c r="N65" s="382"/>
      <c r="O65" s="382"/>
    </row>
    <row r="66" spans="1:15" s="371" customFormat="1" ht="14.25" customHeight="1">
      <c r="A66" s="376"/>
      <c r="B66" s="377">
        <v>11</v>
      </c>
      <c r="C66" s="385">
        <v>1</v>
      </c>
      <c r="D66" s="377">
        <v>4</v>
      </c>
      <c r="E66" s="377">
        <v>2.1</v>
      </c>
      <c r="F66" s="377">
        <v>1</v>
      </c>
      <c r="G66" s="377"/>
      <c r="H66" s="377">
        <v>1</v>
      </c>
      <c r="I66" s="381">
        <f t="shared" si="15"/>
        <v>8.4</v>
      </c>
      <c r="J66" s="377">
        <v>1</v>
      </c>
      <c r="K66" s="377">
        <v>0.5</v>
      </c>
      <c r="L66" s="540">
        <f t="shared" ref="L66" si="16">ROUNDDOWN(I66*J66*K66,2)</f>
        <v>4.2</v>
      </c>
      <c r="M66" s="545"/>
      <c r="N66" s="382"/>
      <c r="O66" s="382"/>
    </row>
    <row r="67" spans="1:15" s="371" customFormat="1" ht="14.25" customHeight="1">
      <c r="A67" s="376"/>
      <c r="B67" s="377">
        <v>12</v>
      </c>
      <c r="C67" s="385">
        <v>1</v>
      </c>
      <c r="D67" s="377">
        <v>2.6</v>
      </c>
      <c r="E67" s="377">
        <v>2.8</v>
      </c>
      <c r="F67" s="377">
        <v>1</v>
      </c>
      <c r="G67" s="377"/>
      <c r="H67" s="377">
        <v>1</v>
      </c>
      <c r="I67" s="381">
        <f t="shared" si="15"/>
        <v>7.2</v>
      </c>
      <c r="J67" s="377">
        <v>1</v>
      </c>
      <c r="K67" s="377">
        <v>0.5</v>
      </c>
      <c r="L67" s="540">
        <f>ROUNDDOWN(I67*J67*K67,2)</f>
        <v>3.6</v>
      </c>
      <c r="M67" s="545"/>
      <c r="N67" s="382"/>
      <c r="O67" s="382"/>
    </row>
    <row r="68" spans="1:15" s="371" customFormat="1" ht="14.25" customHeight="1">
      <c r="A68" s="376"/>
      <c r="B68" s="377">
        <v>13</v>
      </c>
      <c r="C68" s="385">
        <v>1</v>
      </c>
      <c r="D68" s="377">
        <v>1.8</v>
      </c>
      <c r="E68" s="377">
        <v>5.5</v>
      </c>
      <c r="F68" s="377">
        <v>1</v>
      </c>
      <c r="G68" s="377"/>
      <c r="H68" s="377">
        <v>1</v>
      </c>
      <c r="I68" s="381">
        <f t="shared" si="15"/>
        <v>9.9</v>
      </c>
      <c r="J68" s="377">
        <v>1</v>
      </c>
      <c r="K68" s="377">
        <v>0.5</v>
      </c>
      <c r="L68" s="540"/>
      <c r="M68" s="545"/>
      <c r="N68" s="382"/>
      <c r="O68" s="382"/>
    </row>
    <row r="69" spans="1:15" s="371" customFormat="1" ht="14.25" customHeight="1">
      <c r="A69" s="376"/>
      <c r="B69" s="377">
        <v>13</v>
      </c>
      <c r="C69" s="385">
        <v>2</v>
      </c>
      <c r="D69" s="377">
        <v>1.2</v>
      </c>
      <c r="E69" s="377">
        <v>2.2000000000000002</v>
      </c>
      <c r="F69" s="377">
        <v>1</v>
      </c>
      <c r="G69" s="377"/>
      <c r="H69" s="377">
        <v>1</v>
      </c>
      <c r="I69" s="381">
        <f t="shared" si="15"/>
        <v>2.6</v>
      </c>
      <c r="J69" s="377">
        <v>1</v>
      </c>
      <c r="K69" s="377">
        <v>0.5</v>
      </c>
      <c r="L69" s="540"/>
      <c r="M69" s="545"/>
      <c r="N69" s="382"/>
      <c r="O69" s="382"/>
    </row>
    <row r="70" spans="1:15" s="371" customFormat="1" ht="14.25" customHeight="1">
      <c r="A70" s="376"/>
      <c r="B70" s="377">
        <v>13</v>
      </c>
      <c r="C70" s="385">
        <v>3</v>
      </c>
      <c r="D70" s="377">
        <v>2.8</v>
      </c>
      <c r="E70" s="377">
        <v>5.5</v>
      </c>
      <c r="F70" s="377">
        <v>1</v>
      </c>
      <c r="G70" s="377"/>
      <c r="H70" s="377">
        <v>1</v>
      </c>
      <c r="I70" s="381">
        <f t="shared" si="15"/>
        <v>15.4</v>
      </c>
      <c r="J70" s="377">
        <v>1</v>
      </c>
      <c r="K70" s="377">
        <v>0.5</v>
      </c>
      <c r="L70" s="540"/>
      <c r="M70" s="545"/>
      <c r="N70" s="382"/>
      <c r="O70" s="382"/>
    </row>
    <row r="71" spans="1:15" s="371" customFormat="1" ht="14.25" customHeight="1">
      <c r="A71" s="376"/>
      <c r="B71" s="377">
        <v>13</v>
      </c>
      <c r="C71" s="385">
        <v>4</v>
      </c>
      <c r="D71" s="377">
        <v>3.7</v>
      </c>
      <c r="E71" s="377">
        <v>6</v>
      </c>
      <c r="F71" s="377">
        <v>1</v>
      </c>
      <c r="G71" s="377"/>
      <c r="H71" s="377">
        <v>1</v>
      </c>
      <c r="I71" s="381">
        <f t="shared" ref="I71:I77" si="17">ROUNDDOWN(IF(G71&gt;0,G71^2*PI(),IF(F71=1,+D71*E71*H71,D71*(E71+F71)/2*H71)),1)</f>
        <v>22.2</v>
      </c>
      <c r="J71" s="377">
        <v>1</v>
      </c>
      <c r="K71" s="377">
        <v>0.5</v>
      </c>
      <c r="L71" s="540"/>
      <c r="M71" s="545"/>
      <c r="N71" s="382"/>
      <c r="O71" s="382"/>
    </row>
    <row r="72" spans="1:15" s="371" customFormat="1" ht="14.25" customHeight="1">
      <c r="A72" s="376"/>
      <c r="B72" s="377">
        <v>13</v>
      </c>
      <c r="C72" s="385">
        <v>5</v>
      </c>
      <c r="D72" s="377">
        <v>3.8</v>
      </c>
      <c r="E72" s="377">
        <v>1.85</v>
      </c>
      <c r="F72" s="377">
        <v>1</v>
      </c>
      <c r="G72" s="377"/>
      <c r="H72" s="377">
        <v>1</v>
      </c>
      <c r="I72" s="381">
        <f t="shared" si="17"/>
        <v>7</v>
      </c>
      <c r="J72" s="377">
        <v>1</v>
      </c>
      <c r="K72" s="377">
        <v>0.5</v>
      </c>
      <c r="L72" s="540"/>
      <c r="M72" s="377" t="s">
        <v>754</v>
      </c>
      <c r="N72" s="382"/>
      <c r="O72" s="382"/>
    </row>
    <row r="73" spans="1:15" s="371" customFormat="1" ht="14.25" customHeight="1">
      <c r="A73" s="376"/>
      <c r="B73" s="377">
        <v>13</v>
      </c>
      <c r="C73" s="385">
        <v>6</v>
      </c>
      <c r="D73" s="377">
        <v>2.7</v>
      </c>
      <c r="E73" s="377">
        <v>4.5999999999999996</v>
      </c>
      <c r="F73" s="377">
        <v>1</v>
      </c>
      <c r="G73" s="377"/>
      <c r="H73" s="377">
        <v>1</v>
      </c>
      <c r="I73" s="381">
        <f t="shared" si="17"/>
        <v>12.4</v>
      </c>
      <c r="J73" s="377">
        <v>1</v>
      </c>
      <c r="K73" s="377">
        <v>0.5</v>
      </c>
      <c r="L73" s="540">
        <f>ROUNDDOWN(SUM(I68:I73)*K73,2)</f>
        <v>34.75</v>
      </c>
      <c r="M73" s="545"/>
      <c r="N73" s="404"/>
      <c r="O73" s="382"/>
    </row>
    <row r="74" spans="1:15" s="371" customFormat="1" ht="14.25" customHeight="1">
      <c r="A74" s="376" t="s">
        <v>755</v>
      </c>
      <c r="B74" s="377">
        <v>1</v>
      </c>
      <c r="C74" s="385">
        <v>1</v>
      </c>
      <c r="D74" s="377">
        <v>1.1000000000000001</v>
      </c>
      <c r="E74" s="377">
        <v>1.8</v>
      </c>
      <c r="F74" s="377">
        <v>1</v>
      </c>
      <c r="G74" s="377"/>
      <c r="H74" s="377">
        <v>1</v>
      </c>
      <c r="I74" s="381">
        <f t="shared" si="17"/>
        <v>1.9</v>
      </c>
      <c r="J74" s="377">
        <v>1</v>
      </c>
      <c r="K74" s="377">
        <v>0.3</v>
      </c>
      <c r="L74" s="540"/>
      <c r="M74" s="545"/>
      <c r="N74" s="382"/>
      <c r="O74" s="382"/>
    </row>
    <row r="75" spans="1:15" s="371" customFormat="1" ht="14.25" customHeight="1">
      <c r="A75" s="376"/>
      <c r="B75" s="377">
        <v>1</v>
      </c>
      <c r="C75" s="385">
        <v>2</v>
      </c>
      <c r="D75" s="377">
        <v>1.4</v>
      </c>
      <c r="E75" s="377">
        <v>2.1</v>
      </c>
      <c r="F75" s="377">
        <v>1</v>
      </c>
      <c r="G75" s="377"/>
      <c r="H75" s="377">
        <v>1</v>
      </c>
      <c r="I75" s="381">
        <f t="shared" si="17"/>
        <v>2.9</v>
      </c>
      <c r="J75" s="377">
        <v>1</v>
      </c>
      <c r="K75" s="377">
        <v>0.3</v>
      </c>
      <c r="L75" s="540"/>
      <c r="M75" s="545"/>
      <c r="N75" s="382"/>
      <c r="O75" s="382"/>
    </row>
    <row r="76" spans="1:15" s="371" customFormat="1" ht="14.25" customHeight="1">
      <c r="A76" s="376"/>
      <c r="B76" s="377">
        <v>1</v>
      </c>
      <c r="C76" s="385">
        <v>3</v>
      </c>
      <c r="D76" s="377">
        <v>3.7</v>
      </c>
      <c r="E76" s="377">
        <v>3.8</v>
      </c>
      <c r="F76" s="377">
        <v>1</v>
      </c>
      <c r="G76" s="377"/>
      <c r="H76" s="377">
        <v>1</v>
      </c>
      <c r="I76" s="381">
        <f t="shared" si="17"/>
        <v>14</v>
      </c>
      <c r="J76" s="377">
        <v>1</v>
      </c>
      <c r="K76" s="377">
        <v>0.3</v>
      </c>
      <c r="L76" s="540"/>
      <c r="M76" s="545"/>
      <c r="N76" s="382"/>
      <c r="O76" s="382"/>
    </row>
    <row r="77" spans="1:15" s="371" customFormat="1" ht="14.25" customHeight="1">
      <c r="A77" s="376"/>
      <c r="B77" s="377">
        <v>1</v>
      </c>
      <c r="C77" s="385">
        <v>4</v>
      </c>
      <c r="D77" s="377">
        <v>1.3</v>
      </c>
      <c r="E77" s="377">
        <v>1.3</v>
      </c>
      <c r="F77" s="377">
        <v>1</v>
      </c>
      <c r="G77" s="377"/>
      <c r="H77" s="377">
        <v>1</v>
      </c>
      <c r="I77" s="381">
        <f t="shared" si="17"/>
        <v>1.6</v>
      </c>
      <c r="J77" s="377">
        <v>1</v>
      </c>
      <c r="K77" s="377">
        <v>0.3</v>
      </c>
      <c r="L77" s="540"/>
      <c r="M77" s="545"/>
      <c r="N77" s="382"/>
      <c r="O77" s="382"/>
    </row>
    <row r="78" spans="1:15" s="371" customFormat="1" ht="14.25" customHeight="1">
      <c r="A78" s="376"/>
      <c r="B78" s="377">
        <v>1</v>
      </c>
      <c r="C78" s="385">
        <v>5</v>
      </c>
      <c r="D78" s="377">
        <v>3.3</v>
      </c>
      <c r="E78" s="377">
        <v>3.4</v>
      </c>
      <c r="F78" s="377">
        <v>1</v>
      </c>
      <c r="G78" s="377"/>
      <c r="H78" s="377">
        <v>1</v>
      </c>
      <c r="I78" s="381">
        <f t="shared" ref="I78:I80" si="18">ROUNDDOWN(IF(G78&gt;0,G78^2*PI(),IF(F78=1,+D78*E78*H78,D78*(E78+F78)/2*H78)),1)</f>
        <v>11.2</v>
      </c>
      <c r="J78" s="377">
        <v>1</v>
      </c>
      <c r="K78" s="377">
        <v>0.3</v>
      </c>
      <c r="L78" s="540"/>
      <c r="M78" s="545"/>
      <c r="N78" s="382"/>
      <c r="O78" s="382"/>
    </row>
    <row r="79" spans="1:15" s="371" customFormat="1" ht="14.25" customHeight="1">
      <c r="A79" s="376"/>
      <c r="B79" s="377">
        <v>1</v>
      </c>
      <c r="C79" s="385">
        <v>6</v>
      </c>
      <c r="D79" s="377">
        <v>3.9</v>
      </c>
      <c r="E79" s="377">
        <v>1.95</v>
      </c>
      <c r="F79" s="377">
        <v>1</v>
      </c>
      <c r="G79" s="377"/>
      <c r="H79" s="377">
        <v>1</v>
      </c>
      <c r="I79" s="381">
        <f t="shared" si="18"/>
        <v>7.6</v>
      </c>
      <c r="J79" s="377">
        <v>1</v>
      </c>
      <c r="K79" s="377">
        <v>0.3</v>
      </c>
      <c r="L79" s="540"/>
      <c r="M79" s="545"/>
      <c r="N79" s="382"/>
      <c r="O79" s="382"/>
    </row>
    <row r="80" spans="1:15" s="371" customFormat="1" ht="14.25" customHeight="1">
      <c r="A80" s="376"/>
      <c r="B80" s="377">
        <v>1</v>
      </c>
      <c r="C80" s="385">
        <v>7</v>
      </c>
      <c r="D80" s="377">
        <v>2.2999999999999998</v>
      </c>
      <c r="E80" s="377">
        <v>5</v>
      </c>
      <c r="F80" s="377">
        <v>1</v>
      </c>
      <c r="G80" s="377"/>
      <c r="H80" s="377">
        <v>1</v>
      </c>
      <c r="I80" s="381">
        <f t="shared" si="18"/>
        <v>11.5</v>
      </c>
      <c r="J80" s="377">
        <v>1</v>
      </c>
      <c r="K80" s="377">
        <v>0.3</v>
      </c>
      <c r="L80" s="540"/>
      <c r="M80" s="545"/>
      <c r="N80" s="382"/>
      <c r="O80" s="382"/>
    </row>
    <row r="81" spans="1:14" ht="14.25" customHeight="1">
      <c r="A81" s="376"/>
      <c r="B81" s="377">
        <v>1</v>
      </c>
      <c r="C81" s="385">
        <v>8</v>
      </c>
      <c r="D81" s="377">
        <v>3.6</v>
      </c>
      <c r="E81" s="377">
        <v>10.7</v>
      </c>
      <c r="F81" s="377">
        <v>1</v>
      </c>
      <c r="G81" s="377"/>
      <c r="H81" s="377">
        <v>1</v>
      </c>
      <c r="I81" s="381">
        <f t="shared" ref="I81:I82" si="19">ROUNDDOWN(IF(G81&gt;0,G81^2*PI(),IF(F81=1,+D81*E81*H81,D81*(E81+F81)/2*H81)),1)</f>
        <v>38.5</v>
      </c>
      <c r="J81" s="377">
        <v>1</v>
      </c>
      <c r="K81" s="377">
        <v>0.3</v>
      </c>
      <c r="L81" s="540"/>
      <c r="M81" s="545"/>
    </row>
    <row r="82" spans="1:14" ht="14.25" customHeight="1">
      <c r="A82" s="376"/>
      <c r="B82" s="377">
        <v>1</v>
      </c>
      <c r="C82" s="385">
        <v>9</v>
      </c>
      <c r="D82" s="377">
        <v>3.7</v>
      </c>
      <c r="E82" s="377">
        <v>1.85</v>
      </c>
      <c r="F82" s="377">
        <v>1</v>
      </c>
      <c r="G82" s="377"/>
      <c r="H82" s="377">
        <v>1</v>
      </c>
      <c r="I82" s="381">
        <f t="shared" si="19"/>
        <v>6.8</v>
      </c>
      <c r="J82" s="377">
        <v>1</v>
      </c>
      <c r="K82" s="377">
        <v>0.3</v>
      </c>
      <c r="L82" s="540"/>
      <c r="M82" s="545"/>
    </row>
    <row r="83" spans="1:14" ht="14.25" customHeight="1">
      <c r="A83" s="376"/>
      <c r="B83" s="377">
        <v>1</v>
      </c>
      <c r="C83" s="385">
        <v>10</v>
      </c>
      <c r="D83" s="377">
        <v>1.7</v>
      </c>
      <c r="E83" s="377">
        <v>3.4</v>
      </c>
      <c r="F83" s="377">
        <v>1</v>
      </c>
      <c r="G83" s="377"/>
      <c r="H83" s="377">
        <v>1</v>
      </c>
      <c r="I83" s="381">
        <f t="shared" ref="I83:I86" si="20">ROUNDDOWN(IF(G83&gt;0,G83^2*PI(),IF(F83=1,+D83*E83*H83,D83*(E83+F83)/2*H83)),1)</f>
        <v>5.7</v>
      </c>
      <c r="J83" s="377">
        <v>1</v>
      </c>
      <c r="K83" s="377">
        <v>0.3</v>
      </c>
      <c r="L83" s="540"/>
      <c r="M83" s="545"/>
    </row>
    <row r="84" spans="1:14" ht="14.25" customHeight="1">
      <c r="A84" s="376"/>
      <c r="B84" s="377">
        <v>1</v>
      </c>
      <c r="C84" s="385">
        <v>11</v>
      </c>
      <c r="D84" s="377">
        <v>1.8</v>
      </c>
      <c r="E84" s="377">
        <v>7</v>
      </c>
      <c r="F84" s="377">
        <v>1</v>
      </c>
      <c r="G84" s="377"/>
      <c r="H84" s="377">
        <v>1</v>
      </c>
      <c r="I84" s="381">
        <f t="shared" si="20"/>
        <v>12.6</v>
      </c>
      <c r="J84" s="377">
        <v>1</v>
      </c>
      <c r="K84" s="377">
        <v>0.3</v>
      </c>
      <c r="L84" s="540"/>
      <c r="M84" s="545"/>
    </row>
    <row r="85" spans="1:14" ht="14.25" customHeight="1">
      <c r="A85" s="376"/>
      <c r="B85" s="377">
        <v>1</v>
      </c>
      <c r="C85" s="385">
        <v>12</v>
      </c>
      <c r="D85" s="377">
        <v>2.6</v>
      </c>
      <c r="E85" s="377">
        <v>8.5</v>
      </c>
      <c r="F85" s="377">
        <v>1</v>
      </c>
      <c r="G85" s="377"/>
      <c r="H85" s="377">
        <v>1</v>
      </c>
      <c r="I85" s="381">
        <f t="shared" si="20"/>
        <v>22.1</v>
      </c>
      <c r="J85" s="377">
        <v>1</v>
      </c>
      <c r="K85" s="377">
        <v>0.3</v>
      </c>
      <c r="L85" s="540">
        <f>ROUNDDOWN(SUM(I74:I85)*K85,2)</f>
        <v>40.92</v>
      </c>
      <c r="M85" s="545"/>
      <c r="N85" s="397"/>
    </row>
    <row r="86" spans="1:14" ht="14.25" customHeight="1">
      <c r="A86" s="376"/>
      <c r="B86" s="377">
        <v>2</v>
      </c>
      <c r="C86" s="385">
        <v>1</v>
      </c>
      <c r="D86" s="377">
        <v>1.5</v>
      </c>
      <c r="E86" s="377">
        <v>1.5</v>
      </c>
      <c r="F86" s="377">
        <v>1</v>
      </c>
      <c r="G86" s="377"/>
      <c r="H86" s="377">
        <v>1</v>
      </c>
      <c r="I86" s="381">
        <f t="shared" si="20"/>
        <v>2.2000000000000002</v>
      </c>
      <c r="J86" s="377">
        <v>1</v>
      </c>
      <c r="K86" s="377">
        <v>0.3</v>
      </c>
      <c r="L86" s="540"/>
      <c r="M86" s="545"/>
    </row>
    <row r="87" spans="1:14" ht="14.25" customHeight="1">
      <c r="A87" s="376"/>
      <c r="B87" s="377">
        <v>2</v>
      </c>
      <c r="C87" s="385">
        <v>2</v>
      </c>
      <c r="D87" s="377">
        <v>1.2</v>
      </c>
      <c r="E87" s="377">
        <v>2.8</v>
      </c>
      <c r="F87" s="377">
        <v>1</v>
      </c>
      <c r="G87" s="377"/>
      <c r="H87" s="377">
        <v>1</v>
      </c>
      <c r="I87" s="381">
        <f t="shared" ref="I87:I94" si="21">ROUNDDOWN(IF(G87&gt;0,G87^2*PI(),IF(F87=1,+D87*E87*H87,D87*(E87+F87)/2*H87)),1)</f>
        <v>3.3</v>
      </c>
      <c r="J87" s="377">
        <v>1</v>
      </c>
      <c r="K87" s="377">
        <v>0.3</v>
      </c>
      <c r="L87" s="540"/>
      <c r="M87" s="545"/>
    </row>
    <row r="88" spans="1:14" ht="14.25" customHeight="1">
      <c r="A88" s="376"/>
      <c r="B88" s="377">
        <v>2</v>
      </c>
      <c r="C88" s="385">
        <v>3</v>
      </c>
      <c r="D88" s="377">
        <v>1.3</v>
      </c>
      <c r="E88" s="377">
        <v>1.7</v>
      </c>
      <c r="F88" s="377">
        <v>1</v>
      </c>
      <c r="G88" s="377"/>
      <c r="H88" s="377">
        <v>1</v>
      </c>
      <c r="I88" s="381">
        <f t="shared" si="21"/>
        <v>2.2000000000000002</v>
      </c>
      <c r="J88" s="377">
        <v>1</v>
      </c>
      <c r="K88" s="377">
        <v>0.3</v>
      </c>
      <c r="L88" s="540"/>
      <c r="M88" s="545"/>
    </row>
    <row r="89" spans="1:14" ht="14.25" customHeight="1">
      <c r="A89" s="376"/>
      <c r="B89" s="377">
        <v>2</v>
      </c>
      <c r="C89" s="385">
        <v>4</v>
      </c>
      <c r="D89" s="377">
        <v>2.9</v>
      </c>
      <c r="E89" s="377">
        <v>1.45</v>
      </c>
      <c r="F89" s="377">
        <v>1</v>
      </c>
      <c r="G89" s="377"/>
      <c r="H89" s="377">
        <v>1</v>
      </c>
      <c r="I89" s="381">
        <f t="shared" si="21"/>
        <v>4.2</v>
      </c>
      <c r="J89" s="377">
        <v>1</v>
      </c>
      <c r="K89" s="377">
        <v>0.3</v>
      </c>
      <c r="L89" s="540"/>
      <c r="M89" s="545"/>
    </row>
    <row r="90" spans="1:14" ht="14.25" customHeight="1">
      <c r="A90" s="376"/>
      <c r="B90" s="377">
        <v>2</v>
      </c>
      <c r="C90" s="385">
        <v>5</v>
      </c>
      <c r="D90" s="377">
        <v>2.5</v>
      </c>
      <c r="E90" s="377">
        <v>4.8</v>
      </c>
      <c r="F90" s="377">
        <v>1</v>
      </c>
      <c r="G90" s="377"/>
      <c r="H90" s="377">
        <v>1</v>
      </c>
      <c r="I90" s="381">
        <f t="shared" si="21"/>
        <v>12</v>
      </c>
      <c r="J90" s="377">
        <v>1</v>
      </c>
      <c r="K90" s="377">
        <v>0.3</v>
      </c>
      <c r="L90" s="540"/>
      <c r="M90" s="545"/>
    </row>
    <row r="91" spans="1:14" ht="14.25" customHeight="1">
      <c r="A91" s="376"/>
      <c r="B91" s="377">
        <v>2</v>
      </c>
      <c r="C91" s="385">
        <v>6</v>
      </c>
      <c r="D91" s="377">
        <v>3</v>
      </c>
      <c r="E91" s="377">
        <v>5.5</v>
      </c>
      <c r="F91" s="377">
        <v>1</v>
      </c>
      <c r="G91" s="377"/>
      <c r="H91" s="377">
        <v>1</v>
      </c>
      <c r="I91" s="381">
        <f t="shared" si="21"/>
        <v>16.5</v>
      </c>
      <c r="J91" s="377">
        <v>1</v>
      </c>
      <c r="K91" s="377">
        <v>0.3</v>
      </c>
      <c r="L91" s="540"/>
      <c r="M91" s="545"/>
    </row>
    <row r="92" spans="1:14" ht="14.25" customHeight="1">
      <c r="A92" s="376"/>
      <c r="B92" s="377">
        <v>2</v>
      </c>
      <c r="C92" s="385">
        <v>7</v>
      </c>
      <c r="D92" s="377">
        <v>12.5</v>
      </c>
      <c r="E92" s="377">
        <v>6</v>
      </c>
      <c r="F92" s="377">
        <v>1</v>
      </c>
      <c r="G92" s="377"/>
      <c r="H92" s="377">
        <v>1</v>
      </c>
      <c r="I92" s="381">
        <f t="shared" si="21"/>
        <v>75</v>
      </c>
      <c r="J92" s="377">
        <v>1</v>
      </c>
      <c r="K92" s="377">
        <v>0.3</v>
      </c>
      <c r="L92" s="540">
        <f>ROUNDDOWN(SUM(I86:I92)*K92,2)</f>
        <v>34.619999999999997</v>
      </c>
      <c r="M92" s="545"/>
    </row>
    <row r="93" spans="1:14" ht="14.25" customHeight="1">
      <c r="A93" s="376"/>
      <c r="B93" s="377">
        <v>3</v>
      </c>
      <c r="C93" s="385">
        <v>1</v>
      </c>
      <c r="D93" s="377">
        <v>1.4</v>
      </c>
      <c r="E93" s="377">
        <v>1.4</v>
      </c>
      <c r="F93" s="377">
        <v>1</v>
      </c>
      <c r="G93" s="377"/>
      <c r="H93" s="377">
        <v>1</v>
      </c>
      <c r="I93" s="381">
        <f t="shared" si="21"/>
        <v>1.9</v>
      </c>
      <c r="J93" s="377">
        <v>1</v>
      </c>
      <c r="K93" s="377">
        <v>0.3</v>
      </c>
      <c r="L93" s="540"/>
      <c r="M93" s="545"/>
    </row>
    <row r="94" spans="1:14" ht="14.25" customHeight="1">
      <c r="A94" s="376"/>
      <c r="B94" s="377">
        <v>3</v>
      </c>
      <c r="C94" s="385">
        <v>2</v>
      </c>
      <c r="D94" s="377">
        <v>2.1</v>
      </c>
      <c r="E94" s="377">
        <v>1.3</v>
      </c>
      <c r="F94" s="377">
        <v>1</v>
      </c>
      <c r="G94" s="377"/>
      <c r="H94" s="377">
        <v>1</v>
      </c>
      <c r="I94" s="381">
        <f t="shared" si="21"/>
        <v>2.7</v>
      </c>
      <c r="J94" s="377">
        <v>1</v>
      </c>
      <c r="K94" s="377">
        <v>0.3</v>
      </c>
      <c r="L94" s="540"/>
      <c r="M94" s="545"/>
    </row>
    <row r="95" spans="1:14" ht="14.25" customHeight="1">
      <c r="A95" s="376"/>
      <c r="B95" s="377">
        <v>3</v>
      </c>
      <c r="C95" s="385">
        <v>3</v>
      </c>
      <c r="D95" s="377">
        <v>3.5</v>
      </c>
      <c r="E95" s="377">
        <v>2.1</v>
      </c>
      <c r="F95" s="377">
        <v>1</v>
      </c>
      <c r="G95" s="377"/>
      <c r="H95" s="377">
        <v>1</v>
      </c>
      <c r="I95" s="381">
        <f t="shared" ref="I95:I102" si="22">ROUNDDOWN(IF(G95&gt;0,G95^2*PI(),IF(F95=1,+D95*E95*H95,D95*(E95+F95)/2*H95)),1)</f>
        <v>7.3</v>
      </c>
      <c r="J95" s="377">
        <v>1</v>
      </c>
      <c r="K95" s="377">
        <v>0.3</v>
      </c>
      <c r="L95" s="540"/>
      <c r="M95" s="545"/>
    </row>
    <row r="96" spans="1:14" ht="14.25" customHeight="1">
      <c r="A96" s="376"/>
      <c r="B96" s="377">
        <v>3</v>
      </c>
      <c r="C96" s="385">
        <v>4</v>
      </c>
      <c r="D96" s="377">
        <v>2.1</v>
      </c>
      <c r="E96" s="377">
        <v>5.5</v>
      </c>
      <c r="F96" s="377">
        <v>1</v>
      </c>
      <c r="G96" s="377"/>
      <c r="H96" s="377">
        <v>1</v>
      </c>
      <c r="I96" s="381">
        <f t="shared" si="22"/>
        <v>11.5</v>
      </c>
      <c r="J96" s="377">
        <v>1</v>
      </c>
      <c r="K96" s="377">
        <v>0.3</v>
      </c>
      <c r="L96" s="540"/>
      <c r="M96" s="545"/>
    </row>
    <row r="97" spans="1:15" ht="14.25" customHeight="1">
      <c r="A97" s="376"/>
      <c r="B97" s="377">
        <v>3</v>
      </c>
      <c r="C97" s="385">
        <v>5</v>
      </c>
      <c r="D97" s="377">
        <v>3.8</v>
      </c>
      <c r="E97" s="377">
        <v>2.15</v>
      </c>
      <c r="F97" s="377">
        <v>1</v>
      </c>
      <c r="G97" s="377"/>
      <c r="H97" s="377">
        <v>1</v>
      </c>
      <c r="I97" s="381">
        <f t="shared" si="22"/>
        <v>8.1</v>
      </c>
      <c r="J97" s="377">
        <v>1</v>
      </c>
      <c r="K97" s="377">
        <v>0.3</v>
      </c>
      <c r="L97" s="540"/>
      <c r="M97" s="545"/>
    </row>
    <row r="98" spans="1:15" ht="14.25" customHeight="1">
      <c r="A98" s="376"/>
      <c r="B98" s="377">
        <v>3</v>
      </c>
      <c r="C98" s="385">
        <v>6</v>
      </c>
      <c r="D98" s="377">
        <v>1.6</v>
      </c>
      <c r="E98" s="377">
        <v>4</v>
      </c>
      <c r="F98" s="377">
        <v>1</v>
      </c>
      <c r="G98" s="377"/>
      <c r="H98" s="377">
        <v>1</v>
      </c>
      <c r="I98" s="381">
        <f t="shared" si="22"/>
        <v>6.4</v>
      </c>
      <c r="J98" s="377">
        <v>1</v>
      </c>
      <c r="K98" s="377">
        <v>0.3</v>
      </c>
      <c r="L98" s="540"/>
      <c r="M98" s="545"/>
    </row>
    <row r="99" spans="1:15" ht="14.25" customHeight="1">
      <c r="A99" s="376"/>
      <c r="B99" s="377">
        <v>3</v>
      </c>
      <c r="C99" s="385">
        <v>7</v>
      </c>
      <c r="D99" s="377">
        <v>2.8</v>
      </c>
      <c r="E99" s="377">
        <v>8.6999999999999993</v>
      </c>
      <c r="F99" s="377">
        <v>1</v>
      </c>
      <c r="G99" s="377"/>
      <c r="H99" s="377">
        <v>1</v>
      </c>
      <c r="I99" s="381">
        <f t="shared" si="22"/>
        <v>24.3</v>
      </c>
      <c r="J99" s="377">
        <v>1</v>
      </c>
      <c r="K99" s="377">
        <v>0.3</v>
      </c>
      <c r="L99" s="540"/>
      <c r="M99" s="545"/>
    </row>
    <row r="100" spans="1:15" ht="14.25" customHeight="1">
      <c r="A100" s="376"/>
      <c r="B100" s="377">
        <v>3</v>
      </c>
      <c r="C100" s="385">
        <v>8</v>
      </c>
      <c r="D100" s="377">
        <v>4</v>
      </c>
      <c r="E100" s="377">
        <v>13.3</v>
      </c>
      <c r="F100" s="377">
        <v>1</v>
      </c>
      <c r="G100" s="377"/>
      <c r="H100" s="377">
        <v>1</v>
      </c>
      <c r="I100" s="381">
        <f t="shared" si="22"/>
        <v>53.2</v>
      </c>
      <c r="J100" s="377">
        <v>1</v>
      </c>
      <c r="K100" s="377">
        <v>0.3</v>
      </c>
      <c r="L100" s="540"/>
      <c r="M100" s="545"/>
    </row>
    <row r="101" spans="1:15" ht="14.25" customHeight="1">
      <c r="A101" s="376"/>
      <c r="B101" s="377">
        <v>3</v>
      </c>
      <c r="C101" s="385">
        <v>9</v>
      </c>
      <c r="D101" s="377">
        <v>2.7</v>
      </c>
      <c r="E101" s="377">
        <v>8</v>
      </c>
      <c r="F101" s="377">
        <v>1</v>
      </c>
      <c r="G101" s="377"/>
      <c r="H101" s="377">
        <v>1</v>
      </c>
      <c r="I101" s="381">
        <f t="shared" si="22"/>
        <v>21.6</v>
      </c>
      <c r="J101" s="377">
        <v>1</v>
      </c>
      <c r="K101" s="377">
        <v>0.3</v>
      </c>
      <c r="L101" s="540"/>
      <c r="M101" s="545"/>
    </row>
    <row r="102" spans="1:15" ht="14.25" customHeight="1">
      <c r="A102" s="376"/>
      <c r="B102" s="377">
        <v>3</v>
      </c>
      <c r="C102" s="385">
        <v>10</v>
      </c>
      <c r="D102" s="377">
        <v>4.5</v>
      </c>
      <c r="E102" s="377">
        <v>5.3</v>
      </c>
      <c r="F102" s="377">
        <v>1</v>
      </c>
      <c r="G102" s="377"/>
      <c r="H102" s="377">
        <v>1</v>
      </c>
      <c r="I102" s="381">
        <f t="shared" si="22"/>
        <v>23.8</v>
      </c>
      <c r="J102" s="377">
        <v>1</v>
      </c>
      <c r="K102" s="377">
        <v>0.3</v>
      </c>
      <c r="L102" s="540"/>
      <c r="M102" s="545"/>
    </row>
    <row r="103" spans="1:15" ht="14.25" customHeight="1">
      <c r="A103" s="376"/>
      <c r="B103" s="377">
        <v>3</v>
      </c>
      <c r="C103" s="385">
        <v>11</v>
      </c>
      <c r="D103" s="377">
        <v>4</v>
      </c>
      <c r="E103" s="377">
        <v>10.1</v>
      </c>
      <c r="F103" s="377">
        <v>1</v>
      </c>
      <c r="G103" s="377"/>
      <c r="H103" s="377">
        <v>1</v>
      </c>
      <c r="I103" s="381">
        <f t="shared" ref="I103:I112" si="23">ROUNDDOWN(IF(G103&gt;0,G103^2*PI(),IF(F103=1,+D103*E103*H103,D103*(E103+F103)/2*H103)),1)</f>
        <v>40.4</v>
      </c>
      <c r="J103" s="377">
        <v>1</v>
      </c>
      <c r="K103" s="377">
        <v>0.3</v>
      </c>
      <c r="L103" s="540"/>
      <c r="M103" s="545"/>
    </row>
    <row r="104" spans="1:15" ht="14.25" customHeight="1">
      <c r="A104" s="376"/>
      <c r="B104" s="377">
        <v>3</v>
      </c>
      <c r="C104" s="385">
        <v>12</v>
      </c>
      <c r="D104" s="377">
        <v>4.5</v>
      </c>
      <c r="E104" s="377">
        <v>5.5</v>
      </c>
      <c r="F104" s="377">
        <v>1</v>
      </c>
      <c r="G104" s="377"/>
      <c r="H104" s="377">
        <v>1</v>
      </c>
      <c r="I104" s="381">
        <f t="shared" si="23"/>
        <v>24.7</v>
      </c>
      <c r="J104" s="377">
        <v>1</v>
      </c>
      <c r="K104" s="377">
        <v>0.3</v>
      </c>
      <c r="L104" s="540"/>
      <c r="M104" s="545"/>
    </row>
    <row r="105" spans="1:15" ht="14.25" customHeight="1">
      <c r="A105" s="376"/>
      <c r="B105" s="377">
        <v>3</v>
      </c>
      <c r="C105" s="385">
        <v>13</v>
      </c>
      <c r="D105" s="377">
        <v>5.5</v>
      </c>
      <c r="E105" s="377">
        <v>3.9</v>
      </c>
      <c r="F105" s="377">
        <v>1</v>
      </c>
      <c r="G105" s="377"/>
      <c r="H105" s="377">
        <v>1</v>
      </c>
      <c r="I105" s="381">
        <f t="shared" si="23"/>
        <v>21.4</v>
      </c>
      <c r="J105" s="377">
        <v>1</v>
      </c>
      <c r="K105" s="377">
        <v>0.3</v>
      </c>
      <c r="L105" s="540"/>
      <c r="M105" s="545"/>
    </row>
    <row r="106" spans="1:15" ht="14.25" customHeight="1">
      <c r="A106" s="376"/>
      <c r="B106" s="377">
        <v>3</v>
      </c>
      <c r="C106" s="385">
        <v>14</v>
      </c>
      <c r="D106" s="377">
        <v>3.2</v>
      </c>
      <c r="E106" s="377">
        <v>2.75</v>
      </c>
      <c r="F106" s="377">
        <v>1</v>
      </c>
      <c r="G106" s="377"/>
      <c r="H106" s="377">
        <v>1</v>
      </c>
      <c r="I106" s="381">
        <f t="shared" si="23"/>
        <v>8.8000000000000007</v>
      </c>
      <c r="J106" s="377">
        <v>1</v>
      </c>
      <c r="K106" s="377">
        <v>0.3</v>
      </c>
      <c r="L106" s="540"/>
      <c r="M106" s="545"/>
    </row>
    <row r="107" spans="1:15" ht="14.25" customHeight="1">
      <c r="A107" s="376"/>
      <c r="B107" s="377">
        <v>3</v>
      </c>
      <c r="C107" s="385">
        <v>15</v>
      </c>
      <c r="D107" s="377">
        <v>5.5</v>
      </c>
      <c r="E107" s="377">
        <v>2</v>
      </c>
      <c r="F107" s="377">
        <v>1</v>
      </c>
      <c r="G107" s="377"/>
      <c r="H107" s="377">
        <v>1</v>
      </c>
      <c r="I107" s="381">
        <f t="shared" si="23"/>
        <v>11</v>
      </c>
      <c r="J107" s="377">
        <v>1</v>
      </c>
      <c r="K107" s="377">
        <v>0.3</v>
      </c>
      <c r="L107" s="540"/>
      <c r="M107" s="545"/>
    </row>
    <row r="108" spans="1:15" ht="14.25" customHeight="1">
      <c r="A108" s="376"/>
      <c r="B108" s="377">
        <v>3</v>
      </c>
      <c r="C108" s="385">
        <v>16</v>
      </c>
      <c r="D108" s="377">
        <v>3.4</v>
      </c>
      <c r="E108" s="377">
        <v>9.6999999999999993</v>
      </c>
      <c r="F108" s="377">
        <v>1</v>
      </c>
      <c r="G108" s="377"/>
      <c r="H108" s="377">
        <v>1</v>
      </c>
      <c r="I108" s="381">
        <f t="shared" si="23"/>
        <v>32.9</v>
      </c>
      <c r="J108" s="377">
        <v>1</v>
      </c>
      <c r="K108" s="377">
        <v>0.3</v>
      </c>
      <c r="L108" s="540"/>
      <c r="M108" s="545"/>
      <c r="O108" s="397"/>
    </row>
    <row r="109" spans="1:15" ht="14.25" customHeight="1">
      <c r="A109" s="376"/>
      <c r="B109" s="377">
        <v>3</v>
      </c>
      <c r="C109" s="385">
        <v>17</v>
      </c>
      <c r="D109" s="377">
        <v>1.8</v>
      </c>
      <c r="E109" s="377">
        <v>2</v>
      </c>
      <c r="F109" s="377">
        <v>1</v>
      </c>
      <c r="G109" s="377"/>
      <c r="H109" s="377">
        <v>1</v>
      </c>
      <c r="I109" s="381">
        <f t="shared" si="23"/>
        <v>3.6</v>
      </c>
      <c r="J109" s="377">
        <v>1</v>
      </c>
      <c r="K109" s="377">
        <v>0.3</v>
      </c>
      <c r="L109" s="540">
        <f>ROUNDDOWN(SUM(I93:I109)*K109,2)</f>
        <v>91.08</v>
      </c>
      <c r="M109" s="545"/>
    </row>
    <row r="110" spans="1:15" ht="14.25" customHeight="1">
      <c r="A110" s="376"/>
      <c r="B110" s="377">
        <v>4</v>
      </c>
      <c r="C110" s="385">
        <v>1</v>
      </c>
      <c r="D110" s="377">
        <v>5.5</v>
      </c>
      <c r="E110" s="377">
        <v>1.8</v>
      </c>
      <c r="F110" s="377">
        <v>1</v>
      </c>
      <c r="G110" s="377"/>
      <c r="H110" s="377">
        <v>1</v>
      </c>
      <c r="I110" s="381">
        <f t="shared" si="23"/>
        <v>9.9</v>
      </c>
      <c r="J110" s="377">
        <v>1</v>
      </c>
      <c r="K110" s="377">
        <v>0.3</v>
      </c>
      <c r="L110" s="540">
        <f>ROUNDDOWN(I110*J110*K110,2)</f>
        <v>2.97</v>
      </c>
      <c r="M110" s="545"/>
    </row>
    <row r="111" spans="1:15" ht="14.25" customHeight="1">
      <c r="A111" s="376" t="s">
        <v>756</v>
      </c>
      <c r="B111" s="377">
        <v>1</v>
      </c>
      <c r="C111" s="385">
        <v>1</v>
      </c>
      <c r="D111" s="377">
        <v>4</v>
      </c>
      <c r="E111" s="377">
        <v>1.5</v>
      </c>
      <c r="F111" s="377">
        <v>1</v>
      </c>
      <c r="G111" s="377"/>
      <c r="H111" s="377">
        <v>1</v>
      </c>
      <c r="I111" s="381">
        <f t="shared" si="23"/>
        <v>6</v>
      </c>
      <c r="J111" s="377">
        <v>1</v>
      </c>
      <c r="K111" s="377">
        <v>0.5</v>
      </c>
      <c r="L111" s="540">
        <f>ROUNDDOWN(I111*J111*K111,2)</f>
        <v>3</v>
      </c>
      <c r="M111" s="545"/>
    </row>
    <row r="112" spans="1:15" ht="14.25" customHeight="1">
      <c r="A112" s="376"/>
      <c r="B112" s="377">
        <v>2</v>
      </c>
      <c r="C112" s="385">
        <v>1</v>
      </c>
      <c r="D112" s="377">
        <v>2.2000000000000002</v>
      </c>
      <c r="E112" s="377">
        <v>2.2000000000000002</v>
      </c>
      <c r="F112" s="377">
        <v>1</v>
      </c>
      <c r="G112" s="377"/>
      <c r="H112" s="377">
        <v>1</v>
      </c>
      <c r="I112" s="381">
        <f t="shared" si="23"/>
        <v>4.8</v>
      </c>
      <c r="J112" s="377">
        <v>1</v>
      </c>
      <c r="K112" s="377">
        <v>0.5</v>
      </c>
      <c r="L112" s="540">
        <f t="shared" ref="L112:L134" si="24">ROUNDDOWN(I112*J112*K112,2)</f>
        <v>2.4</v>
      </c>
      <c r="M112" s="545"/>
    </row>
    <row r="113" spans="1:13" ht="14.25" customHeight="1">
      <c r="A113" s="376"/>
      <c r="B113" s="377">
        <v>3</v>
      </c>
      <c r="C113" s="385">
        <v>1</v>
      </c>
      <c r="D113" s="377">
        <v>3.8</v>
      </c>
      <c r="E113" s="377">
        <v>16</v>
      </c>
      <c r="F113" s="377">
        <v>1</v>
      </c>
      <c r="G113" s="377"/>
      <c r="H113" s="377">
        <v>1</v>
      </c>
      <c r="I113" s="381">
        <f t="shared" ref="I113:I119" si="25">ROUNDDOWN(IF(G113&gt;0,G113^2*PI(),IF(F113=1,+D113*E113*H113,D113*(E113+F113)/2*H113)),1)</f>
        <v>60.8</v>
      </c>
      <c r="J113" s="377">
        <v>1</v>
      </c>
      <c r="K113" s="377">
        <v>0.5</v>
      </c>
      <c r="L113" s="540">
        <f t="shared" si="24"/>
        <v>30.4</v>
      </c>
      <c r="M113" s="545"/>
    </row>
    <row r="114" spans="1:13" ht="14.25" customHeight="1">
      <c r="A114" s="376"/>
      <c r="B114" s="377">
        <v>4</v>
      </c>
      <c r="C114" s="385">
        <v>1</v>
      </c>
      <c r="D114" s="377">
        <v>3.2</v>
      </c>
      <c r="E114" s="377">
        <v>6</v>
      </c>
      <c r="F114" s="377">
        <v>1</v>
      </c>
      <c r="G114" s="377"/>
      <c r="H114" s="377">
        <v>1</v>
      </c>
      <c r="I114" s="381">
        <f t="shared" si="25"/>
        <v>19.2</v>
      </c>
      <c r="J114" s="377">
        <v>1</v>
      </c>
      <c r="K114" s="377">
        <v>0.5</v>
      </c>
      <c r="L114" s="540">
        <f t="shared" si="24"/>
        <v>9.6</v>
      </c>
      <c r="M114" s="545"/>
    </row>
    <row r="115" spans="1:13" ht="14.25" customHeight="1">
      <c r="A115" s="376"/>
      <c r="B115" s="377">
        <v>5</v>
      </c>
      <c r="C115" s="385">
        <v>1</v>
      </c>
      <c r="D115" s="377">
        <v>0.9</v>
      </c>
      <c r="E115" s="377">
        <v>0.9</v>
      </c>
      <c r="F115" s="377">
        <v>1</v>
      </c>
      <c r="G115" s="377"/>
      <c r="H115" s="377">
        <v>37</v>
      </c>
      <c r="I115" s="381">
        <f t="shared" si="25"/>
        <v>29.9</v>
      </c>
      <c r="J115" s="377">
        <v>1</v>
      </c>
      <c r="K115" s="377">
        <v>0.5</v>
      </c>
      <c r="L115" s="540">
        <f t="shared" si="24"/>
        <v>14.95</v>
      </c>
      <c r="M115" s="545"/>
    </row>
    <row r="116" spans="1:13" ht="14.25" customHeight="1">
      <c r="A116" s="376"/>
      <c r="B116" s="377">
        <v>6</v>
      </c>
      <c r="C116" s="385">
        <v>1</v>
      </c>
      <c r="D116" s="377">
        <v>0.9</v>
      </c>
      <c r="E116" s="377">
        <v>0.9</v>
      </c>
      <c r="F116" s="377">
        <v>1</v>
      </c>
      <c r="G116" s="377"/>
      <c r="H116" s="377">
        <v>6</v>
      </c>
      <c r="I116" s="381">
        <f t="shared" si="25"/>
        <v>4.8</v>
      </c>
      <c r="J116" s="377">
        <v>1</v>
      </c>
      <c r="K116" s="377">
        <v>0.5</v>
      </c>
      <c r="L116" s="540">
        <f t="shared" si="24"/>
        <v>2.4</v>
      </c>
      <c r="M116" s="545"/>
    </row>
    <row r="117" spans="1:13" ht="14.25" customHeight="1">
      <c r="A117" s="376"/>
      <c r="B117" s="377">
        <v>7</v>
      </c>
      <c r="C117" s="385">
        <v>1</v>
      </c>
      <c r="D117" s="377">
        <v>0.9</v>
      </c>
      <c r="E117" s="377">
        <v>0.9</v>
      </c>
      <c r="F117" s="377">
        <v>1</v>
      </c>
      <c r="G117" s="377"/>
      <c r="H117" s="377">
        <v>10</v>
      </c>
      <c r="I117" s="381">
        <f t="shared" si="25"/>
        <v>8.1</v>
      </c>
      <c r="J117" s="377">
        <v>1</v>
      </c>
      <c r="K117" s="377">
        <v>0.5</v>
      </c>
      <c r="L117" s="540">
        <f t="shared" si="24"/>
        <v>4.05</v>
      </c>
      <c r="M117" s="545"/>
    </row>
    <row r="118" spans="1:13" ht="14.25" customHeight="1">
      <c r="A118" s="376"/>
      <c r="B118" s="377">
        <v>8</v>
      </c>
      <c r="C118" s="385">
        <v>1</v>
      </c>
      <c r="D118" s="377">
        <v>9</v>
      </c>
      <c r="E118" s="377">
        <v>8</v>
      </c>
      <c r="F118" s="377">
        <v>1</v>
      </c>
      <c r="G118" s="377"/>
      <c r="H118" s="377">
        <v>1</v>
      </c>
      <c r="I118" s="381">
        <f t="shared" si="25"/>
        <v>72</v>
      </c>
      <c r="J118" s="377">
        <v>1</v>
      </c>
      <c r="K118" s="377">
        <v>0.5</v>
      </c>
      <c r="L118" s="540">
        <f t="shared" si="24"/>
        <v>36</v>
      </c>
      <c r="M118" s="545"/>
    </row>
    <row r="119" spans="1:13" ht="14.25" customHeight="1">
      <c r="A119" s="376"/>
      <c r="B119" s="377">
        <v>9</v>
      </c>
      <c r="C119" s="385">
        <v>1</v>
      </c>
      <c r="D119" s="377">
        <v>0.9</v>
      </c>
      <c r="E119" s="377">
        <v>0.9</v>
      </c>
      <c r="F119" s="377">
        <v>1</v>
      </c>
      <c r="G119" s="377"/>
      <c r="H119" s="377">
        <v>102</v>
      </c>
      <c r="I119" s="381">
        <f t="shared" si="25"/>
        <v>82.6</v>
      </c>
      <c r="J119" s="377">
        <v>1</v>
      </c>
      <c r="K119" s="377">
        <v>0.5</v>
      </c>
      <c r="L119" s="540">
        <f t="shared" si="24"/>
        <v>41.3</v>
      </c>
      <c r="M119" s="545"/>
    </row>
    <row r="120" spans="1:13" ht="14.25" customHeight="1">
      <c r="A120" s="376"/>
      <c r="B120" s="377">
        <v>10</v>
      </c>
      <c r="C120" s="385">
        <v>1</v>
      </c>
      <c r="D120" s="377">
        <v>3</v>
      </c>
      <c r="E120" s="377">
        <v>3.5</v>
      </c>
      <c r="F120" s="377">
        <v>1</v>
      </c>
      <c r="G120" s="377"/>
      <c r="H120" s="377">
        <v>1</v>
      </c>
      <c r="I120" s="381">
        <f t="shared" ref="I120:I127" si="26">ROUNDDOWN(IF(G120&gt;0,G120^2*PI(),IF(F120=1,+D120*E120*H120,D120*(E120+F120)/2*H120)),1)</f>
        <v>10.5</v>
      </c>
      <c r="J120" s="377">
        <v>1</v>
      </c>
      <c r="K120" s="377">
        <v>0.5</v>
      </c>
      <c r="L120" s="540">
        <f t="shared" si="24"/>
        <v>5.25</v>
      </c>
      <c r="M120" s="545"/>
    </row>
    <row r="121" spans="1:13" ht="14.25" customHeight="1">
      <c r="A121" s="376"/>
      <c r="B121" s="377">
        <v>11</v>
      </c>
      <c r="C121" s="385">
        <v>1</v>
      </c>
      <c r="D121" s="377">
        <v>1.5</v>
      </c>
      <c r="E121" s="377">
        <v>3.3</v>
      </c>
      <c r="F121" s="377">
        <v>1</v>
      </c>
      <c r="G121" s="377"/>
      <c r="H121" s="377">
        <v>1</v>
      </c>
      <c r="I121" s="381">
        <f t="shared" si="26"/>
        <v>4.9000000000000004</v>
      </c>
      <c r="J121" s="377">
        <v>1</v>
      </c>
      <c r="K121" s="377">
        <v>0.5</v>
      </c>
      <c r="L121" s="540">
        <f t="shared" si="24"/>
        <v>2.4500000000000002</v>
      </c>
      <c r="M121" s="545"/>
    </row>
    <row r="122" spans="1:13" ht="14.25" customHeight="1">
      <c r="A122" s="376"/>
      <c r="B122" s="377">
        <v>12</v>
      </c>
      <c r="C122" s="385">
        <v>1</v>
      </c>
      <c r="D122" s="377">
        <v>0.8</v>
      </c>
      <c r="E122" s="377">
        <v>0.8</v>
      </c>
      <c r="F122" s="377">
        <v>1</v>
      </c>
      <c r="G122" s="377"/>
      <c r="H122" s="377">
        <v>1</v>
      </c>
      <c r="I122" s="381">
        <f t="shared" si="26"/>
        <v>0.6</v>
      </c>
      <c r="J122" s="377">
        <v>1</v>
      </c>
      <c r="K122" s="377">
        <v>0.5</v>
      </c>
      <c r="L122" s="540">
        <f t="shared" si="24"/>
        <v>0.3</v>
      </c>
      <c r="M122" s="545"/>
    </row>
    <row r="123" spans="1:13" ht="14.25" customHeight="1">
      <c r="A123" s="376"/>
      <c r="B123" s="377">
        <v>13</v>
      </c>
      <c r="C123" s="385">
        <v>1</v>
      </c>
      <c r="D123" s="377">
        <v>1.7</v>
      </c>
      <c r="E123" s="377">
        <v>1.2</v>
      </c>
      <c r="F123" s="377">
        <v>1</v>
      </c>
      <c r="G123" s="377"/>
      <c r="H123" s="377">
        <v>1</v>
      </c>
      <c r="I123" s="381">
        <f t="shared" si="26"/>
        <v>2</v>
      </c>
      <c r="J123" s="377">
        <v>1</v>
      </c>
      <c r="K123" s="377">
        <v>0.5</v>
      </c>
      <c r="L123" s="540">
        <f t="shared" si="24"/>
        <v>1</v>
      </c>
      <c r="M123" s="545"/>
    </row>
    <row r="124" spans="1:13" ht="14.25" customHeight="1">
      <c r="A124" s="376"/>
      <c r="B124" s="377">
        <v>14</v>
      </c>
      <c r="C124" s="385">
        <v>1</v>
      </c>
      <c r="D124" s="377">
        <v>2.4</v>
      </c>
      <c r="E124" s="377">
        <v>2.2000000000000002</v>
      </c>
      <c r="F124" s="377">
        <v>1</v>
      </c>
      <c r="G124" s="377"/>
      <c r="H124" s="377">
        <v>1</v>
      </c>
      <c r="I124" s="381">
        <f t="shared" si="26"/>
        <v>5.2</v>
      </c>
      <c r="J124" s="377">
        <v>1</v>
      </c>
      <c r="K124" s="377">
        <v>0.5</v>
      </c>
      <c r="L124" s="540">
        <f t="shared" si="24"/>
        <v>2.6</v>
      </c>
      <c r="M124" s="545"/>
    </row>
    <row r="125" spans="1:13" ht="14.25" customHeight="1">
      <c r="A125" s="376"/>
      <c r="B125" s="377">
        <v>15</v>
      </c>
      <c r="C125" s="385">
        <v>1</v>
      </c>
      <c r="D125" s="377">
        <v>1</v>
      </c>
      <c r="E125" s="377">
        <v>10</v>
      </c>
      <c r="F125" s="377">
        <v>1</v>
      </c>
      <c r="G125" s="377"/>
      <c r="H125" s="377">
        <v>1</v>
      </c>
      <c r="I125" s="381">
        <f t="shared" si="26"/>
        <v>10</v>
      </c>
      <c r="J125" s="377">
        <v>1</v>
      </c>
      <c r="K125" s="377">
        <v>0.5</v>
      </c>
      <c r="L125" s="540">
        <f t="shared" si="24"/>
        <v>5</v>
      </c>
      <c r="M125" s="545"/>
    </row>
    <row r="126" spans="1:13" ht="14.25" customHeight="1">
      <c r="A126" s="376"/>
      <c r="B126" s="377">
        <v>16</v>
      </c>
      <c r="C126" s="385">
        <v>1</v>
      </c>
      <c r="D126" s="377">
        <v>6.6</v>
      </c>
      <c r="E126" s="377">
        <v>1.1499999999999999</v>
      </c>
      <c r="F126" s="377">
        <v>1</v>
      </c>
      <c r="G126" s="377"/>
      <c r="H126" s="377">
        <v>1</v>
      </c>
      <c r="I126" s="381">
        <f t="shared" si="26"/>
        <v>7.5</v>
      </c>
      <c r="J126" s="377">
        <v>1</v>
      </c>
      <c r="K126" s="377">
        <v>0.5</v>
      </c>
      <c r="L126" s="540">
        <f t="shared" si="24"/>
        <v>3.75</v>
      </c>
      <c r="M126" s="377" t="s">
        <v>757</v>
      </c>
    </row>
    <row r="127" spans="1:13" ht="14.25" customHeight="1">
      <c r="A127" s="376"/>
      <c r="B127" s="377">
        <v>17</v>
      </c>
      <c r="C127" s="385">
        <v>1</v>
      </c>
      <c r="D127" s="377">
        <v>1</v>
      </c>
      <c r="E127" s="377">
        <v>3.3</v>
      </c>
      <c r="F127" s="377">
        <v>1</v>
      </c>
      <c r="G127" s="377"/>
      <c r="H127" s="377">
        <v>1</v>
      </c>
      <c r="I127" s="381">
        <f t="shared" si="26"/>
        <v>3.3</v>
      </c>
      <c r="J127" s="377">
        <v>1</v>
      </c>
      <c r="K127" s="377">
        <v>0.5</v>
      </c>
      <c r="L127" s="540">
        <f t="shared" si="24"/>
        <v>1.65</v>
      </c>
      <c r="M127" s="545"/>
    </row>
    <row r="128" spans="1:13" ht="14.25" customHeight="1">
      <c r="A128" s="376"/>
      <c r="B128" s="377">
        <v>18</v>
      </c>
      <c r="C128" s="385">
        <v>1</v>
      </c>
      <c r="D128" s="377">
        <v>0.9</v>
      </c>
      <c r="E128" s="377">
        <v>0.9</v>
      </c>
      <c r="F128" s="377">
        <v>1</v>
      </c>
      <c r="G128" s="377"/>
      <c r="H128" s="377">
        <v>6</v>
      </c>
      <c r="I128" s="381">
        <f t="shared" ref="I128:I135" si="27">ROUNDDOWN(IF(G128&gt;0,G128^2*PI(),IF(F128=1,+D128*E128*H128,D128*(E128+F128)/2*H128)),1)</f>
        <v>4.8</v>
      </c>
      <c r="J128" s="377">
        <v>1</v>
      </c>
      <c r="K128" s="377">
        <v>0.5</v>
      </c>
      <c r="L128" s="540">
        <f t="shared" si="24"/>
        <v>2.4</v>
      </c>
      <c r="M128" s="545"/>
    </row>
    <row r="129" spans="1:14" ht="14.25" customHeight="1">
      <c r="A129" s="376"/>
      <c r="B129" s="377">
        <v>19</v>
      </c>
      <c r="C129" s="385">
        <v>1</v>
      </c>
      <c r="D129" s="377">
        <v>0.9</v>
      </c>
      <c r="E129" s="377">
        <v>0.9</v>
      </c>
      <c r="F129" s="377">
        <v>1</v>
      </c>
      <c r="G129" s="377"/>
      <c r="H129" s="377">
        <v>3</v>
      </c>
      <c r="I129" s="381">
        <f t="shared" si="27"/>
        <v>2.4</v>
      </c>
      <c r="J129" s="377">
        <v>1</v>
      </c>
      <c r="K129" s="377">
        <v>0.5</v>
      </c>
      <c r="L129" s="540">
        <f t="shared" si="24"/>
        <v>1.2</v>
      </c>
      <c r="M129" s="545"/>
    </row>
    <row r="130" spans="1:14" ht="14.25" customHeight="1">
      <c r="A130" s="376"/>
      <c r="B130" s="377">
        <v>20</v>
      </c>
      <c r="C130" s="385">
        <v>1</v>
      </c>
      <c r="D130" s="377">
        <v>0.9</v>
      </c>
      <c r="E130" s="377">
        <v>0.9</v>
      </c>
      <c r="F130" s="377">
        <v>1</v>
      </c>
      <c r="G130" s="377"/>
      <c r="H130" s="377">
        <v>14</v>
      </c>
      <c r="I130" s="381">
        <f t="shared" si="27"/>
        <v>11.3</v>
      </c>
      <c r="J130" s="377">
        <v>1</v>
      </c>
      <c r="K130" s="377">
        <v>0.5</v>
      </c>
      <c r="L130" s="540">
        <f t="shared" si="24"/>
        <v>5.65</v>
      </c>
      <c r="M130" s="545"/>
    </row>
    <row r="131" spans="1:14" ht="14.25" customHeight="1">
      <c r="A131" s="376"/>
      <c r="B131" s="377">
        <v>21</v>
      </c>
      <c r="C131" s="385">
        <v>1</v>
      </c>
      <c r="D131" s="377">
        <v>0.9</v>
      </c>
      <c r="E131" s="377">
        <v>0.9</v>
      </c>
      <c r="F131" s="377">
        <v>1</v>
      </c>
      <c r="G131" s="377"/>
      <c r="H131" s="377">
        <v>5</v>
      </c>
      <c r="I131" s="381">
        <f t="shared" si="27"/>
        <v>4</v>
      </c>
      <c r="J131" s="377">
        <v>1</v>
      </c>
      <c r="K131" s="377">
        <v>0.5</v>
      </c>
      <c r="L131" s="540">
        <f t="shared" si="24"/>
        <v>2</v>
      </c>
      <c r="M131" s="545"/>
    </row>
    <row r="132" spans="1:14" ht="14.25" customHeight="1">
      <c r="A132" s="376"/>
      <c r="B132" s="377">
        <v>22</v>
      </c>
      <c r="C132" s="385">
        <v>1</v>
      </c>
      <c r="D132" s="377">
        <v>0.9</v>
      </c>
      <c r="E132" s="377">
        <v>0.9</v>
      </c>
      <c r="F132" s="377">
        <v>1</v>
      </c>
      <c r="G132" s="377"/>
      <c r="H132" s="377">
        <v>15</v>
      </c>
      <c r="I132" s="381">
        <f t="shared" si="27"/>
        <v>12.1</v>
      </c>
      <c r="J132" s="377">
        <v>1</v>
      </c>
      <c r="K132" s="377">
        <v>0.5</v>
      </c>
      <c r="L132" s="540">
        <f t="shared" si="24"/>
        <v>6.05</v>
      </c>
      <c r="M132" s="545"/>
    </row>
    <row r="133" spans="1:14" ht="14.25" customHeight="1">
      <c r="A133" s="376"/>
      <c r="B133" s="377">
        <v>23</v>
      </c>
      <c r="C133" s="385">
        <v>1</v>
      </c>
      <c r="D133" s="377">
        <v>0.9</v>
      </c>
      <c r="E133" s="377">
        <v>0.9</v>
      </c>
      <c r="F133" s="377">
        <v>1</v>
      </c>
      <c r="G133" s="377"/>
      <c r="H133" s="377">
        <v>24</v>
      </c>
      <c r="I133" s="381">
        <f t="shared" si="27"/>
        <v>19.399999999999999</v>
      </c>
      <c r="J133" s="377">
        <v>1</v>
      </c>
      <c r="K133" s="377">
        <v>0.5</v>
      </c>
      <c r="L133" s="540">
        <f t="shared" si="24"/>
        <v>9.6999999999999993</v>
      </c>
      <c r="M133" s="545"/>
    </row>
    <row r="134" spans="1:14" ht="14.25" customHeight="1">
      <c r="A134" s="376"/>
      <c r="B134" s="377">
        <v>24</v>
      </c>
      <c r="C134" s="385">
        <v>1</v>
      </c>
      <c r="D134" s="377">
        <v>0.9</v>
      </c>
      <c r="E134" s="377">
        <v>0.9</v>
      </c>
      <c r="F134" s="377">
        <v>1</v>
      </c>
      <c r="G134" s="377"/>
      <c r="H134" s="377">
        <v>16</v>
      </c>
      <c r="I134" s="381">
        <f t="shared" si="27"/>
        <v>12.9</v>
      </c>
      <c r="J134" s="377">
        <v>1</v>
      </c>
      <c r="K134" s="377">
        <v>0.5</v>
      </c>
      <c r="L134" s="540">
        <f t="shared" si="24"/>
        <v>6.45</v>
      </c>
      <c r="M134" s="545"/>
      <c r="N134" s="369">
        <f>SUM(L111:L134)</f>
        <v>199.54999999999998</v>
      </c>
    </row>
    <row r="135" spans="1:14" ht="14.25" customHeight="1">
      <c r="A135" s="376" t="s">
        <v>769</v>
      </c>
      <c r="B135" s="377">
        <v>1</v>
      </c>
      <c r="C135" s="385">
        <v>1</v>
      </c>
      <c r="D135" s="377">
        <v>2.6</v>
      </c>
      <c r="E135" s="377">
        <v>2.5</v>
      </c>
      <c r="F135" s="377">
        <v>1</v>
      </c>
      <c r="G135" s="377"/>
      <c r="H135" s="377">
        <v>1</v>
      </c>
      <c r="I135" s="381">
        <f t="shared" si="27"/>
        <v>6.5</v>
      </c>
      <c r="J135" s="377">
        <v>2</v>
      </c>
      <c r="K135" s="377">
        <v>0.8</v>
      </c>
      <c r="L135" s="540">
        <f>ROUNDDOWN(I135*J135*K135,2)</f>
        <v>10.4</v>
      </c>
      <c r="M135" s="545"/>
    </row>
    <row r="136" spans="1:14" ht="14.25" customHeight="1">
      <c r="A136" s="376"/>
      <c r="B136" s="377">
        <v>2</v>
      </c>
      <c r="C136" s="385">
        <v>1</v>
      </c>
      <c r="D136" s="377">
        <v>2</v>
      </c>
      <c r="E136" s="377">
        <v>1.5</v>
      </c>
      <c r="F136" s="377">
        <v>1</v>
      </c>
      <c r="G136" s="377"/>
      <c r="H136" s="377">
        <v>1</v>
      </c>
      <c r="I136" s="381">
        <f t="shared" ref="I136:I148" si="28">ROUNDDOWN(IF(G136&gt;0,G136^2*PI(),IF(F136=1,+D136*E136*H136,D136*(E136+F136)/2*H136)),1)</f>
        <v>3</v>
      </c>
      <c r="J136" s="377">
        <v>2</v>
      </c>
      <c r="K136" s="377">
        <v>0.8</v>
      </c>
      <c r="L136" s="540">
        <f t="shared" ref="L136:L155" si="29">ROUNDDOWN(I136*J136*K136,2)</f>
        <v>4.8</v>
      </c>
      <c r="M136" s="377" t="s">
        <v>770</v>
      </c>
    </row>
    <row r="137" spans="1:14" ht="14.25" customHeight="1">
      <c r="A137" s="376"/>
      <c r="B137" s="377">
        <v>3</v>
      </c>
      <c r="C137" s="385">
        <v>1</v>
      </c>
      <c r="D137" s="377">
        <v>2.8</v>
      </c>
      <c r="E137" s="377">
        <v>3.6</v>
      </c>
      <c r="F137" s="377">
        <v>1</v>
      </c>
      <c r="G137" s="377"/>
      <c r="H137" s="377">
        <v>1</v>
      </c>
      <c r="I137" s="381">
        <f t="shared" si="28"/>
        <v>10</v>
      </c>
      <c r="J137" s="377">
        <v>2</v>
      </c>
      <c r="K137" s="377">
        <v>0.8</v>
      </c>
      <c r="L137" s="540">
        <f t="shared" si="29"/>
        <v>16</v>
      </c>
      <c r="M137" s="545"/>
    </row>
    <row r="138" spans="1:14" ht="14.25" customHeight="1">
      <c r="A138" s="376"/>
      <c r="B138" s="377">
        <v>4</v>
      </c>
      <c r="C138" s="385">
        <v>1</v>
      </c>
      <c r="D138" s="377"/>
      <c r="E138" s="377"/>
      <c r="F138" s="377">
        <v>1</v>
      </c>
      <c r="G138" s="377">
        <v>0.9</v>
      </c>
      <c r="H138" s="377">
        <v>1</v>
      </c>
      <c r="I138" s="381">
        <f t="shared" si="28"/>
        <v>2.5</v>
      </c>
      <c r="J138" s="377">
        <v>2</v>
      </c>
      <c r="K138" s="377">
        <v>0.8</v>
      </c>
      <c r="L138" s="540">
        <f t="shared" si="29"/>
        <v>4</v>
      </c>
      <c r="M138" s="545"/>
    </row>
    <row r="139" spans="1:14" ht="14.25" customHeight="1">
      <c r="A139" s="376"/>
      <c r="B139" s="377">
        <v>5</v>
      </c>
      <c r="C139" s="385">
        <v>1</v>
      </c>
      <c r="D139" s="377"/>
      <c r="E139" s="377"/>
      <c r="F139" s="377">
        <v>1</v>
      </c>
      <c r="G139" s="377">
        <v>1.3</v>
      </c>
      <c r="H139" s="377">
        <v>1</v>
      </c>
      <c r="I139" s="381">
        <f t="shared" si="28"/>
        <v>5.3</v>
      </c>
      <c r="J139" s="377">
        <v>2</v>
      </c>
      <c r="K139" s="377">
        <v>0.8</v>
      </c>
      <c r="L139" s="540">
        <f t="shared" si="29"/>
        <v>8.48</v>
      </c>
      <c r="M139" s="545"/>
    </row>
    <row r="140" spans="1:14" ht="14.25" customHeight="1">
      <c r="A140" s="376"/>
      <c r="B140" s="377">
        <v>6</v>
      </c>
      <c r="C140" s="385">
        <v>1</v>
      </c>
      <c r="D140" s="377">
        <v>13.1</v>
      </c>
      <c r="E140" s="377">
        <v>1.8</v>
      </c>
      <c r="F140" s="377">
        <v>1</v>
      </c>
      <c r="G140" s="377"/>
      <c r="H140" s="377">
        <v>1</v>
      </c>
      <c r="I140" s="381">
        <f t="shared" si="28"/>
        <v>23.5</v>
      </c>
      <c r="J140" s="377">
        <v>1</v>
      </c>
      <c r="K140" s="377">
        <v>0.8</v>
      </c>
      <c r="L140" s="540">
        <f t="shared" si="29"/>
        <v>18.8</v>
      </c>
      <c r="M140" s="545"/>
    </row>
    <row r="141" spans="1:14" ht="14.25" customHeight="1">
      <c r="A141" s="376"/>
      <c r="B141" s="377">
        <v>7</v>
      </c>
      <c r="C141" s="385">
        <v>1</v>
      </c>
      <c r="D141" s="377">
        <v>2</v>
      </c>
      <c r="E141" s="377">
        <v>1.8</v>
      </c>
      <c r="F141" s="377">
        <v>1</v>
      </c>
      <c r="G141" s="377"/>
      <c r="H141" s="377">
        <v>1</v>
      </c>
      <c r="I141" s="381">
        <f t="shared" si="28"/>
        <v>3.6</v>
      </c>
      <c r="J141" s="377">
        <v>1</v>
      </c>
      <c r="K141" s="377">
        <v>0.8</v>
      </c>
      <c r="L141" s="540">
        <f t="shared" si="29"/>
        <v>2.88</v>
      </c>
      <c r="M141" s="545"/>
    </row>
    <row r="142" spans="1:14" ht="14.25" customHeight="1">
      <c r="A142" s="376" t="s">
        <v>771</v>
      </c>
      <c r="B142" s="377">
        <v>1</v>
      </c>
      <c r="C142" s="385">
        <v>1</v>
      </c>
      <c r="D142" s="377">
        <v>2.4</v>
      </c>
      <c r="E142" s="377">
        <v>3.8</v>
      </c>
      <c r="F142" s="377">
        <v>1</v>
      </c>
      <c r="G142" s="377"/>
      <c r="H142" s="377">
        <v>1</v>
      </c>
      <c r="I142" s="381">
        <f t="shared" si="28"/>
        <v>9.1</v>
      </c>
      <c r="J142" s="377">
        <v>3</v>
      </c>
      <c r="K142" s="377">
        <v>0.8</v>
      </c>
      <c r="L142" s="540">
        <f t="shared" si="29"/>
        <v>21.84</v>
      </c>
      <c r="M142" s="545"/>
    </row>
    <row r="143" spans="1:14" ht="14.25" customHeight="1">
      <c r="A143" s="376"/>
      <c r="B143" s="377">
        <v>2</v>
      </c>
      <c r="C143" s="385">
        <v>1</v>
      </c>
      <c r="D143" s="377">
        <v>2.4</v>
      </c>
      <c r="E143" s="377">
        <v>2.4</v>
      </c>
      <c r="F143" s="377">
        <v>1</v>
      </c>
      <c r="G143" s="377"/>
      <c r="H143" s="377">
        <v>1</v>
      </c>
      <c r="I143" s="381">
        <f t="shared" si="28"/>
        <v>5.7</v>
      </c>
      <c r="J143" s="377">
        <v>3</v>
      </c>
      <c r="K143" s="377">
        <v>0.8</v>
      </c>
      <c r="L143" s="540">
        <f t="shared" si="29"/>
        <v>13.68</v>
      </c>
      <c r="M143" s="545"/>
    </row>
    <row r="144" spans="1:14" ht="14.25" customHeight="1">
      <c r="A144" s="376"/>
      <c r="B144" s="377">
        <v>3</v>
      </c>
      <c r="C144" s="385">
        <v>1</v>
      </c>
      <c r="D144" s="377">
        <v>2.8</v>
      </c>
      <c r="E144" s="377">
        <v>2.8</v>
      </c>
      <c r="F144" s="377">
        <v>1</v>
      </c>
      <c r="G144" s="377"/>
      <c r="H144" s="377">
        <v>1</v>
      </c>
      <c r="I144" s="381">
        <f t="shared" si="28"/>
        <v>7.8</v>
      </c>
      <c r="J144" s="377">
        <v>3</v>
      </c>
      <c r="K144" s="377">
        <v>0.8</v>
      </c>
      <c r="L144" s="540">
        <f t="shared" si="29"/>
        <v>18.72</v>
      </c>
      <c r="M144" s="545"/>
    </row>
    <row r="145" spans="1:13" ht="14.25" customHeight="1">
      <c r="A145" s="376"/>
      <c r="B145" s="377">
        <v>4</v>
      </c>
      <c r="C145" s="385">
        <v>1</v>
      </c>
      <c r="D145" s="377">
        <v>2.2999999999999998</v>
      </c>
      <c r="E145" s="377">
        <v>5</v>
      </c>
      <c r="F145" s="377">
        <v>1</v>
      </c>
      <c r="G145" s="377"/>
      <c r="H145" s="377">
        <v>1</v>
      </c>
      <c r="I145" s="381">
        <f t="shared" si="28"/>
        <v>11.5</v>
      </c>
      <c r="J145" s="377">
        <v>3</v>
      </c>
      <c r="K145" s="377">
        <v>0.8</v>
      </c>
      <c r="L145" s="540">
        <f t="shared" si="29"/>
        <v>27.6</v>
      </c>
      <c r="M145" s="545"/>
    </row>
    <row r="146" spans="1:13" ht="14.25" customHeight="1">
      <c r="A146" s="376"/>
      <c r="B146" s="377">
        <v>5</v>
      </c>
      <c r="C146" s="385">
        <v>1</v>
      </c>
      <c r="D146" s="377">
        <v>2.2999999999999998</v>
      </c>
      <c r="E146" s="377">
        <v>5.5</v>
      </c>
      <c r="F146" s="377">
        <v>1</v>
      </c>
      <c r="G146" s="377"/>
      <c r="H146" s="377">
        <v>1</v>
      </c>
      <c r="I146" s="381">
        <f t="shared" si="28"/>
        <v>12.6</v>
      </c>
      <c r="J146" s="377">
        <v>3</v>
      </c>
      <c r="K146" s="377">
        <v>0.8</v>
      </c>
      <c r="L146" s="540">
        <f t="shared" si="29"/>
        <v>30.24</v>
      </c>
      <c r="M146" s="545"/>
    </row>
    <row r="147" spans="1:13" ht="14.25" customHeight="1">
      <c r="A147" s="376"/>
      <c r="B147" s="377">
        <v>6</v>
      </c>
      <c r="C147" s="385">
        <v>1</v>
      </c>
      <c r="D147" s="377">
        <v>2.5</v>
      </c>
      <c r="E147" s="377">
        <v>5.0999999999999996</v>
      </c>
      <c r="F147" s="377">
        <v>1</v>
      </c>
      <c r="G147" s="377"/>
      <c r="H147" s="377">
        <v>1</v>
      </c>
      <c r="I147" s="381">
        <f t="shared" si="28"/>
        <v>12.7</v>
      </c>
      <c r="J147" s="377">
        <v>3</v>
      </c>
      <c r="K147" s="377">
        <v>0.8</v>
      </c>
      <c r="L147" s="540">
        <f t="shared" si="29"/>
        <v>30.48</v>
      </c>
      <c r="M147" s="545"/>
    </row>
    <row r="148" spans="1:13" ht="14.25" customHeight="1">
      <c r="A148" s="376"/>
      <c r="B148" s="377">
        <v>7</v>
      </c>
      <c r="C148" s="385">
        <v>1</v>
      </c>
      <c r="D148" s="377">
        <v>7.5</v>
      </c>
      <c r="E148" s="377">
        <v>2.5</v>
      </c>
      <c r="F148" s="377">
        <v>1</v>
      </c>
      <c r="G148" s="377"/>
      <c r="H148" s="377">
        <v>1</v>
      </c>
      <c r="I148" s="381">
        <f t="shared" si="28"/>
        <v>18.7</v>
      </c>
      <c r="J148" s="377">
        <v>3</v>
      </c>
      <c r="K148" s="377">
        <v>0.8</v>
      </c>
      <c r="L148" s="540">
        <f t="shared" si="29"/>
        <v>44.88</v>
      </c>
      <c r="M148" s="545"/>
    </row>
    <row r="149" spans="1:13" ht="14.25" customHeight="1">
      <c r="A149" s="376"/>
      <c r="B149" s="377">
        <v>8</v>
      </c>
      <c r="C149" s="385">
        <v>1</v>
      </c>
      <c r="D149" s="377">
        <v>4.5999999999999996</v>
      </c>
      <c r="E149" s="377">
        <v>1.3</v>
      </c>
      <c r="F149" s="377">
        <v>1</v>
      </c>
      <c r="G149" s="377"/>
      <c r="H149" s="377">
        <v>1</v>
      </c>
      <c r="I149" s="381">
        <f t="shared" ref="I149:I156" si="30">ROUNDDOWN(IF(G149&gt;0,G149^2*PI(),IF(F149=1,+D149*E149*H149,D149*(E149+F149)/2*H149)),1)</f>
        <v>5.9</v>
      </c>
      <c r="J149" s="377">
        <v>3</v>
      </c>
      <c r="K149" s="377">
        <v>0.8</v>
      </c>
      <c r="L149" s="540">
        <f t="shared" si="29"/>
        <v>14.16</v>
      </c>
      <c r="M149" s="377" t="s">
        <v>772</v>
      </c>
    </row>
    <row r="150" spans="1:13" ht="14.25" customHeight="1">
      <c r="A150" s="376"/>
      <c r="B150" s="377">
        <v>9</v>
      </c>
      <c r="C150" s="385">
        <v>1</v>
      </c>
      <c r="D150" s="377">
        <v>1.1000000000000001</v>
      </c>
      <c r="E150" s="377">
        <v>3.5</v>
      </c>
      <c r="F150" s="377">
        <v>1</v>
      </c>
      <c r="G150" s="377"/>
      <c r="H150" s="377">
        <v>1</v>
      </c>
      <c r="I150" s="381">
        <f t="shared" si="30"/>
        <v>3.8</v>
      </c>
      <c r="J150" s="377">
        <v>3</v>
      </c>
      <c r="K150" s="377">
        <v>0.8</v>
      </c>
      <c r="L150" s="540">
        <f t="shared" si="29"/>
        <v>9.1199999999999992</v>
      </c>
      <c r="M150" s="545"/>
    </row>
    <row r="151" spans="1:13" ht="14.25" customHeight="1">
      <c r="A151" s="376"/>
      <c r="B151" s="377">
        <v>10</v>
      </c>
      <c r="C151" s="385">
        <v>1</v>
      </c>
      <c r="D151" s="377">
        <v>3</v>
      </c>
      <c r="E151" s="377">
        <v>1.1000000000000001</v>
      </c>
      <c r="F151" s="377">
        <v>1</v>
      </c>
      <c r="G151" s="377"/>
      <c r="H151" s="377">
        <v>1</v>
      </c>
      <c r="I151" s="381">
        <f t="shared" si="30"/>
        <v>3.3</v>
      </c>
      <c r="J151" s="377">
        <v>3</v>
      </c>
      <c r="K151" s="377">
        <v>0.8</v>
      </c>
      <c r="L151" s="540">
        <f t="shared" si="29"/>
        <v>7.92</v>
      </c>
      <c r="M151" s="545"/>
    </row>
    <row r="152" spans="1:13" ht="14.25" customHeight="1">
      <c r="A152" s="376"/>
      <c r="B152" s="377">
        <v>11</v>
      </c>
      <c r="C152" s="385">
        <v>1</v>
      </c>
      <c r="D152" s="377">
        <v>12</v>
      </c>
      <c r="E152" s="377">
        <v>2.5</v>
      </c>
      <c r="F152" s="377">
        <v>1</v>
      </c>
      <c r="G152" s="377"/>
      <c r="H152" s="377">
        <v>1</v>
      </c>
      <c r="I152" s="381">
        <f t="shared" si="30"/>
        <v>30</v>
      </c>
      <c r="J152" s="377">
        <v>3</v>
      </c>
      <c r="K152" s="377">
        <v>0.8</v>
      </c>
      <c r="L152" s="540">
        <f t="shared" si="29"/>
        <v>72</v>
      </c>
      <c r="M152" s="545"/>
    </row>
    <row r="153" spans="1:13" ht="14.25" customHeight="1">
      <c r="A153" s="376"/>
      <c r="B153" s="377">
        <v>12</v>
      </c>
      <c r="C153" s="385">
        <v>1</v>
      </c>
      <c r="D153" s="377">
        <v>1.5</v>
      </c>
      <c r="E153" s="377">
        <v>4.2</v>
      </c>
      <c r="F153" s="377">
        <v>1</v>
      </c>
      <c r="G153" s="377"/>
      <c r="H153" s="377">
        <v>1</v>
      </c>
      <c r="I153" s="381">
        <f t="shared" si="30"/>
        <v>6.3</v>
      </c>
      <c r="J153" s="377">
        <v>4</v>
      </c>
      <c r="K153" s="377">
        <v>0.8</v>
      </c>
      <c r="L153" s="540">
        <f t="shared" si="29"/>
        <v>20.16</v>
      </c>
      <c r="M153" s="545"/>
    </row>
    <row r="154" spans="1:13" ht="14.25" customHeight="1">
      <c r="A154" s="376"/>
      <c r="B154" s="377">
        <v>13</v>
      </c>
      <c r="C154" s="385">
        <v>1</v>
      </c>
      <c r="D154" s="377">
        <v>1</v>
      </c>
      <c r="E154" s="377">
        <v>3.8</v>
      </c>
      <c r="F154" s="377">
        <v>1</v>
      </c>
      <c r="G154" s="377"/>
      <c r="H154" s="377">
        <v>1</v>
      </c>
      <c r="I154" s="381">
        <f t="shared" si="30"/>
        <v>3.8</v>
      </c>
      <c r="J154" s="377">
        <v>4</v>
      </c>
      <c r="K154" s="377">
        <v>0.8</v>
      </c>
      <c r="L154" s="540">
        <f t="shared" si="29"/>
        <v>12.16</v>
      </c>
      <c r="M154" s="545"/>
    </row>
    <row r="155" spans="1:13" ht="14.25" customHeight="1">
      <c r="A155" s="376" t="s">
        <v>773</v>
      </c>
      <c r="B155" s="377">
        <v>1</v>
      </c>
      <c r="C155" s="385">
        <v>1</v>
      </c>
      <c r="D155" s="377">
        <v>1.9</v>
      </c>
      <c r="E155" s="377">
        <v>2</v>
      </c>
      <c r="F155" s="377">
        <v>1</v>
      </c>
      <c r="G155" s="377"/>
      <c r="H155" s="377">
        <v>1</v>
      </c>
      <c r="I155" s="381">
        <f t="shared" si="30"/>
        <v>3.8</v>
      </c>
      <c r="J155" s="377">
        <v>1</v>
      </c>
      <c r="K155" s="377">
        <v>0.5</v>
      </c>
      <c r="L155" s="540">
        <f t="shared" si="29"/>
        <v>1.9</v>
      </c>
      <c r="M155" s="545"/>
    </row>
    <row r="156" spans="1:13" ht="14.25" customHeight="1">
      <c r="A156" s="376" t="s">
        <v>775</v>
      </c>
      <c r="B156" s="377">
        <v>1</v>
      </c>
      <c r="C156" s="385">
        <v>1</v>
      </c>
      <c r="D156" s="377">
        <v>2</v>
      </c>
      <c r="E156" s="377">
        <v>14.2</v>
      </c>
      <c r="F156" s="377">
        <v>1</v>
      </c>
      <c r="G156" s="377"/>
      <c r="H156" s="377">
        <v>1</v>
      </c>
      <c r="I156" s="381">
        <f t="shared" si="30"/>
        <v>28.4</v>
      </c>
      <c r="J156" s="377">
        <v>2</v>
      </c>
      <c r="K156" s="377">
        <v>1</v>
      </c>
      <c r="L156" s="540">
        <f>ROUNDDOWN(I156*J156*K156,2)</f>
        <v>56.8</v>
      </c>
      <c r="M156" s="545"/>
    </row>
    <row r="157" spans="1:13" ht="14.25" customHeight="1">
      <c r="A157" s="376" t="s">
        <v>776</v>
      </c>
      <c r="B157" s="377">
        <v>1</v>
      </c>
      <c r="C157" s="385">
        <v>1</v>
      </c>
      <c r="D157" s="377">
        <v>2.68</v>
      </c>
      <c r="E157" s="377">
        <v>11.2</v>
      </c>
      <c r="F157" s="377">
        <v>1</v>
      </c>
      <c r="G157" s="377"/>
      <c r="H157" s="377">
        <v>1</v>
      </c>
      <c r="I157" s="381">
        <f t="shared" ref="I157:I162" si="31">ROUNDDOWN(IF(G157&gt;0,G157^2*PI(),IF(F157=1,+D157*E157*H157,D157*(E157+F157)/2*H157)),1)</f>
        <v>30</v>
      </c>
      <c r="J157" s="377">
        <v>2</v>
      </c>
      <c r="K157" s="377">
        <v>1</v>
      </c>
      <c r="L157" s="540">
        <f t="shared" ref="L157:L160" si="32">ROUNDDOWN(I157*J157*K157,2)</f>
        <v>60</v>
      </c>
      <c r="M157" s="545"/>
    </row>
    <row r="158" spans="1:13" ht="14.25" customHeight="1">
      <c r="A158" s="376"/>
      <c r="B158" s="377">
        <v>2</v>
      </c>
      <c r="C158" s="385">
        <v>1</v>
      </c>
      <c r="D158" s="377">
        <v>15</v>
      </c>
      <c r="E158" s="377">
        <v>2</v>
      </c>
      <c r="F158" s="377">
        <v>1</v>
      </c>
      <c r="G158" s="377"/>
      <c r="H158" s="377">
        <v>1</v>
      </c>
      <c r="I158" s="381">
        <f t="shared" si="31"/>
        <v>30</v>
      </c>
      <c r="J158" s="377">
        <v>2</v>
      </c>
      <c r="K158" s="377">
        <v>1</v>
      </c>
      <c r="L158" s="540">
        <f t="shared" si="32"/>
        <v>60</v>
      </c>
      <c r="M158" s="545"/>
    </row>
    <row r="159" spans="1:13" ht="14.25" customHeight="1">
      <c r="A159" s="376"/>
      <c r="B159" s="377">
        <v>3</v>
      </c>
      <c r="C159" s="385">
        <v>1</v>
      </c>
      <c r="D159" s="377">
        <v>5.7</v>
      </c>
      <c r="E159" s="377">
        <v>2.1</v>
      </c>
      <c r="F159" s="377">
        <v>1</v>
      </c>
      <c r="G159" s="377"/>
      <c r="H159" s="377">
        <v>1</v>
      </c>
      <c r="I159" s="381">
        <f t="shared" si="31"/>
        <v>11.9</v>
      </c>
      <c r="J159" s="377">
        <v>2</v>
      </c>
      <c r="K159" s="377">
        <v>1</v>
      </c>
      <c r="L159" s="540">
        <f t="shared" si="32"/>
        <v>23.8</v>
      </c>
      <c r="M159" s="545"/>
    </row>
    <row r="160" spans="1:13" ht="14.25" customHeight="1">
      <c r="A160" s="376"/>
      <c r="B160" s="377">
        <v>4</v>
      </c>
      <c r="C160" s="385">
        <v>1</v>
      </c>
      <c r="D160" s="377">
        <v>2.6</v>
      </c>
      <c r="E160" s="377">
        <v>5.2</v>
      </c>
      <c r="F160" s="377">
        <v>1</v>
      </c>
      <c r="G160" s="377"/>
      <c r="H160" s="377">
        <v>1</v>
      </c>
      <c r="I160" s="381">
        <f t="shared" si="31"/>
        <v>13.5</v>
      </c>
      <c r="J160" s="377">
        <v>2</v>
      </c>
      <c r="K160" s="377">
        <v>1</v>
      </c>
      <c r="L160" s="540">
        <f t="shared" si="32"/>
        <v>27</v>
      </c>
      <c r="M160" s="545"/>
    </row>
    <row r="161" spans="1:13" ht="14.25" customHeight="1">
      <c r="A161" s="376"/>
      <c r="B161" s="377">
        <v>5</v>
      </c>
      <c r="C161" s="385">
        <v>1</v>
      </c>
      <c r="D161" s="377">
        <v>2</v>
      </c>
      <c r="E161" s="377">
        <v>9.1999999999999993</v>
      </c>
      <c r="F161" s="377">
        <v>1</v>
      </c>
      <c r="G161" s="377"/>
      <c r="H161" s="377">
        <v>1</v>
      </c>
      <c r="I161" s="381">
        <f t="shared" si="31"/>
        <v>18.399999999999999</v>
      </c>
      <c r="J161" s="377">
        <v>2</v>
      </c>
      <c r="K161" s="377">
        <v>1</v>
      </c>
      <c r="L161" s="540"/>
      <c r="M161" s="545"/>
    </row>
    <row r="162" spans="1:13" ht="14.25" customHeight="1">
      <c r="A162" s="376"/>
      <c r="B162" s="377">
        <v>5</v>
      </c>
      <c r="C162" s="385">
        <v>2</v>
      </c>
      <c r="D162" s="377">
        <v>2</v>
      </c>
      <c r="E162" s="377">
        <v>4.0999999999999996</v>
      </c>
      <c r="F162" s="377">
        <v>1</v>
      </c>
      <c r="G162" s="377"/>
      <c r="H162" s="377">
        <v>1</v>
      </c>
      <c r="I162" s="381">
        <f t="shared" si="31"/>
        <v>8.1999999999999993</v>
      </c>
      <c r="J162" s="377">
        <v>2</v>
      </c>
      <c r="K162" s="377">
        <v>1</v>
      </c>
      <c r="L162" s="540">
        <f>ROUNDDOWN(SUM(I161:I162)*J162*K162,2)</f>
        <v>53.2</v>
      </c>
      <c r="M162" s="545"/>
    </row>
    <row r="163" spans="1:13" ht="14.25" customHeight="1">
      <c r="A163" s="376" t="s">
        <v>777</v>
      </c>
      <c r="B163" s="377">
        <v>1</v>
      </c>
      <c r="C163" s="385">
        <v>1</v>
      </c>
      <c r="D163" s="377"/>
      <c r="E163" s="377"/>
      <c r="F163" s="377">
        <v>1</v>
      </c>
      <c r="G163" s="377"/>
      <c r="H163" s="377">
        <v>1</v>
      </c>
      <c r="I163" s="381">
        <v>27</v>
      </c>
      <c r="J163" s="377">
        <v>0</v>
      </c>
      <c r="K163" s="377">
        <v>0.3</v>
      </c>
      <c r="L163" s="542">
        <f>ROUNDDOWN(I163*J163*K163,2)</f>
        <v>0</v>
      </c>
      <c r="M163" s="545"/>
    </row>
    <row r="164" spans="1:13" ht="14.25" customHeight="1">
      <c r="A164" s="376"/>
      <c r="B164" s="377">
        <v>2</v>
      </c>
      <c r="C164" s="385">
        <v>1</v>
      </c>
      <c r="D164" s="377"/>
      <c r="E164" s="377"/>
      <c r="F164" s="377">
        <v>1</v>
      </c>
      <c r="G164" s="377"/>
      <c r="H164" s="377">
        <v>1</v>
      </c>
      <c r="I164" s="381">
        <v>30</v>
      </c>
      <c r="J164" s="377">
        <v>0</v>
      </c>
      <c r="K164" s="377">
        <v>0.3</v>
      </c>
      <c r="L164" s="542">
        <f t="shared" ref="L164:L182" si="33">ROUNDDOWN(I164*J164*K164,2)</f>
        <v>0</v>
      </c>
      <c r="M164" s="545"/>
    </row>
    <row r="165" spans="1:13" ht="14.25" customHeight="1">
      <c r="A165" s="376"/>
      <c r="B165" s="377">
        <v>3</v>
      </c>
      <c r="C165" s="385">
        <v>1</v>
      </c>
      <c r="D165" s="377">
        <v>3</v>
      </c>
      <c r="E165" s="377">
        <v>30</v>
      </c>
      <c r="F165" s="377">
        <v>1</v>
      </c>
      <c r="G165" s="377"/>
      <c r="H165" s="377">
        <v>1</v>
      </c>
      <c r="I165" s="381">
        <f t="shared" ref="I165" si="34">ROUNDDOWN(IF(G165&gt;0,G165^2*PI(),IF(F165=1,+D165*E165*H165,D165*(E165+F165)/2*H165)),1)</f>
        <v>90</v>
      </c>
      <c r="J165" s="377">
        <v>2</v>
      </c>
      <c r="K165" s="377">
        <v>0.3</v>
      </c>
      <c r="L165" s="542">
        <f t="shared" si="33"/>
        <v>54</v>
      </c>
      <c r="M165" s="545"/>
    </row>
    <row r="166" spans="1:13" ht="14.25" customHeight="1">
      <c r="A166" s="376"/>
      <c r="B166" s="377">
        <v>4</v>
      </c>
      <c r="C166" s="385">
        <v>1</v>
      </c>
      <c r="D166" s="377"/>
      <c r="E166" s="377"/>
      <c r="F166" s="377">
        <v>1</v>
      </c>
      <c r="G166" s="377"/>
      <c r="H166" s="377">
        <v>1</v>
      </c>
      <c r="I166" s="381">
        <v>4</v>
      </c>
      <c r="J166" s="377">
        <v>0</v>
      </c>
      <c r="K166" s="377">
        <v>0.3</v>
      </c>
      <c r="L166" s="542">
        <f t="shared" si="33"/>
        <v>0</v>
      </c>
      <c r="M166" s="545"/>
    </row>
    <row r="167" spans="1:13" ht="14.25" customHeight="1">
      <c r="A167" s="376"/>
      <c r="B167" s="377">
        <v>5</v>
      </c>
      <c r="C167" s="385">
        <v>1</v>
      </c>
      <c r="D167" s="377"/>
      <c r="E167" s="377"/>
      <c r="F167" s="377">
        <v>1</v>
      </c>
      <c r="G167" s="377"/>
      <c r="H167" s="377">
        <v>1</v>
      </c>
      <c r="I167" s="381">
        <v>100</v>
      </c>
      <c r="J167" s="377">
        <v>2</v>
      </c>
      <c r="K167" s="377">
        <v>0.3</v>
      </c>
      <c r="L167" s="542">
        <f t="shared" si="33"/>
        <v>60</v>
      </c>
      <c r="M167" s="545"/>
    </row>
    <row r="168" spans="1:13" ht="14.25" customHeight="1">
      <c r="A168" s="376"/>
      <c r="B168" s="377">
        <v>6</v>
      </c>
      <c r="C168" s="385">
        <v>1</v>
      </c>
      <c r="D168" s="377"/>
      <c r="E168" s="377"/>
      <c r="F168" s="377">
        <v>1</v>
      </c>
      <c r="G168" s="377"/>
      <c r="H168" s="377">
        <v>1</v>
      </c>
      <c r="I168" s="381">
        <v>42</v>
      </c>
      <c r="J168" s="377">
        <v>2</v>
      </c>
      <c r="K168" s="377">
        <v>0.3</v>
      </c>
      <c r="L168" s="542">
        <f t="shared" si="33"/>
        <v>25.2</v>
      </c>
      <c r="M168" s="545"/>
    </row>
    <row r="169" spans="1:13" ht="14.25" customHeight="1">
      <c r="A169" s="376"/>
      <c r="B169" s="377">
        <v>7</v>
      </c>
      <c r="C169" s="385">
        <v>1</v>
      </c>
      <c r="D169" s="377"/>
      <c r="E169" s="377"/>
      <c r="F169" s="377">
        <v>1</v>
      </c>
      <c r="G169" s="377"/>
      <c r="H169" s="377">
        <v>1</v>
      </c>
      <c r="I169" s="381">
        <v>32</v>
      </c>
      <c r="J169" s="377">
        <v>2</v>
      </c>
      <c r="K169" s="377">
        <v>0.3</v>
      </c>
      <c r="L169" s="542">
        <f t="shared" si="33"/>
        <v>19.2</v>
      </c>
      <c r="M169" s="545"/>
    </row>
    <row r="170" spans="1:13" ht="14.25" customHeight="1">
      <c r="A170" s="376"/>
      <c r="B170" s="377">
        <v>8</v>
      </c>
      <c r="C170" s="385">
        <v>1</v>
      </c>
      <c r="D170" s="377"/>
      <c r="E170" s="377"/>
      <c r="F170" s="377">
        <v>1</v>
      </c>
      <c r="G170" s="377"/>
      <c r="H170" s="377">
        <v>1</v>
      </c>
      <c r="I170" s="381">
        <v>100</v>
      </c>
      <c r="J170" s="377">
        <v>2</v>
      </c>
      <c r="K170" s="377">
        <v>0.3</v>
      </c>
      <c r="L170" s="542">
        <f t="shared" si="33"/>
        <v>60</v>
      </c>
      <c r="M170" s="545"/>
    </row>
    <row r="171" spans="1:13" ht="14.25" customHeight="1">
      <c r="A171" s="376"/>
      <c r="B171" s="377">
        <v>9</v>
      </c>
      <c r="C171" s="385">
        <v>1</v>
      </c>
      <c r="D171" s="377"/>
      <c r="E171" s="377"/>
      <c r="F171" s="377">
        <v>1</v>
      </c>
      <c r="G171" s="377"/>
      <c r="H171" s="377">
        <v>1</v>
      </c>
      <c r="I171" s="381">
        <v>25</v>
      </c>
      <c r="J171" s="377">
        <v>2</v>
      </c>
      <c r="K171" s="377">
        <v>0.3</v>
      </c>
      <c r="L171" s="542">
        <f t="shared" si="33"/>
        <v>15</v>
      </c>
      <c r="M171" s="545"/>
    </row>
    <row r="172" spans="1:13" ht="14.25" customHeight="1">
      <c r="A172" s="376"/>
      <c r="B172" s="377">
        <v>10</v>
      </c>
      <c r="C172" s="385">
        <v>1</v>
      </c>
      <c r="D172" s="377"/>
      <c r="E172" s="377"/>
      <c r="F172" s="377">
        <v>1</v>
      </c>
      <c r="G172" s="377"/>
      <c r="H172" s="377">
        <v>1</v>
      </c>
      <c r="I172" s="381">
        <v>13</v>
      </c>
      <c r="J172" s="377">
        <v>2</v>
      </c>
      <c r="K172" s="377">
        <v>0.3</v>
      </c>
      <c r="L172" s="542">
        <f t="shared" si="33"/>
        <v>7.8</v>
      </c>
      <c r="M172" s="545"/>
    </row>
    <row r="173" spans="1:13" ht="14.25" customHeight="1">
      <c r="A173" s="376"/>
      <c r="B173" s="377">
        <v>11</v>
      </c>
      <c r="C173" s="385">
        <v>1</v>
      </c>
      <c r="D173" s="377"/>
      <c r="E173" s="377"/>
      <c r="F173" s="377">
        <v>1</v>
      </c>
      <c r="G173" s="377"/>
      <c r="H173" s="377">
        <v>1</v>
      </c>
      <c r="I173" s="381">
        <v>130</v>
      </c>
      <c r="J173" s="377">
        <v>3</v>
      </c>
      <c r="K173" s="377">
        <v>0.3</v>
      </c>
      <c r="L173" s="542">
        <f t="shared" si="33"/>
        <v>117</v>
      </c>
      <c r="M173" s="545"/>
    </row>
    <row r="174" spans="1:13" ht="14.25" customHeight="1">
      <c r="A174" s="376"/>
      <c r="B174" s="377">
        <v>12</v>
      </c>
      <c r="C174" s="385">
        <v>1</v>
      </c>
      <c r="D174" s="377"/>
      <c r="E174" s="377"/>
      <c r="F174" s="377">
        <v>1</v>
      </c>
      <c r="G174" s="377"/>
      <c r="H174" s="377">
        <v>1</v>
      </c>
      <c r="I174" s="381">
        <v>80</v>
      </c>
      <c r="J174" s="377">
        <v>2</v>
      </c>
      <c r="K174" s="377">
        <v>0.3</v>
      </c>
      <c r="L174" s="542">
        <f t="shared" si="33"/>
        <v>48</v>
      </c>
      <c r="M174" s="545"/>
    </row>
    <row r="175" spans="1:13" ht="14.25" customHeight="1">
      <c r="A175" s="376"/>
      <c r="B175" s="377">
        <v>13</v>
      </c>
      <c r="C175" s="385">
        <v>1</v>
      </c>
      <c r="D175" s="377"/>
      <c r="E175" s="377"/>
      <c r="F175" s="377">
        <v>1</v>
      </c>
      <c r="G175" s="377"/>
      <c r="H175" s="377">
        <v>1</v>
      </c>
      <c r="I175" s="381">
        <v>30</v>
      </c>
      <c r="J175" s="377">
        <v>1</v>
      </c>
      <c r="K175" s="377">
        <v>0.3</v>
      </c>
      <c r="L175" s="542">
        <f t="shared" si="33"/>
        <v>9</v>
      </c>
      <c r="M175" s="545"/>
    </row>
    <row r="176" spans="1:13" ht="14.25" customHeight="1">
      <c r="A176" s="376"/>
      <c r="B176" s="377">
        <v>14</v>
      </c>
      <c r="C176" s="385">
        <v>1</v>
      </c>
      <c r="D176" s="377">
        <v>2</v>
      </c>
      <c r="E176" s="377">
        <v>4</v>
      </c>
      <c r="F176" s="377">
        <v>1</v>
      </c>
      <c r="G176" s="377"/>
      <c r="H176" s="377">
        <v>1</v>
      </c>
      <c r="I176" s="381">
        <f t="shared" ref="I176:I181" si="35">ROUNDDOWN(IF(G176&gt;0,G176^2*PI(),IF(F176=1,+D176*E176*H176,D176*(E176+F176)/2*H176)),1)</f>
        <v>8</v>
      </c>
      <c r="J176" s="377">
        <v>1</v>
      </c>
      <c r="K176" s="377">
        <v>0.3</v>
      </c>
      <c r="L176" s="542">
        <f t="shared" si="33"/>
        <v>2.4</v>
      </c>
      <c r="M176" s="545"/>
    </row>
    <row r="177" spans="1:13" ht="14.25" customHeight="1">
      <c r="A177" s="376"/>
      <c r="B177" s="377">
        <v>15</v>
      </c>
      <c r="C177" s="385">
        <v>1</v>
      </c>
      <c r="D177" s="377"/>
      <c r="E177" s="377"/>
      <c r="F177" s="377">
        <v>1</v>
      </c>
      <c r="G177" s="377"/>
      <c r="H177" s="377">
        <v>1</v>
      </c>
      <c r="I177" s="381">
        <v>130</v>
      </c>
      <c r="J177" s="377">
        <v>0</v>
      </c>
      <c r="K177" s="377">
        <v>0.3</v>
      </c>
      <c r="L177" s="542">
        <f t="shared" si="33"/>
        <v>0</v>
      </c>
      <c r="M177" s="545"/>
    </row>
    <row r="178" spans="1:13" ht="14.25" customHeight="1">
      <c r="A178" s="376"/>
      <c r="B178" s="377">
        <v>16</v>
      </c>
      <c r="C178" s="385">
        <v>1</v>
      </c>
      <c r="D178" s="377"/>
      <c r="E178" s="377"/>
      <c r="F178" s="377">
        <v>1</v>
      </c>
      <c r="G178" s="377"/>
      <c r="H178" s="377">
        <v>1</v>
      </c>
      <c r="I178" s="381">
        <v>60</v>
      </c>
      <c r="J178" s="377">
        <v>0</v>
      </c>
      <c r="K178" s="377">
        <v>0.3</v>
      </c>
      <c r="L178" s="542">
        <f t="shared" si="33"/>
        <v>0</v>
      </c>
      <c r="M178" s="545"/>
    </row>
    <row r="179" spans="1:13" ht="14.25" customHeight="1">
      <c r="A179" s="376"/>
      <c r="B179" s="377">
        <v>17</v>
      </c>
      <c r="C179" s="385">
        <v>1</v>
      </c>
      <c r="D179" s="377"/>
      <c r="E179" s="377"/>
      <c r="F179" s="377">
        <v>1</v>
      </c>
      <c r="G179" s="377"/>
      <c r="H179" s="377">
        <v>1</v>
      </c>
      <c r="I179" s="381">
        <v>100</v>
      </c>
      <c r="J179" s="377">
        <v>0</v>
      </c>
      <c r="K179" s="377">
        <v>0.3</v>
      </c>
      <c r="L179" s="542">
        <f t="shared" si="33"/>
        <v>0</v>
      </c>
      <c r="M179" s="545"/>
    </row>
    <row r="180" spans="1:13" ht="14.25" customHeight="1">
      <c r="A180" s="376"/>
      <c r="B180" s="377">
        <v>18</v>
      </c>
      <c r="C180" s="385">
        <v>1</v>
      </c>
      <c r="D180" s="377"/>
      <c r="E180" s="377"/>
      <c r="F180" s="377">
        <v>1</v>
      </c>
      <c r="G180" s="377"/>
      <c r="H180" s="377">
        <v>1</v>
      </c>
      <c r="I180" s="381">
        <v>40</v>
      </c>
      <c r="J180" s="377">
        <v>1</v>
      </c>
      <c r="K180" s="377">
        <v>0.3</v>
      </c>
      <c r="L180" s="542">
        <f t="shared" si="33"/>
        <v>12</v>
      </c>
      <c r="M180" s="545"/>
    </row>
    <row r="181" spans="1:13" ht="14.25" customHeight="1">
      <c r="A181" s="376"/>
      <c r="B181" s="377">
        <v>19</v>
      </c>
      <c r="C181" s="385" t="s">
        <v>778</v>
      </c>
      <c r="D181" s="377">
        <v>1</v>
      </c>
      <c r="E181" s="377">
        <v>1052</v>
      </c>
      <c r="F181" s="377">
        <v>1</v>
      </c>
      <c r="G181" s="377"/>
      <c r="H181" s="377">
        <v>1</v>
      </c>
      <c r="I181" s="381">
        <f t="shared" si="35"/>
        <v>1052</v>
      </c>
      <c r="J181" s="377">
        <v>2</v>
      </c>
      <c r="K181" s="377">
        <v>0.3</v>
      </c>
      <c r="L181" s="542">
        <f t="shared" si="33"/>
        <v>631.20000000000005</v>
      </c>
      <c r="M181" s="545"/>
    </row>
    <row r="182" spans="1:13" ht="14.25" customHeight="1">
      <c r="A182" s="376"/>
      <c r="B182" s="377">
        <v>20</v>
      </c>
      <c r="C182" s="385" t="s">
        <v>779</v>
      </c>
      <c r="D182" s="377"/>
      <c r="E182" s="377"/>
      <c r="F182" s="377">
        <v>1</v>
      </c>
      <c r="G182" s="377"/>
      <c r="H182" s="377">
        <v>1</v>
      </c>
      <c r="I182" s="381">
        <v>33</v>
      </c>
      <c r="J182" s="377">
        <v>0</v>
      </c>
      <c r="K182" s="377">
        <v>0.3</v>
      </c>
      <c r="L182" s="542">
        <f t="shared" si="33"/>
        <v>0</v>
      </c>
      <c r="M182" s="545"/>
    </row>
    <row r="183" spans="1:13" ht="14.25" customHeight="1">
      <c r="A183" s="376" t="s">
        <v>780</v>
      </c>
      <c r="B183" s="377">
        <v>1</v>
      </c>
      <c r="C183" s="385">
        <v>1</v>
      </c>
      <c r="D183" s="377"/>
      <c r="E183" s="377"/>
      <c r="F183" s="377">
        <v>1</v>
      </c>
      <c r="G183" s="377"/>
      <c r="H183" s="377">
        <v>1</v>
      </c>
      <c r="I183" s="381">
        <v>95</v>
      </c>
      <c r="J183" s="377">
        <v>3</v>
      </c>
      <c r="K183" s="377">
        <v>0.8</v>
      </c>
      <c r="L183" s="542">
        <f t="shared" ref="L183:L191" si="36">ROUNDDOWN(I183*J183*K183,2)</f>
        <v>228</v>
      </c>
      <c r="M183" s="545"/>
    </row>
    <row r="184" spans="1:13" ht="14.25" customHeight="1">
      <c r="A184" s="376" t="s">
        <v>781</v>
      </c>
      <c r="B184" s="377">
        <v>1</v>
      </c>
      <c r="C184" s="385">
        <v>1</v>
      </c>
      <c r="D184" s="377"/>
      <c r="E184" s="377"/>
      <c r="F184" s="377">
        <v>1</v>
      </c>
      <c r="G184" s="377"/>
      <c r="H184" s="377">
        <v>1</v>
      </c>
      <c r="I184" s="381">
        <v>185</v>
      </c>
      <c r="J184" s="377">
        <v>4</v>
      </c>
      <c r="K184" s="377">
        <v>0.5</v>
      </c>
      <c r="L184" s="542">
        <f t="shared" si="36"/>
        <v>370</v>
      </c>
      <c r="M184" s="545" t="s">
        <v>782</v>
      </c>
    </row>
    <row r="185" spans="1:13" ht="14.25" customHeight="1">
      <c r="A185" s="376" t="s">
        <v>783</v>
      </c>
      <c r="B185" s="377">
        <v>1</v>
      </c>
      <c r="C185" s="385">
        <v>1</v>
      </c>
      <c r="D185" s="377"/>
      <c r="E185" s="377"/>
      <c r="F185" s="377">
        <v>1</v>
      </c>
      <c r="G185" s="377"/>
      <c r="H185" s="377">
        <v>1</v>
      </c>
      <c r="I185" s="381">
        <v>770.8</v>
      </c>
      <c r="J185" s="377">
        <v>4</v>
      </c>
      <c r="K185" s="377">
        <v>0.3</v>
      </c>
      <c r="L185" s="542">
        <f t="shared" si="36"/>
        <v>924.96</v>
      </c>
      <c r="M185" s="545"/>
    </row>
    <row r="186" spans="1:13" ht="14.25" customHeight="1">
      <c r="A186" s="400" t="s">
        <v>784</v>
      </c>
      <c r="B186" s="401">
        <v>1</v>
      </c>
      <c r="C186" s="402">
        <v>1</v>
      </c>
      <c r="D186" s="401"/>
      <c r="E186" s="401"/>
      <c r="F186" s="401">
        <v>1</v>
      </c>
      <c r="G186" s="401"/>
      <c r="H186" s="401">
        <v>1</v>
      </c>
      <c r="I186" s="403">
        <v>150</v>
      </c>
      <c r="J186" s="401">
        <v>1</v>
      </c>
      <c r="K186" s="401">
        <v>0.5</v>
      </c>
      <c r="L186" s="544">
        <f t="shared" si="36"/>
        <v>75</v>
      </c>
      <c r="M186" s="545" t="s">
        <v>785</v>
      </c>
    </row>
    <row r="187" spans="1:13" ht="14.25" customHeight="1">
      <c r="A187" s="376" t="s">
        <v>786</v>
      </c>
      <c r="B187" s="377">
        <v>1</v>
      </c>
      <c r="C187" s="385">
        <v>1</v>
      </c>
      <c r="D187" s="377"/>
      <c r="E187" s="377"/>
      <c r="F187" s="377">
        <v>1</v>
      </c>
      <c r="G187" s="377"/>
      <c r="H187" s="377">
        <v>1</v>
      </c>
      <c r="I187" s="381">
        <v>100.9</v>
      </c>
      <c r="J187" s="377">
        <v>2</v>
      </c>
      <c r="K187" s="377">
        <v>0.5</v>
      </c>
      <c r="L187" s="542">
        <f t="shared" si="36"/>
        <v>100.9</v>
      </c>
      <c r="M187" s="545"/>
    </row>
    <row r="188" spans="1:13" ht="14.25" customHeight="1">
      <c r="A188" s="376" t="s">
        <v>787</v>
      </c>
      <c r="B188" s="377">
        <v>1</v>
      </c>
      <c r="C188" s="385">
        <v>1</v>
      </c>
      <c r="D188" s="377"/>
      <c r="E188" s="377"/>
      <c r="F188" s="377">
        <v>1</v>
      </c>
      <c r="G188" s="377"/>
      <c r="H188" s="377">
        <v>1</v>
      </c>
      <c r="I188" s="381">
        <v>209.6</v>
      </c>
      <c r="J188" s="377">
        <v>2</v>
      </c>
      <c r="K188" s="377">
        <v>0.5</v>
      </c>
      <c r="L188" s="542">
        <f t="shared" si="36"/>
        <v>209.6</v>
      </c>
      <c r="M188" s="545"/>
    </row>
    <row r="189" spans="1:13" ht="14.25" customHeight="1">
      <c r="A189" s="376" t="s">
        <v>788</v>
      </c>
      <c r="B189" s="377">
        <v>1</v>
      </c>
      <c r="C189" s="385">
        <v>1</v>
      </c>
      <c r="D189" s="377">
        <v>2</v>
      </c>
      <c r="E189" s="377">
        <v>10</v>
      </c>
      <c r="F189" s="377">
        <v>1</v>
      </c>
      <c r="G189" s="377"/>
      <c r="H189" s="377">
        <v>1</v>
      </c>
      <c r="I189" s="381">
        <f t="shared" ref="I189" si="37">ROUNDDOWN(IF(G189&gt;0,G189^2*PI(),IF(F189=1,+D189*E189*H189,D189*(E189+F189)/2*H189)),1)</f>
        <v>20</v>
      </c>
      <c r="J189" s="377">
        <v>2</v>
      </c>
      <c r="K189" s="377">
        <v>0.8</v>
      </c>
      <c r="L189" s="542">
        <f t="shared" si="36"/>
        <v>32</v>
      </c>
      <c r="M189" s="545"/>
    </row>
    <row r="190" spans="1:13" ht="14.25" customHeight="1">
      <c r="A190" s="376" t="s">
        <v>789</v>
      </c>
      <c r="B190" s="377">
        <v>1</v>
      </c>
      <c r="C190" s="385">
        <v>1</v>
      </c>
      <c r="D190" s="377"/>
      <c r="E190" s="377"/>
      <c r="F190" s="377">
        <v>1</v>
      </c>
      <c r="G190" s="377"/>
      <c r="H190" s="377">
        <v>1</v>
      </c>
      <c r="I190" s="381">
        <v>22.3</v>
      </c>
      <c r="J190" s="377">
        <v>1</v>
      </c>
      <c r="K190" s="377">
        <v>0.5</v>
      </c>
      <c r="L190" s="541">
        <f t="shared" si="36"/>
        <v>11.15</v>
      </c>
      <c r="M190" s="545"/>
    </row>
    <row r="191" spans="1:13" ht="14.25" customHeight="1">
      <c r="A191" s="376"/>
      <c r="B191" s="377">
        <v>2</v>
      </c>
      <c r="C191" s="385">
        <v>1</v>
      </c>
      <c r="D191" s="377"/>
      <c r="E191" s="377"/>
      <c r="F191" s="377">
        <v>1</v>
      </c>
      <c r="G191" s="377"/>
      <c r="H191" s="377">
        <v>1</v>
      </c>
      <c r="I191" s="381">
        <v>106.1</v>
      </c>
      <c r="J191" s="377">
        <v>1</v>
      </c>
      <c r="K191" s="377">
        <v>0.8</v>
      </c>
      <c r="L191" s="542">
        <f t="shared" si="36"/>
        <v>84.88</v>
      </c>
      <c r="M191" s="545"/>
    </row>
    <row r="192" spans="1:13" ht="14.25" customHeight="1">
      <c r="A192" s="376"/>
      <c r="B192" s="377"/>
      <c r="C192" s="385"/>
      <c r="D192" s="377"/>
      <c r="E192" s="377"/>
      <c r="F192" s="377"/>
      <c r="G192" s="377"/>
      <c r="H192" s="377"/>
      <c r="I192" s="381"/>
      <c r="J192" s="377"/>
      <c r="K192" s="377"/>
      <c r="L192" s="540"/>
      <c r="M192" s="545"/>
    </row>
    <row r="193" spans="1:13" ht="14.25" customHeight="1">
      <c r="A193" s="376"/>
      <c r="B193" s="377"/>
      <c r="C193" s="385"/>
      <c r="D193" s="377"/>
      <c r="E193" s="377"/>
      <c r="F193" s="377"/>
      <c r="G193" s="377"/>
      <c r="H193" s="377"/>
      <c r="I193" s="381"/>
      <c r="J193" s="377"/>
      <c r="K193" s="377"/>
      <c r="L193" s="540"/>
      <c r="M193" s="545"/>
    </row>
    <row r="194" spans="1:13" ht="14.25" customHeight="1">
      <c r="A194" s="376" t="s">
        <v>790</v>
      </c>
      <c r="B194" s="377"/>
      <c r="C194" s="385"/>
      <c r="D194" s="377"/>
      <c r="E194" s="377"/>
      <c r="F194" s="377"/>
      <c r="G194" s="377"/>
      <c r="H194" s="377"/>
      <c r="I194" s="381"/>
      <c r="J194" s="377"/>
      <c r="K194" s="377"/>
      <c r="L194" s="540">
        <f>ROUNDDOWN(SUM(L5:L193),0)</f>
        <v>8831</v>
      </c>
      <c r="M194" s="545"/>
    </row>
  </sheetData>
  <mergeCells count="3">
    <mergeCell ref="B3:O3"/>
    <mergeCell ref="D28:H28"/>
    <mergeCell ref="D33:F33"/>
  </mergeCells>
  <phoneticPr fontId="3"/>
  <conditionalFormatting sqref="I1">
    <cfRule type="cellIs" dxfId="23" priority="2" stopIfTrue="1" operator="equal">
      <formula>2</formula>
    </cfRule>
    <cfRule type="cellIs" dxfId="22" priority="3" stopIfTrue="1" operator="greaterThan">
      <formula>3</formula>
    </cfRule>
  </conditionalFormatting>
  <conditionalFormatting sqref="H4">
    <cfRule type="cellIs" dxfId="21" priority="1" stopIfTrue="1" operator="equal">
      <formula>1</formula>
    </cfRule>
  </conditionalFormatting>
  <dataValidations count="1">
    <dataValidation imeMode="on" allowBlank="1" showInputMessage="1" showErrorMessage="1" sqref="A4:L4" xr:uid="{00000000-0002-0000-0400-000000000000}"/>
  </dataValidations>
  <pageMargins left="0.86614173228346458" right="0.39370078740157483" top="0.98425196850393704" bottom="0.98425196850393704" header="0.51181102362204722" footer="0.51181102362204722"/>
  <pageSetup paperSize="9" scale="78" orientation="portrait" horizontalDpi="400" verticalDpi="400" r:id="rId1"/>
  <headerFooter alignWithMargins="0">
    <oddHeader>&amp;R１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3"/>
  </sheetPr>
  <dimension ref="A1:AG175"/>
  <sheetViews>
    <sheetView showZeros="0" zoomScale="75" zoomScaleNormal="75" workbookViewId="0">
      <selection activeCell="J1" sqref="A1:J1"/>
    </sheetView>
  </sheetViews>
  <sheetFormatPr defaultRowHeight="25.5" customHeight="1"/>
  <cols>
    <col min="1" max="1" width="6.33203125" style="469" customWidth="1"/>
    <col min="2" max="7" width="6.33203125" style="405" customWidth="1"/>
    <col min="8" max="8" width="8" style="470" customWidth="1"/>
    <col min="9" max="9" width="5.33203125" style="405" customWidth="1"/>
    <col min="10" max="10" width="10.6640625" style="405" customWidth="1"/>
    <col min="11" max="12" width="9" style="405"/>
    <col min="13" max="13" width="1.6640625" style="405" customWidth="1"/>
    <col min="14" max="17" width="9" style="405"/>
    <col min="18" max="18" width="10.44140625" style="405" bestFit="1" customWidth="1"/>
    <col min="19" max="21" width="9" style="405"/>
    <col min="22" max="22" width="2.109375" style="405" customWidth="1"/>
    <col min="23" max="23" width="3.6640625" style="405" customWidth="1"/>
    <col min="24" max="24" width="3.33203125" style="405" customWidth="1"/>
    <col min="25" max="25" width="3" style="405" customWidth="1"/>
    <col min="26" max="26" width="3.6640625" style="405" customWidth="1"/>
    <col min="27" max="27" width="4.33203125" style="405" customWidth="1"/>
    <col min="28" max="28" width="3.6640625" style="405" customWidth="1"/>
    <col min="29" max="29" width="4.33203125" style="405" customWidth="1"/>
    <col min="30" max="30" width="3.109375" style="405" customWidth="1"/>
    <col min="31" max="31" width="4" style="405" customWidth="1"/>
    <col min="32" max="256" width="9" style="405"/>
    <col min="257" max="263" width="6.33203125" style="405" customWidth="1"/>
    <col min="264" max="264" width="8" style="405" customWidth="1"/>
    <col min="265" max="265" width="5.33203125" style="405" customWidth="1"/>
    <col min="266" max="266" width="10.6640625" style="405" customWidth="1"/>
    <col min="267" max="512" width="9" style="405"/>
    <col min="513" max="519" width="6.33203125" style="405" customWidth="1"/>
    <col min="520" max="520" width="8" style="405" customWidth="1"/>
    <col min="521" max="521" width="5.33203125" style="405" customWidth="1"/>
    <col min="522" max="522" width="10.6640625" style="405" customWidth="1"/>
    <col min="523" max="768" width="9" style="405"/>
    <col min="769" max="775" width="6.33203125" style="405" customWidth="1"/>
    <col min="776" max="776" width="8" style="405" customWidth="1"/>
    <col min="777" max="777" width="5.33203125" style="405" customWidth="1"/>
    <col min="778" max="778" width="10.6640625" style="405" customWidth="1"/>
    <col min="779" max="1024" width="9" style="405"/>
    <col min="1025" max="1031" width="6.33203125" style="405" customWidth="1"/>
    <col min="1032" max="1032" width="8" style="405" customWidth="1"/>
    <col min="1033" max="1033" width="5.33203125" style="405" customWidth="1"/>
    <col min="1034" max="1034" width="10.6640625" style="405" customWidth="1"/>
    <col min="1035" max="1280" width="9" style="405"/>
    <col min="1281" max="1287" width="6.33203125" style="405" customWidth="1"/>
    <col min="1288" max="1288" width="8" style="405" customWidth="1"/>
    <col min="1289" max="1289" width="5.33203125" style="405" customWidth="1"/>
    <col min="1290" max="1290" width="10.6640625" style="405" customWidth="1"/>
    <col min="1291" max="1536" width="9" style="405"/>
    <col min="1537" max="1543" width="6.33203125" style="405" customWidth="1"/>
    <col min="1544" max="1544" width="8" style="405" customWidth="1"/>
    <col min="1545" max="1545" width="5.33203125" style="405" customWidth="1"/>
    <col min="1546" max="1546" width="10.6640625" style="405" customWidth="1"/>
    <col min="1547" max="1792" width="9" style="405"/>
    <col min="1793" max="1799" width="6.33203125" style="405" customWidth="1"/>
    <col min="1800" max="1800" width="8" style="405" customWidth="1"/>
    <col min="1801" max="1801" width="5.33203125" style="405" customWidth="1"/>
    <col min="1802" max="1802" width="10.6640625" style="405" customWidth="1"/>
    <col min="1803" max="2048" width="9" style="405"/>
    <col min="2049" max="2055" width="6.33203125" style="405" customWidth="1"/>
    <col min="2056" max="2056" width="8" style="405" customWidth="1"/>
    <col min="2057" max="2057" width="5.33203125" style="405" customWidth="1"/>
    <col min="2058" max="2058" width="10.6640625" style="405" customWidth="1"/>
    <col min="2059" max="2304" width="9" style="405"/>
    <col min="2305" max="2311" width="6.33203125" style="405" customWidth="1"/>
    <col min="2312" max="2312" width="8" style="405" customWidth="1"/>
    <col min="2313" max="2313" width="5.33203125" style="405" customWidth="1"/>
    <col min="2314" max="2314" width="10.6640625" style="405" customWidth="1"/>
    <col min="2315" max="2560" width="9" style="405"/>
    <col min="2561" max="2567" width="6.33203125" style="405" customWidth="1"/>
    <col min="2568" max="2568" width="8" style="405" customWidth="1"/>
    <col min="2569" max="2569" width="5.33203125" style="405" customWidth="1"/>
    <col min="2570" max="2570" width="10.6640625" style="405" customWidth="1"/>
    <col min="2571" max="2816" width="9" style="405"/>
    <col min="2817" max="2823" width="6.33203125" style="405" customWidth="1"/>
    <col min="2824" max="2824" width="8" style="405" customWidth="1"/>
    <col min="2825" max="2825" width="5.33203125" style="405" customWidth="1"/>
    <col min="2826" max="2826" width="10.6640625" style="405" customWidth="1"/>
    <col min="2827" max="3072" width="9" style="405"/>
    <col min="3073" max="3079" width="6.33203125" style="405" customWidth="1"/>
    <col min="3080" max="3080" width="8" style="405" customWidth="1"/>
    <col min="3081" max="3081" width="5.33203125" style="405" customWidth="1"/>
    <col min="3082" max="3082" width="10.6640625" style="405" customWidth="1"/>
    <col min="3083" max="3328" width="9" style="405"/>
    <col min="3329" max="3335" width="6.33203125" style="405" customWidth="1"/>
    <col min="3336" max="3336" width="8" style="405" customWidth="1"/>
    <col min="3337" max="3337" width="5.33203125" style="405" customWidth="1"/>
    <col min="3338" max="3338" width="10.6640625" style="405" customWidth="1"/>
    <col min="3339" max="3584" width="9" style="405"/>
    <col min="3585" max="3591" width="6.33203125" style="405" customWidth="1"/>
    <col min="3592" max="3592" width="8" style="405" customWidth="1"/>
    <col min="3593" max="3593" width="5.33203125" style="405" customWidth="1"/>
    <col min="3594" max="3594" width="10.6640625" style="405" customWidth="1"/>
    <col min="3595" max="3840" width="9" style="405"/>
    <col min="3841" max="3847" width="6.33203125" style="405" customWidth="1"/>
    <col min="3848" max="3848" width="8" style="405" customWidth="1"/>
    <col min="3849" max="3849" width="5.33203125" style="405" customWidth="1"/>
    <col min="3850" max="3850" width="10.6640625" style="405" customWidth="1"/>
    <col min="3851" max="4096" width="9" style="405"/>
    <col min="4097" max="4103" width="6.33203125" style="405" customWidth="1"/>
    <col min="4104" max="4104" width="8" style="405" customWidth="1"/>
    <col min="4105" max="4105" width="5.33203125" style="405" customWidth="1"/>
    <col min="4106" max="4106" width="10.6640625" style="405" customWidth="1"/>
    <col min="4107" max="4352" width="9" style="405"/>
    <col min="4353" max="4359" width="6.33203125" style="405" customWidth="1"/>
    <col min="4360" max="4360" width="8" style="405" customWidth="1"/>
    <col min="4361" max="4361" width="5.33203125" style="405" customWidth="1"/>
    <col min="4362" max="4362" width="10.6640625" style="405" customWidth="1"/>
    <col min="4363" max="4608" width="9" style="405"/>
    <col min="4609" max="4615" width="6.33203125" style="405" customWidth="1"/>
    <col min="4616" max="4616" width="8" style="405" customWidth="1"/>
    <col min="4617" max="4617" width="5.33203125" style="405" customWidth="1"/>
    <col min="4618" max="4618" width="10.6640625" style="405" customWidth="1"/>
    <col min="4619" max="4864" width="9" style="405"/>
    <col min="4865" max="4871" width="6.33203125" style="405" customWidth="1"/>
    <col min="4872" max="4872" width="8" style="405" customWidth="1"/>
    <col min="4873" max="4873" width="5.33203125" style="405" customWidth="1"/>
    <col min="4874" max="4874" width="10.6640625" style="405" customWidth="1"/>
    <col min="4875" max="5120" width="9" style="405"/>
    <col min="5121" max="5127" width="6.33203125" style="405" customWidth="1"/>
    <col min="5128" max="5128" width="8" style="405" customWidth="1"/>
    <col min="5129" max="5129" width="5.33203125" style="405" customWidth="1"/>
    <col min="5130" max="5130" width="10.6640625" style="405" customWidth="1"/>
    <col min="5131" max="5376" width="9" style="405"/>
    <col min="5377" max="5383" width="6.33203125" style="405" customWidth="1"/>
    <col min="5384" max="5384" width="8" style="405" customWidth="1"/>
    <col min="5385" max="5385" width="5.33203125" style="405" customWidth="1"/>
    <col min="5386" max="5386" width="10.6640625" style="405" customWidth="1"/>
    <col min="5387" max="5632" width="9" style="405"/>
    <col min="5633" max="5639" width="6.33203125" style="405" customWidth="1"/>
    <col min="5640" max="5640" width="8" style="405" customWidth="1"/>
    <col min="5641" max="5641" width="5.33203125" style="405" customWidth="1"/>
    <col min="5642" max="5642" width="10.6640625" style="405" customWidth="1"/>
    <col min="5643" max="5888" width="9" style="405"/>
    <col min="5889" max="5895" width="6.33203125" style="405" customWidth="1"/>
    <col min="5896" max="5896" width="8" style="405" customWidth="1"/>
    <col min="5897" max="5897" width="5.33203125" style="405" customWidth="1"/>
    <col min="5898" max="5898" width="10.6640625" style="405" customWidth="1"/>
    <col min="5899" max="6144" width="9" style="405"/>
    <col min="6145" max="6151" width="6.33203125" style="405" customWidth="1"/>
    <col min="6152" max="6152" width="8" style="405" customWidth="1"/>
    <col min="6153" max="6153" width="5.33203125" style="405" customWidth="1"/>
    <col min="6154" max="6154" width="10.6640625" style="405" customWidth="1"/>
    <col min="6155" max="6400" width="9" style="405"/>
    <col min="6401" max="6407" width="6.33203125" style="405" customWidth="1"/>
    <col min="6408" max="6408" width="8" style="405" customWidth="1"/>
    <col min="6409" max="6409" width="5.33203125" style="405" customWidth="1"/>
    <col min="6410" max="6410" width="10.6640625" style="405" customWidth="1"/>
    <col min="6411" max="6656" width="9" style="405"/>
    <col min="6657" max="6663" width="6.33203125" style="405" customWidth="1"/>
    <col min="6664" max="6664" width="8" style="405" customWidth="1"/>
    <col min="6665" max="6665" width="5.33203125" style="405" customWidth="1"/>
    <col min="6666" max="6666" width="10.6640625" style="405" customWidth="1"/>
    <col min="6667" max="6912" width="9" style="405"/>
    <col min="6913" max="6919" width="6.33203125" style="405" customWidth="1"/>
    <col min="6920" max="6920" width="8" style="405" customWidth="1"/>
    <col min="6921" max="6921" width="5.33203125" style="405" customWidth="1"/>
    <col min="6922" max="6922" width="10.6640625" style="405" customWidth="1"/>
    <col min="6923" max="7168" width="9" style="405"/>
    <col min="7169" max="7175" width="6.33203125" style="405" customWidth="1"/>
    <col min="7176" max="7176" width="8" style="405" customWidth="1"/>
    <col min="7177" max="7177" width="5.33203125" style="405" customWidth="1"/>
    <col min="7178" max="7178" width="10.6640625" style="405" customWidth="1"/>
    <col min="7179" max="7424" width="9" style="405"/>
    <col min="7425" max="7431" width="6.33203125" style="405" customWidth="1"/>
    <col min="7432" max="7432" width="8" style="405" customWidth="1"/>
    <col min="7433" max="7433" width="5.33203125" style="405" customWidth="1"/>
    <col min="7434" max="7434" width="10.6640625" style="405" customWidth="1"/>
    <col min="7435" max="7680" width="9" style="405"/>
    <col min="7681" max="7687" width="6.33203125" style="405" customWidth="1"/>
    <col min="7688" max="7688" width="8" style="405" customWidth="1"/>
    <col min="7689" max="7689" width="5.33203125" style="405" customWidth="1"/>
    <col min="7690" max="7690" width="10.6640625" style="405" customWidth="1"/>
    <col min="7691" max="7936" width="9" style="405"/>
    <col min="7937" max="7943" width="6.33203125" style="405" customWidth="1"/>
    <col min="7944" max="7944" width="8" style="405" customWidth="1"/>
    <col min="7945" max="7945" width="5.33203125" style="405" customWidth="1"/>
    <col min="7946" max="7946" width="10.6640625" style="405" customWidth="1"/>
    <col min="7947" max="8192" width="9" style="405"/>
    <col min="8193" max="8199" width="6.33203125" style="405" customWidth="1"/>
    <col min="8200" max="8200" width="8" style="405" customWidth="1"/>
    <col min="8201" max="8201" width="5.33203125" style="405" customWidth="1"/>
    <col min="8202" max="8202" width="10.6640625" style="405" customWidth="1"/>
    <col min="8203" max="8448" width="9" style="405"/>
    <col min="8449" max="8455" width="6.33203125" style="405" customWidth="1"/>
    <col min="8456" max="8456" width="8" style="405" customWidth="1"/>
    <col min="8457" max="8457" width="5.33203125" style="405" customWidth="1"/>
    <col min="8458" max="8458" width="10.6640625" style="405" customWidth="1"/>
    <col min="8459" max="8704" width="9" style="405"/>
    <col min="8705" max="8711" width="6.33203125" style="405" customWidth="1"/>
    <col min="8712" max="8712" width="8" style="405" customWidth="1"/>
    <col min="8713" max="8713" width="5.33203125" style="405" customWidth="1"/>
    <col min="8714" max="8714" width="10.6640625" style="405" customWidth="1"/>
    <col min="8715" max="8960" width="9" style="405"/>
    <col min="8961" max="8967" width="6.33203125" style="405" customWidth="1"/>
    <col min="8968" max="8968" width="8" style="405" customWidth="1"/>
    <col min="8969" max="8969" width="5.33203125" style="405" customWidth="1"/>
    <col min="8970" max="8970" width="10.6640625" style="405" customWidth="1"/>
    <col min="8971" max="9216" width="9" style="405"/>
    <col min="9217" max="9223" width="6.33203125" style="405" customWidth="1"/>
    <col min="9224" max="9224" width="8" style="405" customWidth="1"/>
    <col min="9225" max="9225" width="5.33203125" style="405" customWidth="1"/>
    <col min="9226" max="9226" width="10.6640625" style="405" customWidth="1"/>
    <col min="9227" max="9472" width="9" style="405"/>
    <col min="9473" max="9479" width="6.33203125" style="405" customWidth="1"/>
    <col min="9480" max="9480" width="8" style="405" customWidth="1"/>
    <col min="9481" max="9481" width="5.33203125" style="405" customWidth="1"/>
    <col min="9482" max="9482" width="10.6640625" style="405" customWidth="1"/>
    <col min="9483" max="9728" width="9" style="405"/>
    <col min="9729" max="9735" width="6.33203125" style="405" customWidth="1"/>
    <col min="9736" max="9736" width="8" style="405" customWidth="1"/>
    <col min="9737" max="9737" width="5.33203125" style="405" customWidth="1"/>
    <col min="9738" max="9738" width="10.6640625" style="405" customWidth="1"/>
    <col min="9739" max="9984" width="9" style="405"/>
    <col min="9985" max="9991" width="6.33203125" style="405" customWidth="1"/>
    <col min="9992" max="9992" width="8" style="405" customWidth="1"/>
    <col min="9993" max="9993" width="5.33203125" style="405" customWidth="1"/>
    <col min="9994" max="9994" width="10.6640625" style="405" customWidth="1"/>
    <col min="9995" max="10240" width="9" style="405"/>
    <col min="10241" max="10247" width="6.33203125" style="405" customWidth="1"/>
    <col min="10248" max="10248" width="8" style="405" customWidth="1"/>
    <col min="10249" max="10249" width="5.33203125" style="405" customWidth="1"/>
    <col min="10250" max="10250" width="10.6640625" style="405" customWidth="1"/>
    <col min="10251" max="10496" width="9" style="405"/>
    <col min="10497" max="10503" width="6.33203125" style="405" customWidth="1"/>
    <col min="10504" max="10504" width="8" style="405" customWidth="1"/>
    <col min="10505" max="10505" width="5.33203125" style="405" customWidth="1"/>
    <col min="10506" max="10506" width="10.6640625" style="405" customWidth="1"/>
    <col min="10507" max="10752" width="9" style="405"/>
    <col min="10753" max="10759" width="6.33203125" style="405" customWidth="1"/>
    <col min="10760" max="10760" width="8" style="405" customWidth="1"/>
    <col min="10761" max="10761" width="5.33203125" style="405" customWidth="1"/>
    <col min="10762" max="10762" width="10.6640625" style="405" customWidth="1"/>
    <col min="10763" max="11008" width="9" style="405"/>
    <col min="11009" max="11015" width="6.33203125" style="405" customWidth="1"/>
    <col min="11016" max="11016" width="8" style="405" customWidth="1"/>
    <col min="11017" max="11017" width="5.33203125" style="405" customWidth="1"/>
    <col min="11018" max="11018" width="10.6640625" style="405" customWidth="1"/>
    <col min="11019" max="11264" width="9" style="405"/>
    <col min="11265" max="11271" width="6.33203125" style="405" customWidth="1"/>
    <col min="11272" max="11272" width="8" style="405" customWidth="1"/>
    <col min="11273" max="11273" width="5.33203125" style="405" customWidth="1"/>
    <col min="11274" max="11274" width="10.6640625" style="405" customWidth="1"/>
    <col min="11275" max="11520" width="9" style="405"/>
    <col min="11521" max="11527" width="6.33203125" style="405" customWidth="1"/>
    <col min="11528" max="11528" width="8" style="405" customWidth="1"/>
    <col min="11529" max="11529" width="5.33203125" style="405" customWidth="1"/>
    <col min="11530" max="11530" width="10.6640625" style="405" customWidth="1"/>
    <col min="11531" max="11776" width="9" style="405"/>
    <col min="11777" max="11783" width="6.33203125" style="405" customWidth="1"/>
    <col min="11784" max="11784" width="8" style="405" customWidth="1"/>
    <col min="11785" max="11785" width="5.33203125" style="405" customWidth="1"/>
    <col min="11786" max="11786" width="10.6640625" style="405" customWidth="1"/>
    <col min="11787" max="12032" width="9" style="405"/>
    <col min="12033" max="12039" width="6.33203125" style="405" customWidth="1"/>
    <col min="12040" max="12040" width="8" style="405" customWidth="1"/>
    <col min="12041" max="12041" width="5.33203125" style="405" customWidth="1"/>
    <col min="12042" max="12042" width="10.6640625" style="405" customWidth="1"/>
    <col min="12043" max="12288" width="9" style="405"/>
    <col min="12289" max="12295" width="6.33203125" style="405" customWidth="1"/>
    <col min="12296" max="12296" width="8" style="405" customWidth="1"/>
    <col min="12297" max="12297" width="5.33203125" style="405" customWidth="1"/>
    <col min="12298" max="12298" width="10.6640625" style="405" customWidth="1"/>
    <col min="12299" max="12544" width="9" style="405"/>
    <col min="12545" max="12551" width="6.33203125" style="405" customWidth="1"/>
    <col min="12552" max="12552" width="8" style="405" customWidth="1"/>
    <col min="12553" max="12553" width="5.33203125" style="405" customWidth="1"/>
    <col min="12554" max="12554" width="10.6640625" style="405" customWidth="1"/>
    <col min="12555" max="12800" width="9" style="405"/>
    <col min="12801" max="12807" width="6.33203125" style="405" customWidth="1"/>
    <col min="12808" max="12808" width="8" style="405" customWidth="1"/>
    <col min="12809" max="12809" width="5.33203125" style="405" customWidth="1"/>
    <col min="12810" max="12810" width="10.6640625" style="405" customWidth="1"/>
    <col min="12811" max="13056" width="9" style="405"/>
    <col min="13057" max="13063" width="6.33203125" style="405" customWidth="1"/>
    <col min="13064" max="13064" width="8" style="405" customWidth="1"/>
    <col min="13065" max="13065" width="5.33203125" style="405" customWidth="1"/>
    <col min="13066" max="13066" width="10.6640625" style="405" customWidth="1"/>
    <col min="13067" max="13312" width="9" style="405"/>
    <col min="13313" max="13319" width="6.33203125" style="405" customWidth="1"/>
    <col min="13320" max="13320" width="8" style="405" customWidth="1"/>
    <col min="13321" max="13321" width="5.33203125" style="405" customWidth="1"/>
    <col min="13322" max="13322" width="10.6640625" style="405" customWidth="1"/>
    <col min="13323" max="13568" width="9" style="405"/>
    <col min="13569" max="13575" width="6.33203125" style="405" customWidth="1"/>
    <col min="13576" max="13576" width="8" style="405" customWidth="1"/>
    <col min="13577" max="13577" width="5.33203125" style="405" customWidth="1"/>
    <col min="13578" max="13578" width="10.6640625" style="405" customWidth="1"/>
    <col min="13579" max="13824" width="9" style="405"/>
    <col min="13825" max="13831" width="6.33203125" style="405" customWidth="1"/>
    <col min="13832" max="13832" width="8" style="405" customWidth="1"/>
    <col min="13833" max="13833" width="5.33203125" style="405" customWidth="1"/>
    <col min="13834" max="13834" width="10.6640625" style="405" customWidth="1"/>
    <col min="13835" max="14080" width="9" style="405"/>
    <col min="14081" max="14087" width="6.33203125" style="405" customWidth="1"/>
    <col min="14088" max="14088" width="8" style="405" customWidth="1"/>
    <col min="14089" max="14089" width="5.33203125" style="405" customWidth="1"/>
    <col min="14090" max="14090" width="10.6640625" style="405" customWidth="1"/>
    <col min="14091" max="14336" width="9" style="405"/>
    <col min="14337" max="14343" width="6.33203125" style="405" customWidth="1"/>
    <col min="14344" max="14344" width="8" style="405" customWidth="1"/>
    <col min="14345" max="14345" width="5.33203125" style="405" customWidth="1"/>
    <col min="14346" max="14346" width="10.6640625" style="405" customWidth="1"/>
    <col min="14347" max="14592" width="9" style="405"/>
    <col min="14593" max="14599" width="6.33203125" style="405" customWidth="1"/>
    <col min="14600" max="14600" width="8" style="405" customWidth="1"/>
    <col min="14601" max="14601" width="5.33203125" style="405" customWidth="1"/>
    <col min="14602" max="14602" width="10.6640625" style="405" customWidth="1"/>
    <col min="14603" max="14848" width="9" style="405"/>
    <col min="14849" max="14855" width="6.33203125" style="405" customWidth="1"/>
    <col min="14856" max="14856" width="8" style="405" customWidth="1"/>
    <col min="14857" max="14857" width="5.33203125" style="405" customWidth="1"/>
    <col min="14858" max="14858" width="10.6640625" style="405" customWidth="1"/>
    <col min="14859" max="15104" width="9" style="405"/>
    <col min="15105" max="15111" width="6.33203125" style="405" customWidth="1"/>
    <col min="15112" max="15112" width="8" style="405" customWidth="1"/>
    <col min="15113" max="15113" width="5.33203125" style="405" customWidth="1"/>
    <col min="15114" max="15114" width="10.6640625" style="405" customWidth="1"/>
    <col min="15115" max="15360" width="9" style="405"/>
    <col min="15361" max="15367" width="6.33203125" style="405" customWidth="1"/>
    <col min="15368" max="15368" width="8" style="405" customWidth="1"/>
    <col min="15369" max="15369" width="5.33203125" style="405" customWidth="1"/>
    <col min="15370" max="15370" width="10.6640625" style="405" customWidth="1"/>
    <col min="15371" max="15616" width="9" style="405"/>
    <col min="15617" max="15623" width="6.33203125" style="405" customWidth="1"/>
    <col min="15624" max="15624" width="8" style="405" customWidth="1"/>
    <col min="15625" max="15625" width="5.33203125" style="405" customWidth="1"/>
    <col min="15626" max="15626" width="10.6640625" style="405" customWidth="1"/>
    <col min="15627" max="15872" width="9" style="405"/>
    <col min="15873" max="15879" width="6.33203125" style="405" customWidth="1"/>
    <col min="15880" max="15880" width="8" style="405" customWidth="1"/>
    <col min="15881" max="15881" width="5.33203125" style="405" customWidth="1"/>
    <col min="15882" max="15882" width="10.6640625" style="405" customWidth="1"/>
    <col min="15883" max="16128" width="9" style="405"/>
    <col min="16129" max="16135" width="6.33203125" style="405" customWidth="1"/>
    <col min="16136" max="16136" width="8" style="405" customWidth="1"/>
    <col min="16137" max="16137" width="5.33203125" style="405" customWidth="1"/>
    <col min="16138" max="16138" width="10.6640625" style="405" customWidth="1"/>
    <col min="16139" max="16384" width="9" style="405"/>
  </cols>
  <sheetData>
    <row r="1" spans="1:33" ht="25.5" customHeight="1" thickBot="1">
      <c r="A1" s="389" t="s">
        <v>854</v>
      </c>
      <c r="B1" s="390"/>
      <c r="C1" s="390"/>
      <c r="D1" s="390"/>
      <c r="E1" s="390"/>
      <c r="F1" s="390"/>
      <c r="G1" s="390"/>
      <c r="H1" s="390"/>
      <c r="I1" s="390"/>
      <c r="J1" s="391"/>
      <c r="K1" s="392"/>
      <c r="L1" s="392"/>
    </row>
    <row r="2" spans="1:33" ht="25.5" customHeight="1" thickBot="1">
      <c r="A2" s="837" t="s">
        <v>836</v>
      </c>
      <c r="B2" s="837"/>
      <c r="C2" s="837"/>
      <c r="D2" s="837"/>
      <c r="E2" s="837"/>
      <c r="F2" s="837"/>
      <c r="G2" s="837"/>
      <c r="H2" s="837"/>
      <c r="I2" s="837"/>
      <c r="J2" s="837"/>
    </row>
    <row r="3" spans="1:33" ht="19.5" customHeight="1">
      <c r="A3" s="406" t="s">
        <v>791</v>
      </c>
      <c r="B3" s="838" t="s">
        <v>759</v>
      </c>
      <c r="C3" s="839"/>
      <c r="D3" s="839"/>
      <c r="E3" s="839"/>
      <c r="F3" s="839"/>
      <c r="G3" s="839"/>
      <c r="H3" s="407" t="s">
        <v>760</v>
      </c>
      <c r="I3" s="408" t="s">
        <v>761</v>
      </c>
      <c r="J3" s="409" t="s">
        <v>762</v>
      </c>
    </row>
    <row r="4" spans="1:33" ht="15" customHeight="1">
      <c r="A4" s="410"/>
      <c r="B4" s="835" t="s">
        <v>792</v>
      </c>
      <c r="C4" s="836"/>
      <c r="D4" s="836"/>
      <c r="E4" s="836"/>
      <c r="F4" s="836"/>
      <c r="G4" s="836"/>
      <c r="H4" s="411"/>
      <c r="I4" s="412"/>
      <c r="J4" s="413"/>
      <c r="M4" s="414"/>
      <c r="N4" s="415" t="s">
        <v>793</v>
      </c>
      <c r="O4" s="416"/>
      <c r="P4" s="417"/>
      <c r="Q4" s="417"/>
      <c r="R4" s="417"/>
      <c r="S4" s="418"/>
      <c r="T4" s="418"/>
      <c r="U4" s="419"/>
      <c r="V4" s="419"/>
      <c r="W4" s="419"/>
      <c r="X4" s="419"/>
      <c r="Y4" s="419"/>
      <c r="Z4" s="419"/>
      <c r="AA4" s="419"/>
      <c r="AB4" s="419"/>
      <c r="AC4" s="419"/>
      <c r="AD4" s="419"/>
      <c r="AE4" s="419"/>
      <c r="AF4" s="419"/>
      <c r="AG4" s="419"/>
    </row>
    <row r="5" spans="1:33" ht="15" customHeight="1">
      <c r="A5" s="410">
        <v>1</v>
      </c>
      <c r="B5" s="420">
        <v>1.7</v>
      </c>
      <c r="C5" s="421" t="s">
        <v>765</v>
      </c>
      <c r="D5" s="421">
        <v>25</v>
      </c>
      <c r="E5" s="421" t="s">
        <v>766</v>
      </c>
      <c r="F5" s="421">
        <f t="shared" ref="F5:F10" si="0">B5*D5</f>
        <v>42.5</v>
      </c>
      <c r="G5" s="421"/>
      <c r="H5" s="411">
        <f t="shared" ref="H5:H10" si="1">ROUNDDOWN(F5,1)</f>
        <v>42.5</v>
      </c>
      <c r="I5" s="422">
        <v>3</v>
      </c>
      <c r="J5" s="423">
        <f t="shared" ref="J5:J10" si="2">H5*I5</f>
        <v>127.5</v>
      </c>
      <c r="M5" s="424"/>
      <c r="N5" s="425"/>
      <c r="O5" s="426"/>
      <c r="P5" s="417"/>
      <c r="Q5" s="417"/>
      <c r="R5" s="417"/>
      <c r="S5" s="427"/>
      <c r="T5" s="427"/>
      <c r="U5" s="428"/>
      <c r="V5" s="428"/>
      <c r="W5" s="428"/>
      <c r="X5" s="428"/>
      <c r="Y5" s="428"/>
      <c r="Z5" s="428"/>
      <c r="AA5" s="428"/>
      <c r="AB5" s="428"/>
      <c r="AC5" s="428"/>
      <c r="AD5" s="428"/>
      <c r="AE5" s="428"/>
      <c r="AF5" s="428"/>
      <c r="AG5" s="428"/>
    </row>
    <row r="6" spans="1:33" ht="15" customHeight="1">
      <c r="A6" s="410">
        <v>2</v>
      </c>
      <c r="B6" s="420">
        <v>0.4</v>
      </c>
      <c r="C6" s="421" t="s">
        <v>763</v>
      </c>
      <c r="D6" s="421">
        <v>8.6999999999999993</v>
      </c>
      <c r="E6" s="421" t="s">
        <v>764</v>
      </c>
      <c r="F6" s="421">
        <f t="shared" si="0"/>
        <v>3.48</v>
      </c>
      <c r="G6" s="421"/>
      <c r="H6" s="411">
        <f t="shared" si="1"/>
        <v>3.4</v>
      </c>
      <c r="I6" s="422">
        <v>3</v>
      </c>
      <c r="J6" s="423">
        <f t="shared" si="2"/>
        <v>10.199999999999999</v>
      </c>
      <c r="M6" s="414"/>
      <c r="N6" s="414"/>
      <c r="O6" s="429" t="s">
        <v>794</v>
      </c>
      <c r="P6" s="429" t="s">
        <v>795</v>
      </c>
      <c r="Q6" s="429" t="s">
        <v>796</v>
      </c>
      <c r="R6" s="430" t="s">
        <v>797</v>
      </c>
      <c r="S6" s="430" t="s">
        <v>798</v>
      </c>
      <c r="T6" s="430" t="s">
        <v>767</v>
      </c>
      <c r="U6" s="419"/>
      <c r="V6" s="419"/>
      <c r="W6" s="419"/>
      <c r="X6" s="419"/>
      <c r="Y6" s="419"/>
      <c r="Z6" s="419"/>
      <c r="AA6" s="419"/>
      <c r="AB6" s="419"/>
      <c r="AC6" s="419"/>
      <c r="AD6" s="419"/>
      <c r="AE6" s="419"/>
      <c r="AF6" s="419"/>
      <c r="AG6" s="419"/>
    </row>
    <row r="7" spans="1:33" ht="15" customHeight="1">
      <c r="A7" s="410">
        <v>3</v>
      </c>
      <c r="B7" s="420">
        <v>0.3</v>
      </c>
      <c r="C7" s="421" t="s">
        <v>763</v>
      </c>
      <c r="D7" s="421">
        <v>26.9</v>
      </c>
      <c r="E7" s="421" t="s">
        <v>764</v>
      </c>
      <c r="F7" s="421">
        <f t="shared" si="0"/>
        <v>8.0699999999999985</v>
      </c>
      <c r="G7" s="421"/>
      <c r="H7" s="431">
        <f t="shared" si="1"/>
        <v>8</v>
      </c>
      <c r="I7" s="422">
        <v>3</v>
      </c>
      <c r="J7" s="423">
        <f t="shared" si="2"/>
        <v>24</v>
      </c>
      <c r="M7" s="414"/>
      <c r="N7" s="414"/>
      <c r="O7" s="432" t="s">
        <v>799</v>
      </c>
      <c r="P7" s="433"/>
      <c r="Q7" s="434"/>
      <c r="R7" s="434">
        <f>R12</f>
        <v>7.13</v>
      </c>
      <c r="S7" s="434">
        <f>Q7*U12</f>
        <v>0</v>
      </c>
      <c r="T7" s="434"/>
      <c r="U7" s="419"/>
      <c r="V7" s="419"/>
      <c r="W7" s="419"/>
      <c r="X7" s="419"/>
      <c r="Y7" s="419"/>
      <c r="Z7" s="419"/>
      <c r="AA7" s="419"/>
      <c r="AB7" s="419"/>
      <c r="AC7" s="419"/>
      <c r="AD7" s="419"/>
      <c r="AE7" s="419"/>
      <c r="AF7" s="419"/>
      <c r="AG7" s="419"/>
    </row>
    <row r="8" spans="1:33" ht="15" customHeight="1">
      <c r="A8" s="410">
        <v>4</v>
      </c>
      <c r="B8" s="420">
        <v>3</v>
      </c>
      <c r="C8" s="421" t="s">
        <v>763</v>
      </c>
      <c r="D8" s="421">
        <v>2.2999999999999998</v>
      </c>
      <c r="E8" s="421" t="s">
        <v>764</v>
      </c>
      <c r="F8" s="421">
        <f t="shared" si="0"/>
        <v>6.8999999999999995</v>
      </c>
      <c r="G8" s="421"/>
      <c r="H8" s="411">
        <f t="shared" si="1"/>
        <v>6.9</v>
      </c>
      <c r="I8" s="422">
        <v>3</v>
      </c>
      <c r="J8" s="423">
        <f t="shared" si="2"/>
        <v>20.700000000000003</v>
      </c>
      <c r="M8" s="414"/>
      <c r="N8" s="415"/>
      <c r="O8" s="435"/>
      <c r="P8" s="417"/>
      <c r="Q8" s="417"/>
      <c r="R8" s="417"/>
      <c r="S8" s="418"/>
      <c r="T8" s="418"/>
      <c r="U8" s="419"/>
      <c r="V8" s="419"/>
      <c r="W8" s="419"/>
      <c r="X8" s="419"/>
      <c r="Y8" s="419"/>
      <c r="Z8" s="419"/>
      <c r="AA8" s="419"/>
      <c r="AB8" s="419"/>
      <c r="AC8" s="419"/>
      <c r="AD8" s="419"/>
      <c r="AE8" s="419"/>
      <c r="AF8" s="419"/>
      <c r="AG8" s="419"/>
    </row>
    <row r="9" spans="1:33" ht="15" customHeight="1">
      <c r="A9" s="410">
        <v>5</v>
      </c>
      <c r="B9" s="420">
        <v>1.5</v>
      </c>
      <c r="C9" s="421" t="s">
        <v>763</v>
      </c>
      <c r="D9" s="436">
        <v>1</v>
      </c>
      <c r="E9" s="421" t="s">
        <v>764</v>
      </c>
      <c r="F9" s="421">
        <f t="shared" si="0"/>
        <v>1.5</v>
      </c>
      <c r="G9" s="421"/>
      <c r="H9" s="411">
        <f t="shared" si="1"/>
        <v>1.5</v>
      </c>
      <c r="I9" s="422">
        <v>3</v>
      </c>
      <c r="J9" s="423">
        <f t="shared" si="2"/>
        <v>4.5</v>
      </c>
      <c r="M9" s="414"/>
      <c r="N9" s="437" t="s">
        <v>797</v>
      </c>
      <c r="O9" s="438"/>
      <c r="P9" s="438"/>
      <c r="Q9" s="438"/>
      <c r="R9" s="439"/>
      <c r="S9" s="418"/>
      <c r="T9" s="440" t="s">
        <v>800</v>
      </c>
      <c r="U9" s="441"/>
      <c r="V9" s="419"/>
      <c r="W9" s="419"/>
      <c r="X9" s="419"/>
      <c r="Y9" s="419"/>
      <c r="Z9" s="419"/>
      <c r="AA9" s="419"/>
      <c r="AB9" s="419"/>
      <c r="AC9" s="419"/>
      <c r="AD9" s="419"/>
      <c r="AE9" s="419"/>
      <c r="AF9" s="419"/>
      <c r="AG9" s="419"/>
    </row>
    <row r="10" spans="1:33" ht="15" customHeight="1">
      <c r="A10" s="410">
        <v>6</v>
      </c>
      <c r="B10" s="420">
        <v>3.2</v>
      </c>
      <c r="C10" s="421" t="s">
        <v>763</v>
      </c>
      <c r="D10" s="436">
        <v>1</v>
      </c>
      <c r="E10" s="421" t="s">
        <v>764</v>
      </c>
      <c r="F10" s="421">
        <f t="shared" si="0"/>
        <v>3.2</v>
      </c>
      <c r="G10" s="421"/>
      <c r="H10" s="411">
        <f t="shared" si="1"/>
        <v>3.2</v>
      </c>
      <c r="I10" s="422">
        <v>3</v>
      </c>
      <c r="J10" s="423">
        <f t="shared" si="2"/>
        <v>9.6000000000000014</v>
      </c>
      <c r="M10" s="414"/>
      <c r="N10" s="442" t="s">
        <v>801</v>
      </c>
      <c r="O10" s="429" t="s">
        <v>802</v>
      </c>
      <c r="P10" s="429" t="s">
        <v>803</v>
      </c>
      <c r="Q10" s="429" t="s">
        <v>804</v>
      </c>
      <c r="R10" s="429" t="s">
        <v>805</v>
      </c>
      <c r="S10" s="418"/>
      <c r="T10" s="429" t="s">
        <v>806</v>
      </c>
      <c r="U10" s="443" t="s">
        <v>807</v>
      </c>
      <c r="V10" s="419"/>
      <c r="W10" s="419"/>
      <c r="X10" s="419"/>
      <c r="Y10" s="419"/>
      <c r="Z10" s="419"/>
      <c r="AA10" s="419"/>
      <c r="AB10" s="419"/>
      <c r="AC10" s="419"/>
      <c r="AD10" s="419"/>
      <c r="AE10" s="419"/>
      <c r="AF10" s="419"/>
      <c r="AG10" s="444" t="s">
        <v>808</v>
      </c>
    </row>
    <row r="11" spans="1:33" ht="15" customHeight="1">
      <c r="A11" s="410"/>
      <c r="B11" s="835" t="s">
        <v>809</v>
      </c>
      <c r="C11" s="836"/>
      <c r="D11" s="836"/>
      <c r="E11" s="836"/>
      <c r="F11" s="836"/>
      <c r="G11" s="836"/>
      <c r="H11" s="411"/>
      <c r="I11" s="422"/>
      <c r="J11" s="423"/>
      <c r="M11" s="414"/>
      <c r="N11" s="442">
        <v>1</v>
      </c>
      <c r="O11" s="433">
        <v>4.8</v>
      </c>
      <c r="P11" s="433">
        <v>3</v>
      </c>
      <c r="Q11" s="445">
        <v>6</v>
      </c>
      <c r="R11" s="434">
        <f t="shared" ref="R11" si="3">ROUNDDOWN((SQRT(AG11*(AG11-O11)*(AG11-P11)*(AG11-Q11))),2)</f>
        <v>7.13</v>
      </c>
      <c r="S11" s="418"/>
      <c r="T11" s="434">
        <f>O11</f>
        <v>4.8</v>
      </c>
      <c r="U11" s="446"/>
      <c r="V11" s="419"/>
      <c r="W11" s="419"/>
      <c r="X11" s="419"/>
      <c r="Y11" s="419"/>
      <c r="Z11" s="419"/>
      <c r="AA11" s="419"/>
      <c r="AB11" s="419"/>
      <c r="AC11" s="419"/>
      <c r="AD11" s="419"/>
      <c r="AE11" s="419"/>
      <c r="AF11" s="419"/>
      <c r="AG11" s="419">
        <f t="shared" ref="AG11" si="4">(O11+P11+Q11)/2</f>
        <v>6.9</v>
      </c>
    </row>
    <row r="12" spans="1:33" ht="15" customHeight="1">
      <c r="A12" s="410">
        <v>1</v>
      </c>
      <c r="B12" s="420">
        <v>1.9</v>
      </c>
      <c r="C12" s="421" t="s">
        <v>763</v>
      </c>
      <c r="D12" s="421">
        <v>1.7</v>
      </c>
      <c r="E12" s="421" t="s">
        <v>764</v>
      </c>
      <c r="F12" s="421">
        <f>B12*D12</f>
        <v>3.23</v>
      </c>
      <c r="G12" s="421"/>
      <c r="H12" s="411">
        <f>ROUNDDOWN(F12,1)</f>
        <v>3.2</v>
      </c>
      <c r="I12" s="422">
        <v>1</v>
      </c>
      <c r="J12" s="423">
        <f>H12*I12</f>
        <v>3.2</v>
      </c>
      <c r="M12" s="414"/>
      <c r="N12" s="447" t="s">
        <v>767</v>
      </c>
      <c r="O12" s="434"/>
      <c r="P12" s="434"/>
      <c r="Q12" s="434"/>
      <c r="R12" s="434">
        <f>SUM(R11:R11)</f>
        <v>7.13</v>
      </c>
      <c r="S12" s="418"/>
      <c r="T12" s="448"/>
      <c r="U12" s="449">
        <f>SUM(T11:U11)</f>
        <v>4.8</v>
      </c>
      <c r="V12" s="419"/>
      <c r="W12" s="419"/>
      <c r="X12" s="419"/>
      <c r="Y12" s="419"/>
      <c r="Z12" s="419"/>
      <c r="AA12" s="419"/>
      <c r="AB12" s="419"/>
      <c r="AC12" s="419"/>
      <c r="AD12" s="419"/>
      <c r="AE12" s="419"/>
      <c r="AF12" s="419"/>
      <c r="AG12" s="419"/>
    </row>
    <row r="13" spans="1:33" ht="15" customHeight="1">
      <c r="A13" s="410">
        <v>2</v>
      </c>
      <c r="B13" s="420">
        <v>40</v>
      </c>
      <c r="C13" s="421" t="s">
        <v>763</v>
      </c>
      <c r="D13" s="421">
        <v>2.6</v>
      </c>
      <c r="E13" s="421" t="s">
        <v>764</v>
      </c>
      <c r="F13" s="436">
        <f>B13*D13</f>
        <v>104</v>
      </c>
      <c r="G13" s="421"/>
      <c r="H13" s="431">
        <f>ROUNDDOWN(F13,1)</f>
        <v>104</v>
      </c>
      <c r="I13" s="422">
        <v>1</v>
      </c>
      <c r="J13" s="423">
        <f>H13*I13</f>
        <v>104</v>
      </c>
      <c r="M13" s="450"/>
      <c r="N13" s="451"/>
      <c r="O13" s="452"/>
      <c r="P13" s="452"/>
      <c r="Q13" s="452"/>
      <c r="R13" s="452"/>
      <c r="S13" s="452"/>
      <c r="T13" s="452"/>
      <c r="U13" s="452"/>
      <c r="V13" s="452"/>
      <c r="W13" s="452"/>
      <c r="X13" s="452"/>
      <c r="Y13" s="452"/>
      <c r="Z13" s="452"/>
      <c r="AA13" s="452"/>
      <c r="AB13" s="452"/>
      <c r="AC13" s="452"/>
      <c r="AD13" s="452"/>
      <c r="AE13" s="452"/>
      <c r="AF13" s="452"/>
      <c r="AG13" s="452"/>
    </row>
    <row r="14" spans="1:33" ht="15" customHeight="1">
      <c r="A14" s="410">
        <v>3</v>
      </c>
      <c r="B14" s="420">
        <v>7.5</v>
      </c>
      <c r="C14" s="421" t="s">
        <v>763</v>
      </c>
      <c r="D14" s="421">
        <v>0.7</v>
      </c>
      <c r="E14" s="421" t="s">
        <v>764</v>
      </c>
      <c r="F14" s="421">
        <f>B14*D14</f>
        <v>5.25</v>
      </c>
      <c r="G14" s="421"/>
      <c r="H14" s="411">
        <f>ROUNDDOWN(F14,1)</f>
        <v>5.2</v>
      </c>
      <c r="I14" s="422">
        <v>1</v>
      </c>
      <c r="J14" s="423">
        <f>H14*I14</f>
        <v>5.2</v>
      </c>
      <c r="M14" s="450"/>
      <c r="N14" s="451"/>
      <c r="O14" s="452"/>
      <c r="P14" s="452" t="s">
        <v>810</v>
      </c>
      <c r="Q14" s="452" t="s">
        <v>811</v>
      </c>
      <c r="R14" s="452"/>
      <c r="S14" s="452"/>
      <c r="T14" s="452"/>
      <c r="U14" s="452"/>
      <c r="V14" s="452"/>
      <c r="W14" s="452"/>
      <c r="X14" s="452"/>
      <c r="Y14" s="452"/>
      <c r="Z14" s="452"/>
      <c r="AA14" s="452"/>
      <c r="AB14" s="452"/>
      <c r="AC14" s="452"/>
      <c r="AD14" s="452"/>
      <c r="AE14" s="452"/>
      <c r="AF14" s="452"/>
      <c r="AG14" s="452"/>
    </row>
    <row r="15" spans="1:33" ht="15" customHeight="1">
      <c r="A15" s="410"/>
      <c r="B15" s="835" t="s">
        <v>812</v>
      </c>
      <c r="C15" s="836"/>
      <c r="D15" s="836"/>
      <c r="E15" s="836"/>
      <c r="F15" s="836"/>
      <c r="G15" s="836"/>
      <c r="H15" s="411"/>
      <c r="I15" s="422"/>
      <c r="J15" s="423"/>
      <c r="M15" s="450"/>
      <c r="N15" s="451"/>
      <c r="O15" s="452"/>
      <c r="P15" s="452">
        <v>3</v>
      </c>
      <c r="Q15" s="452">
        <v>1.5</v>
      </c>
      <c r="R15" s="452">
        <f>P15*Q15</f>
        <v>4.5</v>
      </c>
      <c r="S15" s="452"/>
      <c r="T15" s="452"/>
      <c r="U15" s="452"/>
      <c r="V15" s="452"/>
      <c r="W15" s="452"/>
      <c r="X15" s="452"/>
      <c r="Y15" s="452"/>
      <c r="Z15" s="452"/>
      <c r="AA15" s="452"/>
      <c r="AB15" s="452"/>
      <c r="AC15" s="452"/>
      <c r="AD15" s="452"/>
      <c r="AE15" s="452"/>
      <c r="AF15" s="452"/>
      <c r="AG15" s="452"/>
    </row>
    <row r="16" spans="1:33" ht="15" customHeight="1">
      <c r="A16" s="410">
        <v>1</v>
      </c>
      <c r="B16" s="453">
        <v>3.2</v>
      </c>
      <c r="C16" s="421" t="s">
        <v>763</v>
      </c>
      <c r="D16" s="421">
        <v>6.8</v>
      </c>
      <c r="E16" s="421" t="s">
        <v>764</v>
      </c>
      <c r="F16" s="421">
        <f>B16*D16</f>
        <v>21.76</v>
      </c>
      <c r="G16" s="421"/>
      <c r="H16" s="411">
        <f>ROUNDDOWN(F16,1)</f>
        <v>21.7</v>
      </c>
      <c r="I16" s="422">
        <v>2</v>
      </c>
      <c r="J16" s="423">
        <f>H16*I16</f>
        <v>43.4</v>
      </c>
      <c r="M16" s="450"/>
      <c r="N16" s="451"/>
      <c r="O16" s="452"/>
      <c r="P16" s="452">
        <v>1</v>
      </c>
      <c r="Q16" s="452">
        <v>8.4</v>
      </c>
      <c r="R16" s="452">
        <f>P16*Q16</f>
        <v>8.4</v>
      </c>
      <c r="S16" s="452"/>
      <c r="T16" s="452"/>
      <c r="U16" s="452"/>
      <c r="V16" s="452"/>
      <c r="W16" s="452"/>
      <c r="X16" s="452"/>
      <c r="Y16" s="452"/>
      <c r="Z16" s="452"/>
      <c r="AA16" s="452"/>
      <c r="AB16" s="452"/>
      <c r="AC16" s="452"/>
      <c r="AD16" s="452"/>
      <c r="AE16" s="452"/>
      <c r="AF16" s="452"/>
      <c r="AG16" s="452"/>
    </row>
    <row r="17" spans="1:33" ht="15" customHeight="1">
      <c r="A17" s="410">
        <v>2</v>
      </c>
      <c r="B17" s="420">
        <v>2.1</v>
      </c>
      <c r="C17" s="421" t="s">
        <v>763</v>
      </c>
      <c r="D17" s="421">
        <v>5.2</v>
      </c>
      <c r="E17" s="421" t="s">
        <v>764</v>
      </c>
      <c r="F17" s="421">
        <f>B17*D17</f>
        <v>10.920000000000002</v>
      </c>
      <c r="G17" s="421"/>
      <c r="H17" s="411">
        <f>ROUNDDOWN(F17,1)</f>
        <v>10.9</v>
      </c>
      <c r="I17" s="422">
        <v>2</v>
      </c>
      <c r="J17" s="423">
        <f>H17*I17</f>
        <v>21.8</v>
      </c>
      <c r="M17" s="450"/>
      <c r="N17" s="451"/>
      <c r="O17" s="452"/>
      <c r="P17" s="452"/>
      <c r="Q17" s="452"/>
      <c r="R17" s="454">
        <f>SUM(R15:R16)+R7</f>
        <v>20.03</v>
      </c>
      <c r="S17" s="452"/>
      <c r="T17" s="452"/>
      <c r="U17" s="452"/>
      <c r="V17" s="452"/>
      <c r="W17" s="452"/>
      <c r="X17" s="452"/>
      <c r="Y17" s="452"/>
      <c r="Z17" s="452"/>
      <c r="AA17" s="452"/>
      <c r="AB17" s="452"/>
      <c r="AC17" s="452"/>
      <c r="AD17" s="452"/>
      <c r="AE17" s="452"/>
      <c r="AF17" s="452"/>
      <c r="AG17" s="452"/>
    </row>
    <row r="18" spans="1:33" ht="15" customHeight="1">
      <c r="A18" s="410"/>
      <c r="B18" s="835"/>
      <c r="C18" s="836"/>
      <c r="D18" s="836"/>
      <c r="E18" s="836"/>
      <c r="F18" s="836"/>
      <c r="G18" s="836"/>
      <c r="H18" s="411"/>
      <c r="I18" s="422"/>
      <c r="J18" s="423"/>
      <c r="M18" s="414"/>
      <c r="N18" s="415" t="s">
        <v>813</v>
      </c>
      <c r="O18" s="416"/>
      <c r="P18" s="417"/>
      <c r="Q18" s="417"/>
      <c r="R18" s="417"/>
      <c r="S18" s="418"/>
      <c r="T18" s="418"/>
      <c r="U18" s="419"/>
      <c r="V18" s="419"/>
      <c r="W18" s="419"/>
      <c r="X18" s="419"/>
      <c r="Y18" s="419"/>
      <c r="Z18" s="419"/>
      <c r="AA18" s="419"/>
      <c r="AB18" s="419"/>
      <c r="AC18" s="419"/>
      <c r="AD18" s="419"/>
      <c r="AE18" s="419"/>
      <c r="AF18" s="419"/>
      <c r="AG18" s="419"/>
    </row>
    <row r="19" spans="1:33" ht="15" customHeight="1">
      <c r="A19" s="410"/>
      <c r="B19" s="835" t="s">
        <v>814</v>
      </c>
      <c r="C19" s="836"/>
      <c r="D19" s="836"/>
      <c r="E19" s="836"/>
      <c r="F19" s="836"/>
      <c r="G19" s="836"/>
      <c r="H19" s="411"/>
      <c r="I19" s="422"/>
      <c r="J19" s="423"/>
      <c r="M19" s="414"/>
      <c r="N19" s="414"/>
      <c r="O19" s="429" t="s">
        <v>794</v>
      </c>
      <c r="P19" s="429" t="s">
        <v>795</v>
      </c>
      <c r="Q19" s="429" t="s">
        <v>796</v>
      </c>
      <c r="R19" s="430" t="s">
        <v>797</v>
      </c>
      <c r="S19" s="430" t="s">
        <v>798</v>
      </c>
      <c r="T19" s="430" t="s">
        <v>767</v>
      </c>
      <c r="U19" s="419"/>
      <c r="V19" s="419"/>
      <c r="W19" s="419"/>
      <c r="X19" s="419"/>
      <c r="Y19" s="419"/>
      <c r="Z19" s="419"/>
      <c r="AA19" s="419"/>
      <c r="AB19" s="419"/>
      <c r="AC19" s="419"/>
      <c r="AD19" s="419"/>
      <c r="AE19" s="419"/>
      <c r="AF19" s="419"/>
      <c r="AG19" s="419"/>
    </row>
    <row r="20" spans="1:33" ht="15" customHeight="1">
      <c r="A20" s="410">
        <v>1</v>
      </c>
      <c r="B20" s="455"/>
      <c r="C20" s="456"/>
      <c r="D20" s="456"/>
      <c r="E20" s="456"/>
      <c r="F20" s="456"/>
      <c r="G20" s="456"/>
      <c r="H20" s="420">
        <v>5</v>
      </c>
      <c r="I20" s="422"/>
      <c r="J20" s="423">
        <f t="shared" ref="J20:J24" si="5">H20*I20</f>
        <v>0</v>
      </c>
      <c r="M20" s="414"/>
      <c r="N20" s="414"/>
      <c r="O20" s="432" t="s">
        <v>799</v>
      </c>
      <c r="P20" s="433"/>
      <c r="Q20" s="434"/>
      <c r="R20" s="434">
        <f>R27</f>
        <v>4.78</v>
      </c>
      <c r="S20" s="434">
        <f>Q20*U27</f>
        <v>0</v>
      </c>
      <c r="T20" s="434"/>
      <c r="U20" s="419"/>
      <c r="V20" s="419"/>
      <c r="W20" s="419"/>
      <c r="X20" s="419"/>
      <c r="Y20" s="419"/>
      <c r="Z20" s="419"/>
      <c r="AA20" s="419"/>
      <c r="AB20" s="419"/>
      <c r="AC20" s="419"/>
      <c r="AD20" s="419"/>
      <c r="AE20" s="419"/>
      <c r="AF20" s="419"/>
      <c r="AG20" s="419"/>
    </row>
    <row r="21" spans="1:33" ht="15" customHeight="1">
      <c r="A21" s="410">
        <v>2</v>
      </c>
      <c r="B21" s="455"/>
      <c r="C21" s="456"/>
      <c r="D21" s="456"/>
      <c r="E21" s="456"/>
      <c r="F21" s="456"/>
      <c r="G21" s="456"/>
      <c r="H21" s="420">
        <v>5</v>
      </c>
      <c r="I21" s="422">
        <v>2</v>
      </c>
      <c r="J21" s="423">
        <f t="shared" si="5"/>
        <v>10</v>
      </c>
      <c r="M21" s="414"/>
      <c r="N21" s="415"/>
      <c r="O21" s="435"/>
      <c r="P21" s="417"/>
      <c r="Q21" s="417"/>
      <c r="R21" s="417"/>
      <c r="S21" s="418"/>
      <c r="T21" s="418"/>
      <c r="U21" s="419"/>
      <c r="V21" s="419"/>
      <c r="W21" s="419"/>
      <c r="X21" s="419"/>
      <c r="Y21" s="419"/>
      <c r="Z21" s="419"/>
      <c r="AA21" s="419"/>
      <c r="AB21" s="419"/>
      <c r="AC21" s="419"/>
      <c r="AD21" s="419"/>
      <c r="AE21" s="419"/>
      <c r="AF21" s="419"/>
      <c r="AG21" s="419"/>
    </row>
    <row r="22" spans="1:33" ht="15" customHeight="1">
      <c r="A22" s="410">
        <v>3</v>
      </c>
      <c r="B22" s="455"/>
      <c r="C22" s="456"/>
      <c r="D22" s="456"/>
      <c r="E22" s="456"/>
      <c r="F22" s="456"/>
      <c r="G22" s="456"/>
      <c r="H22" s="420">
        <v>6</v>
      </c>
      <c r="I22" s="422">
        <v>2</v>
      </c>
      <c r="J22" s="423">
        <f t="shared" si="5"/>
        <v>12</v>
      </c>
      <c r="M22" s="414"/>
      <c r="N22" s="437" t="s">
        <v>797</v>
      </c>
      <c r="O22" s="438"/>
      <c r="P22" s="438"/>
      <c r="Q22" s="438"/>
      <c r="R22" s="439"/>
      <c r="S22" s="418"/>
      <c r="T22" s="440" t="s">
        <v>800</v>
      </c>
      <c r="U22" s="441"/>
      <c r="V22" s="419"/>
      <c r="W22" s="419"/>
      <c r="X22" s="419"/>
      <c r="Y22" s="419"/>
      <c r="Z22" s="419"/>
      <c r="AA22" s="419"/>
      <c r="AB22" s="419"/>
      <c r="AC22" s="419"/>
      <c r="AD22" s="419"/>
      <c r="AE22" s="419"/>
      <c r="AF22" s="419"/>
      <c r="AG22" s="419"/>
    </row>
    <row r="23" spans="1:33" ht="15" customHeight="1">
      <c r="A23" s="410">
        <v>4</v>
      </c>
      <c r="B23" s="455"/>
      <c r="C23" s="456"/>
      <c r="D23" s="456"/>
      <c r="E23" s="456"/>
      <c r="F23" s="456"/>
      <c r="G23" s="456"/>
      <c r="H23" s="420">
        <v>4</v>
      </c>
      <c r="I23" s="422"/>
      <c r="J23" s="423">
        <f t="shared" si="5"/>
        <v>0</v>
      </c>
      <c r="M23" s="414"/>
      <c r="N23" s="442" t="s">
        <v>801</v>
      </c>
      <c r="O23" s="429" t="s">
        <v>802</v>
      </c>
      <c r="P23" s="429" t="s">
        <v>803</v>
      </c>
      <c r="Q23" s="429" t="s">
        <v>804</v>
      </c>
      <c r="R23" s="429" t="s">
        <v>805</v>
      </c>
      <c r="S23" s="418"/>
      <c r="T23" s="429" t="s">
        <v>806</v>
      </c>
      <c r="U23" s="443" t="s">
        <v>807</v>
      </c>
      <c r="V23" s="419"/>
      <c r="W23" s="419"/>
      <c r="X23" s="419"/>
      <c r="Y23" s="419"/>
      <c r="Z23" s="419"/>
      <c r="AA23" s="419"/>
      <c r="AB23" s="419"/>
      <c r="AC23" s="419"/>
      <c r="AD23" s="419"/>
      <c r="AE23" s="419"/>
      <c r="AF23" s="419"/>
      <c r="AG23" s="444" t="s">
        <v>808</v>
      </c>
    </row>
    <row r="24" spans="1:33" ht="15" customHeight="1">
      <c r="A24" s="410"/>
      <c r="B24" s="453"/>
      <c r="C24" s="421"/>
      <c r="D24" s="421"/>
      <c r="E24" s="421"/>
      <c r="F24" s="421"/>
      <c r="G24" s="421"/>
      <c r="H24" s="420"/>
      <c r="I24" s="422"/>
      <c r="J24" s="423">
        <f t="shared" si="5"/>
        <v>0</v>
      </c>
      <c r="M24" s="414"/>
      <c r="N24" s="442">
        <v>1</v>
      </c>
      <c r="O24" s="433">
        <v>2.9</v>
      </c>
      <c r="P24" s="433">
        <v>3.4</v>
      </c>
      <c r="Q24" s="445">
        <v>3.9</v>
      </c>
      <c r="R24" s="434">
        <f>ROUNDDOWN((SQRT(AG24*(AG24-O24)*(AG24-P24)*(AG24-Q24))),2)</f>
        <v>4.78</v>
      </c>
      <c r="S24" s="418"/>
      <c r="T24" s="434">
        <f>O24</f>
        <v>2.9</v>
      </c>
      <c r="U24" s="446"/>
      <c r="V24" s="419"/>
      <c r="W24" s="419"/>
      <c r="X24" s="419"/>
      <c r="Y24" s="419"/>
      <c r="Z24" s="419"/>
      <c r="AA24" s="419"/>
      <c r="AB24" s="419"/>
      <c r="AC24" s="419"/>
      <c r="AD24" s="419"/>
      <c r="AE24" s="419"/>
      <c r="AF24" s="419"/>
      <c r="AG24" s="419">
        <f t="shared" ref="AG24:AG26" si="6">(O24+P24+Q24)/2</f>
        <v>5.0999999999999996</v>
      </c>
    </row>
    <row r="25" spans="1:33" ht="15" customHeight="1">
      <c r="A25" s="410"/>
      <c r="B25" s="842" t="s">
        <v>815</v>
      </c>
      <c r="C25" s="843"/>
      <c r="D25" s="843"/>
      <c r="E25" s="843"/>
      <c r="F25" s="843"/>
      <c r="G25" s="843"/>
      <c r="H25" s="420"/>
      <c r="I25" s="422"/>
      <c r="J25" s="423"/>
      <c r="M25" s="414"/>
      <c r="N25" s="442"/>
      <c r="O25" s="433">
        <v>3.4</v>
      </c>
      <c r="P25" s="433">
        <v>3.8</v>
      </c>
      <c r="Q25" s="445">
        <v>4.5</v>
      </c>
      <c r="R25" s="434">
        <f t="shared" ref="R25:R26" si="7">ROUNDDOWN((SQRT(AG25*(AG25-O25)*(AG25-P25)*(AG25-Q25))),2)</f>
        <v>6.29</v>
      </c>
      <c r="S25" s="418"/>
      <c r="T25" s="434">
        <f t="shared" ref="T25:T26" si="8">O25</f>
        <v>3.4</v>
      </c>
      <c r="U25" s="457"/>
      <c r="V25" s="419"/>
      <c r="W25" s="419"/>
      <c r="X25" s="419"/>
      <c r="Y25" s="419"/>
      <c r="Z25" s="419"/>
      <c r="AA25" s="419"/>
      <c r="AB25" s="419"/>
      <c r="AC25" s="419"/>
      <c r="AD25" s="419"/>
      <c r="AE25" s="419"/>
      <c r="AF25" s="419"/>
      <c r="AG25" s="419">
        <f t="shared" si="6"/>
        <v>5.85</v>
      </c>
    </row>
    <row r="26" spans="1:33" ht="15" customHeight="1">
      <c r="A26" s="410"/>
      <c r="B26" s="453"/>
      <c r="C26" s="421"/>
      <c r="D26" s="421"/>
      <c r="E26" s="421"/>
      <c r="F26" s="421"/>
      <c r="G26" s="421"/>
      <c r="H26" s="420">
        <v>25</v>
      </c>
      <c r="I26" s="422">
        <v>0</v>
      </c>
      <c r="J26" s="423"/>
      <c r="M26" s="414"/>
      <c r="N26" s="442"/>
      <c r="O26" s="433">
        <v>3.8</v>
      </c>
      <c r="P26" s="433">
        <v>3.1</v>
      </c>
      <c r="Q26" s="445">
        <v>2.2999999999999998</v>
      </c>
      <c r="R26" s="434">
        <f t="shared" si="7"/>
        <v>3.56</v>
      </c>
      <c r="S26" s="418"/>
      <c r="T26" s="434">
        <f t="shared" si="8"/>
        <v>3.8</v>
      </c>
      <c r="U26" s="457"/>
      <c r="V26" s="419"/>
      <c r="W26" s="419"/>
      <c r="X26" s="419"/>
      <c r="Y26" s="419"/>
      <c r="Z26" s="419"/>
      <c r="AA26" s="419"/>
      <c r="AB26" s="419"/>
      <c r="AC26" s="419"/>
      <c r="AD26" s="419"/>
      <c r="AE26" s="419"/>
      <c r="AF26" s="419"/>
      <c r="AG26" s="419">
        <f t="shared" si="6"/>
        <v>4.5999999999999996</v>
      </c>
    </row>
    <row r="27" spans="1:33" ht="15" customHeight="1">
      <c r="A27" s="410"/>
      <c r="B27" s="453"/>
      <c r="C27" s="421"/>
      <c r="D27" s="421"/>
      <c r="E27" s="421"/>
      <c r="F27" s="421"/>
      <c r="G27" s="421"/>
      <c r="H27" s="411"/>
      <c r="I27" s="422"/>
      <c r="J27" s="423"/>
      <c r="M27" s="414"/>
      <c r="N27" s="447" t="s">
        <v>767</v>
      </c>
      <c r="O27" s="434"/>
      <c r="P27" s="434"/>
      <c r="Q27" s="434"/>
      <c r="R27" s="434">
        <f>SUM(R24:R24)</f>
        <v>4.78</v>
      </c>
      <c r="S27" s="418"/>
      <c r="T27" s="448"/>
      <c r="U27" s="449">
        <f>SUM(T24:U26)</f>
        <v>10.1</v>
      </c>
      <c r="V27" s="419"/>
      <c r="W27" s="419"/>
      <c r="X27" s="419"/>
      <c r="Y27" s="419"/>
      <c r="Z27" s="419"/>
      <c r="AA27" s="419"/>
      <c r="AB27" s="419"/>
      <c r="AC27" s="419"/>
      <c r="AD27" s="419"/>
      <c r="AE27" s="419"/>
      <c r="AF27" s="419"/>
      <c r="AG27" s="419"/>
    </row>
    <row r="28" spans="1:33" ht="15" customHeight="1">
      <c r="A28" s="410"/>
      <c r="B28" s="835" t="s">
        <v>816</v>
      </c>
      <c r="C28" s="836"/>
      <c r="D28" s="836"/>
      <c r="E28" s="836"/>
      <c r="F28" s="836"/>
      <c r="G28" s="836"/>
      <c r="H28" s="411"/>
      <c r="I28" s="412"/>
      <c r="J28" s="413"/>
      <c r="M28" s="450"/>
      <c r="N28" s="451"/>
      <c r="O28" s="452"/>
      <c r="P28" s="452"/>
      <c r="Q28" s="452"/>
      <c r="R28" s="452"/>
      <c r="S28" s="452"/>
      <c r="T28" s="452"/>
      <c r="U28" s="452"/>
      <c r="V28" s="452"/>
      <c r="W28" s="452"/>
      <c r="X28" s="452"/>
      <c r="Y28" s="452"/>
      <c r="Z28" s="452"/>
      <c r="AA28" s="452"/>
      <c r="AB28" s="452"/>
      <c r="AC28" s="452"/>
      <c r="AD28" s="452"/>
      <c r="AE28" s="452"/>
      <c r="AF28" s="452"/>
      <c r="AG28" s="452"/>
    </row>
    <row r="29" spans="1:33" ht="15" customHeight="1">
      <c r="A29" s="410"/>
      <c r="B29" s="420"/>
      <c r="C29" s="421"/>
      <c r="D29" s="421"/>
      <c r="E29" s="421"/>
      <c r="F29" s="421"/>
      <c r="G29" s="421"/>
      <c r="H29" s="420"/>
      <c r="I29" s="422"/>
      <c r="J29" s="423">
        <f t="shared" ref="J29:J86" si="9">H29*I29</f>
        <v>0</v>
      </c>
      <c r="M29" s="450"/>
      <c r="N29" s="451"/>
      <c r="O29" s="452"/>
      <c r="P29" s="452" t="s">
        <v>810</v>
      </c>
      <c r="Q29" s="452" t="s">
        <v>811</v>
      </c>
      <c r="R29" s="452"/>
      <c r="S29" s="452"/>
      <c r="T29" s="452"/>
      <c r="U29" s="452"/>
      <c r="V29" s="452"/>
      <c r="W29" s="452"/>
      <c r="X29" s="452"/>
      <c r="Y29" s="452"/>
      <c r="Z29" s="452"/>
      <c r="AA29" s="452"/>
      <c r="AB29" s="452"/>
      <c r="AC29" s="452"/>
      <c r="AD29" s="452"/>
      <c r="AE29" s="452"/>
      <c r="AF29" s="452"/>
      <c r="AG29" s="452"/>
    </row>
    <row r="30" spans="1:33" ht="15" customHeight="1">
      <c r="A30" s="410">
        <v>1</v>
      </c>
      <c r="B30" s="420"/>
      <c r="C30" s="421"/>
      <c r="D30" s="421" t="s">
        <v>817</v>
      </c>
      <c r="E30" s="421"/>
      <c r="F30" s="421"/>
      <c r="G30" s="421"/>
      <c r="H30" s="420">
        <v>20</v>
      </c>
      <c r="I30" s="422"/>
      <c r="J30" s="423">
        <f t="shared" si="9"/>
        <v>0</v>
      </c>
      <c r="M30" s="450"/>
      <c r="N30" s="451"/>
      <c r="O30" s="452"/>
      <c r="P30" s="452">
        <v>3</v>
      </c>
      <c r="Q30" s="452">
        <v>2.5</v>
      </c>
      <c r="R30" s="452">
        <f>P30*Q30</f>
        <v>7.5</v>
      </c>
      <c r="S30" s="452"/>
      <c r="T30" s="452"/>
      <c r="U30" s="452"/>
      <c r="V30" s="452"/>
      <c r="W30" s="452"/>
      <c r="X30" s="452"/>
      <c r="Y30" s="452"/>
      <c r="Z30" s="452"/>
      <c r="AA30" s="452"/>
      <c r="AB30" s="452"/>
      <c r="AC30" s="452"/>
      <c r="AD30" s="452"/>
      <c r="AE30" s="452"/>
      <c r="AF30" s="452"/>
      <c r="AG30" s="452"/>
    </row>
    <row r="31" spans="1:33" ht="15" customHeight="1">
      <c r="A31" s="410">
        <v>2</v>
      </c>
      <c r="B31" s="420"/>
      <c r="C31" s="421"/>
      <c r="D31" s="421" t="s">
        <v>817</v>
      </c>
      <c r="E31" s="421"/>
      <c r="F31" s="421"/>
      <c r="G31" s="421"/>
      <c r="H31" s="420">
        <v>12</v>
      </c>
      <c r="I31" s="422">
        <v>1</v>
      </c>
      <c r="J31" s="423">
        <f t="shared" si="9"/>
        <v>12</v>
      </c>
      <c r="M31" s="450"/>
      <c r="N31" s="451"/>
      <c r="O31" s="452"/>
      <c r="P31" s="452"/>
      <c r="Q31" s="452"/>
      <c r="R31" s="454">
        <f>SUM(R30:R30)+R20</f>
        <v>12.280000000000001</v>
      </c>
      <c r="S31" s="452"/>
      <c r="T31" s="452"/>
      <c r="U31" s="452"/>
      <c r="V31" s="452"/>
      <c r="W31" s="452"/>
      <c r="X31" s="452"/>
      <c r="Y31" s="452"/>
      <c r="Z31" s="452"/>
      <c r="AA31" s="452"/>
      <c r="AB31" s="452"/>
      <c r="AC31" s="452"/>
      <c r="AD31" s="452"/>
      <c r="AE31" s="452"/>
      <c r="AF31" s="452"/>
      <c r="AG31" s="452"/>
    </row>
    <row r="32" spans="1:33" ht="15" customHeight="1">
      <c r="A32" s="410">
        <v>3</v>
      </c>
      <c r="B32" s="420"/>
      <c r="C32" s="421"/>
      <c r="D32" s="421"/>
      <c r="E32" s="421"/>
      <c r="F32" s="421"/>
      <c r="G32" s="421"/>
      <c r="H32" s="420">
        <v>10</v>
      </c>
      <c r="I32" s="422">
        <v>1</v>
      </c>
      <c r="J32" s="423">
        <f t="shared" si="9"/>
        <v>10</v>
      </c>
    </row>
    <row r="33" spans="1:33" ht="15" customHeight="1">
      <c r="A33" s="410">
        <v>4</v>
      </c>
      <c r="B33" s="420"/>
      <c r="C33" s="421"/>
      <c r="D33" s="436"/>
      <c r="E33" s="421"/>
      <c r="F33" s="421"/>
      <c r="G33" s="421"/>
      <c r="H33" s="420">
        <v>300</v>
      </c>
      <c r="I33" s="422">
        <v>2</v>
      </c>
      <c r="J33" s="423">
        <f t="shared" si="9"/>
        <v>600</v>
      </c>
      <c r="M33" s="414"/>
      <c r="N33" s="415" t="s">
        <v>818</v>
      </c>
      <c r="O33" s="416"/>
      <c r="P33" s="417"/>
      <c r="Q33" s="417"/>
      <c r="R33" s="417"/>
      <c r="S33" s="418"/>
      <c r="T33" s="418"/>
      <c r="U33" s="419"/>
      <c r="V33" s="419"/>
      <c r="W33" s="419"/>
      <c r="X33" s="419"/>
      <c r="Y33" s="419"/>
      <c r="Z33" s="419"/>
      <c r="AA33" s="419"/>
      <c r="AB33" s="419"/>
      <c r="AC33" s="419"/>
      <c r="AD33" s="419"/>
      <c r="AE33" s="419"/>
      <c r="AF33" s="419"/>
      <c r="AG33" s="419"/>
    </row>
    <row r="34" spans="1:33" ht="15" customHeight="1">
      <c r="A34" s="410">
        <v>5</v>
      </c>
      <c r="B34" s="420"/>
      <c r="C34" s="421"/>
      <c r="D34" s="458"/>
      <c r="E34" s="421"/>
      <c r="F34" s="421"/>
      <c r="G34" s="421"/>
      <c r="H34" s="420">
        <v>110</v>
      </c>
      <c r="I34" s="422">
        <v>1</v>
      </c>
      <c r="J34" s="423">
        <f t="shared" si="9"/>
        <v>110</v>
      </c>
      <c r="M34" s="424"/>
      <c r="N34" s="425"/>
      <c r="O34" s="426"/>
      <c r="P34" s="417"/>
      <c r="Q34" s="417"/>
      <c r="R34" s="417"/>
      <c r="S34" s="427"/>
      <c r="T34" s="427"/>
      <c r="U34" s="428"/>
      <c r="V34" s="428"/>
      <c r="W34" s="428"/>
      <c r="X34" s="428"/>
      <c r="Y34" s="428"/>
      <c r="Z34" s="428"/>
      <c r="AA34" s="428"/>
      <c r="AB34" s="428"/>
      <c r="AC34" s="428"/>
      <c r="AD34" s="428"/>
      <c r="AE34" s="428"/>
      <c r="AF34" s="428"/>
      <c r="AG34" s="428"/>
    </row>
    <row r="35" spans="1:33" ht="15" customHeight="1">
      <c r="A35" s="410">
        <v>6</v>
      </c>
      <c r="B35" s="420"/>
      <c r="C35" s="421"/>
      <c r="D35" s="421"/>
      <c r="E35" s="421"/>
      <c r="F35" s="421">
        <f>B35*D35</f>
        <v>0</v>
      </c>
      <c r="G35" s="421"/>
      <c r="H35" s="420">
        <v>20</v>
      </c>
      <c r="I35" s="422">
        <v>1</v>
      </c>
      <c r="J35" s="423">
        <f t="shared" si="9"/>
        <v>20</v>
      </c>
      <c r="M35" s="414"/>
      <c r="N35" s="414"/>
      <c r="O35" s="429" t="s">
        <v>794</v>
      </c>
      <c r="P35" s="429" t="s">
        <v>795</v>
      </c>
      <c r="Q35" s="429" t="s">
        <v>796</v>
      </c>
      <c r="R35" s="430" t="s">
        <v>797</v>
      </c>
      <c r="S35" s="430" t="s">
        <v>798</v>
      </c>
      <c r="T35" s="430" t="s">
        <v>767</v>
      </c>
      <c r="U35" s="419"/>
      <c r="V35" s="419"/>
      <c r="W35" s="419"/>
      <c r="X35" s="419"/>
      <c r="Y35" s="419"/>
      <c r="Z35" s="419"/>
      <c r="AA35" s="419"/>
      <c r="AB35" s="419"/>
      <c r="AC35" s="419"/>
      <c r="AD35" s="419"/>
      <c r="AE35" s="419"/>
      <c r="AF35" s="419"/>
      <c r="AG35" s="419"/>
    </row>
    <row r="36" spans="1:33" ht="15" customHeight="1">
      <c r="A36" s="410">
        <v>7</v>
      </c>
      <c r="B36" s="420"/>
      <c r="C36" s="421"/>
      <c r="D36" s="421"/>
      <c r="E36" s="421"/>
      <c r="F36" s="421"/>
      <c r="G36" s="421"/>
      <c r="H36" s="420">
        <v>100</v>
      </c>
      <c r="I36" s="422">
        <v>1</v>
      </c>
      <c r="J36" s="423">
        <f t="shared" si="9"/>
        <v>100</v>
      </c>
      <c r="M36" s="414"/>
      <c r="N36" s="414"/>
      <c r="O36" s="432" t="s">
        <v>799</v>
      </c>
      <c r="P36" s="433"/>
      <c r="Q36" s="434"/>
      <c r="R36" s="434">
        <f>R43</f>
        <v>27.83</v>
      </c>
      <c r="S36" s="434">
        <f>Q36*U43</f>
        <v>0</v>
      </c>
      <c r="T36" s="434"/>
      <c r="U36" s="419"/>
      <c r="V36" s="419"/>
      <c r="W36" s="419"/>
      <c r="X36" s="419"/>
      <c r="Y36" s="419"/>
      <c r="Z36" s="419"/>
      <c r="AA36" s="419"/>
      <c r="AB36" s="419"/>
      <c r="AC36" s="419"/>
      <c r="AD36" s="419"/>
      <c r="AE36" s="419"/>
      <c r="AF36" s="419"/>
      <c r="AG36" s="419"/>
    </row>
    <row r="37" spans="1:33" ht="15" customHeight="1">
      <c r="A37" s="410">
        <v>8</v>
      </c>
      <c r="B37" s="420">
        <v>3</v>
      </c>
      <c r="C37" s="421" t="s">
        <v>763</v>
      </c>
      <c r="D37" s="421">
        <v>13</v>
      </c>
      <c r="E37" s="421" t="s">
        <v>764</v>
      </c>
      <c r="F37" s="458">
        <f>B37*D37</f>
        <v>39</v>
      </c>
      <c r="G37" s="421"/>
      <c r="H37" s="459">
        <f>F37</f>
        <v>39</v>
      </c>
      <c r="I37" s="422">
        <v>1</v>
      </c>
      <c r="J37" s="423">
        <f t="shared" si="9"/>
        <v>39</v>
      </c>
      <c r="M37" s="414"/>
      <c r="N37" s="415"/>
      <c r="O37" s="435"/>
      <c r="P37" s="417"/>
      <c r="Q37" s="417"/>
      <c r="R37" s="417"/>
      <c r="S37" s="418"/>
      <c r="T37" s="418"/>
      <c r="U37" s="419"/>
      <c r="V37" s="419"/>
      <c r="W37" s="419"/>
      <c r="X37" s="419"/>
      <c r="Y37" s="419"/>
      <c r="Z37" s="419"/>
      <c r="AA37" s="419"/>
      <c r="AB37" s="419"/>
      <c r="AC37" s="419"/>
      <c r="AD37" s="419"/>
      <c r="AE37" s="419"/>
      <c r="AF37" s="419"/>
      <c r="AG37" s="419"/>
    </row>
    <row r="38" spans="1:33" ht="15" customHeight="1">
      <c r="A38" s="410">
        <v>9</v>
      </c>
      <c r="B38" s="420"/>
      <c r="C38" s="421"/>
      <c r="D38" s="421" t="s">
        <v>817</v>
      </c>
      <c r="E38" s="421"/>
      <c r="F38" s="421"/>
      <c r="G38" s="421"/>
      <c r="H38" s="420">
        <v>91</v>
      </c>
      <c r="I38" s="422">
        <v>1</v>
      </c>
      <c r="J38" s="423">
        <f t="shared" si="9"/>
        <v>91</v>
      </c>
      <c r="M38" s="414"/>
      <c r="N38" s="437" t="s">
        <v>797</v>
      </c>
      <c r="O38" s="438"/>
      <c r="P38" s="438"/>
      <c r="Q38" s="438"/>
      <c r="R38" s="439"/>
      <c r="S38" s="418"/>
      <c r="T38" s="440" t="s">
        <v>800</v>
      </c>
      <c r="U38" s="441"/>
      <c r="V38" s="419"/>
      <c r="W38" s="419"/>
      <c r="X38" s="419"/>
      <c r="Y38" s="419"/>
      <c r="Z38" s="419"/>
      <c r="AA38" s="419"/>
      <c r="AB38" s="419"/>
      <c r="AC38" s="419"/>
      <c r="AD38" s="419"/>
      <c r="AE38" s="419"/>
      <c r="AF38" s="419"/>
      <c r="AG38" s="419"/>
    </row>
    <row r="39" spans="1:33" ht="15" customHeight="1">
      <c r="A39" s="410">
        <v>10</v>
      </c>
      <c r="B39" s="420"/>
      <c r="C39" s="421"/>
      <c r="D39" s="421"/>
      <c r="E39" s="421"/>
      <c r="F39" s="421"/>
      <c r="G39" s="421"/>
      <c r="H39" s="420">
        <v>290</v>
      </c>
      <c r="I39" s="422">
        <v>3</v>
      </c>
      <c r="J39" s="423">
        <f t="shared" si="9"/>
        <v>870</v>
      </c>
      <c r="M39" s="414"/>
      <c r="N39" s="442" t="s">
        <v>801</v>
      </c>
      <c r="O39" s="429" t="s">
        <v>802</v>
      </c>
      <c r="P39" s="429" t="s">
        <v>803</v>
      </c>
      <c r="Q39" s="429" t="s">
        <v>804</v>
      </c>
      <c r="R39" s="429" t="s">
        <v>805</v>
      </c>
      <c r="S39" s="418"/>
      <c r="T39" s="429" t="s">
        <v>806</v>
      </c>
      <c r="U39" s="443" t="s">
        <v>807</v>
      </c>
      <c r="V39" s="419"/>
      <c r="W39" s="419"/>
      <c r="X39" s="419"/>
      <c r="Y39" s="419"/>
      <c r="Z39" s="419"/>
      <c r="AA39" s="419"/>
      <c r="AB39" s="419"/>
      <c r="AC39" s="419"/>
      <c r="AD39" s="419"/>
      <c r="AE39" s="419"/>
      <c r="AF39" s="419"/>
      <c r="AG39" s="444" t="s">
        <v>808</v>
      </c>
    </row>
    <row r="40" spans="1:33" ht="15" customHeight="1">
      <c r="A40" s="410">
        <v>11</v>
      </c>
      <c r="B40" s="420"/>
      <c r="C40" s="421"/>
      <c r="D40" s="421"/>
      <c r="E40" s="421"/>
      <c r="F40" s="421"/>
      <c r="G40" s="421"/>
      <c r="H40" s="420">
        <v>380</v>
      </c>
      <c r="I40" s="422">
        <v>3</v>
      </c>
      <c r="J40" s="423">
        <f t="shared" si="9"/>
        <v>1140</v>
      </c>
      <c r="M40" s="414"/>
      <c r="N40" s="442">
        <v>1</v>
      </c>
      <c r="O40" s="433">
        <v>4.5</v>
      </c>
      <c r="P40" s="433">
        <v>5.7</v>
      </c>
      <c r="Q40" s="445">
        <v>9.5</v>
      </c>
      <c r="R40" s="434">
        <f t="shared" ref="R40:R42" si="10">ROUNDDOWN((SQRT(AG40*(AG40-O40)*(AG40-P40)*(AG40-Q40))),2)</f>
        <v>8.74</v>
      </c>
      <c r="S40" s="418"/>
      <c r="T40" s="434">
        <f t="shared" ref="T40:T42" si="11">O40</f>
        <v>4.5</v>
      </c>
      <c r="U40" s="446"/>
      <c r="V40" s="419"/>
      <c r="W40" s="419"/>
      <c r="X40" s="419"/>
      <c r="Y40" s="419"/>
      <c r="Z40" s="419"/>
      <c r="AA40" s="419"/>
      <c r="AB40" s="419"/>
      <c r="AC40" s="419"/>
      <c r="AD40" s="419"/>
      <c r="AE40" s="419"/>
      <c r="AF40" s="419"/>
      <c r="AG40" s="419">
        <f t="shared" ref="AG40:AG42" si="12">(O40+P40+Q40)/2</f>
        <v>9.85</v>
      </c>
    </row>
    <row r="41" spans="1:33" ht="15" customHeight="1">
      <c r="A41" s="410">
        <v>12</v>
      </c>
      <c r="B41" s="453"/>
      <c r="C41" s="421"/>
      <c r="D41" s="421"/>
      <c r="E41" s="421"/>
      <c r="F41" s="421"/>
      <c r="G41" s="421"/>
      <c r="H41" s="420">
        <v>90</v>
      </c>
      <c r="I41" s="422">
        <v>3</v>
      </c>
      <c r="J41" s="423">
        <f t="shared" si="9"/>
        <v>270</v>
      </c>
      <c r="M41" s="414"/>
      <c r="N41" s="442">
        <v>2</v>
      </c>
      <c r="O41" s="433">
        <v>9.5</v>
      </c>
      <c r="P41" s="445">
        <v>5</v>
      </c>
      <c r="Q41" s="445">
        <v>5</v>
      </c>
      <c r="R41" s="434">
        <f t="shared" si="10"/>
        <v>7.41</v>
      </c>
      <c r="S41" s="418"/>
      <c r="T41" s="434">
        <f t="shared" si="11"/>
        <v>9.5</v>
      </c>
      <c r="U41" s="460"/>
      <c r="V41" s="419"/>
      <c r="W41" s="419"/>
      <c r="X41" s="419"/>
      <c r="Y41" s="419"/>
      <c r="Z41" s="419"/>
      <c r="AA41" s="419"/>
      <c r="AB41" s="419"/>
      <c r="AC41" s="419"/>
      <c r="AD41" s="419"/>
      <c r="AE41" s="419"/>
      <c r="AF41" s="419"/>
      <c r="AG41" s="419">
        <f t="shared" si="12"/>
        <v>9.75</v>
      </c>
    </row>
    <row r="42" spans="1:33" ht="15" customHeight="1">
      <c r="A42" s="410">
        <v>13</v>
      </c>
      <c r="B42" s="420"/>
      <c r="C42" s="421"/>
      <c r="D42" s="421"/>
      <c r="E42" s="421"/>
      <c r="F42" s="421"/>
      <c r="G42" s="421"/>
      <c r="H42" s="420">
        <v>925</v>
      </c>
      <c r="I42" s="422">
        <v>3</v>
      </c>
      <c r="J42" s="423">
        <f t="shared" si="9"/>
        <v>2775</v>
      </c>
      <c r="M42" s="414"/>
      <c r="N42" s="442">
        <v>3</v>
      </c>
      <c r="O42" s="433">
        <v>9</v>
      </c>
      <c r="P42" s="445">
        <v>4</v>
      </c>
      <c r="Q42" s="445">
        <v>6.5</v>
      </c>
      <c r="R42" s="434">
        <f t="shared" si="10"/>
        <v>11.68</v>
      </c>
      <c r="S42" s="418"/>
      <c r="T42" s="434">
        <f t="shared" si="11"/>
        <v>9</v>
      </c>
      <c r="U42" s="460"/>
      <c r="V42" s="419"/>
      <c r="W42" s="419"/>
      <c r="X42" s="419"/>
      <c r="Y42" s="419"/>
      <c r="Z42" s="419"/>
      <c r="AA42" s="419"/>
      <c r="AB42" s="419"/>
      <c r="AC42" s="419"/>
      <c r="AD42" s="419"/>
      <c r="AE42" s="419"/>
      <c r="AF42" s="419"/>
      <c r="AG42" s="419">
        <f t="shared" si="12"/>
        <v>9.75</v>
      </c>
    </row>
    <row r="43" spans="1:33" ht="15" customHeight="1">
      <c r="A43" s="410">
        <v>14</v>
      </c>
      <c r="B43" s="420">
        <v>3</v>
      </c>
      <c r="C43" s="421" t="s">
        <v>763</v>
      </c>
      <c r="D43" s="421">
        <v>13</v>
      </c>
      <c r="E43" s="421" t="s">
        <v>764</v>
      </c>
      <c r="F43" s="421">
        <f>B43*D43</f>
        <v>39</v>
      </c>
      <c r="G43" s="421"/>
      <c r="H43" s="420">
        <f>F43</f>
        <v>39</v>
      </c>
      <c r="I43" s="422">
        <v>1</v>
      </c>
      <c r="J43" s="423">
        <f t="shared" si="9"/>
        <v>39</v>
      </c>
      <c r="M43" s="414"/>
      <c r="N43" s="447" t="s">
        <v>767</v>
      </c>
      <c r="O43" s="434"/>
      <c r="P43" s="434"/>
      <c r="Q43" s="434"/>
      <c r="R43" s="434">
        <f>SUM(R40:R42)</f>
        <v>27.83</v>
      </c>
      <c r="S43" s="418"/>
      <c r="T43" s="448"/>
      <c r="U43" s="449">
        <f>SUM(T40:U42)</f>
        <v>23</v>
      </c>
      <c r="V43" s="419"/>
      <c r="W43" s="419"/>
      <c r="X43" s="419"/>
      <c r="Y43" s="419"/>
      <c r="Z43" s="419"/>
      <c r="AA43" s="419"/>
      <c r="AB43" s="419"/>
      <c r="AC43" s="419"/>
      <c r="AD43" s="419"/>
      <c r="AE43" s="419"/>
      <c r="AF43" s="419"/>
      <c r="AG43" s="419"/>
    </row>
    <row r="44" spans="1:33" ht="15" customHeight="1">
      <c r="A44" s="410">
        <v>15</v>
      </c>
      <c r="B44" s="453"/>
      <c r="C44" s="421"/>
      <c r="D44" s="421"/>
      <c r="E44" s="421"/>
      <c r="F44" s="421"/>
      <c r="G44" s="421"/>
      <c r="H44" s="420">
        <v>70</v>
      </c>
      <c r="I44" s="422">
        <v>1</v>
      </c>
      <c r="J44" s="423">
        <f t="shared" si="9"/>
        <v>70</v>
      </c>
      <c r="M44" s="450"/>
      <c r="N44" s="451"/>
      <c r="O44" s="452"/>
      <c r="P44" s="452"/>
      <c r="Q44" s="452"/>
      <c r="R44" s="452"/>
      <c r="S44" s="452"/>
      <c r="T44" s="452"/>
      <c r="U44" s="452"/>
      <c r="V44" s="452"/>
      <c r="W44" s="452"/>
      <c r="X44" s="452"/>
      <c r="Y44" s="452"/>
      <c r="Z44" s="452"/>
      <c r="AA44" s="452"/>
      <c r="AB44" s="452"/>
      <c r="AC44" s="452"/>
      <c r="AD44" s="452"/>
      <c r="AE44" s="452"/>
      <c r="AF44" s="452"/>
      <c r="AG44" s="452"/>
    </row>
    <row r="45" spans="1:33" ht="15" customHeight="1">
      <c r="A45" s="410">
        <v>16</v>
      </c>
      <c r="B45" s="420"/>
      <c r="C45" s="421"/>
      <c r="D45" s="421" t="s">
        <v>817</v>
      </c>
      <c r="E45" s="421"/>
      <c r="F45" s="421"/>
      <c r="G45" s="421"/>
      <c r="H45" s="420">
        <v>105</v>
      </c>
      <c r="I45" s="422">
        <v>1</v>
      </c>
      <c r="J45" s="461">
        <f t="shared" si="9"/>
        <v>105</v>
      </c>
      <c r="M45" s="450"/>
      <c r="N45" s="451"/>
      <c r="O45" s="452"/>
      <c r="P45" s="452" t="s">
        <v>810</v>
      </c>
      <c r="Q45" s="452" t="s">
        <v>811</v>
      </c>
      <c r="R45" s="452"/>
      <c r="S45" s="452"/>
      <c r="T45" s="452"/>
      <c r="U45" s="452"/>
      <c r="V45" s="452"/>
      <c r="W45" s="452"/>
      <c r="X45" s="452"/>
      <c r="Y45" s="452"/>
      <c r="Z45" s="452"/>
      <c r="AA45" s="452"/>
      <c r="AB45" s="452"/>
      <c r="AC45" s="452"/>
      <c r="AD45" s="452"/>
      <c r="AE45" s="452"/>
      <c r="AF45" s="452"/>
      <c r="AG45" s="452"/>
    </row>
    <row r="46" spans="1:33" ht="15" customHeight="1">
      <c r="A46" s="410">
        <v>17</v>
      </c>
      <c r="B46" s="420"/>
      <c r="C46" s="421"/>
      <c r="D46" s="421"/>
      <c r="E46" s="421"/>
      <c r="F46" s="421"/>
      <c r="G46" s="421"/>
      <c r="H46" s="420">
        <v>430</v>
      </c>
      <c r="I46" s="422">
        <v>0</v>
      </c>
      <c r="J46" s="423">
        <f t="shared" si="9"/>
        <v>0</v>
      </c>
      <c r="M46" s="450"/>
      <c r="N46" s="451"/>
      <c r="O46" s="452"/>
      <c r="P46" s="452">
        <v>7.2</v>
      </c>
      <c r="Q46" s="452">
        <v>3</v>
      </c>
      <c r="R46" s="452">
        <f>P46*Q46</f>
        <v>21.6</v>
      </c>
      <c r="S46" s="452"/>
      <c r="T46" s="452"/>
      <c r="U46" s="452"/>
      <c r="V46" s="452"/>
      <c r="W46" s="452"/>
      <c r="X46" s="452"/>
      <c r="Y46" s="452"/>
      <c r="Z46" s="452"/>
      <c r="AA46" s="452"/>
      <c r="AB46" s="452"/>
      <c r="AC46" s="452"/>
      <c r="AD46" s="452"/>
      <c r="AE46" s="452"/>
      <c r="AF46" s="452"/>
      <c r="AG46" s="452"/>
    </row>
    <row r="47" spans="1:33" ht="15" customHeight="1">
      <c r="A47" s="410">
        <v>18</v>
      </c>
      <c r="B47" s="420"/>
      <c r="C47" s="421"/>
      <c r="D47" s="421"/>
      <c r="E47" s="421"/>
      <c r="F47" s="421"/>
      <c r="G47" s="421"/>
      <c r="H47" s="420">
        <v>24</v>
      </c>
      <c r="I47" s="422">
        <v>1</v>
      </c>
      <c r="J47" s="461">
        <f t="shared" si="9"/>
        <v>24</v>
      </c>
      <c r="M47" s="450"/>
      <c r="N47" s="451"/>
      <c r="O47" s="452"/>
      <c r="P47" s="452">
        <v>3</v>
      </c>
      <c r="Q47" s="452">
        <v>14</v>
      </c>
      <c r="R47" s="452">
        <f>P47*Q47</f>
        <v>42</v>
      </c>
      <c r="S47" s="452"/>
      <c r="T47" s="452"/>
      <c r="U47" s="452"/>
      <c r="V47" s="452"/>
      <c r="W47" s="452"/>
      <c r="X47" s="452"/>
      <c r="Y47" s="452"/>
      <c r="Z47" s="452"/>
      <c r="AA47" s="452"/>
      <c r="AB47" s="452"/>
      <c r="AC47" s="452"/>
      <c r="AD47" s="452"/>
      <c r="AE47" s="452"/>
      <c r="AF47" s="452"/>
      <c r="AG47" s="452"/>
    </row>
    <row r="48" spans="1:33" ht="15" customHeight="1">
      <c r="A48" s="410">
        <v>19</v>
      </c>
      <c r="B48" s="453"/>
      <c r="C48" s="421"/>
      <c r="D48" s="421"/>
      <c r="E48" s="421"/>
      <c r="F48" s="421"/>
      <c r="G48" s="421"/>
      <c r="H48" s="420">
        <v>16</v>
      </c>
      <c r="I48" s="422">
        <v>1</v>
      </c>
      <c r="J48" s="423">
        <f t="shared" si="9"/>
        <v>16</v>
      </c>
      <c r="M48" s="450"/>
      <c r="N48" s="451"/>
      <c r="O48" s="452"/>
      <c r="P48" s="452"/>
      <c r="Q48" s="452"/>
      <c r="R48" s="462">
        <f>SUM(R46:R47)+R36</f>
        <v>91.43</v>
      </c>
      <c r="S48" s="452"/>
      <c r="T48" s="452"/>
      <c r="U48" s="452"/>
      <c r="V48" s="452"/>
      <c r="W48" s="452"/>
      <c r="X48" s="452"/>
      <c r="Y48" s="452"/>
      <c r="Z48" s="452"/>
      <c r="AA48" s="452"/>
      <c r="AB48" s="452"/>
      <c r="AC48" s="452"/>
      <c r="AD48" s="452"/>
      <c r="AE48" s="452"/>
      <c r="AF48" s="452"/>
      <c r="AG48" s="452"/>
    </row>
    <row r="49" spans="1:33" ht="15" customHeight="1">
      <c r="A49" s="410">
        <v>20</v>
      </c>
      <c r="B49" s="453" t="s">
        <v>819</v>
      </c>
      <c r="C49" s="421" t="s">
        <v>820</v>
      </c>
      <c r="D49" s="421" t="s">
        <v>821</v>
      </c>
      <c r="E49" s="463" t="s">
        <v>822</v>
      </c>
      <c r="F49" s="421"/>
      <c r="G49" s="421"/>
      <c r="H49" s="420">
        <v>15</v>
      </c>
      <c r="I49" s="422">
        <v>1</v>
      </c>
      <c r="J49" s="423">
        <f t="shared" si="9"/>
        <v>15</v>
      </c>
      <c r="M49" s="450"/>
    </row>
    <row r="50" spans="1:33" ht="15" customHeight="1">
      <c r="A50" s="410">
        <v>21</v>
      </c>
      <c r="B50" s="453"/>
      <c r="C50" s="421"/>
      <c r="D50" s="421"/>
      <c r="E50" s="421"/>
      <c r="F50" s="421"/>
      <c r="G50" s="421"/>
      <c r="H50" s="420">
        <v>40</v>
      </c>
      <c r="I50" s="422">
        <v>3</v>
      </c>
      <c r="J50" s="423">
        <f t="shared" si="9"/>
        <v>120</v>
      </c>
      <c r="M50" s="450"/>
      <c r="N50" s="415" t="s">
        <v>823</v>
      </c>
      <c r="O50" s="416"/>
      <c r="P50" s="417"/>
      <c r="Q50" s="417"/>
      <c r="R50" s="417"/>
      <c r="S50" s="418"/>
      <c r="T50" s="418"/>
      <c r="U50" s="419"/>
      <c r="V50" s="419"/>
      <c r="W50" s="419"/>
      <c r="X50" s="419"/>
      <c r="Y50" s="419"/>
      <c r="Z50" s="419"/>
      <c r="AA50" s="419"/>
      <c r="AB50" s="419"/>
      <c r="AC50" s="419"/>
      <c r="AD50" s="419"/>
      <c r="AE50" s="419"/>
      <c r="AF50" s="419"/>
      <c r="AG50" s="419"/>
    </row>
    <row r="51" spans="1:33" ht="15" customHeight="1">
      <c r="A51" s="410">
        <v>22</v>
      </c>
      <c r="B51" s="453"/>
      <c r="C51" s="421"/>
      <c r="D51" s="421"/>
      <c r="E51" s="421"/>
      <c r="F51" s="421"/>
      <c r="G51" s="421"/>
      <c r="H51" s="420">
        <v>120</v>
      </c>
      <c r="I51" s="422">
        <v>3</v>
      </c>
      <c r="J51" s="423">
        <f t="shared" si="9"/>
        <v>360</v>
      </c>
      <c r="N51" s="425"/>
      <c r="O51" s="426"/>
      <c r="P51" s="417"/>
      <c r="Q51" s="417"/>
      <c r="R51" s="417"/>
      <c r="S51" s="427"/>
      <c r="T51" s="427"/>
      <c r="U51" s="428"/>
      <c r="V51" s="428"/>
      <c r="W51" s="428"/>
      <c r="X51" s="428"/>
      <c r="Y51" s="428"/>
      <c r="Z51" s="428"/>
      <c r="AA51" s="428"/>
      <c r="AB51" s="428"/>
      <c r="AC51" s="428"/>
      <c r="AD51" s="428"/>
      <c r="AE51" s="428"/>
      <c r="AF51" s="428"/>
      <c r="AG51" s="428"/>
    </row>
    <row r="52" spans="1:33" ht="15" customHeight="1">
      <c r="A52" s="410">
        <v>23</v>
      </c>
      <c r="B52" s="453"/>
      <c r="C52" s="421"/>
      <c r="D52" s="421" t="s">
        <v>817</v>
      </c>
      <c r="E52" s="421"/>
      <c r="F52" s="421"/>
      <c r="G52" s="421"/>
      <c r="H52" s="420">
        <v>106</v>
      </c>
      <c r="I52" s="422">
        <v>2</v>
      </c>
      <c r="J52" s="423">
        <f t="shared" si="9"/>
        <v>212</v>
      </c>
      <c r="N52" s="414"/>
      <c r="O52" s="429" t="s">
        <v>794</v>
      </c>
      <c r="P52" s="429" t="s">
        <v>795</v>
      </c>
      <c r="Q52" s="429" t="s">
        <v>796</v>
      </c>
      <c r="R52" s="430" t="s">
        <v>797</v>
      </c>
      <c r="S52" s="430" t="s">
        <v>798</v>
      </c>
      <c r="T52" s="430" t="s">
        <v>767</v>
      </c>
      <c r="U52" s="419"/>
      <c r="V52" s="419"/>
      <c r="W52" s="419"/>
      <c r="X52" s="419"/>
      <c r="Y52" s="419"/>
      <c r="Z52" s="419"/>
      <c r="AA52" s="419"/>
      <c r="AB52" s="419"/>
      <c r="AC52" s="419"/>
      <c r="AD52" s="419"/>
      <c r="AE52" s="419"/>
      <c r="AF52" s="419"/>
      <c r="AG52" s="419"/>
    </row>
    <row r="53" spans="1:33" ht="15" customHeight="1">
      <c r="A53" s="410">
        <v>24</v>
      </c>
      <c r="B53" s="453"/>
      <c r="C53" s="421"/>
      <c r="D53" s="421" t="s">
        <v>817</v>
      </c>
      <c r="E53" s="421"/>
      <c r="F53" s="421"/>
      <c r="G53" s="421"/>
      <c r="H53" s="420">
        <v>60</v>
      </c>
      <c r="I53" s="422">
        <v>2</v>
      </c>
      <c r="J53" s="423">
        <f t="shared" si="9"/>
        <v>120</v>
      </c>
      <c r="N53" s="414"/>
      <c r="O53" s="432" t="s">
        <v>799</v>
      </c>
      <c r="P53" s="433"/>
      <c r="Q53" s="434"/>
      <c r="R53" s="434">
        <f>R61</f>
        <v>41.52</v>
      </c>
      <c r="S53" s="434">
        <f>Q53*U61</f>
        <v>0</v>
      </c>
      <c r="T53" s="434"/>
      <c r="U53" s="419"/>
      <c r="V53" s="419"/>
      <c r="W53" s="419"/>
      <c r="X53" s="419"/>
      <c r="Y53" s="419"/>
      <c r="Z53" s="419"/>
      <c r="AA53" s="419"/>
      <c r="AB53" s="419"/>
      <c r="AC53" s="419"/>
      <c r="AD53" s="419"/>
      <c r="AE53" s="419"/>
      <c r="AF53" s="419"/>
      <c r="AG53" s="419"/>
    </row>
    <row r="54" spans="1:33" ht="15" customHeight="1">
      <c r="A54" s="410">
        <v>25</v>
      </c>
      <c r="B54" s="464"/>
      <c r="C54" s="465"/>
      <c r="D54" s="465"/>
      <c r="E54" s="465"/>
      <c r="F54" s="421"/>
      <c r="G54" s="421"/>
      <c r="H54" s="420">
        <v>80</v>
      </c>
      <c r="I54" s="422">
        <v>2</v>
      </c>
      <c r="J54" s="423">
        <f t="shared" si="9"/>
        <v>160</v>
      </c>
      <c r="N54" s="415"/>
      <c r="O54" s="435"/>
      <c r="P54" s="417"/>
      <c r="Q54" s="417"/>
      <c r="R54" s="417"/>
      <c r="S54" s="418"/>
      <c r="T54" s="418"/>
      <c r="U54" s="419"/>
      <c r="V54" s="419"/>
      <c r="W54" s="419"/>
      <c r="X54" s="419"/>
      <c r="Y54" s="419"/>
      <c r="Z54" s="419"/>
      <c r="AA54" s="419"/>
      <c r="AB54" s="419"/>
      <c r="AC54" s="419"/>
      <c r="AD54" s="419"/>
      <c r="AE54" s="419"/>
      <c r="AF54" s="419"/>
      <c r="AG54" s="419"/>
    </row>
    <row r="55" spans="1:33" ht="15" customHeight="1">
      <c r="A55" s="410">
        <v>26</v>
      </c>
      <c r="B55" s="420"/>
      <c r="C55" s="421"/>
      <c r="D55" s="421" t="s">
        <v>817</v>
      </c>
      <c r="E55" s="421"/>
      <c r="F55" s="421"/>
      <c r="G55" s="421"/>
      <c r="H55" s="420">
        <v>214</v>
      </c>
      <c r="I55" s="422">
        <v>2</v>
      </c>
      <c r="J55" s="423">
        <f t="shared" si="9"/>
        <v>428</v>
      </c>
      <c r="N55" s="437" t="s">
        <v>797</v>
      </c>
      <c r="O55" s="438"/>
      <c r="P55" s="438"/>
      <c r="Q55" s="438"/>
      <c r="R55" s="439"/>
      <c r="S55" s="418"/>
      <c r="T55" s="440" t="s">
        <v>800</v>
      </c>
      <c r="U55" s="441"/>
      <c r="V55" s="419"/>
      <c r="W55" s="419"/>
      <c r="X55" s="419"/>
      <c r="Y55" s="419"/>
      <c r="Z55" s="419"/>
      <c r="AA55" s="419"/>
      <c r="AB55" s="419"/>
      <c r="AC55" s="419"/>
      <c r="AD55" s="419"/>
      <c r="AE55" s="419"/>
      <c r="AF55" s="419"/>
      <c r="AG55" s="419"/>
    </row>
    <row r="56" spans="1:33" ht="15" customHeight="1">
      <c r="A56" s="410">
        <v>27</v>
      </c>
      <c r="B56" s="453"/>
      <c r="C56" s="421"/>
      <c r="D56" s="421" t="s">
        <v>817</v>
      </c>
      <c r="E56" s="421"/>
      <c r="F56" s="421"/>
      <c r="G56" s="421"/>
      <c r="H56" s="420">
        <v>136</v>
      </c>
      <c r="I56" s="422">
        <v>3</v>
      </c>
      <c r="J56" s="423">
        <f t="shared" si="9"/>
        <v>408</v>
      </c>
      <c r="N56" s="442" t="s">
        <v>801</v>
      </c>
      <c r="O56" s="429" t="s">
        <v>802</v>
      </c>
      <c r="P56" s="429" t="s">
        <v>803</v>
      </c>
      <c r="Q56" s="429" t="s">
        <v>804</v>
      </c>
      <c r="R56" s="429" t="s">
        <v>805</v>
      </c>
      <c r="S56" s="418"/>
      <c r="T56" s="429" t="s">
        <v>806</v>
      </c>
      <c r="U56" s="443" t="s">
        <v>807</v>
      </c>
      <c r="V56" s="419"/>
      <c r="W56" s="419"/>
      <c r="X56" s="419"/>
      <c r="Y56" s="419"/>
      <c r="Z56" s="419"/>
      <c r="AA56" s="419"/>
      <c r="AB56" s="419"/>
      <c r="AC56" s="419"/>
      <c r="AD56" s="419"/>
      <c r="AE56" s="419"/>
      <c r="AF56" s="419"/>
      <c r="AG56" s="444" t="s">
        <v>808</v>
      </c>
    </row>
    <row r="57" spans="1:33" ht="15" customHeight="1">
      <c r="A57" s="410">
        <v>28</v>
      </c>
      <c r="B57" s="453"/>
      <c r="C57" s="421"/>
      <c r="D57" s="421"/>
      <c r="E57" s="421"/>
      <c r="F57" s="421"/>
      <c r="G57" s="421"/>
      <c r="H57" s="420">
        <v>90</v>
      </c>
      <c r="I57" s="422">
        <v>1</v>
      </c>
      <c r="J57" s="423">
        <f t="shared" si="9"/>
        <v>90</v>
      </c>
      <c r="N57" s="442">
        <v>1</v>
      </c>
      <c r="O57" s="433">
        <v>3.8</v>
      </c>
      <c r="P57" s="433">
        <v>4.3</v>
      </c>
      <c r="Q57" s="445">
        <v>4.0999999999999996</v>
      </c>
      <c r="R57" s="434">
        <f t="shared" ref="R57:R60" si="13">ROUNDDOWN((SQRT(AG57*(AG57-O57)*(AG57-P57)*(AG57-Q57))),2)</f>
        <v>7.1</v>
      </c>
      <c r="S57" s="418"/>
      <c r="T57" s="434">
        <f t="shared" ref="T57:T60" si="14">O57</f>
        <v>3.8</v>
      </c>
      <c r="U57" s="446"/>
      <c r="V57" s="419"/>
      <c r="W57" s="419"/>
      <c r="X57" s="419"/>
      <c r="Y57" s="419"/>
      <c r="Z57" s="419"/>
      <c r="AA57" s="419"/>
      <c r="AB57" s="419"/>
      <c r="AC57" s="419"/>
      <c r="AD57" s="419"/>
      <c r="AE57" s="419"/>
      <c r="AF57" s="419"/>
      <c r="AG57" s="419">
        <f t="shared" ref="AG57:AG60" si="15">(O57+P57+Q57)/2</f>
        <v>6.1</v>
      </c>
    </row>
    <row r="58" spans="1:33" ht="15" customHeight="1">
      <c r="A58" s="410">
        <v>29</v>
      </c>
      <c r="B58" s="453"/>
      <c r="C58" s="421"/>
      <c r="D58" s="421"/>
      <c r="E58" s="421"/>
      <c r="F58" s="421"/>
      <c r="G58" s="421"/>
      <c r="H58" s="420">
        <v>260</v>
      </c>
      <c r="I58" s="422">
        <v>3</v>
      </c>
      <c r="J58" s="423">
        <f t="shared" si="9"/>
        <v>780</v>
      </c>
      <c r="N58" s="442">
        <v>2</v>
      </c>
      <c r="O58" s="433">
        <v>4.0999999999999996</v>
      </c>
      <c r="P58" s="445">
        <v>5.6</v>
      </c>
      <c r="Q58" s="445">
        <v>2.8</v>
      </c>
      <c r="R58" s="434">
        <f t="shared" si="13"/>
        <v>5.48</v>
      </c>
      <c r="S58" s="418"/>
      <c r="T58" s="434">
        <f t="shared" si="14"/>
        <v>4.0999999999999996</v>
      </c>
      <c r="U58" s="460"/>
      <c r="V58" s="419"/>
      <c r="W58" s="419"/>
      <c r="X58" s="419"/>
      <c r="Y58" s="419"/>
      <c r="Z58" s="419"/>
      <c r="AA58" s="419"/>
      <c r="AB58" s="419"/>
      <c r="AC58" s="419"/>
      <c r="AD58" s="419"/>
      <c r="AE58" s="419"/>
      <c r="AF58" s="419"/>
      <c r="AG58" s="419">
        <f t="shared" si="15"/>
        <v>6.25</v>
      </c>
    </row>
    <row r="59" spans="1:33" ht="15" customHeight="1">
      <c r="A59" s="410">
        <v>30</v>
      </c>
      <c r="B59" s="453"/>
      <c r="C59" s="421"/>
      <c r="D59" s="421"/>
      <c r="E59" s="421"/>
      <c r="F59" s="421"/>
      <c r="G59" s="421"/>
      <c r="H59" s="420">
        <v>42</v>
      </c>
      <c r="I59" s="422">
        <v>1</v>
      </c>
      <c r="J59" s="423">
        <f t="shared" si="9"/>
        <v>42</v>
      </c>
      <c r="N59" s="442">
        <v>3</v>
      </c>
      <c r="O59" s="433">
        <v>5.6</v>
      </c>
      <c r="P59" s="445">
        <v>6.4</v>
      </c>
      <c r="Q59" s="445">
        <v>6.3</v>
      </c>
      <c r="R59" s="434">
        <f>ROUNDDOWN((SQRT(AG59*(AG59-O59)*(AG59-P59)*(AG59-Q59))),2)</f>
        <v>15.95</v>
      </c>
      <c r="S59" s="418"/>
      <c r="T59" s="434">
        <f t="shared" si="14"/>
        <v>5.6</v>
      </c>
      <c r="U59" s="460"/>
      <c r="V59" s="419"/>
      <c r="W59" s="419"/>
      <c r="X59" s="419"/>
      <c r="Y59" s="419"/>
      <c r="Z59" s="419"/>
      <c r="AA59" s="419"/>
      <c r="AB59" s="419"/>
      <c r="AC59" s="419"/>
      <c r="AD59" s="419"/>
      <c r="AE59" s="419"/>
      <c r="AF59" s="419"/>
      <c r="AG59" s="419">
        <f t="shared" si="15"/>
        <v>9.15</v>
      </c>
    </row>
    <row r="60" spans="1:33" ht="15" customHeight="1">
      <c r="A60" s="410">
        <v>31</v>
      </c>
      <c r="B60" s="453"/>
      <c r="C60" s="421"/>
      <c r="D60" s="421"/>
      <c r="E60" s="421"/>
      <c r="F60" s="421"/>
      <c r="G60" s="421"/>
      <c r="H60" s="420">
        <v>12</v>
      </c>
      <c r="I60" s="422">
        <v>1</v>
      </c>
      <c r="J60" s="423">
        <f t="shared" si="9"/>
        <v>12</v>
      </c>
      <c r="N60" s="442">
        <v>4</v>
      </c>
      <c r="O60" s="433">
        <v>6.4</v>
      </c>
      <c r="P60" s="445">
        <v>8.5</v>
      </c>
      <c r="Q60" s="445">
        <v>4.2</v>
      </c>
      <c r="R60" s="434">
        <f t="shared" si="13"/>
        <v>12.99</v>
      </c>
      <c r="S60" s="418"/>
      <c r="T60" s="434">
        <f t="shared" si="14"/>
        <v>6.4</v>
      </c>
      <c r="U60" s="460"/>
      <c r="V60" s="419"/>
      <c r="W60" s="419"/>
      <c r="X60" s="419"/>
      <c r="Y60" s="419"/>
      <c r="Z60" s="419"/>
      <c r="AA60" s="419"/>
      <c r="AB60" s="419"/>
      <c r="AC60" s="419"/>
      <c r="AD60" s="419"/>
      <c r="AE60" s="419"/>
      <c r="AF60" s="419"/>
      <c r="AG60" s="419">
        <f t="shared" si="15"/>
        <v>9.5500000000000007</v>
      </c>
    </row>
    <row r="61" spans="1:33" ht="15" customHeight="1">
      <c r="A61" s="410">
        <v>32</v>
      </c>
      <c r="B61" s="453"/>
      <c r="C61" s="421"/>
      <c r="D61" s="421"/>
      <c r="E61" s="421"/>
      <c r="F61" s="421"/>
      <c r="G61" s="421"/>
      <c r="H61" s="420">
        <v>58</v>
      </c>
      <c r="I61" s="422">
        <v>1</v>
      </c>
      <c r="J61" s="423">
        <f t="shared" si="9"/>
        <v>58</v>
      </c>
      <c r="N61" s="447" t="s">
        <v>767</v>
      </c>
      <c r="O61" s="434"/>
      <c r="P61" s="434"/>
      <c r="Q61" s="434"/>
      <c r="R61" s="434">
        <f>SUM(R57:R60)</f>
        <v>41.52</v>
      </c>
      <c r="S61" s="418"/>
      <c r="T61" s="448"/>
      <c r="U61" s="449">
        <f>SUM(T57:U60)</f>
        <v>19.899999999999999</v>
      </c>
      <c r="V61" s="419"/>
      <c r="W61" s="419"/>
      <c r="X61" s="419"/>
      <c r="Y61" s="419"/>
      <c r="Z61" s="419"/>
      <c r="AA61" s="419"/>
      <c r="AB61" s="419"/>
      <c r="AC61" s="419"/>
      <c r="AD61" s="419"/>
      <c r="AE61" s="419"/>
      <c r="AF61" s="419"/>
      <c r="AG61" s="419"/>
    </row>
    <row r="62" spans="1:33" ht="15" customHeight="1">
      <c r="A62" s="410">
        <v>33</v>
      </c>
      <c r="B62" s="453"/>
      <c r="C62" s="421"/>
      <c r="D62" s="421"/>
      <c r="E62" s="421"/>
      <c r="F62" s="421"/>
      <c r="G62" s="421"/>
      <c r="H62" s="420">
        <v>45</v>
      </c>
      <c r="I62" s="422">
        <v>2</v>
      </c>
      <c r="J62" s="423">
        <f t="shared" si="9"/>
        <v>90</v>
      </c>
      <c r="N62" s="451"/>
      <c r="O62" s="452"/>
      <c r="P62" s="452"/>
      <c r="Q62" s="452"/>
      <c r="R62" s="452"/>
      <c r="S62" s="452"/>
      <c r="T62" s="452"/>
      <c r="U62" s="452"/>
      <c r="V62" s="452"/>
      <c r="W62" s="452"/>
      <c r="X62" s="452"/>
      <c r="Y62" s="452"/>
      <c r="Z62" s="452"/>
      <c r="AA62" s="452"/>
      <c r="AB62" s="452"/>
      <c r="AC62" s="452"/>
      <c r="AD62" s="452"/>
      <c r="AE62" s="452"/>
      <c r="AF62" s="452"/>
      <c r="AG62" s="452"/>
    </row>
    <row r="63" spans="1:33" ht="15" customHeight="1">
      <c r="A63" s="410">
        <v>34</v>
      </c>
      <c r="B63" s="453"/>
      <c r="C63" s="421"/>
      <c r="D63" s="421"/>
      <c r="E63" s="421"/>
      <c r="F63" s="421"/>
      <c r="G63" s="421"/>
      <c r="H63" s="420">
        <v>140</v>
      </c>
      <c r="I63" s="422">
        <v>3</v>
      </c>
      <c r="J63" s="423">
        <f t="shared" si="9"/>
        <v>420</v>
      </c>
      <c r="N63" s="451"/>
      <c r="O63" s="452"/>
      <c r="P63" s="452" t="s">
        <v>810</v>
      </c>
      <c r="Q63" s="452" t="s">
        <v>811</v>
      </c>
      <c r="R63" s="452"/>
      <c r="S63" s="452"/>
      <c r="T63" s="452"/>
      <c r="U63" s="452"/>
      <c r="V63" s="452"/>
      <c r="W63" s="452"/>
      <c r="X63" s="452"/>
      <c r="Y63" s="452"/>
      <c r="Z63" s="452"/>
      <c r="AA63" s="452"/>
      <c r="AB63" s="452"/>
      <c r="AC63" s="452"/>
      <c r="AD63" s="452"/>
      <c r="AE63" s="452"/>
      <c r="AF63" s="452"/>
      <c r="AG63" s="452"/>
    </row>
    <row r="64" spans="1:33" ht="15" customHeight="1">
      <c r="A64" s="410">
        <v>35</v>
      </c>
      <c r="B64" s="453"/>
      <c r="C64" s="421"/>
      <c r="D64" s="421"/>
      <c r="E64" s="421"/>
      <c r="F64" s="421"/>
      <c r="G64" s="421"/>
      <c r="H64" s="420">
        <v>110</v>
      </c>
      <c r="I64" s="422">
        <v>3</v>
      </c>
      <c r="J64" s="423">
        <f t="shared" si="9"/>
        <v>330</v>
      </c>
      <c r="N64" s="451"/>
      <c r="O64" s="452"/>
      <c r="P64" s="452">
        <v>7.2</v>
      </c>
      <c r="Q64" s="452">
        <v>3</v>
      </c>
      <c r="R64" s="452">
        <f>P64*Q64</f>
        <v>21.6</v>
      </c>
      <c r="S64" s="452"/>
      <c r="T64" s="452"/>
      <c r="U64" s="452"/>
      <c r="V64" s="452"/>
      <c r="W64" s="452"/>
      <c r="X64" s="452"/>
      <c r="Y64" s="452"/>
      <c r="Z64" s="452"/>
      <c r="AA64" s="452"/>
      <c r="AB64" s="452"/>
      <c r="AC64" s="452"/>
      <c r="AD64" s="452"/>
      <c r="AE64" s="452"/>
      <c r="AF64" s="452"/>
      <c r="AG64" s="452"/>
    </row>
    <row r="65" spans="1:33" ht="15" customHeight="1">
      <c r="A65" s="410">
        <v>36</v>
      </c>
      <c r="B65" s="453"/>
      <c r="C65" s="421"/>
      <c r="D65" s="421"/>
      <c r="E65" s="421"/>
      <c r="F65" s="421"/>
      <c r="G65" s="421"/>
      <c r="H65" s="420">
        <v>100</v>
      </c>
      <c r="I65" s="422">
        <v>3</v>
      </c>
      <c r="J65" s="423">
        <f t="shared" si="9"/>
        <v>300</v>
      </c>
      <c r="N65" s="451"/>
      <c r="O65" s="452"/>
      <c r="P65" s="452">
        <v>3</v>
      </c>
      <c r="Q65" s="452">
        <v>14</v>
      </c>
      <c r="R65" s="452">
        <f>P65*Q65</f>
        <v>42</v>
      </c>
      <c r="S65" s="452"/>
      <c r="T65" s="452"/>
      <c r="U65" s="452"/>
      <c r="V65" s="452"/>
      <c r="W65" s="452"/>
      <c r="X65" s="452"/>
      <c r="Y65" s="452"/>
      <c r="Z65" s="452"/>
      <c r="AA65" s="452"/>
      <c r="AB65" s="452"/>
      <c r="AC65" s="452"/>
      <c r="AD65" s="452"/>
      <c r="AE65" s="452"/>
      <c r="AF65" s="452"/>
      <c r="AG65" s="452"/>
    </row>
    <row r="66" spans="1:33" ht="15" customHeight="1">
      <c r="A66" s="410">
        <v>37</v>
      </c>
      <c r="B66" s="453"/>
      <c r="C66" s="421"/>
      <c r="D66" s="421"/>
      <c r="E66" s="421"/>
      <c r="F66" s="421"/>
      <c r="G66" s="421"/>
      <c r="H66" s="420">
        <v>20</v>
      </c>
      <c r="I66" s="422"/>
      <c r="J66" s="423">
        <f t="shared" si="9"/>
        <v>0</v>
      </c>
      <c r="N66" s="451"/>
      <c r="O66" s="452"/>
      <c r="P66" s="452"/>
      <c r="Q66" s="452"/>
      <c r="R66" s="462">
        <f>SUM(R64:R65)+R53</f>
        <v>105.12</v>
      </c>
      <c r="S66" s="452"/>
      <c r="T66" s="452"/>
      <c r="U66" s="452"/>
      <c r="V66" s="452"/>
      <c r="W66" s="452"/>
      <c r="X66" s="452"/>
      <c r="Y66" s="452"/>
      <c r="Z66" s="452"/>
      <c r="AA66" s="452"/>
      <c r="AB66" s="452"/>
      <c r="AC66" s="452"/>
      <c r="AD66" s="452"/>
      <c r="AE66" s="452"/>
      <c r="AF66" s="452"/>
      <c r="AG66" s="452"/>
    </row>
    <row r="67" spans="1:33" ht="15" customHeight="1">
      <c r="A67" s="410">
        <v>38</v>
      </c>
      <c r="B67" s="453"/>
      <c r="C67" s="421"/>
      <c r="D67" s="421"/>
      <c r="E67" s="421"/>
      <c r="F67" s="421"/>
      <c r="G67" s="421"/>
      <c r="H67" s="420">
        <v>25</v>
      </c>
      <c r="I67" s="422"/>
      <c r="J67" s="423">
        <f t="shared" si="9"/>
        <v>0</v>
      </c>
    </row>
    <row r="68" spans="1:33" ht="15" customHeight="1">
      <c r="A68" s="410">
        <v>39</v>
      </c>
      <c r="B68" s="453"/>
      <c r="C68" s="421"/>
      <c r="D68" s="421"/>
      <c r="E68" s="421"/>
      <c r="F68" s="421"/>
      <c r="G68" s="421"/>
      <c r="H68" s="420">
        <v>15</v>
      </c>
      <c r="I68" s="422"/>
      <c r="J68" s="423">
        <f t="shared" si="9"/>
        <v>0</v>
      </c>
      <c r="N68" s="415" t="s">
        <v>824</v>
      </c>
      <c r="O68" s="416"/>
      <c r="P68" s="417"/>
      <c r="Q68" s="417"/>
      <c r="R68" s="417"/>
      <c r="S68" s="418"/>
      <c r="T68" s="418"/>
      <c r="U68" s="419"/>
      <c r="V68" s="419"/>
      <c r="W68" s="419"/>
      <c r="X68" s="419"/>
      <c r="Y68" s="419"/>
      <c r="Z68" s="419"/>
      <c r="AA68" s="419"/>
      <c r="AB68" s="419"/>
      <c r="AC68" s="419"/>
      <c r="AD68" s="419"/>
      <c r="AE68" s="419"/>
      <c r="AF68" s="419"/>
      <c r="AG68" s="419"/>
    </row>
    <row r="69" spans="1:33" ht="15" customHeight="1">
      <c r="A69" s="410">
        <v>40</v>
      </c>
      <c r="B69" s="453"/>
      <c r="C69" s="421"/>
      <c r="D69" s="421"/>
      <c r="E69" s="421"/>
      <c r="F69" s="421"/>
      <c r="G69" s="421"/>
      <c r="H69" s="420">
        <v>40</v>
      </c>
      <c r="I69" s="422"/>
      <c r="J69" s="423">
        <f t="shared" si="9"/>
        <v>0</v>
      </c>
      <c r="N69" s="425"/>
      <c r="O69" s="426"/>
      <c r="P69" s="417"/>
      <c r="Q69" s="417"/>
      <c r="R69" s="417"/>
      <c r="S69" s="427"/>
      <c r="T69" s="427"/>
      <c r="U69" s="428"/>
      <c r="V69" s="428"/>
      <c r="W69" s="428"/>
      <c r="X69" s="428"/>
      <c r="Y69" s="428"/>
      <c r="Z69" s="428"/>
      <c r="AA69" s="428"/>
      <c r="AB69" s="428"/>
      <c r="AC69" s="428"/>
      <c r="AD69" s="428"/>
      <c r="AE69" s="428"/>
      <c r="AF69" s="428"/>
      <c r="AG69" s="428"/>
    </row>
    <row r="70" spans="1:33" ht="15" customHeight="1">
      <c r="A70" s="410">
        <v>41</v>
      </c>
      <c r="B70" s="453"/>
      <c r="C70" s="421"/>
      <c r="D70" s="421"/>
      <c r="E70" s="421"/>
      <c r="F70" s="421"/>
      <c r="G70" s="421"/>
      <c r="H70" s="420">
        <v>40</v>
      </c>
      <c r="I70" s="422"/>
      <c r="J70" s="423">
        <f t="shared" si="9"/>
        <v>0</v>
      </c>
      <c r="N70" s="414"/>
      <c r="O70" s="429" t="s">
        <v>794</v>
      </c>
      <c r="P70" s="429" t="s">
        <v>795</v>
      </c>
      <c r="Q70" s="429" t="s">
        <v>796</v>
      </c>
      <c r="R70" s="430" t="s">
        <v>797</v>
      </c>
      <c r="S70" s="430" t="s">
        <v>798</v>
      </c>
      <c r="T70" s="430" t="s">
        <v>767</v>
      </c>
      <c r="U70" s="419"/>
      <c r="V70" s="419"/>
      <c r="W70" s="419"/>
      <c r="X70" s="419"/>
      <c r="Y70" s="419"/>
      <c r="Z70" s="419"/>
      <c r="AA70" s="419"/>
      <c r="AB70" s="419"/>
      <c r="AC70" s="419"/>
      <c r="AD70" s="419"/>
      <c r="AE70" s="419"/>
      <c r="AF70" s="419"/>
      <c r="AG70" s="419"/>
    </row>
    <row r="71" spans="1:33" ht="15" customHeight="1">
      <c r="A71" s="410">
        <v>42</v>
      </c>
      <c r="B71" s="453"/>
      <c r="C71" s="421"/>
      <c r="D71" s="421"/>
      <c r="E71" s="421"/>
      <c r="F71" s="421"/>
      <c r="G71" s="421"/>
      <c r="H71" s="420">
        <v>10</v>
      </c>
      <c r="I71" s="422">
        <v>1</v>
      </c>
      <c r="J71" s="423">
        <f t="shared" si="9"/>
        <v>10</v>
      </c>
      <c r="N71" s="414"/>
      <c r="O71" s="432" t="s">
        <v>799</v>
      </c>
      <c r="P71" s="433"/>
      <c r="Q71" s="434"/>
      <c r="R71" s="434">
        <f>R83</f>
        <v>72.02000000000001</v>
      </c>
      <c r="S71" s="434">
        <f>Q71*U83</f>
        <v>0</v>
      </c>
      <c r="T71" s="434"/>
      <c r="U71" s="419"/>
      <c r="V71" s="419"/>
      <c r="W71" s="419"/>
      <c r="X71" s="419"/>
      <c r="Y71" s="419"/>
      <c r="Z71" s="419"/>
      <c r="AA71" s="419"/>
      <c r="AB71" s="419"/>
      <c r="AC71" s="419"/>
      <c r="AD71" s="419"/>
      <c r="AE71" s="419"/>
      <c r="AF71" s="419"/>
      <c r="AG71" s="419"/>
    </row>
    <row r="72" spans="1:33" ht="15" customHeight="1">
      <c r="A72" s="410">
        <v>43</v>
      </c>
      <c r="B72" s="453"/>
      <c r="C72" s="421"/>
      <c r="D72" s="421"/>
      <c r="E72" s="421"/>
      <c r="F72" s="421"/>
      <c r="G72" s="421"/>
      <c r="H72" s="420">
        <v>180</v>
      </c>
      <c r="I72" s="422">
        <v>2</v>
      </c>
      <c r="J72" s="423">
        <f t="shared" si="9"/>
        <v>360</v>
      </c>
      <c r="N72" s="415"/>
      <c r="O72" s="435"/>
      <c r="P72" s="417"/>
      <c r="Q72" s="417"/>
      <c r="R72" s="417"/>
      <c r="S72" s="418"/>
      <c r="T72" s="418"/>
      <c r="U72" s="419"/>
      <c r="V72" s="419"/>
      <c r="W72" s="419"/>
      <c r="X72" s="419"/>
      <c r="Y72" s="419"/>
      <c r="Z72" s="419"/>
      <c r="AA72" s="419"/>
      <c r="AB72" s="419"/>
      <c r="AC72" s="419"/>
      <c r="AD72" s="419"/>
      <c r="AE72" s="419"/>
      <c r="AF72" s="419"/>
      <c r="AG72" s="419"/>
    </row>
    <row r="73" spans="1:33" ht="15" customHeight="1">
      <c r="A73" s="410">
        <v>44</v>
      </c>
      <c r="B73" s="453"/>
      <c r="C73" s="421"/>
      <c r="D73" s="421"/>
      <c r="E73" s="421"/>
      <c r="F73" s="421"/>
      <c r="G73" s="421"/>
      <c r="H73" s="420">
        <v>5</v>
      </c>
      <c r="I73" s="422">
        <v>1</v>
      </c>
      <c r="J73" s="423">
        <f t="shared" si="9"/>
        <v>5</v>
      </c>
      <c r="N73" s="437" t="s">
        <v>797</v>
      </c>
      <c r="O73" s="438"/>
      <c r="P73" s="438"/>
      <c r="Q73" s="438"/>
      <c r="R73" s="439"/>
      <c r="S73" s="418"/>
      <c r="T73" s="440" t="s">
        <v>800</v>
      </c>
      <c r="U73" s="441"/>
      <c r="V73" s="419"/>
      <c r="W73" s="419"/>
      <c r="X73" s="419"/>
      <c r="Y73" s="419"/>
      <c r="Z73" s="419"/>
      <c r="AA73" s="419"/>
      <c r="AB73" s="419"/>
      <c r="AC73" s="419"/>
      <c r="AD73" s="419"/>
      <c r="AE73" s="419"/>
      <c r="AF73" s="419"/>
      <c r="AG73" s="419"/>
    </row>
    <row r="74" spans="1:33" ht="15" customHeight="1">
      <c r="A74" s="410">
        <v>45</v>
      </c>
      <c r="B74" s="453"/>
      <c r="C74" s="421"/>
      <c r="D74" s="421" t="s">
        <v>817</v>
      </c>
      <c r="E74" s="421"/>
      <c r="F74" s="421"/>
      <c r="G74" s="421"/>
      <c r="H74" s="420">
        <v>67</v>
      </c>
      <c r="I74" s="422">
        <v>2</v>
      </c>
      <c r="J74" s="423">
        <f t="shared" si="9"/>
        <v>134</v>
      </c>
      <c r="N74" s="442" t="s">
        <v>801</v>
      </c>
      <c r="O74" s="429" t="s">
        <v>802</v>
      </c>
      <c r="P74" s="429" t="s">
        <v>803</v>
      </c>
      <c r="Q74" s="429" t="s">
        <v>804</v>
      </c>
      <c r="R74" s="429" t="s">
        <v>805</v>
      </c>
      <c r="S74" s="418"/>
      <c r="T74" s="429" t="s">
        <v>806</v>
      </c>
      <c r="U74" s="443" t="s">
        <v>807</v>
      </c>
      <c r="V74" s="419"/>
      <c r="W74" s="419"/>
      <c r="X74" s="419"/>
      <c r="Y74" s="419"/>
      <c r="Z74" s="419"/>
      <c r="AA74" s="419"/>
      <c r="AB74" s="419"/>
      <c r="AC74" s="419"/>
      <c r="AD74" s="419"/>
      <c r="AE74" s="419"/>
      <c r="AF74" s="419"/>
      <c r="AG74" s="444" t="s">
        <v>808</v>
      </c>
    </row>
    <row r="75" spans="1:33" ht="15" customHeight="1">
      <c r="A75" s="410">
        <v>46</v>
      </c>
      <c r="B75" s="453"/>
      <c r="C75" s="421"/>
      <c r="D75" s="421"/>
      <c r="E75" s="421"/>
      <c r="F75" s="421"/>
      <c r="G75" s="421"/>
      <c r="H75" s="420">
        <v>10</v>
      </c>
      <c r="I75" s="422"/>
      <c r="J75" s="423">
        <f t="shared" si="9"/>
        <v>0</v>
      </c>
      <c r="N75" s="442">
        <v>1</v>
      </c>
      <c r="O75" s="433">
        <v>7.8</v>
      </c>
      <c r="P75" s="433">
        <v>5</v>
      </c>
      <c r="Q75" s="445">
        <v>6.1</v>
      </c>
      <c r="R75" s="434">
        <f t="shared" ref="R75:R82" si="16">ROUNDDOWN((SQRT(AG75*(AG75-O75)*(AG75-P75)*(AG75-Q75))),2)</f>
        <v>15.24</v>
      </c>
      <c r="S75" s="418"/>
      <c r="T75" s="434">
        <f t="shared" ref="T75:T82" si="17">O75</f>
        <v>7.8</v>
      </c>
      <c r="U75" s="446"/>
      <c r="V75" s="419"/>
      <c r="W75" s="419"/>
      <c r="X75" s="419"/>
      <c r="Y75" s="419"/>
      <c r="Z75" s="419"/>
      <c r="AA75" s="419"/>
      <c r="AB75" s="419"/>
      <c r="AC75" s="419"/>
      <c r="AD75" s="419"/>
      <c r="AE75" s="419"/>
      <c r="AF75" s="419"/>
      <c r="AG75" s="419">
        <f t="shared" ref="AG75:AG82" si="18">(O75+P75+Q75)/2</f>
        <v>9.4499999999999993</v>
      </c>
    </row>
    <row r="76" spans="1:33" ht="15" customHeight="1">
      <c r="A76" s="410"/>
      <c r="B76" s="453"/>
      <c r="C76" s="421"/>
      <c r="D76" s="421"/>
      <c r="E76" s="421"/>
      <c r="F76" s="421"/>
      <c r="G76" s="421"/>
      <c r="H76" s="420"/>
      <c r="I76" s="422"/>
      <c r="J76" s="423">
        <f t="shared" si="9"/>
        <v>0</v>
      </c>
      <c r="N76" s="442">
        <v>2</v>
      </c>
      <c r="O76" s="433">
        <v>6.1</v>
      </c>
      <c r="P76" s="445">
        <v>3</v>
      </c>
      <c r="Q76" s="445">
        <v>5</v>
      </c>
      <c r="R76" s="434">
        <f t="shared" si="16"/>
        <v>7.45</v>
      </c>
      <c r="S76" s="418"/>
      <c r="T76" s="434">
        <f t="shared" si="17"/>
        <v>6.1</v>
      </c>
      <c r="U76" s="460"/>
      <c r="V76" s="419"/>
      <c r="W76" s="419"/>
      <c r="X76" s="419"/>
      <c r="Y76" s="419"/>
      <c r="Z76" s="419"/>
      <c r="AA76" s="419"/>
      <c r="AB76" s="419"/>
      <c r="AC76" s="419"/>
      <c r="AD76" s="419"/>
      <c r="AE76" s="419"/>
      <c r="AF76" s="419"/>
      <c r="AG76" s="419">
        <f t="shared" si="18"/>
        <v>7.05</v>
      </c>
    </row>
    <row r="77" spans="1:33" ht="15" customHeight="1">
      <c r="A77" s="410"/>
      <c r="B77" s="842" t="s">
        <v>825</v>
      </c>
      <c r="C77" s="843"/>
      <c r="D77" s="843"/>
      <c r="E77" s="843"/>
      <c r="F77" s="843"/>
      <c r="G77" s="844"/>
      <c r="H77" s="420"/>
      <c r="I77" s="422"/>
      <c r="J77" s="423">
        <f t="shared" si="9"/>
        <v>0</v>
      </c>
      <c r="N77" s="442">
        <v>3</v>
      </c>
      <c r="O77" s="433">
        <v>5</v>
      </c>
      <c r="P77" s="445">
        <v>5</v>
      </c>
      <c r="Q77" s="445">
        <v>4.5999999999999996</v>
      </c>
      <c r="R77" s="434">
        <f t="shared" si="16"/>
        <v>10.210000000000001</v>
      </c>
      <c r="S77" s="418"/>
      <c r="T77" s="434">
        <f t="shared" si="17"/>
        <v>5</v>
      </c>
      <c r="U77" s="460"/>
      <c r="V77" s="419"/>
      <c r="W77" s="419"/>
      <c r="X77" s="419"/>
      <c r="Y77" s="419"/>
      <c r="Z77" s="419"/>
      <c r="AA77" s="419"/>
      <c r="AB77" s="419"/>
      <c r="AC77" s="419"/>
      <c r="AD77" s="419"/>
      <c r="AE77" s="419"/>
      <c r="AF77" s="419"/>
      <c r="AG77" s="419">
        <f t="shared" si="18"/>
        <v>7.3</v>
      </c>
    </row>
    <row r="78" spans="1:33" ht="15" customHeight="1">
      <c r="A78" s="410">
        <v>1</v>
      </c>
      <c r="B78" s="453"/>
      <c r="C78" s="421"/>
      <c r="D78" s="421"/>
      <c r="E78" s="421"/>
      <c r="F78" s="421"/>
      <c r="G78" s="421"/>
      <c r="H78" s="420">
        <v>22.6</v>
      </c>
      <c r="I78" s="422">
        <v>2</v>
      </c>
      <c r="J78" s="423">
        <f t="shared" si="9"/>
        <v>45.2</v>
      </c>
      <c r="N78" s="442">
        <v>4</v>
      </c>
      <c r="O78" s="433">
        <v>4.5999999999999996</v>
      </c>
      <c r="P78" s="445">
        <v>4.5999999999999996</v>
      </c>
      <c r="Q78" s="445">
        <v>4.2</v>
      </c>
      <c r="R78" s="434">
        <f t="shared" si="16"/>
        <v>8.59</v>
      </c>
      <c r="S78" s="418"/>
      <c r="T78" s="434">
        <f t="shared" si="17"/>
        <v>4.5999999999999996</v>
      </c>
      <c r="U78" s="460"/>
      <c r="V78" s="419"/>
      <c r="W78" s="419"/>
      <c r="X78" s="419"/>
      <c r="Y78" s="419"/>
      <c r="Z78" s="419"/>
      <c r="AA78" s="419"/>
      <c r="AB78" s="419"/>
      <c r="AC78" s="419"/>
      <c r="AD78" s="419"/>
      <c r="AE78" s="419"/>
      <c r="AF78" s="419"/>
      <c r="AG78" s="419">
        <f t="shared" si="18"/>
        <v>6.6999999999999993</v>
      </c>
    </row>
    <row r="79" spans="1:33" ht="15" customHeight="1">
      <c r="A79" s="410"/>
      <c r="B79" s="842" t="s">
        <v>826</v>
      </c>
      <c r="C79" s="843"/>
      <c r="D79" s="843"/>
      <c r="E79" s="843"/>
      <c r="F79" s="843"/>
      <c r="G79" s="844"/>
      <c r="H79" s="420"/>
      <c r="I79" s="422"/>
      <c r="J79" s="423">
        <f t="shared" si="9"/>
        <v>0</v>
      </c>
      <c r="N79" s="442">
        <v>5</v>
      </c>
      <c r="O79" s="433">
        <v>4.2</v>
      </c>
      <c r="P79" s="445">
        <v>6.3</v>
      </c>
      <c r="Q79" s="445">
        <v>3.3</v>
      </c>
      <c r="R79" s="434">
        <f t="shared" si="16"/>
        <v>6.34</v>
      </c>
      <c r="S79" s="418"/>
      <c r="T79" s="434">
        <f t="shared" si="17"/>
        <v>4.2</v>
      </c>
      <c r="U79" s="460"/>
      <c r="V79" s="419"/>
      <c r="W79" s="419"/>
      <c r="X79" s="419"/>
      <c r="Y79" s="419"/>
      <c r="Z79" s="419"/>
      <c r="AA79" s="419"/>
      <c r="AB79" s="419"/>
      <c r="AC79" s="419"/>
      <c r="AD79" s="419"/>
      <c r="AE79" s="419"/>
      <c r="AF79" s="419"/>
      <c r="AG79" s="419">
        <f t="shared" si="18"/>
        <v>6.9</v>
      </c>
    </row>
    <row r="80" spans="1:33" ht="15" customHeight="1">
      <c r="A80" s="410">
        <v>1</v>
      </c>
      <c r="B80" s="453"/>
      <c r="C80" s="421"/>
      <c r="D80" s="421"/>
      <c r="E80" s="421"/>
      <c r="F80" s="421"/>
      <c r="G80" s="421"/>
      <c r="H80" s="420">
        <v>25.1</v>
      </c>
      <c r="I80" s="422">
        <v>2</v>
      </c>
      <c r="J80" s="423">
        <f t="shared" si="9"/>
        <v>50.2</v>
      </c>
      <c r="N80" s="442">
        <v>6</v>
      </c>
      <c r="O80" s="433">
        <v>3.5</v>
      </c>
      <c r="P80" s="445">
        <v>2.2999999999999998</v>
      </c>
      <c r="Q80" s="445">
        <v>4.9000000000000004</v>
      </c>
      <c r="R80" s="434">
        <f t="shared" si="16"/>
        <v>3.68</v>
      </c>
      <c r="S80" s="418"/>
      <c r="T80" s="434">
        <f t="shared" si="17"/>
        <v>3.5</v>
      </c>
      <c r="U80" s="446"/>
      <c r="V80" s="419"/>
      <c r="W80" s="419"/>
      <c r="X80" s="419"/>
      <c r="Y80" s="419"/>
      <c r="Z80" s="419"/>
      <c r="AA80" s="419"/>
      <c r="AB80" s="419"/>
      <c r="AC80" s="419"/>
      <c r="AD80" s="419"/>
      <c r="AE80" s="419"/>
      <c r="AF80" s="419"/>
      <c r="AG80" s="419">
        <f t="shared" si="18"/>
        <v>5.35</v>
      </c>
    </row>
    <row r="81" spans="1:33" ht="15" customHeight="1">
      <c r="A81" s="410"/>
      <c r="B81" s="842" t="s">
        <v>827</v>
      </c>
      <c r="C81" s="843"/>
      <c r="D81" s="843"/>
      <c r="E81" s="843"/>
      <c r="F81" s="843"/>
      <c r="G81" s="844"/>
      <c r="H81" s="420"/>
      <c r="I81" s="422"/>
      <c r="J81" s="423">
        <f t="shared" si="9"/>
        <v>0</v>
      </c>
      <c r="N81" s="442">
        <v>7</v>
      </c>
      <c r="O81" s="433">
        <v>4.9000000000000004</v>
      </c>
      <c r="P81" s="445">
        <v>5.7</v>
      </c>
      <c r="Q81" s="445">
        <v>7.4</v>
      </c>
      <c r="R81" s="434">
        <f t="shared" si="16"/>
        <v>13.95</v>
      </c>
      <c r="S81" s="418"/>
      <c r="T81" s="434">
        <f t="shared" si="17"/>
        <v>4.9000000000000004</v>
      </c>
      <c r="U81" s="460"/>
      <c r="V81" s="419"/>
      <c r="W81" s="419"/>
      <c r="X81" s="419"/>
      <c r="Y81" s="419"/>
      <c r="Z81" s="419"/>
      <c r="AA81" s="419"/>
      <c r="AB81" s="419"/>
      <c r="AC81" s="419"/>
      <c r="AD81" s="419"/>
      <c r="AE81" s="419"/>
      <c r="AF81" s="419"/>
      <c r="AG81" s="419">
        <f t="shared" si="18"/>
        <v>9</v>
      </c>
    </row>
    <row r="82" spans="1:33" ht="15" customHeight="1">
      <c r="A82" s="410">
        <v>1</v>
      </c>
      <c r="B82" s="453"/>
      <c r="C82" s="421"/>
      <c r="D82" s="421"/>
      <c r="E82" s="421"/>
      <c r="F82" s="421"/>
      <c r="G82" s="421"/>
      <c r="H82" s="420">
        <v>3.4</v>
      </c>
      <c r="I82" s="422">
        <v>1</v>
      </c>
      <c r="J82" s="423">
        <f t="shared" si="9"/>
        <v>3.4</v>
      </c>
      <c r="N82" s="442">
        <v>8</v>
      </c>
      <c r="O82" s="433">
        <v>7.4</v>
      </c>
      <c r="P82" s="445">
        <v>7.9</v>
      </c>
      <c r="Q82" s="445">
        <v>1.8</v>
      </c>
      <c r="R82" s="434">
        <f t="shared" si="16"/>
        <v>6.56</v>
      </c>
      <c r="S82" s="418"/>
      <c r="T82" s="434">
        <f t="shared" si="17"/>
        <v>7.4</v>
      </c>
      <c r="U82" s="460"/>
      <c r="V82" s="419"/>
      <c r="W82" s="419"/>
      <c r="X82" s="419"/>
      <c r="Y82" s="419"/>
      <c r="Z82" s="419"/>
      <c r="AA82" s="419"/>
      <c r="AB82" s="419"/>
      <c r="AC82" s="419"/>
      <c r="AD82" s="419"/>
      <c r="AE82" s="419"/>
      <c r="AF82" s="419"/>
      <c r="AG82" s="419">
        <f t="shared" si="18"/>
        <v>8.5500000000000007</v>
      </c>
    </row>
    <row r="83" spans="1:33" ht="15" customHeight="1">
      <c r="A83" s="410"/>
      <c r="B83" s="842" t="s">
        <v>828</v>
      </c>
      <c r="C83" s="843"/>
      <c r="D83" s="843"/>
      <c r="E83" s="843"/>
      <c r="F83" s="843"/>
      <c r="G83" s="844"/>
      <c r="H83" s="420"/>
      <c r="I83" s="422"/>
      <c r="J83" s="423">
        <f t="shared" si="9"/>
        <v>0</v>
      </c>
      <c r="N83" s="447" t="s">
        <v>767</v>
      </c>
      <c r="O83" s="434"/>
      <c r="P83" s="434"/>
      <c r="Q83" s="434"/>
      <c r="R83" s="434">
        <f>SUM(R75:R82)</f>
        <v>72.02000000000001</v>
      </c>
      <c r="S83" s="418"/>
      <c r="T83" s="448"/>
      <c r="U83" s="449">
        <f>SUM(T75:U82)</f>
        <v>43.5</v>
      </c>
      <c r="V83" s="419"/>
      <c r="W83" s="419"/>
      <c r="X83" s="419"/>
      <c r="Y83" s="419"/>
      <c r="Z83" s="419"/>
      <c r="AA83" s="419"/>
      <c r="AB83" s="419"/>
      <c r="AC83" s="419"/>
      <c r="AD83" s="419"/>
      <c r="AE83" s="419"/>
      <c r="AF83" s="419"/>
      <c r="AG83" s="419"/>
    </row>
    <row r="84" spans="1:33" ht="15" customHeight="1">
      <c r="A84" s="410">
        <v>1</v>
      </c>
      <c r="B84" s="453"/>
      <c r="C84" s="421"/>
      <c r="D84" s="421"/>
      <c r="E84" s="421"/>
      <c r="F84" s="421"/>
      <c r="G84" s="421"/>
      <c r="H84" s="420">
        <v>18.5</v>
      </c>
      <c r="I84" s="422">
        <v>2</v>
      </c>
      <c r="J84" s="423">
        <f t="shared" si="9"/>
        <v>37</v>
      </c>
      <c r="N84" s="451"/>
      <c r="O84" s="452"/>
      <c r="P84" s="452"/>
      <c r="Q84" s="452"/>
      <c r="R84" s="452"/>
      <c r="S84" s="452"/>
      <c r="T84" s="452"/>
      <c r="U84" s="452"/>
      <c r="V84" s="452"/>
      <c r="W84" s="452"/>
      <c r="X84" s="452"/>
      <c r="Y84" s="452"/>
      <c r="Z84" s="452"/>
      <c r="AA84" s="452"/>
      <c r="AB84" s="452"/>
      <c r="AC84" s="452"/>
      <c r="AD84" s="452"/>
      <c r="AE84" s="452"/>
      <c r="AF84" s="452"/>
      <c r="AG84" s="452"/>
    </row>
    <row r="85" spans="1:33" ht="15" customHeight="1">
      <c r="A85" s="410"/>
      <c r="B85" s="842" t="s">
        <v>829</v>
      </c>
      <c r="C85" s="843"/>
      <c r="D85" s="843"/>
      <c r="E85" s="843"/>
      <c r="F85" s="843"/>
      <c r="G85" s="844"/>
      <c r="H85" s="420"/>
      <c r="I85" s="422"/>
      <c r="J85" s="423">
        <f t="shared" si="9"/>
        <v>0</v>
      </c>
      <c r="N85" s="451"/>
      <c r="O85" s="452"/>
      <c r="P85" s="452" t="s">
        <v>810</v>
      </c>
      <c r="Q85" s="452" t="s">
        <v>811</v>
      </c>
      <c r="R85" s="452"/>
      <c r="S85" s="452"/>
      <c r="T85" s="452"/>
      <c r="U85" s="452"/>
      <c r="V85" s="452"/>
      <c r="W85" s="452"/>
      <c r="X85" s="452"/>
      <c r="Y85" s="452"/>
      <c r="Z85" s="452"/>
      <c r="AA85" s="452"/>
      <c r="AB85" s="452"/>
      <c r="AC85" s="452"/>
      <c r="AD85" s="452"/>
      <c r="AE85" s="452"/>
      <c r="AF85" s="452"/>
      <c r="AG85" s="452"/>
    </row>
    <row r="86" spans="1:33" ht="15" customHeight="1">
      <c r="A86" s="410">
        <v>1</v>
      </c>
      <c r="B86" s="453"/>
      <c r="C86" s="421"/>
      <c r="D86" s="421"/>
      <c r="E86" s="421"/>
      <c r="F86" s="421"/>
      <c r="G86" s="421"/>
      <c r="H86" s="420">
        <v>17.399999999999999</v>
      </c>
      <c r="I86" s="422">
        <v>2</v>
      </c>
      <c r="J86" s="423">
        <f t="shared" si="9"/>
        <v>34.799999999999997</v>
      </c>
      <c r="N86" s="451"/>
      <c r="O86" s="452"/>
      <c r="P86" s="452">
        <v>2</v>
      </c>
      <c r="Q86" s="452">
        <v>5</v>
      </c>
      <c r="R86" s="452">
        <f>P86*Q86</f>
        <v>10</v>
      </c>
      <c r="S86" s="452"/>
      <c r="T86" s="452"/>
      <c r="U86" s="452"/>
      <c r="V86" s="452"/>
      <c r="W86" s="452"/>
      <c r="X86" s="452"/>
      <c r="Y86" s="452"/>
      <c r="Z86" s="452"/>
      <c r="AA86" s="452"/>
      <c r="AB86" s="452"/>
      <c r="AC86" s="452"/>
      <c r="AD86" s="452"/>
      <c r="AE86" s="452"/>
      <c r="AF86" s="452"/>
      <c r="AG86" s="452"/>
    </row>
    <row r="87" spans="1:33" ht="15" customHeight="1">
      <c r="A87" s="410"/>
      <c r="B87" s="842" t="s">
        <v>830</v>
      </c>
      <c r="C87" s="843"/>
      <c r="D87" s="843"/>
      <c r="E87" s="843"/>
      <c r="F87" s="843"/>
      <c r="G87" s="844"/>
      <c r="H87" s="420"/>
      <c r="I87" s="422"/>
      <c r="J87" s="423">
        <f>H87*I87</f>
        <v>0</v>
      </c>
      <c r="N87" s="451"/>
      <c r="O87" s="452"/>
      <c r="P87" s="452">
        <v>2</v>
      </c>
      <c r="Q87" s="452">
        <v>5</v>
      </c>
      <c r="R87" s="452">
        <f>P87*Q87</f>
        <v>10</v>
      </c>
      <c r="S87" s="452"/>
      <c r="T87" s="452"/>
      <c r="U87" s="452"/>
      <c r="V87" s="452"/>
      <c r="W87" s="452"/>
      <c r="X87" s="452"/>
      <c r="Y87" s="452"/>
      <c r="Z87" s="452"/>
      <c r="AA87" s="452"/>
      <c r="AB87" s="452"/>
      <c r="AC87" s="452"/>
      <c r="AD87" s="452"/>
      <c r="AE87" s="452"/>
      <c r="AF87" s="452"/>
      <c r="AG87" s="452"/>
    </row>
    <row r="88" spans="1:33" ht="15" customHeight="1">
      <c r="A88" s="410">
        <v>1</v>
      </c>
      <c r="B88" s="453"/>
      <c r="C88" s="845"/>
      <c r="D88" s="845"/>
      <c r="E88" s="845"/>
      <c r="F88" s="845"/>
      <c r="G88" s="846"/>
      <c r="H88" s="420">
        <v>1.1000000000000001</v>
      </c>
      <c r="I88" s="422">
        <v>1</v>
      </c>
      <c r="J88" s="423">
        <f>H88*I88</f>
        <v>1.1000000000000001</v>
      </c>
      <c r="N88" s="451"/>
      <c r="O88" s="452"/>
      <c r="P88" s="452">
        <v>1.5</v>
      </c>
      <c r="Q88" s="452">
        <v>4</v>
      </c>
      <c r="R88" s="452">
        <f>P88*Q88</f>
        <v>6</v>
      </c>
      <c r="S88" s="452"/>
      <c r="T88" s="452"/>
      <c r="U88" s="452"/>
      <c r="V88" s="452"/>
      <c r="W88" s="452"/>
      <c r="X88" s="452"/>
      <c r="Y88" s="452"/>
      <c r="Z88" s="452"/>
      <c r="AA88" s="452"/>
      <c r="AB88" s="452"/>
      <c r="AC88" s="452"/>
      <c r="AD88" s="452"/>
      <c r="AE88" s="452"/>
      <c r="AF88" s="452"/>
      <c r="AG88" s="452"/>
    </row>
    <row r="89" spans="1:33" ht="15" customHeight="1">
      <c r="A89" s="410"/>
      <c r="B89" s="842" t="s">
        <v>831</v>
      </c>
      <c r="C89" s="847"/>
      <c r="D89" s="847"/>
      <c r="E89" s="847"/>
      <c r="F89" s="847"/>
      <c r="G89" s="848"/>
      <c r="H89" s="420"/>
      <c r="I89" s="422"/>
      <c r="J89" s="423"/>
      <c r="N89" s="451"/>
      <c r="O89" s="452"/>
      <c r="P89" s="452"/>
      <c r="Q89" s="452"/>
      <c r="R89" s="452"/>
      <c r="S89" s="452"/>
      <c r="T89" s="452"/>
      <c r="U89" s="452"/>
      <c r="V89" s="452"/>
      <c r="W89" s="452"/>
      <c r="X89" s="452"/>
      <c r="Y89" s="452"/>
      <c r="Z89" s="452"/>
      <c r="AA89" s="452"/>
      <c r="AB89" s="452"/>
      <c r="AC89" s="452"/>
      <c r="AD89" s="452"/>
      <c r="AE89" s="452"/>
      <c r="AF89" s="452"/>
      <c r="AG89" s="452"/>
    </row>
    <row r="90" spans="1:33" ht="15" customHeight="1">
      <c r="A90" s="410">
        <v>1</v>
      </c>
      <c r="B90" s="436"/>
      <c r="C90" s="421"/>
      <c r="D90" s="421"/>
      <c r="E90" s="421"/>
      <c r="F90" s="421"/>
      <c r="G90" s="421"/>
      <c r="H90" s="420">
        <v>31.6</v>
      </c>
      <c r="I90" s="422">
        <v>2</v>
      </c>
      <c r="J90" s="423">
        <f>H90*I90</f>
        <v>63.2</v>
      </c>
      <c r="N90" s="451"/>
      <c r="O90" s="452"/>
      <c r="P90" s="452">
        <v>1.25</v>
      </c>
      <c r="Q90" s="452"/>
      <c r="R90" s="452">
        <f>P90*P90*3.14</f>
        <v>4.90625</v>
      </c>
      <c r="S90" s="452"/>
      <c r="T90" s="452"/>
      <c r="U90" s="452"/>
      <c r="V90" s="452"/>
      <c r="W90" s="452"/>
      <c r="X90" s="452"/>
      <c r="Y90" s="452"/>
      <c r="Z90" s="452"/>
      <c r="AA90" s="452"/>
      <c r="AB90" s="452"/>
      <c r="AC90" s="452"/>
      <c r="AD90" s="452"/>
      <c r="AE90" s="452"/>
      <c r="AF90" s="452"/>
      <c r="AG90" s="452"/>
    </row>
    <row r="91" spans="1:33" ht="15" customHeight="1">
      <c r="A91" s="410"/>
      <c r="B91" s="436"/>
      <c r="C91" s="421"/>
      <c r="D91" s="421"/>
      <c r="E91" s="421"/>
      <c r="F91" s="421"/>
      <c r="G91" s="421"/>
      <c r="H91" s="420"/>
      <c r="I91" s="422"/>
      <c r="J91" s="423"/>
      <c r="N91" s="451"/>
      <c r="O91" s="452"/>
      <c r="P91" s="452">
        <v>1</v>
      </c>
      <c r="Q91" s="452"/>
      <c r="R91" s="452">
        <f>P91*P91*3.14</f>
        <v>3.14</v>
      </c>
      <c r="S91" s="452"/>
      <c r="T91" s="452"/>
      <c r="U91" s="452"/>
      <c r="V91" s="452"/>
      <c r="W91" s="452"/>
      <c r="X91" s="452"/>
      <c r="Y91" s="452"/>
      <c r="Z91" s="452"/>
      <c r="AA91" s="452"/>
      <c r="AB91" s="452"/>
      <c r="AC91" s="452"/>
      <c r="AD91" s="452"/>
      <c r="AE91" s="452"/>
      <c r="AF91" s="452"/>
      <c r="AG91" s="452"/>
    </row>
    <row r="92" spans="1:33" ht="15" customHeight="1">
      <c r="A92" s="410"/>
      <c r="B92" s="436"/>
      <c r="C92" s="421"/>
      <c r="D92" s="421"/>
      <c r="E92" s="421"/>
      <c r="F92" s="421"/>
      <c r="G92" s="421"/>
      <c r="H92" s="420"/>
      <c r="I92" s="422"/>
      <c r="J92" s="423"/>
      <c r="N92" s="451"/>
      <c r="O92" s="452"/>
      <c r="P92" s="452"/>
      <c r="Q92" s="452"/>
      <c r="R92" s="462">
        <f>SUM(R86:R91)+R71</f>
        <v>106.06625000000001</v>
      </c>
      <c r="S92" s="452"/>
      <c r="T92" s="452"/>
      <c r="U92" s="452"/>
      <c r="V92" s="452"/>
      <c r="W92" s="452"/>
      <c r="X92" s="452"/>
      <c r="Y92" s="452"/>
      <c r="Z92" s="452"/>
      <c r="AA92" s="452"/>
      <c r="AB92" s="452"/>
      <c r="AC92" s="452"/>
      <c r="AD92" s="452"/>
      <c r="AE92" s="452"/>
      <c r="AF92" s="452"/>
      <c r="AG92" s="452"/>
    </row>
    <row r="93" spans="1:33" ht="15" customHeight="1" thickBot="1">
      <c r="A93" s="840" t="s">
        <v>767</v>
      </c>
      <c r="B93" s="841"/>
      <c r="C93" s="841"/>
      <c r="D93" s="841"/>
      <c r="E93" s="841"/>
      <c r="F93" s="841"/>
      <c r="G93" s="841"/>
      <c r="H93" s="466">
        <f>SUM(H5:H88)</f>
        <v>5454.6</v>
      </c>
      <c r="I93" s="467" t="s">
        <v>768</v>
      </c>
      <c r="J93" s="468">
        <f>SUM(J5:J92)</f>
        <v>11376.000000000002</v>
      </c>
      <c r="V93" s="452"/>
      <c r="W93" s="452"/>
      <c r="X93" s="452"/>
      <c r="Y93" s="452"/>
      <c r="Z93" s="452"/>
      <c r="AA93" s="452"/>
      <c r="AB93" s="452"/>
      <c r="AC93" s="452"/>
      <c r="AD93" s="452"/>
      <c r="AE93" s="452"/>
      <c r="AF93" s="452"/>
      <c r="AG93" s="452"/>
    </row>
    <row r="94" spans="1:33" ht="15" customHeight="1">
      <c r="N94" s="415" t="s">
        <v>832</v>
      </c>
      <c r="O94" s="416"/>
      <c r="P94" s="417"/>
      <c r="Q94" s="417"/>
      <c r="R94" s="417"/>
      <c r="S94" s="418"/>
      <c r="T94" s="418"/>
      <c r="U94" s="419"/>
      <c r="V94" s="452"/>
      <c r="W94" s="452"/>
      <c r="X94" s="452"/>
      <c r="Y94" s="452"/>
      <c r="Z94" s="452"/>
      <c r="AA94" s="452"/>
      <c r="AB94" s="452"/>
      <c r="AC94" s="452"/>
      <c r="AD94" s="452"/>
      <c r="AE94" s="452"/>
      <c r="AF94" s="452"/>
      <c r="AG94" s="452"/>
    </row>
    <row r="95" spans="1:33" ht="14.25" customHeight="1">
      <c r="N95" s="425"/>
      <c r="O95" s="426"/>
      <c r="P95" s="417"/>
      <c r="Q95" s="417"/>
      <c r="R95" s="417"/>
      <c r="S95" s="427"/>
      <c r="T95" s="427"/>
      <c r="U95" s="428"/>
    </row>
    <row r="96" spans="1:33" ht="14.25" customHeight="1">
      <c r="N96" s="414"/>
      <c r="O96" s="429" t="s">
        <v>794</v>
      </c>
      <c r="P96" s="429" t="s">
        <v>795</v>
      </c>
      <c r="Q96" s="429" t="s">
        <v>796</v>
      </c>
      <c r="R96" s="430" t="s">
        <v>797</v>
      </c>
      <c r="S96" s="430" t="s">
        <v>798</v>
      </c>
      <c r="T96" s="430" t="s">
        <v>767</v>
      </c>
      <c r="U96" s="419"/>
      <c r="V96" s="419"/>
      <c r="W96" s="419"/>
      <c r="X96" s="419"/>
      <c r="Y96" s="419"/>
      <c r="Z96" s="419"/>
      <c r="AA96" s="419"/>
      <c r="AB96" s="419"/>
      <c r="AC96" s="419"/>
      <c r="AD96" s="419"/>
      <c r="AE96" s="419"/>
      <c r="AF96" s="419"/>
      <c r="AG96" s="419"/>
    </row>
    <row r="97" spans="14:33" ht="14.25" customHeight="1">
      <c r="N97" s="414"/>
      <c r="O97" s="432" t="s">
        <v>799</v>
      </c>
      <c r="P97" s="433"/>
      <c r="Q97" s="434"/>
      <c r="R97" s="434">
        <f>R104</f>
        <v>21.39</v>
      </c>
      <c r="S97" s="434">
        <f>Q97*U104</f>
        <v>0</v>
      </c>
      <c r="T97" s="434"/>
      <c r="U97" s="419"/>
      <c r="V97" s="428"/>
      <c r="W97" s="428"/>
      <c r="X97" s="428"/>
      <c r="Y97" s="428"/>
      <c r="Z97" s="428"/>
      <c r="AA97" s="428"/>
      <c r="AB97" s="428"/>
      <c r="AC97" s="428"/>
      <c r="AD97" s="428"/>
      <c r="AE97" s="428"/>
      <c r="AF97" s="428"/>
      <c r="AG97" s="428"/>
    </row>
    <row r="98" spans="14:33" ht="14.25" customHeight="1">
      <c r="N98" s="415"/>
      <c r="O98" s="435"/>
      <c r="P98" s="417"/>
      <c r="Q98" s="417"/>
      <c r="R98" s="417"/>
      <c r="S98" s="418"/>
      <c r="T98" s="418"/>
      <c r="U98" s="419"/>
      <c r="V98" s="419"/>
      <c r="W98" s="419"/>
      <c r="X98" s="419"/>
      <c r="Y98" s="419"/>
      <c r="Z98" s="419"/>
      <c r="AA98" s="419"/>
      <c r="AB98" s="419"/>
      <c r="AC98" s="419"/>
      <c r="AD98" s="419"/>
      <c r="AE98" s="419"/>
      <c r="AF98" s="419"/>
      <c r="AG98" s="419"/>
    </row>
    <row r="99" spans="14:33" ht="14.25" customHeight="1">
      <c r="N99" s="437" t="s">
        <v>797</v>
      </c>
      <c r="O99" s="438"/>
      <c r="P99" s="438"/>
      <c r="Q99" s="438"/>
      <c r="R99" s="439"/>
      <c r="S99" s="418"/>
      <c r="T99" s="440" t="s">
        <v>800</v>
      </c>
      <c r="U99" s="441"/>
      <c r="V99" s="419"/>
      <c r="W99" s="419"/>
      <c r="X99" s="419"/>
      <c r="Y99" s="419"/>
      <c r="Z99" s="419"/>
      <c r="AA99" s="419"/>
      <c r="AB99" s="419"/>
      <c r="AC99" s="419"/>
      <c r="AD99" s="419"/>
      <c r="AE99" s="419"/>
      <c r="AF99" s="419"/>
      <c r="AG99" s="419"/>
    </row>
    <row r="100" spans="14:33" ht="14.25" customHeight="1">
      <c r="N100" s="442" t="s">
        <v>801</v>
      </c>
      <c r="O100" s="429" t="s">
        <v>802</v>
      </c>
      <c r="P100" s="429" t="s">
        <v>803</v>
      </c>
      <c r="Q100" s="429" t="s">
        <v>804</v>
      </c>
      <c r="R100" s="429" t="s">
        <v>805</v>
      </c>
      <c r="S100" s="418"/>
      <c r="T100" s="429" t="s">
        <v>806</v>
      </c>
      <c r="U100" s="443" t="s">
        <v>807</v>
      </c>
      <c r="V100" s="419"/>
      <c r="W100" s="419"/>
      <c r="X100" s="419"/>
      <c r="Y100" s="419"/>
      <c r="Z100" s="419"/>
      <c r="AA100" s="419"/>
      <c r="AB100" s="419"/>
      <c r="AC100" s="419"/>
      <c r="AD100" s="419"/>
      <c r="AE100" s="419"/>
      <c r="AF100" s="419"/>
      <c r="AG100" s="419"/>
    </row>
    <row r="101" spans="14:33" ht="14.25" customHeight="1">
      <c r="N101" s="442">
        <v>1</v>
      </c>
      <c r="O101" s="433">
        <v>7.14</v>
      </c>
      <c r="P101" s="433">
        <v>6.95</v>
      </c>
      <c r="Q101" s="445">
        <v>7</v>
      </c>
      <c r="R101" s="434">
        <f>ROUNDDOWN((SQRT(AG103*(AG103-O101)*(AG103-P101)*(AG103-Q101))),2)</f>
        <v>21.39</v>
      </c>
      <c r="S101" s="418"/>
      <c r="T101" s="434">
        <f t="shared" ref="T101:T103" si="19">O101</f>
        <v>7.14</v>
      </c>
      <c r="U101" s="446"/>
      <c r="V101" s="419"/>
      <c r="W101" s="419"/>
      <c r="X101" s="419"/>
      <c r="Y101" s="419"/>
      <c r="Z101" s="419"/>
      <c r="AA101" s="419"/>
      <c r="AB101" s="419"/>
      <c r="AC101" s="419"/>
      <c r="AD101" s="419"/>
      <c r="AE101" s="419"/>
      <c r="AF101" s="419"/>
      <c r="AG101" s="419"/>
    </row>
    <row r="102" spans="14:33" ht="14.25" customHeight="1">
      <c r="N102" s="442">
        <v>2</v>
      </c>
      <c r="O102" s="433"/>
      <c r="P102" s="445"/>
      <c r="Q102" s="445"/>
      <c r="R102" s="434">
        <f>ROUNDDOWN((SQRT(AG104*(AG104-O102)*(AG104-P102)*(AG104-Q102))),2)</f>
        <v>0</v>
      </c>
      <c r="S102" s="418"/>
      <c r="T102" s="434">
        <f t="shared" si="19"/>
        <v>0</v>
      </c>
      <c r="U102" s="460"/>
      <c r="V102" s="419"/>
      <c r="W102" s="419"/>
      <c r="X102" s="419"/>
      <c r="Y102" s="419"/>
      <c r="Z102" s="419"/>
      <c r="AA102" s="419"/>
      <c r="AB102" s="419"/>
      <c r="AC102" s="419"/>
      <c r="AD102" s="419"/>
      <c r="AE102" s="419"/>
      <c r="AF102" s="419"/>
      <c r="AG102" s="444" t="s">
        <v>808</v>
      </c>
    </row>
    <row r="103" spans="14:33" ht="14.25" customHeight="1">
      <c r="N103" s="442">
        <v>3</v>
      </c>
      <c r="O103" s="433"/>
      <c r="P103" s="445"/>
      <c r="Q103" s="445"/>
      <c r="R103" s="434">
        <f>ROUNDDOWN((SQRT(AG105*(AG105-O103)*(AG105-P103)*(AG105-Q103))),2)</f>
        <v>0</v>
      </c>
      <c r="S103" s="418"/>
      <c r="T103" s="434">
        <f t="shared" si="19"/>
        <v>0</v>
      </c>
      <c r="U103" s="460"/>
      <c r="V103" s="419"/>
      <c r="W103" s="419"/>
      <c r="X103" s="419"/>
      <c r="Y103" s="419"/>
      <c r="Z103" s="419"/>
      <c r="AA103" s="419"/>
      <c r="AB103" s="419"/>
      <c r="AC103" s="419"/>
      <c r="AD103" s="419"/>
      <c r="AE103" s="419"/>
      <c r="AF103" s="419"/>
      <c r="AG103" s="419">
        <f t="shared" ref="AG103:AG105" si="20">(O101+P101+Q101)/2</f>
        <v>10.545</v>
      </c>
    </row>
    <row r="104" spans="14:33" ht="14.25" customHeight="1">
      <c r="N104" s="447" t="s">
        <v>767</v>
      </c>
      <c r="O104" s="434"/>
      <c r="P104" s="434"/>
      <c r="Q104" s="434"/>
      <c r="R104" s="434">
        <f>SUM(R101:R103)</f>
        <v>21.39</v>
      </c>
      <c r="S104" s="418"/>
      <c r="T104" s="448"/>
      <c r="U104" s="449">
        <f>SUM(T101:U103)</f>
        <v>7.14</v>
      </c>
      <c r="V104" s="419"/>
      <c r="W104" s="419"/>
      <c r="X104" s="419"/>
      <c r="Y104" s="419"/>
      <c r="Z104" s="419"/>
      <c r="AA104" s="419"/>
      <c r="AB104" s="419"/>
      <c r="AC104" s="419"/>
      <c r="AD104" s="419"/>
      <c r="AE104" s="419"/>
      <c r="AF104" s="419"/>
      <c r="AG104" s="419">
        <f t="shared" si="20"/>
        <v>0</v>
      </c>
    </row>
    <row r="105" spans="14:33" ht="14.25" customHeight="1">
      <c r="N105" s="451"/>
      <c r="O105" s="452"/>
      <c r="P105" s="452"/>
      <c r="Q105" s="452"/>
      <c r="R105" s="452"/>
      <c r="S105" s="452"/>
      <c r="T105" s="452"/>
      <c r="U105" s="452"/>
      <c r="V105" s="419"/>
      <c r="W105" s="419"/>
      <c r="X105" s="419"/>
      <c r="Y105" s="419"/>
      <c r="Z105" s="419"/>
      <c r="AA105" s="419"/>
      <c r="AB105" s="419"/>
      <c r="AC105" s="419"/>
      <c r="AD105" s="419"/>
      <c r="AE105" s="419"/>
      <c r="AF105" s="419"/>
      <c r="AG105" s="419">
        <f t="shared" si="20"/>
        <v>0</v>
      </c>
    </row>
    <row r="106" spans="14:33" ht="14.25" customHeight="1">
      <c r="N106" s="451"/>
      <c r="O106" s="452"/>
      <c r="P106" s="452" t="s">
        <v>810</v>
      </c>
      <c r="Q106" s="452" t="s">
        <v>811</v>
      </c>
      <c r="R106" s="452"/>
      <c r="S106" s="452"/>
      <c r="T106" s="452"/>
      <c r="U106" s="452"/>
      <c r="V106" s="419"/>
      <c r="W106" s="419"/>
      <c r="X106" s="419"/>
      <c r="Y106" s="419"/>
      <c r="Z106" s="419"/>
      <c r="AA106" s="419"/>
      <c r="AB106" s="419"/>
      <c r="AC106" s="419"/>
      <c r="AD106" s="419"/>
      <c r="AE106" s="419"/>
      <c r="AF106" s="419"/>
      <c r="AG106" s="419"/>
    </row>
    <row r="107" spans="14:33" ht="14.25" customHeight="1">
      <c r="N107" s="451"/>
      <c r="O107" s="452"/>
      <c r="P107" s="452">
        <v>8.4</v>
      </c>
      <c r="Q107" s="452">
        <v>4.5999999999999996</v>
      </c>
      <c r="R107" s="452">
        <f>P107*Q107</f>
        <v>38.64</v>
      </c>
      <c r="S107" s="452"/>
      <c r="T107" s="452"/>
      <c r="U107" s="452"/>
      <c r="V107" s="452"/>
      <c r="W107" s="452"/>
      <c r="X107" s="452"/>
      <c r="Y107" s="452"/>
      <c r="Z107" s="452"/>
      <c r="AA107" s="452"/>
      <c r="AB107" s="452"/>
      <c r="AC107" s="452"/>
      <c r="AD107" s="452"/>
      <c r="AE107" s="452"/>
      <c r="AF107" s="452"/>
      <c r="AG107" s="452"/>
    </row>
    <row r="108" spans="14:33" ht="13.2">
      <c r="N108" s="451"/>
      <c r="O108" s="452"/>
      <c r="P108" s="452"/>
      <c r="Q108" s="452"/>
      <c r="R108" s="462">
        <f>SUM(R107:R107)+R97</f>
        <v>60.03</v>
      </c>
      <c r="S108" s="452"/>
      <c r="T108" s="452"/>
      <c r="U108" s="452"/>
      <c r="V108" s="452"/>
      <c r="W108" s="452"/>
      <c r="X108" s="452"/>
      <c r="Y108" s="452"/>
      <c r="Z108" s="452"/>
      <c r="AA108" s="452"/>
      <c r="AB108" s="452"/>
      <c r="AC108" s="452"/>
      <c r="AD108" s="452"/>
      <c r="AE108" s="452"/>
      <c r="AF108" s="452"/>
      <c r="AG108" s="452"/>
    </row>
    <row r="109" spans="14:33" ht="13.2">
      <c r="V109" s="452"/>
      <c r="W109" s="452"/>
      <c r="X109" s="452"/>
      <c r="Y109" s="452"/>
      <c r="Z109" s="452"/>
      <c r="AA109" s="452"/>
      <c r="AB109" s="452"/>
      <c r="AC109" s="452"/>
      <c r="AD109" s="452"/>
      <c r="AE109" s="452"/>
      <c r="AF109" s="452"/>
      <c r="AG109" s="452"/>
    </row>
    <row r="110" spans="14:33" ht="16.2">
      <c r="N110" s="415" t="s">
        <v>833</v>
      </c>
      <c r="O110" s="416"/>
      <c r="P110" s="417"/>
      <c r="Q110" s="417"/>
      <c r="R110" s="417"/>
      <c r="S110" s="418"/>
      <c r="T110" s="418"/>
      <c r="U110" s="419"/>
      <c r="V110" s="452"/>
      <c r="W110" s="452"/>
      <c r="X110" s="452"/>
      <c r="Y110" s="452"/>
      <c r="Z110" s="452"/>
      <c r="AA110" s="452"/>
      <c r="AB110" s="452"/>
      <c r="AC110" s="452"/>
      <c r="AD110" s="452"/>
      <c r="AE110" s="452"/>
      <c r="AF110" s="452"/>
      <c r="AG110" s="452"/>
    </row>
    <row r="111" spans="14:33" ht="16.2">
      <c r="N111" s="425"/>
      <c r="O111" s="426"/>
      <c r="P111" s="417"/>
      <c r="Q111" s="417"/>
      <c r="R111" s="417"/>
      <c r="S111" s="427"/>
      <c r="T111" s="427"/>
      <c r="U111" s="428"/>
    </row>
    <row r="112" spans="14:33" ht="13.2">
      <c r="N112" s="414"/>
      <c r="O112" s="429" t="s">
        <v>794</v>
      </c>
      <c r="P112" s="429" t="s">
        <v>795</v>
      </c>
      <c r="Q112" s="429" t="s">
        <v>796</v>
      </c>
      <c r="R112" s="430" t="s">
        <v>797</v>
      </c>
      <c r="S112" s="430" t="s">
        <v>798</v>
      </c>
      <c r="T112" s="430" t="s">
        <v>767</v>
      </c>
      <c r="U112" s="419"/>
      <c r="V112" s="419"/>
      <c r="W112" s="452"/>
      <c r="X112" s="452"/>
      <c r="Y112" s="452"/>
      <c r="Z112" s="452"/>
      <c r="AA112" s="452"/>
      <c r="AB112" s="452"/>
      <c r="AC112" s="452"/>
      <c r="AD112" s="452"/>
      <c r="AE112" s="452"/>
      <c r="AF112" s="452"/>
      <c r="AG112" s="452"/>
    </row>
    <row r="113" spans="14:33" ht="13.2">
      <c r="N113" s="414"/>
      <c r="O113" s="432" t="s">
        <v>799</v>
      </c>
      <c r="P113" s="433"/>
      <c r="Q113" s="434"/>
      <c r="R113" s="434">
        <f>R120</f>
        <v>69.86</v>
      </c>
      <c r="S113" s="434">
        <f>Q113*U120</f>
        <v>0</v>
      </c>
      <c r="T113" s="434"/>
      <c r="U113" s="419"/>
      <c r="V113" s="428"/>
      <c r="W113" s="452"/>
      <c r="X113" s="452"/>
      <c r="Y113" s="452"/>
      <c r="Z113" s="452"/>
      <c r="AA113" s="452"/>
      <c r="AB113" s="452"/>
      <c r="AC113" s="452"/>
      <c r="AD113" s="452"/>
      <c r="AE113" s="452"/>
      <c r="AF113" s="452"/>
      <c r="AG113" s="452"/>
    </row>
    <row r="114" spans="14:33" ht="16.2">
      <c r="N114" s="415"/>
      <c r="O114" s="435"/>
      <c r="P114" s="417"/>
      <c r="Q114" s="417"/>
      <c r="R114" s="417"/>
      <c r="S114" s="418"/>
      <c r="T114" s="418"/>
      <c r="U114" s="419"/>
      <c r="V114" s="419"/>
      <c r="W114" s="452"/>
      <c r="X114" s="452"/>
      <c r="Y114" s="452"/>
      <c r="Z114" s="452"/>
      <c r="AA114" s="452"/>
      <c r="AB114" s="452"/>
      <c r="AC114" s="452"/>
      <c r="AD114" s="452"/>
      <c r="AE114" s="452"/>
      <c r="AF114" s="452"/>
      <c r="AG114" s="452"/>
    </row>
    <row r="115" spans="14:33" ht="13.2">
      <c r="N115" s="437" t="s">
        <v>797</v>
      </c>
      <c r="O115" s="438"/>
      <c r="P115" s="438"/>
      <c r="Q115" s="438"/>
      <c r="R115" s="439"/>
      <c r="S115" s="418"/>
      <c r="T115" s="440" t="s">
        <v>800</v>
      </c>
      <c r="U115" s="441"/>
      <c r="V115" s="419"/>
      <c r="W115" s="452"/>
      <c r="X115" s="452"/>
      <c r="Y115" s="452"/>
      <c r="Z115" s="452"/>
      <c r="AA115" s="452"/>
      <c r="AB115" s="452"/>
      <c r="AC115" s="452"/>
      <c r="AD115" s="452"/>
      <c r="AE115" s="452"/>
      <c r="AF115" s="452"/>
      <c r="AG115" s="452"/>
    </row>
    <row r="116" spans="14:33" ht="13.2">
      <c r="N116" s="442" t="s">
        <v>801</v>
      </c>
      <c r="O116" s="429" t="s">
        <v>802</v>
      </c>
      <c r="P116" s="429" t="s">
        <v>803</v>
      </c>
      <c r="Q116" s="429" t="s">
        <v>804</v>
      </c>
      <c r="R116" s="429" t="s">
        <v>805</v>
      </c>
      <c r="S116" s="418"/>
      <c r="T116" s="429" t="s">
        <v>806</v>
      </c>
      <c r="U116" s="443" t="s">
        <v>807</v>
      </c>
      <c r="V116" s="419"/>
      <c r="W116" s="452"/>
      <c r="X116" s="452"/>
      <c r="Y116" s="452"/>
      <c r="Z116" s="452"/>
      <c r="AA116" s="452"/>
      <c r="AB116" s="452"/>
      <c r="AC116" s="452"/>
      <c r="AD116" s="452"/>
      <c r="AE116" s="452"/>
      <c r="AF116" s="452"/>
      <c r="AG116" s="452"/>
    </row>
    <row r="117" spans="14:33" ht="13.2">
      <c r="N117" s="442">
        <v>1</v>
      </c>
      <c r="O117" s="433">
        <v>5.6</v>
      </c>
      <c r="P117" s="433">
        <v>5.2</v>
      </c>
      <c r="Q117" s="445">
        <v>5.2</v>
      </c>
      <c r="R117" s="434">
        <f>ROUNDDOWN((SQRT(AG119*(AG119-O117)*(AG119-P117)*(AG119-Q117))),2)</f>
        <v>12.26</v>
      </c>
      <c r="S117" s="418"/>
      <c r="T117" s="434">
        <f>O117</f>
        <v>5.6</v>
      </c>
      <c r="U117" s="446"/>
      <c r="V117" s="419"/>
      <c r="W117" s="452"/>
      <c r="X117" s="452"/>
      <c r="Y117" s="452"/>
      <c r="Z117" s="452"/>
      <c r="AA117" s="452"/>
      <c r="AB117" s="452"/>
      <c r="AC117" s="452"/>
      <c r="AD117" s="452"/>
      <c r="AE117" s="452"/>
      <c r="AF117" s="452"/>
      <c r="AG117" s="452"/>
    </row>
    <row r="118" spans="14:33" ht="13.2">
      <c r="N118" s="442">
        <v>2</v>
      </c>
      <c r="O118" s="433">
        <v>6.3</v>
      </c>
      <c r="P118" s="445">
        <v>5</v>
      </c>
      <c r="Q118" s="445">
        <v>11</v>
      </c>
      <c r="R118" s="434">
        <f>ROUNDDOWN((SQRT(AG120*(AG120-O118)*(AG120-P118)*(AG120-Q118))),2)</f>
        <v>7.06</v>
      </c>
      <c r="S118" s="418"/>
      <c r="T118" s="434">
        <f t="shared" ref="T118:T119" si="21">O118</f>
        <v>6.3</v>
      </c>
      <c r="U118" s="460"/>
      <c r="V118" s="419"/>
      <c r="W118" s="452"/>
      <c r="X118" s="452"/>
      <c r="Y118" s="452"/>
      <c r="Z118" s="452"/>
      <c r="AA118" s="452"/>
      <c r="AB118" s="452"/>
      <c r="AC118" s="452"/>
      <c r="AD118" s="452"/>
      <c r="AE118" s="452"/>
      <c r="AF118" s="452"/>
      <c r="AG118" s="444" t="s">
        <v>808</v>
      </c>
    </row>
    <row r="119" spans="14:33" ht="13.2">
      <c r="N119" s="442">
        <v>3</v>
      </c>
      <c r="O119" s="433">
        <v>11</v>
      </c>
      <c r="P119" s="445">
        <v>9.1999999999999993</v>
      </c>
      <c r="Q119" s="445">
        <v>14</v>
      </c>
      <c r="R119" s="434">
        <f>ROUNDDOWN((SQRT(AG121*(AG121-O119)*(AG121-P119)*(AG121-Q119))),2)</f>
        <v>50.54</v>
      </c>
      <c r="S119" s="418"/>
      <c r="T119" s="434">
        <f t="shared" si="21"/>
        <v>11</v>
      </c>
      <c r="U119" s="460"/>
      <c r="V119" s="419"/>
      <c r="W119" s="452"/>
      <c r="X119" s="452"/>
      <c r="Y119" s="452"/>
      <c r="Z119" s="452"/>
      <c r="AA119" s="452"/>
      <c r="AB119" s="452"/>
      <c r="AC119" s="452"/>
      <c r="AD119" s="452"/>
      <c r="AE119" s="452"/>
      <c r="AF119" s="452"/>
      <c r="AG119" s="419">
        <f t="shared" ref="AG119:AG121" si="22">(O117+P117+Q117)/2</f>
        <v>8</v>
      </c>
    </row>
    <row r="120" spans="14:33" ht="13.2">
      <c r="N120" s="447" t="s">
        <v>767</v>
      </c>
      <c r="O120" s="434"/>
      <c r="P120" s="434"/>
      <c r="Q120" s="434"/>
      <c r="R120" s="434">
        <f>SUM(R117:R119)</f>
        <v>69.86</v>
      </c>
      <c r="S120" s="418"/>
      <c r="T120" s="448"/>
      <c r="U120" s="449">
        <f>SUM(T117:U119)</f>
        <v>22.9</v>
      </c>
      <c r="V120" s="419"/>
      <c r="W120" s="452"/>
      <c r="X120" s="452"/>
      <c r="Y120" s="452"/>
      <c r="Z120" s="452"/>
      <c r="AA120" s="452"/>
      <c r="AB120" s="452"/>
      <c r="AC120" s="452"/>
      <c r="AD120" s="452"/>
      <c r="AE120" s="452"/>
      <c r="AF120" s="452"/>
      <c r="AG120" s="419">
        <f t="shared" si="22"/>
        <v>11.15</v>
      </c>
    </row>
    <row r="121" spans="14:33" ht="13.2">
      <c r="N121" s="451"/>
      <c r="O121" s="452"/>
      <c r="P121" s="452"/>
      <c r="Q121" s="452"/>
      <c r="R121" s="452"/>
      <c r="S121" s="452"/>
      <c r="T121" s="452"/>
      <c r="U121" s="452"/>
      <c r="V121" s="419"/>
      <c r="W121" s="452"/>
      <c r="X121" s="452"/>
      <c r="Y121" s="452"/>
      <c r="Z121" s="452"/>
      <c r="AA121" s="452"/>
      <c r="AB121" s="452"/>
      <c r="AC121" s="452"/>
      <c r="AD121" s="452"/>
      <c r="AE121" s="452"/>
      <c r="AF121" s="452"/>
      <c r="AG121" s="419">
        <f t="shared" si="22"/>
        <v>17.100000000000001</v>
      </c>
    </row>
    <row r="122" spans="14:33" ht="25.5" customHeight="1">
      <c r="N122" s="451"/>
      <c r="O122" s="452"/>
      <c r="P122" s="452" t="s">
        <v>810</v>
      </c>
      <c r="Q122" s="452" t="s">
        <v>811</v>
      </c>
      <c r="R122" s="452"/>
      <c r="S122" s="452"/>
      <c r="T122" s="452"/>
      <c r="U122" s="452"/>
      <c r="V122" s="419"/>
      <c r="W122" s="452"/>
      <c r="X122" s="452"/>
      <c r="Y122" s="452"/>
      <c r="Z122" s="452"/>
      <c r="AA122" s="452"/>
      <c r="AB122" s="452"/>
      <c r="AC122" s="452"/>
      <c r="AD122" s="452"/>
      <c r="AE122" s="452"/>
      <c r="AF122" s="452"/>
      <c r="AG122" s="452"/>
    </row>
    <row r="123" spans="14:33" ht="13.2">
      <c r="N123" s="451"/>
      <c r="O123" s="452"/>
      <c r="P123" s="452">
        <v>5</v>
      </c>
      <c r="Q123" s="452">
        <v>8</v>
      </c>
      <c r="R123" s="452">
        <f t="shared" ref="R123:R125" si="23">P123*Q123</f>
        <v>40</v>
      </c>
      <c r="S123" s="452"/>
      <c r="T123" s="452"/>
      <c r="U123" s="452"/>
      <c r="V123" s="452"/>
      <c r="W123" s="452"/>
      <c r="X123" s="452"/>
      <c r="Y123" s="452"/>
      <c r="Z123" s="452"/>
      <c r="AA123" s="452"/>
      <c r="AB123" s="452"/>
      <c r="AC123" s="452"/>
      <c r="AD123" s="452"/>
      <c r="AE123" s="452"/>
      <c r="AF123" s="452"/>
      <c r="AG123" s="452"/>
    </row>
    <row r="124" spans="14:33" ht="13.2">
      <c r="N124" s="451"/>
      <c r="O124" s="452"/>
      <c r="P124" s="452">
        <v>6.3</v>
      </c>
      <c r="Q124" s="452">
        <v>5</v>
      </c>
      <c r="R124" s="452">
        <f t="shared" si="23"/>
        <v>31.5</v>
      </c>
      <c r="S124" s="452"/>
      <c r="T124" s="452"/>
      <c r="U124" s="452"/>
      <c r="V124" s="452"/>
      <c r="W124" s="452"/>
      <c r="X124" s="452"/>
      <c r="Y124" s="452"/>
      <c r="Z124" s="452"/>
      <c r="AA124" s="452"/>
      <c r="AB124" s="452"/>
      <c r="AC124" s="452"/>
      <c r="AD124" s="452"/>
      <c r="AE124" s="452"/>
      <c r="AF124" s="452"/>
      <c r="AG124" s="452"/>
    </row>
    <row r="125" spans="14:33" ht="13.2">
      <c r="N125" s="451"/>
      <c r="O125" s="452"/>
      <c r="P125" s="452">
        <v>5</v>
      </c>
      <c r="Q125" s="452">
        <v>9</v>
      </c>
      <c r="R125" s="452">
        <f t="shared" si="23"/>
        <v>45</v>
      </c>
      <c r="S125" s="452"/>
      <c r="T125" s="452"/>
      <c r="U125" s="452"/>
      <c r="V125" s="452"/>
      <c r="W125" s="452"/>
      <c r="X125" s="452"/>
      <c r="Y125" s="452"/>
      <c r="Z125" s="452"/>
      <c r="AA125" s="452"/>
      <c r="AB125" s="452"/>
      <c r="AC125" s="452"/>
      <c r="AD125" s="452"/>
      <c r="AE125" s="452"/>
      <c r="AF125" s="452"/>
      <c r="AG125" s="452"/>
    </row>
    <row r="126" spans="14:33" ht="13.2">
      <c r="N126" s="451"/>
      <c r="O126" s="452"/>
      <c r="P126" s="452">
        <v>3</v>
      </c>
      <c r="Q126" s="452"/>
      <c r="R126" s="452">
        <f>P126*P126*3.14</f>
        <v>28.26</v>
      </c>
      <c r="S126" s="452"/>
      <c r="T126" s="452"/>
      <c r="U126" s="452"/>
      <c r="V126" s="452"/>
      <c r="W126" s="452"/>
      <c r="X126" s="452"/>
      <c r="Y126" s="452"/>
      <c r="Z126" s="452"/>
      <c r="AA126" s="452"/>
      <c r="AB126" s="452"/>
      <c r="AC126" s="452"/>
      <c r="AD126" s="452"/>
      <c r="AE126" s="452"/>
      <c r="AF126" s="452"/>
      <c r="AG126" s="452"/>
    </row>
    <row r="127" spans="14:33" ht="13.2">
      <c r="N127" s="451"/>
      <c r="O127" s="452"/>
      <c r="P127" s="452"/>
      <c r="Q127" s="452"/>
      <c r="R127" s="462">
        <f>SUM(R123:R126)+R120</f>
        <v>214.62</v>
      </c>
      <c r="S127" s="452"/>
      <c r="T127" s="452"/>
      <c r="U127" s="452"/>
      <c r="V127" s="452"/>
      <c r="W127" s="452"/>
      <c r="X127" s="452"/>
      <c r="Y127" s="452"/>
      <c r="Z127" s="452"/>
      <c r="AA127" s="452"/>
      <c r="AB127" s="452"/>
      <c r="AC127" s="452"/>
      <c r="AD127" s="452"/>
      <c r="AE127" s="452"/>
      <c r="AF127" s="452"/>
      <c r="AG127" s="452"/>
    </row>
    <row r="128" spans="14:33" ht="13.2">
      <c r="V128" s="452"/>
      <c r="W128" s="452"/>
      <c r="X128" s="452"/>
      <c r="Y128" s="452"/>
      <c r="Z128" s="452"/>
      <c r="AA128" s="452"/>
      <c r="AB128" s="452"/>
      <c r="AC128" s="452"/>
      <c r="AD128" s="452"/>
      <c r="AE128" s="452"/>
      <c r="AF128" s="452"/>
      <c r="AG128" s="452"/>
    </row>
    <row r="129" spans="14:33" ht="16.2">
      <c r="N129" s="415" t="s">
        <v>834</v>
      </c>
      <c r="O129" s="416"/>
      <c r="P129" s="417"/>
      <c r="Q129" s="417"/>
      <c r="R129" s="417"/>
      <c r="S129" s="418"/>
      <c r="T129" s="418"/>
      <c r="U129" s="419"/>
      <c r="V129" s="452"/>
      <c r="W129" s="452"/>
      <c r="X129" s="452"/>
      <c r="Y129" s="452"/>
      <c r="Z129" s="452"/>
      <c r="AA129" s="452"/>
      <c r="AB129" s="452"/>
      <c r="AC129" s="452"/>
      <c r="AD129" s="452"/>
      <c r="AE129" s="452"/>
      <c r="AF129" s="452"/>
      <c r="AG129" s="452"/>
    </row>
    <row r="130" spans="14:33" ht="16.2">
      <c r="N130" s="425"/>
      <c r="O130" s="426"/>
      <c r="P130" s="417"/>
      <c r="Q130" s="417"/>
      <c r="R130" s="417"/>
      <c r="S130" s="427"/>
      <c r="T130" s="427"/>
      <c r="U130" s="428"/>
    </row>
    <row r="131" spans="14:33" ht="13.2">
      <c r="N131" s="414"/>
      <c r="O131" s="429" t="s">
        <v>794</v>
      </c>
      <c r="P131" s="429" t="s">
        <v>795</v>
      </c>
      <c r="Q131" s="429" t="s">
        <v>796</v>
      </c>
      <c r="R131" s="430" t="s">
        <v>797</v>
      </c>
      <c r="S131" s="430" t="s">
        <v>798</v>
      </c>
      <c r="T131" s="430" t="s">
        <v>767</v>
      </c>
      <c r="U131" s="419"/>
      <c r="V131" s="419"/>
      <c r="W131" s="452"/>
      <c r="X131" s="452"/>
      <c r="Y131" s="452"/>
      <c r="Z131" s="452"/>
      <c r="AA131" s="452"/>
      <c r="AB131" s="452"/>
      <c r="AC131" s="452"/>
      <c r="AD131" s="452"/>
      <c r="AE131" s="452"/>
      <c r="AF131" s="452"/>
      <c r="AG131" s="452"/>
    </row>
    <row r="132" spans="14:33" ht="13.2">
      <c r="N132" s="414"/>
      <c r="O132" s="432" t="s">
        <v>799</v>
      </c>
      <c r="P132" s="433"/>
      <c r="Q132" s="434"/>
      <c r="R132" s="434">
        <f>R143</f>
        <v>77.81</v>
      </c>
      <c r="S132" s="434">
        <f>Q132*U143</f>
        <v>0</v>
      </c>
      <c r="T132" s="434"/>
      <c r="U132" s="419"/>
      <c r="V132" s="428"/>
      <c r="W132" s="452"/>
      <c r="X132" s="452"/>
      <c r="Y132" s="452"/>
      <c r="Z132" s="452"/>
      <c r="AA132" s="452"/>
      <c r="AB132" s="452"/>
      <c r="AC132" s="452"/>
      <c r="AD132" s="452"/>
      <c r="AE132" s="452"/>
      <c r="AF132" s="452"/>
      <c r="AG132" s="452"/>
    </row>
    <row r="133" spans="14:33" ht="16.2">
      <c r="N133" s="415"/>
      <c r="O133" s="435"/>
      <c r="P133" s="417"/>
      <c r="Q133" s="417"/>
      <c r="R133" s="417"/>
      <c r="S133" s="418"/>
      <c r="T133" s="418"/>
      <c r="U133" s="419"/>
      <c r="V133" s="419"/>
      <c r="W133" s="452"/>
      <c r="X133" s="452"/>
      <c r="Y133" s="452"/>
      <c r="Z133" s="452"/>
      <c r="AA133" s="452"/>
      <c r="AB133" s="452"/>
      <c r="AC133" s="452"/>
      <c r="AD133" s="452"/>
      <c r="AE133" s="452"/>
      <c r="AF133" s="452"/>
      <c r="AG133" s="452"/>
    </row>
    <row r="134" spans="14:33" ht="13.2">
      <c r="N134" s="437" t="s">
        <v>797</v>
      </c>
      <c r="O134" s="438"/>
      <c r="P134" s="438"/>
      <c r="Q134" s="438"/>
      <c r="R134" s="439"/>
      <c r="S134" s="418"/>
      <c r="T134" s="440" t="s">
        <v>800</v>
      </c>
      <c r="U134" s="441"/>
      <c r="V134" s="419"/>
      <c r="W134" s="452"/>
      <c r="X134" s="452"/>
      <c r="Y134" s="452"/>
      <c r="Z134" s="452"/>
      <c r="AA134" s="452"/>
      <c r="AB134" s="452"/>
      <c r="AC134" s="452"/>
      <c r="AD134" s="452"/>
      <c r="AE134" s="452"/>
      <c r="AF134" s="452"/>
      <c r="AG134" s="452"/>
    </row>
    <row r="135" spans="14:33" ht="13.2">
      <c r="N135" s="442" t="s">
        <v>801</v>
      </c>
      <c r="O135" s="429" t="s">
        <v>802</v>
      </c>
      <c r="P135" s="429" t="s">
        <v>803</v>
      </c>
      <c r="Q135" s="429" t="s">
        <v>804</v>
      </c>
      <c r="R135" s="429" t="s">
        <v>805</v>
      </c>
      <c r="S135" s="418"/>
      <c r="T135" s="429" t="s">
        <v>806</v>
      </c>
      <c r="U135" s="443" t="s">
        <v>807</v>
      </c>
      <c r="V135" s="419"/>
      <c r="W135" s="452"/>
      <c r="X135" s="452"/>
      <c r="Y135" s="452"/>
      <c r="Z135" s="452"/>
      <c r="AA135" s="452"/>
      <c r="AB135" s="452"/>
      <c r="AC135" s="452"/>
      <c r="AD135" s="452"/>
      <c r="AE135" s="452"/>
      <c r="AF135" s="452"/>
      <c r="AG135" s="452"/>
    </row>
    <row r="136" spans="14:33" ht="13.2">
      <c r="N136" s="442">
        <v>1</v>
      </c>
      <c r="O136" s="433">
        <v>3.3</v>
      </c>
      <c r="P136" s="433">
        <v>3.8</v>
      </c>
      <c r="Q136" s="445">
        <v>3</v>
      </c>
      <c r="R136" s="434">
        <f t="shared" ref="R136:R142" si="24">ROUNDDOWN((SQRT(AG138*(AG138-O136)*(AG138-P136)*(AG138-Q136))),2)</f>
        <v>4.75</v>
      </c>
      <c r="S136" s="418"/>
      <c r="T136" s="434">
        <f>O136</f>
        <v>3.3</v>
      </c>
      <c r="U136" s="446"/>
      <c r="V136" s="419"/>
      <c r="W136" s="452"/>
      <c r="X136" s="452"/>
      <c r="Y136" s="452"/>
      <c r="Z136" s="452"/>
      <c r="AA136" s="452"/>
      <c r="AB136" s="452"/>
      <c r="AC136" s="452"/>
      <c r="AD136" s="452"/>
      <c r="AE136" s="452"/>
      <c r="AF136" s="452"/>
      <c r="AG136" s="452"/>
    </row>
    <row r="137" spans="14:33" ht="13.2">
      <c r="N137" s="442">
        <v>2</v>
      </c>
      <c r="O137" s="433">
        <v>3.8</v>
      </c>
      <c r="P137" s="445">
        <v>10.3</v>
      </c>
      <c r="Q137" s="445">
        <v>7.7</v>
      </c>
      <c r="R137" s="434">
        <f t="shared" si="24"/>
        <v>12.18</v>
      </c>
      <c r="S137" s="418"/>
      <c r="T137" s="434">
        <f t="shared" ref="T137:T142" si="25">O137</f>
        <v>3.8</v>
      </c>
      <c r="U137" s="460"/>
      <c r="V137" s="419"/>
      <c r="W137" s="452"/>
      <c r="X137" s="452"/>
      <c r="Y137" s="452"/>
      <c r="Z137" s="452"/>
      <c r="AA137" s="452"/>
      <c r="AB137" s="452"/>
      <c r="AC137" s="452"/>
      <c r="AD137" s="452"/>
      <c r="AE137" s="452"/>
      <c r="AF137" s="452"/>
      <c r="AG137" s="444" t="s">
        <v>808</v>
      </c>
    </row>
    <row r="138" spans="14:33" ht="13.2">
      <c r="N138" s="442">
        <v>3</v>
      </c>
      <c r="O138" s="433">
        <v>10.3</v>
      </c>
      <c r="P138" s="445">
        <v>6.5</v>
      </c>
      <c r="Q138" s="445">
        <v>8</v>
      </c>
      <c r="R138" s="434">
        <f t="shared" si="24"/>
        <v>25.99</v>
      </c>
      <c r="S138" s="418"/>
      <c r="T138" s="434">
        <f t="shared" si="25"/>
        <v>10.3</v>
      </c>
      <c r="U138" s="460"/>
      <c r="V138" s="419"/>
      <c r="W138" s="452"/>
      <c r="X138" s="452"/>
      <c r="Y138" s="452"/>
      <c r="Z138" s="452"/>
      <c r="AA138" s="452"/>
      <c r="AB138" s="452"/>
      <c r="AC138" s="452"/>
      <c r="AD138" s="452"/>
      <c r="AE138" s="452"/>
      <c r="AF138" s="452"/>
      <c r="AG138" s="419">
        <f t="shared" ref="AG138:AG144" si="26">(O136+P136+Q136)/2</f>
        <v>5.05</v>
      </c>
    </row>
    <row r="139" spans="14:33" ht="13.2">
      <c r="N139" s="442">
        <v>4</v>
      </c>
      <c r="O139" s="433">
        <v>4</v>
      </c>
      <c r="P139" s="445">
        <v>8.8000000000000007</v>
      </c>
      <c r="Q139" s="445">
        <v>6.4</v>
      </c>
      <c r="R139" s="434">
        <f t="shared" si="24"/>
        <v>11.73</v>
      </c>
      <c r="S139" s="418"/>
      <c r="T139" s="434">
        <f t="shared" si="25"/>
        <v>4</v>
      </c>
      <c r="U139" s="460"/>
      <c r="V139" s="419"/>
      <c r="W139" s="452"/>
      <c r="X139" s="452"/>
      <c r="Y139" s="452"/>
      <c r="Z139" s="452"/>
      <c r="AA139" s="452"/>
      <c r="AB139" s="452"/>
      <c r="AC139" s="452"/>
      <c r="AD139" s="452"/>
      <c r="AE139" s="452"/>
      <c r="AF139" s="452"/>
      <c r="AG139" s="419">
        <f t="shared" si="26"/>
        <v>10.9</v>
      </c>
    </row>
    <row r="140" spans="14:33" ht="13.2">
      <c r="N140" s="442">
        <v>5</v>
      </c>
      <c r="O140" s="433">
        <v>4</v>
      </c>
      <c r="P140" s="445">
        <v>4.4000000000000004</v>
      </c>
      <c r="Q140" s="445">
        <v>5</v>
      </c>
      <c r="R140" s="434">
        <f t="shared" si="24"/>
        <v>8.41</v>
      </c>
      <c r="S140" s="418"/>
      <c r="T140" s="434">
        <f t="shared" si="25"/>
        <v>4</v>
      </c>
      <c r="U140" s="460"/>
      <c r="V140" s="419"/>
      <c r="W140" s="452"/>
      <c r="X140" s="452"/>
      <c r="Y140" s="452"/>
      <c r="Z140" s="452"/>
      <c r="AA140" s="452"/>
      <c r="AB140" s="452"/>
      <c r="AC140" s="452"/>
      <c r="AD140" s="452"/>
      <c r="AE140" s="452"/>
      <c r="AF140" s="452"/>
      <c r="AG140" s="419">
        <f t="shared" si="26"/>
        <v>12.4</v>
      </c>
    </row>
    <row r="141" spans="14:33" ht="13.2">
      <c r="N141" s="442">
        <v>6</v>
      </c>
      <c r="O141" s="433">
        <v>4.3</v>
      </c>
      <c r="P141" s="445">
        <v>5.0999999999999996</v>
      </c>
      <c r="Q141" s="445">
        <v>3.6</v>
      </c>
      <c r="R141" s="434">
        <f t="shared" si="24"/>
        <v>7.61</v>
      </c>
      <c r="S141" s="418"/>
      <c r="T141" s="434">
        <f t="shared" si="25"/>
        <v>4.3</v>
      </c>
      <c r="U141" s="446"/>
      <c r="V141" s="419"/>
      <c r="W141" s="452"/>
      <c r="X141" s="452"/>
      <c r="Y141" s="452"/>
      <c r="Z141" s="452"/>
      <c r="AA141" s="452"/>
      <c r="AB141" s="452"/>
      <c r="AC141" s="452"/>
      <c r="AD141" s="452"/>
      <c r="AE141" s="452"/>
      <c r="AF141" s="452"/>
      <c r="AG141" s="419">
        <f t="shared" si="26"/>
        <v>9.6000000000000014</v>
      </c>
    </row>
    <row r="142" spans="14:33" ht="13.2">
      <c r="N142" s="442">
        <v>7</v>
      </c>
      <c r="O142" s="433">
        <v>3.6</v>
      </c>
      <c r="P142" s="445">
        <v>4</v>
      </c>
      <c r="Q142" s="445">
        <v>5.7</v>
      </c>
      <c r="R142" s="434">
        <f t="shared" si="24"/>
        <v>7.14</v>
      </c>
      <c r="S142" s="418"/>
      <c r="T142" s="434">
        <f t="shared" si="25"/>
        <v>3.6</v>
      </c>
      <c r="U142" s="460"/>
      <c r="V142" s="419"/>
      <c r="W142" s="452"/>
      <c r="X142" s="452"/>
      <c r="Y142" s="452"/>
      <c r="Z142" s="452"/>
      <c r="AA142" s="452"/>
      <c r="AB142" s="452"/>
      <c r="AC142" s="452"/>
      <c r="AD142" s="452"/>
      <c r="AE142" s="452"/>
      <c r="AF142" s="452"/>
      <c r="AG142" s="419">
        <f t="shared" si="26"/>
        <v>6.7</v>
      </c>
    </row>
    <row r="143" spans="14:33" ht="13.2">
      <c r="N143" s="447" t="s">
        <v>767</v>
      </c>
      <c r="O143" s="434"/>
      <c r="P143" s="434"/>
      <c r="Q143" s="434"/>
      <c r="R143" s="434">
        <f>SUM(R136:R142)</f>
        <v>77.81</v>
      </c>
      <c r="S143" s="418"/>
      <c r="T143" s="448"/>
      <c r="U143" s="449">
        <f>SUM(T136:U142)</f>
        <v>33.299999999999997</v>
      </c>
      <c r="V143" s="419"/>
      <c r="W143" s="452"/>
      <c r="X143" s="452"/>
      <c r="Y143" s="452"/>
      <c r="Z143" s="452"/>
      <c r="AA143" s="452"/>
      <c r="AB143" s="452"/>
      <c r="AC143" s="452"/>
      <c r="AD143" s="452"/>
      <c r="AE143" s="452"/>
      <c r="AF143" s="452"/>
      <c r="AG143" s="419">
        <f t="shared" si="26"/>
        <v>6.4999999999999991</v>
      </c>
    </row>
    <row r="144" spans="14:33" ht="13.2">
      <c r="N144" s="451"/>
      <c r="O144" s="452"/>
      <c r="P144" s="452"/>
      <c r="Q144" s="452"/>
      <c r="R144" s="452"/>
      <c r="S144" s="452"/>
      <c r="T144" s="452"/>
      <c r="U144" s="452"/>
      <c r="V144" s="419"/>
      <c r="W144" s="452"/>
      <c r="X144" s="452"/>
      <c r="Y144" s="452"/>
      <c r="Z144" s="452"/>
      <c r="AA144" s="452"/>
      <c r="AB144" s="452"/>
      <c r="AC144" s="452"/>
      <c r="AD144" s="452"/>
      <c r="AE144" s="452"/>
      <c r="AF144" s="452"/>
      <c r="AG144" s="419">
        <f t="shared" si="26"/>
        <v>6.65</v>
      </c>
    </row>
    <row r="145" spans="14:33" ht="13.2">
      <c r="N145" s="451"/>
      <c r="O145" s="452"/>
      <c r="P145" s="452" t="s">
        <v>810</v>
      </c>
      <c r="Q145" s="452" t="s">
        <v>811</v>
      </c>
      <c r="R145" s="452"/>
      <c r="S145" s="452"/>
      <c r="T145" s="452"/>
      <c r="U145" s="452"/>
      <c r="V145" s="419"/>
      <c r="W145" s="452"/>
      <c r="X145" s="452"/>
      <c r="Y145" s="452"/>
      <c r="Z145" s="452"/>
      <c r="AA145" s="452"/>
      <c r="AB145" s="452"/>
      <c r="AC145" s="452"/>
      <c r="AD145" s="452"/>
      <c r="AE145" s="452"/>
      <c r="AF145" s="452"/>
      <c r="AG145" s="452"/>
    </row>
    <row r="146" spans="14:33" ht="13.2">
      <c r="N146" s="451"/>
      <c r="O146" s="452"/>
      <c r="P146" s="452">
        <v>2</v>
      </c>
      <c r="Q146" s="452">
        <v>3.5</v>
      </c>
      <c r="R146" s="452">
        <f t="shared" ref="R146:R149" si="27">P146*Q146</f>
        <v>7</v>
      </c>
      <c r="S146" s="452"/>
      <c r="T146" s="452"/>
      <c r="U146" s="452"/>
      <c r="V146" s="452"/>
      <c r="W146" s="452"/>
      <c r="X146" s="452"/>
      <c r="Y146" s="452"/>
      <c r="Z146" s="452"/>
      <c r="AA146" s="452"/>
      <c r="AB146" s="452"/>
      <c r="AC146" s="452"/>
      <c r="AD146" s="452"/>
      <c r="AE146" s="452"/>
      <c r="AF146" s="452"/>
      <c r="AG146" s="452"/>
    </row>
    <row r="147" spans="14:33" ht="13.2">
      <c r="N147" s="451"/>
      <c r="O147" s="452"/>
      <c r="P147" s="452">
        <v>1</v>
      </c>
      <c r="Q147" s="452">
        <v>3.6</v>
      </c>
      <c r="R147" s="452">
        <f t="shared" si="27"/>
        <v>3.6</v>
      </c>
      <c r="S147" s="452"/>
      <c r="T147" s="452"/>
      <c r="U147" s="452"/>
      <c r="V147" s="452"/>
      <c r="W147" s="452"/>
      <c r="X147" s="452"/>
      <c r="Y147" s="452"/>
      <c r="Z147" s="452"/>
      <c r="AA147" s="452"/>
      <c r="AB147" s="452"/>
      <c r="AC147" s="452"/>
      <c r="AD147" s="452"/>
      <c r="AE147" s="452"/>
      <c r="AF147" s="452"/>
      <c r="AG147" s="452"/>
    </row>
    <row r="148" spans="14:33" ht="13.2">
      <c r="N148" s="451"/>
      <c r="O148" s="452"/>
      <c r="P148" s="452">
        <v>1</v>
      </c>
      <c r="Q148" s="452">
        <v>3</v>
      </c>
      <c r="R148" s="452">
        <f t="shared" si="27"/>
        <v>3</v>
      </c>
      <c r="S148" s="452"/>
      <c r="T148" s="452"/>
      <c r="U148" s="452"/>
      <c r="V148" s="452"/>
      <c r="W148" s="452"/>
      <c r="X148" s="452"/>
      <c r="Y148" s="452"/>
      <c r="Z148" s="452"/>
      <c r="AA148" s="452"/>
      <c r="AB148" s="452"/>
      <c r="AC148" s="452"/>
      <c r="AD148" s="452"/>
      <c r="AE148" s="452"/>
      <c r="AF148" s="452"/>
      <c r="AG148" s="452"/>
    </row>
    <row r="149" spans="14:33" ht="13.2">
      <c r="N149" s="451"/>
      <c r="O149" s="452"/>
      <c r="P149" s="452">
        <v>6</v>
      </c>
      <c r="Q149" s="452">
        <v>5</v>
      </c>
      <c r="R149" s="452">
        <f t="shared" si="27"/>
        <v>30</v>
      </c>
      <c r="S149" s="452"/>
      <c r="T149" s="452"/>
      <c r="U149" s="452"/>
      <c r="V149" s="452"/>
      <c r="W149" s="452"/>
      <c r="X149" s="452"/>
      <c r="Y149" s="452"/>
      <c r="Z149" s="452"/>
      <c r="AA149" s="452"/>
      <c r="AB149" s="452"/>
      <c r="AC149" s="452"/>
      <c r="AD149" s="452"/>
      <c r="AE149" s="452"/>
      <c r="AF149" s="452"/>
      <c r="AG149" s="452"/>
    </row>
    <row r="150" spans="14:33" ht="13.2">
      <c r="N150" s="451"/>
      <c r="O150" s="452"/>
      <c r="P150" s="452">
        <v>1.1000000000000001</v>
      </c>
      <c r="Q150" s="452"/>
      <c r="R150" s="452">
        <f>P150*P150*3.14</f>
        <v>3.7994000000000008</v>
      </c>
      <c r="S150" s="452"/>
      <c r="T150" s="452"/>
      <c r="U150" s="452"/>
      <c r="V150" s="452"/>
      <c r="W150" s="452"/>
      <c r="X150" s="452"/>
      <c r="Y150" s="452"/>
      <c r="Z150" s="452"/>
      <c r="AA150" s="452"/>
      <c r="AB150" s="452"/>
      <c r="AC150" s="452"/>
      <c r="AD150" s="452"/>
      <c r="AE150" s="452"/>
      <c r="AF150" s="452"/>
      <c r="AG150" s="452"/>
    </row>
    <row r="151" spans="14:33" ht="13.2">
      <c r="N151" s="451"/>
      <c r="O151" s="452"/>
      <c r="P151" s="452">
        <v>1.2</v>
      </c>
      <c r="Q151" s="452"/>
      <c r="R151" s="452">
        <f>P151*P151*3.14</f>
        <v>4.5216000000000003</v>
      </c>
      <c r="S151" s="452"/>
      <c r="T151" s="452"/>
      <c r="U151" s="452"/>
      <c r="V151" s="452"/>
      <c r="W151" s="452"/>
      <c r="X151" s="452"/>
      <c r="Y151" s="452"/>
      <c r="Z151" s="452"/>
      <c r="AA151" s="452"/>
      <c r="AB151" s="452"/>
      <c r="AC151" s="452"/>
      <c r="AD151" s="452"/>
      <c r="AE151" s="452"/>
      <c r="AF151" s="452"/>
      <c r="AG151" s="452"/>
    </row>
    <row r="152" spans="14:33" ht="13.2">
      <c r="N152" s="451"/>
      <c r="O152" s="452"/>
      <c r="P152" s="452">
        <v>1.5</v>
      </c>
      <c r="Q152" s="452"/>
      <c r="R152" s="452">
        <f t="shared" ref="R152" si="28">P152*P152*3.14</f>
        <v>7.0650000000000004</v>
      </c>
      <c r="S152" s="452"/>
      <c r="T152" s="452"/>
      <c r="U152" s="452"/>
      <c r="V152" s="452"/>
      <c r="W152" s="452"/>
      <c r="X152" s="452"/>
      <c r="Y152" s="452"/>
      <c r="Z152" s="452"/>
      <c r="AA152" s="452"/>
      <c r="AB152" s="452"/>
      <c r="AC152" s="452"/>
      <c r="AD152" s="452"/>
      <c r="AE152" s="452"/>
      <c r="AF152" s="452"/>
      <c r="AG152" s="452"/>
    </row>
    <row r="153" spans="14:33" ht="13.2">
      <c r="N153" s="451"/>
      <c r="O153" s="452"/>
      <c r="P153" s="452"/>
      <c r="Q153" s="452"/>
      <c r="R153" s="452">
        <f>SUM(R146:R152)</f>
        <v>58.985999999999997</v>
      </c>
      <c r="S153" s="452"/>
      <c r="T153" s="452"/>
      <c r="U153" s="452"/>
      <c r="V153" s="452"/>
      <c r="W153" s="452"/>
      <c r="X153" s="452"/>
      <c r="Y153" s="452"/>
      <c r="Z153" s="452"/>
      <c r="AA153" s="452"/>
      <c r="AB153" s="452"/>
      <c r="AC153" s="452"/>
      <c r="AD153" s="452"/>
      <c r="AE153" s="452"/>
      <c r="AF153" s="452"/>
      <c r="AG153" s="452"/>
    </row>
    <row r="154" spans="14:33" ht="13.2">
      <c r="N154" s="451"/>
      <c r="O154" s="452"/>
      <c r="P154" s="452"/>
      <c r="Q154" s="452"/>
      <c r="R154" s="452"/>
      <c r="S154" s="452"/>
      <c r="T154" s="452"/>
      <c r="U154" s="452"/>
      <c r="V154" s="452"/>
      <c r="W154" s="452"/>
      <c r="X154" s="452"/>
      <c r="Y154" s="452"/>
      <c r="Z154" s="452"/>
      <c r="AA154" s="452"/>
      <c r="AB154" s="452"/>
      <c r="AC154" s="452"/>
      <c r="AD154" s="452"/>
      <c r="AE154" s="452"/>
      <c r="AF154" s="452"/>
      <c r="AG154" s="452"/>
    </row>
    <row r="155" spans="14:33" ht="13.2">
      <c r="N155" s="451"/>
      <c r="O155" s="452"/>
      <c r="P155" s="452"/>
      <c r="Q155" s="452"/>
      <c r="R155" s="462">
        <f>R143+R153</f>
        <v>136.79599999999999</v>
      </c>
      <c r="S155" s="452"/>
      <c r="T155" s="452"/>
      <c r="U155" s="452"/>
      <c r="V155" s="452"/>
      <c r="W155" s="452"/>
      <c r="X155" s="452"/>
      <c r="Y155" s="452"/>
      <c r="Z155" s="452"/>
      <c r="AA155" s="452"/>
      <c r="AB155" s="452"/>
      <c r="AC155" s="452"/>
      <c r="AD155" s="452"/>
      <c r="AE155" s="452"/>
      <c r="AF155" s="452"/>
      <c r="AG155" s="452"/>
    </row>
    <row r="156" spans="14:33" ht="13.2">
      <c r="V156" s="452"/>
      <c r="W156" s="452"/>
      <c r="X156" s="452"/>
      <c r="Y156" s="452"/>
      <c r="Z156" s="452"/>
      <c r="AA156" s="452"/>
      <c r="AB156" s="452"/>
      <c r="AC156" s="452"/>
      <c r="AD156" s="452"/>
      <c r="AE156" s="452"/>
      <c r="AF156" s="452"/>
      <c r="AG156" s="452"/>
    </row>
    <row r="157" spans="14:33" ht="16.2">
      <c r="N157" s="415" t="s">
        <v>835</v>
      </c>
      <c r="O157" s="416"/>
      <c r="P157" s="417"/>
      <c r="Q157" s="417"/>
      <c r="R157" s="417"/>
      <c r="S157" s="418"/>
      <c r="T157" s="418"/>
      <c r="U157" s="419"/>
      <c r="V157" s="452"/>
      <c r="W157" s="452"/>
      <c r="X157" s="452"/>
      <c r="Y157" s="452"/>
      <c r="Z157" s="452"/>
      <c r="AA157" s="452"/>
      <c r="AB157" s="452"/>
      <c r="AC157" s="452"/>
      <c r="AD157" s="452"/>
      <c r="AE157" s="452"/>
      <c r="AF157" s="452"/>
      <c r="AG157" s="452"/>
    </row>
    <row r="158" spans="14:33" ht="16.2">
      <c r="N158" s="425"/>
      <c r="O158" s="426"/>
      <c r="P158" s="417"/>
      <c r="Q158" s="417"/>
      <c r="R158" s="417"/>
      <c r="S158" s="427"/>
      <c r="T158" s="427"/>
      <c r="U158" s="428"/>
    </row>
    <row r="159" spans="14:33" ht="13.2">
      <c r="N159" s="414"/>
      <c r="O159" s="429" t="s">
        <v>794</v>
      </c>
      <c r="P159" s="429" t="s">
        <v>795</v>
      </c>
      <c r="Q159" s="429" t="s">
        <v>796</v>
      </c>
      <c r="R159" s="430" t="s">
        <v>797</v>
      </c>
      <c r="S159" s="430" t="s">
        <v>798</v>
      </c>
      <c r="T159" s="430" t="s">
        <v>767</v>
      </c>
      <c r="U159" s="419"/>
      <c r="V159" s="419"/>
      <c r="W159" s="452"/>
      <c r="X159" s="452"/>
      <c r="Y159" s="452"/>
      <c r="Z159" s="452"/>
      <c r="AA159" s="452"/>
      <c r="AB159" s="452"/>
      <c r="AC159" s="452"/>
      <c r="AD159" s="452"/>
      <c r="AE159" s="452"/>
      <c r="AF159" s="452"/>
      <c r="AG159" s="452"/>
    </row>
    <row r="160" spans="14:33" ht="13.2">
      <c r="N160" s="414"/>
      <c r="O160" s="432" t="s">
        <v>799</v>
      </c>
      <c r="P160" s="433"/>
      <c r="Q160" s="434"/>
      <c r="R160" s="434">
        <f>R166</f>
        <v>14.17</v>
      </c>
      <c r="S160" s="434">
        <f>Q160*U166</f>
        <v>0</v>
      </c>
      <c r="T160" s="434"/>
      <c r="U160" s="419"/>
      <c r="V160" s="428"/>
      <c r="W160" s="452"/>
      <c r="X160" s="452"/>
      <c r="Y160" s="452"/>
      <c r="Z160" s="452"/>
      <c r="AA160" s="452"/>
      <c r="AB160" s="452"/>
      <c r="AC160" s="452"/>
      <c r="AD160" s="452"/>
      <c r="AE160" s="452"/>
      <c r="AF160" s="452"/>
      <c r="AG160" s="452"/>
    </row>
    <row r="161" spans="14:33" ht="16.2">
      <c r="N161" s="415"/>
      <c r="O161" s="435"/>
      <c r="P161" s="417"/>
      <c r="Q161" s="417"/>
      <c r="R161" s="417"/>
      <c r="S161" s="418"/>
      <c r="T161" s="418"/>
      <c r="U161" s="419"/>
      <c r="V161" s="419"/>
      <c r="W161" s="452"/>
      <c r="X161" s="452"/>
      <c r="Y161" s="452"/>
      <c r="Z161" s="452"/>
      <c r="AA161" s="452"/>
      <c r="AB161" s="452"/>
      <c r="AC161" s="452"/>
      <c r="AD161" s="452"/>
      <c r="AE161" s="452"/>
      <c r="AF161" s="452"/>
      <c r="AG161" s="452"/>
    </row>
    <row r="162" spans="14:33" ht="13.2">
      <c r="N162" s="437" t="s">
        <v>797</v>
      </c>
      <c r="O162" s="438"/>
      <c r="P162" s="438"/>
      <c r="Q162" s="438"/>
      <c r="R162" s="439"/>
      <c r="S162" s="418"/>
      <c r="T162" s="440" t="s">
        <v>800</v>
      </c>
      <c r="U162" s="441"/>
      <c r="V162" s="419"/>
      <c r="W162" s="452"/>
      <c r="X162" s="452"/>
      <c r="Y162" s="452"/>
      <c r="Z162" s="452"/>
      <c r="AA162" s="452"/>
      <c r="AB162" s="452"/>
      <c r="AC162" s="452"/>
      <c r="AD162" s="452"/>
      <c r="AE162" s="452"/>
      <c r="AF162" s="452"/>
      <c r="AG162" s="452"/>
    </row>
    <row r="163" spans="14:33" ht="13.2">
      <c r="N163" s="442" t="s">
        <v>801</v>
      </c>
      <c r="O163" s="429" t="s">
        <v>802</v>
      </c>
      <c r="P163" s="429" t="s">
        <v>803</v>
      </c>
      <c r="Q163" s="429" t="s">
        <v>804</v>
      </c>
      <c r="R163" s="429" t="s">
        <v>805</v>
      </c>
      <c r="S163" s="418"/>
      <c r="T163" s="429" t="s">
        <v>806</v>
      </c>
      <c r="U163" s="443" t="s">
        <v>807</v>
      </c>
      <c r="V163" s="419"/>
      <c r="W163" s="452"/>
      <c r="X163" s="452"/>
      <c r="Y163" s="452"/>
      <c r="Z163" s="452"/>
      <c r="AA163" s="452"/>
      <c r="AB163" s="452"/>
      <c r="AC163" s="452"/>
      <c r="AD163" s="452"/>
      <c r="AE163" s="452"/>
      <c r="AF163" s="452"/>
      <c r="AG163" s="452"/>
    </row>
    <row r="164" spans="14:33" ht="13.2">
      <c r="N164" s="442">
        <v>1</v>
      </c>
      <c r="O164" s="433">
        <v>4.5999999999999996</v>
      </c>
      <c r="P164" s="433">
        <v>5.3</v>
      </c>
      <c r="Q164" s="445">
        <v>4</v>
      </c>
      <c r="R164" s="434">
        <f>ROUNDDOWN((SQRT(AG166*(AG166-O164)*(AG166-P164)*(AG166-Q164))),2)</f>
        <v>8.91</v>
      </c>
      <c r="S164" s="418"/>
      <c r="T164" s="434">
        <f>O164</f>
        <v>4.5999999999999996</v>
      </c>
      <c r="U164" s="446"/>
      <c r="V164" s="419"/>
      <c r="W164" s="452"/>
      <c r="X164" s="452"/>
      <c r="Y164" s="452"/>
      <c r="Z164" s="452"/>
      <c r="AA164" s="452"/>
      <c r="AB164" s="452"/>
      <c r="AC164" s="452"/>
      <c r="AD164" s="452"/>
      <c r="AE164" s="452"/>
      <c r="AF164" s="452"/>
      <c r="AG164" s="452"/>
    </row>
    <row r="165" spans="14:33" ht="13.2">
      <c r="N165" s="442">
        <v>2</v>
      </c>
      <c r="O165" s="433">
        <v>5.3</v>
      </c>
      <c r="P165" s="445">
        <v>4</v>
      </c>
      <c r="Q165" s="445">
        <v>2.7</v>
      </c>
      <c r="R165" s="434">
        <f>ROUNDDOWN((SQRT(AG167*(AG167-O165)*(AG167-P165)*(AG167-Q165))),2)</f>
        <v>5.26</v>
      </c>
      <c r="S165" s="418"/>
      <c r="T165" s="434">
        <f t="shared" ref="T165" si="29">O165</f>
        <v>5.3</v>
      </c>
      <c r="U165" s="460"/>
      <c r="V165" s="419"/>
      <c r="W165" s="452"/>
      <c r="X165" s="452"/>
      <c r="Y165" s="452"/>
      <c r="Z165" s="452"/>
      <c r="AA165" s="452"/>
      <c r="AB165" s="452"/>
      <c r="AC165" s="452"/>
      <c r="AD165" s="452"/>
      <c r="AE165" s="452"/>
      <c r="AF165" s="452"/>
      <c r="AG165" s="444" t="s">
        <v>808</v>
      </c>
    </row>
    <row r="166" spans="14:33" ht="13.2">
      <c r="N166" s="447" t="s">
        <v>767</v>
      </c>
      <c r="O166" s="434"/>
      <c r="P166" s="434"/>
      <c r="Q166" s="434"/>
      <c r="R166" s="434">
        <f>SUM(R164:R165)</f>
        <v>14.17</v>
      </c>
      <c r="S166" s="418"/>
      <c r="T166" s="448"/>
      <c r="U166" s="449">
        <f>SUM(T164:U165)</f>
        <v>9.8999999999999986</v>
      </c>
      <c r="V166" s="419"/>
      <c r="W166" s="452"/>
      <c r="X166" s="452"/>
      <c r="Y166" s="452"/>
      <c r="Z166" s="452"/>
      <c r="AA166" s="452"/>
      <c r="AB166" s="452"/>
      <c r="AC166" s="452"/>
      <c r="AD166" s="452"/>
      <c r="AE166" s="452"/>
      <c r="AF166" s="452"/>
      <c r="AG166" s="419">
        <f t="shared" ref="AG166:AG167" si="30">(O164+P164+Q164)/2</f>
        <v>6.9499999999999993</v>
      </c>
    </row>
    <row r="167" spans="14:33" ht="13.2">
      <c r="N167" s="451"/>
      <c r="O167" s="452"/>
      <c r="P167" s="452"/>
      <c r="Q167" s="452"/>
      <c r="R167" s="452"/>
      <c r="S167" s="452"/>
      <c r="T167" s="452"/>
      <c r="U167" s="452"/>
      <c r="V167" s="419"/>
      <c r="W167" s="452"/>
      <c r="X167" s="452"/>
      <c r="Y167" s="452"/>
      <c r="Z167" s="452"/>
      <c r="AA167" s="452"/>
      <c r="AB167" s="452"/>
      <c r="AC167" s="452"/>
      <c r="AD167" s="452"/>
      <c r="AE167" s="452"/>
      <c r="AF167" s="452"/>
      <c r="AG167" s="419">
        <f t="shared" si="30"/>
        <v>6</v>
      </c>
    </row>
    <row r="168" spans="14:33" ht="13.2">
      <c r="N168" s="451"/>
      <c r="O168" s="452"/>
      <c r="P168" s="452" t="s">
        <v>810</v>
      </c>
      <c r="Q168" s="452" t="s">
        <v>811</v>
      </c>
      <c r="R168" s="452"/>
      <c r="S168" s="452"/>
      <c r="T168" s="452"/>
      <c r="U168" s="452"/>
      <c r="V168" s="419"/>
      <c r="W168" s="452"/>
      <c r="X168" s="452"/>
      <c r="Y168" s="452"/>
      <c r="Z168" s="452"/>
      <c r="AA168" s="452"/>
      <c r="AB168" s="452"/>
      <c r="AC168" s="452"/>
      <c r="AD168" s="452"/>
      <c r="AE168" s="452"/>
      <c r="AF168" s="452"/>
      <c r="AG168" s="452"/>
    </row>
    <row r="169" spans="14:33" ht="13.2">
      <c r="N169" s="451"/>
      <c r="O169" s="452"/>
      <c r="P169" s="452">
        <v>4</v>
      </c>
      <c r="Q169" s="452">
        <v>5</v>
      </c>
      <c r="R169" s="452">
        <f t="shared" ref="R169:R170" si="31">P169*Q169</f>
        <v>20</v>
      </c>
      <c r="S169" s="452"/>
      <c r="T169" s="452"/>
      <c r="U169" s="452"/>
      <c r="V169" s="452"/>
      <c r="W169" s="452"/>
      <c r="X169" s="452"/>
      <c r="Y169" s="452"/>
      <c r="Z169" s="452"/>
      <c r="AA169" s="452"/>
      <c r="AB169" s="452"/>
      <c r="AC169" s="452"/>
      <c r="AD169" s="452"/>
      <c r="AE169" s="452"/>
      <c r="AF169" s="452"/>
      <c r="AG169" s="452"/>
    </row>
    <row r="170" spans="14:33" ht="13.2">
      <c r="N170" s="451"/>
      <c r="O170" s="452"/>
      <c r="P170" s="452">
        <v>4</v>
      </c>
      <c r="Q170" s="452">
        <v>8.3000000000000007</v>
      </c>
      <c r="R170" s="452">
        <f t="shared" si="31"/>
        <v>33.200000000000003</v>
      </c>
      <c r="S170" s="452"/>
      <c r="T170" s="452"/>
      <c r="U170" s="452"/>
      <c r="V170" s="452"/>
      <c r="W170" s="452"/>
      <c r="X170" s="452"/>
      <c r="Y170" s="452"/>
      <c r="Z170" s="452"/>
      <c r="AA170" s="452"/>
      <c r="AB170" s="452"/>
      <c r="AC170" s="452"/>
      <c r="AD170" s="452"/>
      <c r="AE170" s="452"/>
      <c r="AF170" s="452"/>
      <c r="AG170" s="452"/>
    </row>
    <row r="171" spans="14:33" ht="13.2">
      <c r="N171" s="451"/>
      <c r="O171" s="452"/>
      <c r="P171" s="452"/>
      <c r="Q171" s="452"/>
      <c r="R171" s="452">
        <f>SUM(R169:R170)</f>
        <v>53.2</v>
      </c>
      <c r="S171" s="452"/>
      <c r="T171" s="452"/>
      <c r="U171" s="452"/>
      <c r="V171" s="452"/>
      <c r="W171" s="452"/>
      <c r="X171" s="452"/>
      <c r="Y171" s="452"/>
      <c r="Z171" s="452"/>
      <c r="AA171" s="452"/>
      <c r="AB171" s="452"/>
      <c r="AC171" s="452"/>
      <c r="AD171" s="452"/>
      <c r="AE171" s="452"/>
      <c r="AF171" s="452"/>
      <c r="AG171" s="452"/>
    </row>
    <row r="172" spans="14:33" ht="13.2">
      <c r="N172" s="451"/>
      <c r="O172" s="452"/>
      <c r="P172" s="452"/>
      <c r="Q172" s="452"/>
      <c r="R172" s="452"/>
      <c r="S172" s="452"/>
      <c r="T172" s="452"/>
      <c r="U172" s="452"/>
      <c r="V172" s="452"/>
      <c r="W172" s="452"/>
      <c r="X172" s="452"/>
      <c r="Y172" s="452"/>
      <c r="Z172" s="452"/>
      <c r="AA172" s="452"/>
      <c r="AB172" s="452"/>
      <c r="AC172" s="452"/>
      <c r="AD172" s="452"/>
      <c r="AE172" s="452"/>
      <c r="AF172" s="452"/>
      <c r="AG172" s="452"/>
    </row>
    <row r="173" spans="14:33" ht="13.2">
      <c r="N173" s="451"/>
      <c r="O173" s="452"/>
      <c r="P173" s="452"/>
      <c r="Q173" s="452"/>
      <c r="R173" s="462">
        <f>R166+R171</f>
        <v>67.37</v>
      </c>
      <c r="S173" s="452"/>
      <c r="T173" s="452"/>
      <c r="U173" s="452"/>
      <c r="V173" s="452"/>
      <c r="W173" s="452"/>
      <c r="X173" s="452"/>
      <c r="Y173" s="452"/>
      <c r="Z173" s="452"/>
      <c r="AA173" s="452"/>
      <c r="AB173" s="452"/>
      <c r="AC173" s="452"/>
      <c r="AD173" s="452"/>
      <c r="AE173" s="452"/>
      <c r="AF173" s="452"/>
      <c r="AG173" s="452"/>
    </row>
    <row r="174" spans="14:33" ht="13.2">
      <c r="V174" s="452"/>
      <c r="W174" s="452"/>
      <c r="X174" s="452"/>
      <c r="Y174" s="452"/>
      <c r="Z174" s="452"/>
      <c r="AA174" s="452"/>
      <c r="AB174" s="452"/>
      <c r="AC174" s="452"/>
      <c r="AD174" s="452"/>
      <c r="AE174" s="452"/>
      <c r="AF174" s="452"/>
      <c r="AG174" s="452"/>
    </row>
    <row r="175" spans="14:33" ht="13.2">
      <c r="V175" s="452"/>
      <c r="W175" s="452"/>
      <c r="X175" s="452"/>
      <c r="Y175" s="452"/>
      <c r="Z175" s="452"/>
      <c r="AA175" s="452"/>
      <c r="AB175" s="452"/>
      <c r="AC175" s="452"/>
      <c r="AD175" s="452"/>
      <c r="AE175" s="452"/>
      <c r="AF175" s="452"/>
      <c r="AG175" s="452"/>
    </row>
  </sheetData>
  <mergeCells count="18">
    <mergeCell ref="A93:G93"/>
    <mergeCell ref="B19:G19"/>
    <mergeCell ref="B25:G25"/>
    <mergeCell ref="B28:G28"/>
    <mergeCell ref="B77:G77"/>
    <mergeCell ref="B79:G79"/>
    <mergeCell ref="B81:G81"/>
    <mergeCell ref="B83:G83"/>
    <mergeCell ref="B85:G85"/>
    <mergeCell ref="B87:G87"/>
    <mergeCell ref="C88:G88"/>
    <mergeCell ref="B89:G89"/>
    <mergeCell ref="B18:G18"/>
    <mergeCell ref="A2:J2"/>
    <mergeCell ref="B3:G3"/>
    <mergeCell ref="B4:G4"/>
    <mergeCell ref="B11:G11"/>
    <mergeCell ref="B15:G15"/>
  </mergeCells>
  <phoneticPr fontId="3"/>
  <conditionalFormatting sqref="I1">
    <cfRule type="cellIs" dxfId="20" priority="1" stopIfTrue="1" operator="equal">
      <formula>2</formula>
    </cfRule>
    <cfRule type="cellIs" dxfId="19" priority="2" stopIfTrue="1" operator="greaterThan">
      <formula>3</formula>
    </cfRule>
  </conditionalFormatting>
  <pageMargins left="1.299212598425197" right="0.70866141732283472" top="0.74803149606299213" bottom="0.74803149606299213" header="0.31496062992125984" footer="0.31496062992125984"/>
  <pageSetup paperSize="9" orientation="portrait" horizontalDpi="400" verticalDpi="400" r:id="rId1"/>
  <headerFooter alignWithMargins="0">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7"/>
  </sheetPr>
  <dimension ref="A1:J12"/>
  <sheetViews>
    <sheetView showZeros="0" zoomScale="75" zoomScaleNormal="75" workbookViewId="0">
      <selection sqref="A1:J1"/>
    </sheetView>
  </sheetViews>
  <sheetFormatPr defaultRowHeight="25.5" customHeight="1"/>
  <cols>
    <col min="1" max="1" width="6.33203125" style="469" customWidth="1"/>
    <col min="2" max="6" width="6.33203125" style="405" customWidth="1"/>
    <col min="7" max="7" width="5.21875" style="405" customWidth="1"/>
    <col min="8" max="8" width="9.21875" style="470" bestFit="1" customWidth="1"/>
    <col min="9" max="9" width="5.6640625" style="405" bestFit="1" customWidth="1"/>
    <col min="10" max="10" width="10.88671875" style="405" customWidth="1"/>
    <col min="11" max="256" width="9" style="405"/>
    <col min="257" max="262" width="6.33203125" style="405" customWidth="1"/>
    <col min="263" max="263" width="5.21875" style="405" customWidth="1"/>
    <col min="264" max="264" width="9.21875" style="405" bestFit="1" customWidth="1"/>
    <col min="265" max="265" width="5.6640625" style="405" bestFit="1" customWidth="1"/>
    <col min="266" max="266" width="10.88671875" style="405" customWidth="1"/>
    <col min="267" max="512" width="9" style="405"/>
    <col min="513" max="518" width="6.33203125" style="405" customWidth="1"/>
    <col min="519" max="519" width="5.21875" style="405" customWidth="1"/>
    <col min="520" max="520" width="9.21875" style="405" bestFit="1" customWidth="1"/>
    <col min="521" max="521" width="5.6640625" style="405" bestFit="1" customWidth="1"/>
    <col min="522" max="522" width="10.88671875" style="405" customWidth="1"/>
    <col min="523" max="768" width="9" style="405"/>
    <col min="769" max="774" width="6.33203125" style="405" customWidth="1"/>
    <col min="775" max="775" width="5.21875" style="405" customWidth="1"/>
    <col min="776" max="776" width="9.21875" style="405" bestFit="1" customWidth="1"/>
    <col min="777" max="777" width="5.6640625" style="405" bestFit="1" customWidth="1"/>
    <col min="778" max="778" width="10.88671875" style="405" customWidth="1"/>
    <col min="779" max="1024" width="9" style="405"/>
    <col min="1025" max="1030" width="6.33203125" style="405" customWidth="1"/>
    <col min="1031" max="1031" width="5.21875" style="405" customWidth="1"/>
    <col min="1032" max="1032" width="9.21875" style="405" bestFit="1" customWidth="1"/>
    <col min="1033" max="1033" width="5.6640625" style="405" bestFit="1" customWidth="1"/>
    <col min="1034" max="1034" width="10.88671875" style="405" customWidth="1"/>
    <col min="1035" max="1280" width="9" style="405"/>
    <col min="1281" max="1286" width="6.33203125" style="405" customWidth="1"/>
    <col min="1287" max="1287" width="5.21875" style="405" customWidth="1"/>
    <col min="1288" max="1288" width="9.21875" style="405" bestFit="1" customWidth="1"/>
    <col min="1289" max="1289" width="5.6640625" style="405" bestFit="1" customWidth="1"/>
    <col min="1290" max="1290" width="10.88671875" style="405" customWidth="1"/>
    <col min="1291" max="1536" width="9" style="405"/>
    <col min="1537" max="1542" width="6.33203125" style="405" customWidth="1"/>
    <col min="1543" max="1543" width="5.21875" style="405" customWidth="1"/>
    <col min="1544" max="1544" width="9.21875" style="405" bestFit="1" customWidth="1"/>
    <col min="1545" max="1545" width="5.6640625" style="405" bestFit="1" customWidth="1"/>
    <col min="1546" max="1546" width="10.88671875" style="405" customWidth="1"/>
    <col min="1547" max="1792" width="9" style="405"/>
    <col min="1793" max="1798" width="6.33203125" style="405" customWidth="1"/>
    <col min="1799" max="1799" width="5.21875" style="405" customWidth="1"/>
    <col min="1800" max="1800" width="9.21875" style="405" bestFit="1" customWidth="1"/>
    <col min="1801" max="1801" width="5.6640625" style="405" bestFit="1" customWidth="1"/>
    <col min="1802" max="1802" width="10.88671875" style="405" customWidth="1"/>
    <col min="1803" max="2048" width="9" style="405"/>
    <col min="2049" max="2054" width="6.33203125" style="405" customWidth="1"/>
    <col min="2055" max="2055" width="5.21875" style="405" customWidth="1"/>
    <col min="2056" max="2056" width="9.21875" style="405" bestFit="1" customWidth="1"/>
    <col min="2057" max="2057" width="5.6640625" style="405" bestFit="1" customWidth="1"/>
    <col min="2058" max="2058" width="10.88671875" style="405" customWidth="1"/>
    <col min="2059" max="2304" width="9" style="405"/>
    <col min="2305" max="2310" width="6.33203125" style="405" customWidth="1"/>
    <col min="2311" max="2311" width="5.21875" style="405" customWidth="1"/>
    <col min="2312" max="2312" width="9.21875" style="405" bestFit="1" customWidth="1"/>
    <col min="2313" max="2313" width="5.6640625" style="405" bestFit="1" customWidth="1"/>
    <col min="2314" max="2314" width="10.88671875" style="405" customWidth="1"/>
    <col min="2315" max="2560" width="9" style="405"/>
    <col min="2561" max="2566" width="6.33203125" style="405" customWidth="1"/>
    <col min="2567" max="2567" width="5.21875" style="405" customWidth="1"/>
    <col min="2568" max="2568" width="9.21875" style="405" bestFit="1" customWidth="1"/>
    <col min="2569" max="2569" width="5.6640625" style="405" bestFit="1" customWidth="1"/>
    <col min="2570" max="2570" width="10.88671875" style="405" customWidth="1"/>
    <col min="2571" max="2816" width="9" style="405"/>
    <col min="2817" max="2822" width="6.33203125" style="405" customWidth="1"/>
    <col min="2823" max="2823" width="5.21875" style="405" customWidth="1"/>
    <col min="2824" max="2824" width="9.21875" style="405" bestFit="1" customWidth="1"/>
    <col min="2825" max="2825" width="5.6640625" style="405" bestFit="1" customWidth="1"/>
    <col min="2826" max="2826" width="10.88671875" style="405" customWidth="1"/>
    <col min="2827" max="3072" width="9" style="405"/>
    <col min="3073" max="3078" width="6.33203125" style="405" customWidth="1"/>
    <col min="3079" max="3079" width="5.21875" style="405" customWidth="1"/>
    <col min="3080" max="3080" width="9.21875" style="405" bestFit="1" customWidth="1"/>
    <col min="3081" max="3081" width="5.6640625" style="405" bestFit="1" customWidth="1"/>
    <col min="3082" max="3082" width="10.88671875" style="405" customWidth="1"/>
    <col min="3083" max="3328" width="9" style="405"/>
    <col min="3329" max="3334" width="6.33203125" style="405" customWidth="1"/>
    <col min="3335" max="3335" width="5.21875" style="405" customWidth="1"/>
    <col min="3336" max="3336" width="9.21875" style="405" bestFit="1" customWidth="1"/>
    <col min="3337" max="3337" width="5.6640625" style="405" bestFit="1" customWidth="1"/>
    <col min="3338" max="3338" width="10.88671875" style="405" customWidth="1"/>
    <col min="3339" max="3584" width="9" style="405"/>
    <col min="3585" max="3590" width="6.33203125" style="405" customWidth="1"/>
    <col min="3591" max="3591" width="5.21875" style="405" customWidth="1"/>
    <col min="3592" max="3592" width="9.21875" style="405" bestFit="1" customWidth="1"/>
    <col min="3593" max="3593" width="5.6640625" style="405" bestFit="1" customWidth="1"/>
    <col min="3594" max="3594" width="10.88671875" style="405" customWidth="1"/>
    <col min="3595" max="3840" width="9" style="405"/>
    <col min="3841" max="3846" width="6.33203125" style="405" customWidth="1"/>
    <col min="3847" max="3847" width="5.21875" style="405" customWidth="1"/>
    <col min="3848" max="3848" width="9.21875" style="405" bestFit="1" customWidth="1"/>
    <col min="3849" max="3849" width="5.6640625" style="405" bestFit="1" customWidth="1"/>
    <col min="3850" max="3850" width="10.88671875" style="405" customWidth="1"/>
    <col min="3851" max="4096" width="9" style="405"/>
    <col min="4097" max="4102" width="6.33203125" style="405" customWidth="1"/>
    <col min="4103" max="4103" width="5.21875" style="405" customWidth="1"/>
    <col min="4104" max="4104" width="9.21875" style="405" bestFit="1" customWidth="1"/>
    <col min="4105" max="4105" width="5.6640625" style="405" bestFit="1" customWidth="1"/>
    <col min="4106" max="4106" width="10.88671875" style="405" customWidth="1"/>
    <col min="4107" max="4352" width="9" style="405"/>
    <col min="4353" max="4358" width="6.33203125" style="405" customWidth="1"/>
    <col min="4359" max="4359" width="5.21875" style="405" customWidth="1"/>
    <col min="4360" max="4360" width="9.21875" style="405" bestFit="1" customWidth="1"/>
    <col min="4361" max="4361" width="5.6640625" style="405" bestFit="1" customWidth="1"/>
    <col min="4362" max="4362" width="10.88671875" style="405" customWidth="1"/>
    <col min="4363" max="4608" width="9" style="405"/>
    <col min="4609" max="4614" width="6.33203125" style="405" customWidth="1"/>
    <col min="4615" max="4615" width="5.21875" style="405" customWidth="1"/>
    <col min="4616" max="4616" width="9.21875" style="405" bestFit="1" customWidth="1"/>
    <col min="4617" max="4617" width="5.6640625" style="405" bestFit="1" customWidth="1"/>
    <col min="4618" max="4618" width="10.88671875" style="405" customWidth="1"/>
    <col min="4619" max="4864" width="9" style="405"/>
    <col min="4865" max="4870" width="6.33203125" style="405" customWidth="1"/>
    <col min="4871" max="4871" width="5.21875" style="405" customWidth="1"/>
    <col min="4872" max="4872" width="9.21875" style="405" bestFit="1" customWidth="1"/>
    <col min="4873" max="4873" width="5.6640625" style="405" bestFit="1" customWidth="1"/>
    <col min="4874" max="4874" width="10.88671875" style="405" customWidth="1"/>
    <col min="4875" max="5120" width="9" style="405"/>
    <col min="5121" max="5126" width="6.33203125" style="405" customWidth="1"/>
    <col min="5127" max="5127" width="5.21875" style="405" customWidth="1"/>
    <col min="5128" max="5128" width="9.21875" style="405" bestFit="1" customWidth="1"/>
    <col min="5129" max="5129" width="5.6640625" style="405" bestFit="1" customWidth="1"/>
    <col min="5130" max="5130" width="10.88671875" style="405" customWidth="1"/>
    <col min="5131" max="5376" width="9" style="405"/>
    <col min="5377" max="5382" width="6.33203125" style="405" customWidth="1"/>
    <col min="5383" max="5383" width="5.21875" style="405" customWidth="1"/>
    <col min="5384" max="5384" width="9.21875" style="405" bestFit="1" customWidth="1"/>
    <col min="5385" max="5385" width="5.6640625" style="405" bestFit="1" customWidth="1"/>
    <col min="5386" max="5386" width="10.88671875" style="405" customWidth="1"/>
    <col min="5387" max="5632" width="9" style="405"/>
    <col min="5633" max="5638" width="6.33203125" style="405" customWidth="1"/>
    <col min="5639" max="5639" width="5.21875" style="405" customWidth="1"/>
    <col min="5640" max="5640" width="9.21875" style="405" bestFit="1" customWidth="1"/>
    <col min="5641" max="5641" width="5.6640625" style="405" bestFit="1" customWidth="1"/>
    <col min="5642" max="5642" width="10.88671875" style="405" customWidth="1"/>
    <col min="5643" max="5888" width="9" style="405"/>
    <col min="5889" max="5894" width="6.33203125" style="405" customWidth="1"/>
    <col min="5895" max="5895" width="5.21875" style="405" customWidth="1"/>
    <col min="5896" max="5896" width="9.21875" style="405" bestFit="1" customWidth="1"/>
    <col min="5897" max="5897" width="5.6640625" style="405" bestFit="1" customWidth="1"/>
    <col min="5898" max="5898" width="10.88671875" style="405" customWidth="1"/>
    <col min="5899" max="6144" width="9" style="405"/>
    <col min="6145" max="6150" width="6.33203125" style="405" customWidth="1"/>
    <col min="6151" max="6151" width="5.21875" style="405" customWidth="1"/>
    <col min="6152" max="6152" width="9.21875" style="405" bestFit="1" customWidth="1"/>
    <col min="6153" max="6153" width="5.6640625" style="405" bestFit="1" customWidth="1"/>
    <col min="6154" max="6154" width="10.88671875" style="405" customWidth="1"/>
    <col min="6155" max="6400" width="9" style="405"/>
    <col min="6401" max="6406" width="6.33203125" style="405" customWidth="1"/>
    <col min="6407" max="6407" width="5.21875" style="405" customWidth="1"/>
    <col min="6408" max="6408" width="9.21875" style="405" bestFit="1" customWidth="1"/>
    <col min="6409" max="6409" width="5.6640625" style="405" bestFit="1" customWidth="1"/>
    <col min="6410" max="6410" width="10.88671875" style="405" customWidth="1"/>
    <col min="6411" max="6656" width="9" style="405"/>
    <col min="6657" max="6662" width="6.33203125" style="405" customWidth="1"/>
    <col min="6663" max="6663" width="5.21875" style="405" customWidth="1"/>
    <col min="6664" max="6664" width="9.21875" style="405" bestFit="1" customWidth="1"/>
    <col min="6665" max="6665" width="5.6640625" style="405" bestFit="1" customWidth="1"/>
    <col min="6666" max="6666" width="10.88671875" style="405" customWidth="1"/>
    <col min="6667" max="6912" width="9" style="405"/>
    <col min="6913" max="6918" width="6.33203125" style="405" customWidth="1"/>
    <col min="6919" max="6919" width="5.21875" style="405" customWidth="1"/>
    <col min="6920" max="6920" width="9.21875" style="405" bestFit="1" customWidth="1"/>
    <col min="6921" max="6921" width="5.6640625" style="405" bestFit="1" customWidth="1"/>
    <col min="6922" max="6922" width="10.88671875" style="405" customWidth="1"/>
    <col min="6923" max="7168" width="9" style="405"/>
    <col min="7169" max="7174" width="6.33203125" style="405" customWidth="1"/>
    <col min="7175" max="7175" width="5.21875" style="405" customWidth="1"/>
    <col min="7176" max="7176" width="9.21875" style="405" bestFit="1" customWidth="1"/>
    <col min="7177" max="7177" width="5.6640625" style="405" bestFit="1" customWidth="1"/>
    <col min="7178" max="7178" width="10.88671875" style="405" customWidth="1"/>
    <col min="7179" max="7424" width="9" style="405"/>
    <col min="7425" max="7430" width="6.33203125" style="405" customWidth="1"/>
    <col min="7431" max="7431" width="5.21875" style="405" customWidth="1"/>
    <col min="7432" max="7432" width="9.21875" style="405" bestFit="1" customWidth="1"/>
    <col min="7433" max="7433" width="5.6640625" style="405" bestFit="1" customWidth="1"/>
    <col min="7434" max="7434" width="10.88671875" style="405" customWidth="1"/>
    <col min="7435" max="7680" width="9" style="405"/>
    <col min="7681" max="7686" width="6.33203125" style="405" customWidth="1"/>
    <col min="7687" max="7687" width="5.21875" style="405" customWidth="1"/>
    <col min="7688" max="7688" width="9.21875" style="405" bestFit="1" customWidth="1"/>
    <col min="7689" max="7689" width="5.6640625" style="405" bestFit="1" customWidth="1"/>
    <col min="7690" max="7690" width="10.88671875" style="405" customWidth="1"/>
    <col min="7691" max="7936" width="9" style="405"/>
    <col min="7937" max="7942" width="6.33203125" style="405" customWidth="1"/>
    <col min="7943" max="7943" width="5.21875" style="405" customWidth="1"/>
    <col min="7944" max="7944" width="9.21875" style="405" bestFit="1" customWidth="1"/>
    <col min="7945" max="7945" width="5.6640625" style="405" bestFit="1" customWidth="1"/>
    <col min="7946" max="7946" width="10.88671875" style="405" customWidth="1"/>
    <col min="7947" max="8192" width="9" style="405"/>
    <col min="8193" max="8198" width="6.33203125" style="405" customWidth="1"/>
    <col min="8199" max="8199" width="5.21875" style="405" customWidth="1"/>
    <col min="8200" max="8200" width="9.21875" style="405" bestFit="1" customWidth="1"/>
    <col min="8201" max="8201" width="5.6640625" style="405" bestFit="1" customWidth="1"/>
    <col min="8202" max="8202" width="10.88671875" style="405" customWidth="1"/>
    <col min="8203" max="8448" width="9" style="405"/>
    <col min="8449" max="8454" width="6.33203125" style="405" customWidth="1"/>
    <col min="8455" max="8455" width="5.21875" style="405" customWidth="1"/>
    <col min="8456" max="8456" width="9.21875" style="405" bestFit="1" customWidth="1"/>
    <col min="8457" max="8457" width="5.6640625" style="405" bestFit="1" customWidth="1"/>
    <col min="8458" max="8458" width="10.88671875" style="405" customWidth="1"/>
    <col min="8459" max="8704" width="9" style="405"/>
    <col min="8705" max="8710" width="6.33203125" style="405" customWidth="1"/>
    <col min="8711" max="8711" width="5.21875" style="405" customWidth="1"/>
    <col min="8712" max="8712" width="9.21875" style="405" bestFit="1" customWidth="1"/>
    <col min="8713" max="8713" width="5.6640625" style="405" bestFit="1" customWidth="1"/>
    <col min="8714" max="8714" width="10.88671875" style="405" customWidth="1"/>
    <col min="8715" max="8960" width="9" style="405"/>
    <col min="8961" max="8966" width="6.33203125" style="405" customWidth="1"/>
    <col min="8967" max="8967" width="5.21875" style="405" customWidth="1"/>
    <col min="8968" max="8968" width="9.21875" style="405" bestFit="1" customWidth="1"/>
    <col min="8969" max="8969" width="5.6640625" style="405" bestFit="1" customWidth="1"/>
    <col min="8970" max="8970" width="10.88671875" style="405" customWidth="1"/>
    <col min="8971" max="9216" width="9" style="405"/>
    <col min="9217" max="9222" width="6.33203125" style="405" customWidth="1"/>
    <col min="9223" max="9223" width="5.21875" style="405" customWidth="1"/>
    <col min="9224" max="9224" width="9.21875" style="405" bestFit="1" customWidth="1"/>
    <col min="9225" max="9225" width="5.6640625" style="405" bestFit="1" customWidth="1"/>
    <col min="9226" max="9226" width="10.88671875" style="405" customWidth="1"/>
    <col min="9227" max="9472" width="9" style="405"/>
    <col min="9473" max="9478" width="6.33203125" style="405" customWidth="1"/>
    <col min="9479" max="9479" width="5.21875" style="405" customWidth="1"/>
    <col min="9480" max="9480" width="9.21875" style="405" bestFit="1" customWidth="1"/>
    <col min="9481" max="9481" width="5.6640625" style="405" bestFit="1" customWidth="1"/>
    <col min="9482" max="9482" width="10.88671875" style="405" customWidth="1"/>
    <col min="9483" max="9728" width="9" style="405"/>
    <col min="9729" max="9734" width="6.33203125" style="405" customWidth="1"/>
    <col min="9735" max="9735" width="5.21875" style="405" customWidth="1"/>
    <col min="9736" max="9736" width="9.21875" style="405" bestFit="1" customWidth="1"/>
    <col min="9737" max="9737" width="5.6640625" style="405" bestFit="1" customWidth="1"/>
    <col min="9738" max="9738" width="10.88671875" style="405" customWidth="1"/>
    <col min="9739" max="9984" width="9" style="405"/>
    <col min="9985" max="9990" width="6.33203125" style="405" customWidth="1"/>
    <col min="9991" max="9991" width="5.21875" style="405" customWidth="1"/>
    <col min="9992" max="9992" width="9.21875" style="405" bestFit="1" customWidth="1"/>
    <col min="9993" max="9993" width="5.6640625" style="405" bestFit="1" customWidth="1"/>
    <col min="9994" max="9994" width="10.88671875" style="405" customWidth="1"/>
    <col min="9995" max="10240" width="9" style="405"/>
    <col min="10241" max="10246" width="6.33203125" style="405" customWidth="1"/>
    <col min="10247" max="10247" width="5.21875" style="405" customWidth="1"/>
    <col min="10248" max="10248" width="9.21875" style="405" bestFit="1" customWidth="1"/>
    <col min="10249" max="10249" width="5.6640625" style="405" bestFit="1" customWidth="1"/>
    <col min="10250" max="10250" width="10.88671875" style="405" customWidth="1"/>
    <col min="10251" max="10496" width="9" style="405"/>
    <col min="10497" max="10502" width="6.33203125" style="405" customWidth="1"/>
    <col min="10503" max="10503" width="5.21875" style="405" customWidth="1"/>
    <col min="10504" max="10504" width="9.21875" style="405" bestFit="1" customWidth="1"/>
    <col min="10505" max="10505" width="5.6640625" style="405" bestFit="1" customWidth="1"/>
    <col min="10506" max="10506" width="10.88671875" style="405" customWidth="1"/>
    <col min="10507" max="10752" width="9" style="405"/>
    <col min="10753" max="10758" width="6.33203125" style="405" customWidth="1"/>
    <col min="10759" max="10759" width="5.21875" style="405" customWidth="1"/>
    <col min="10760" max="10760" width="9.21875" style="405" bestFit="1" customWidth="1"/>
    <col min="10761" max="10761" width="5.6640625" style="405" bestFit="1" customWidth="1"/>
    <col min="10762" max="10762" width="10.88671875" style="405" customWidth="1"/>
    <col min="10763" max="11008" width="9" style="405"/>
    <col min="11009" max="11014" width="6.33203125" style="405" customWidth="1"/>
    <col min="11015" max="11015" width="5.21875" style="405" customWidth="1"/>
    <col min="11016" max="11016" width="9.21875" style="405" bestFit="1" customWidth="1"/>
    <col min="11017" max="11017" width="5.6640625" style="405" bestFit="1" customWidth="1"/>
    <col min="11018" max="11018" width="10.88671875" style="405" customWidth="1"/>
    <col min="11019" max="11264" width="9" style="405"/>
    <col min="11265" max="11270" width="6.33203125" style="405" customWidth="1"/>
    <col min="11271" max="11271" width="5.21875" style="405" customWidth="1"/>
    <col min="11272" max="11272" width="9.21875" style="405" bestFit="1" customWidth="1"/>
    <col min="11273" max="11273" width="5.6640625" style="405" bestFit="1" customWidth="1"/>
    <col min="11274" max="11274" width="10.88671875" style="405" customWidth="1"/>
    <col min="11275" max="11520" width="9" style="405"/>
    <col min="11521" max="11526" width="6.33203125" style="405" customWidth="1"/>
    <col min="11527" max="11527" width="5.21875" style="405" customWidth="1"/>
    <col min="11528" max="11528" width="9.21875" style="405" bestFit="1" customWidth="1"/>
    <col min="11529" max="11529" width="5.6640625" style="405" bestFit="1" customWidth="1"/>
    <col min="11530" max="11530" width="10.88671875" style="405" customWidth="1"/>
    <col min="11531" max="11776" width="9" style="405"/>
    <col min="11777" max="11782" width="6.33203125" style="405" customWidth="1"/>
    <col min="11783" max="11783" width="5.21875" style="405" customWidth="1"/>
    <col min="11784" max="11784" width="9.21875" style="405" bestFit="1" customWidth="1"/>
    <col min="11785" max="11785" width="5.6640625" style="405" bestFit="1" customWidth="1"/>
    <col min="11786" max="11786" width="10.88671875" style="405" customWidth="1"/>
    <col min="11787" max="12032" width="9" style="405"/>
    <col min="12033" max="12038" width="6.33203125" style="405" customWidth="1"/>
    <col min="12039" max="12039" width="5.21875" style="405" customWidth="1"/>
    <col min="12040" max="12040" width="9.21875" style="405" bestFit="1" customWidth="1"/>
    <col min="12041" max="12041" width="5.6640625" style="405" bestFit="1" customWidth="1"/>
    <col min="12042" max="12042" width="10.88671875" style="405" customWidth="1"/>
    <col min="12043" max="12288" width="9" style="405"/>
    <col min="12289" max="12294" width="6.33203125" style="405" customWidth="1"/>
    <col min="12295" max="12295" width="5.21875" style="405" customWidth="1"/>
    <col min="12296" max="12296" width="9.21875" style="405" bestFit="1" customWidth="1"/>
    <col min="12297" max="12297" width="5.6640625" style="405" bestFit="1" customWidth="1"/>
    <col min="12298" max="12298" width="10.88671875" style="405" customWidth="1"/>
    <col min="12299" max="12544" width="9" style="405"/>
    <col min="12545" max="12550" width="6.33203125" style="405" customWidth="1"/>
    <col min="12551" max="12551" width="5.21875" style="405" customWidth="1"/>
    <col min="12552" max="12552" width="9.21875" style="405" bestFit="1" customWidth="1"/>
    <col min="12553" max="12553" width="5.6640625" style="405" bestFit="1" customWidth="1"/>
    <col min="12554" max="12554" width="10.88671875" style="405" customWidth="1"/>
    <col min="12555" max="12800" width="9" style="405"/>
    <col min="12801" max="12806" width="6.33203125" style="405" customWidth="1"/>
    <col min="12807" max="12807" width="5.21875" style="405" customWidth="1"/>
    <col min="12808" max="12808" width="9.21875" style="405" bestFit="1" customWidth="1"/>
    <col min="12809" max="12809" width="5.6640625" style="405" bestFit="1" customWidth="1"/>
    <col min="12810" max="12810" width="10.88671875" style="405" customWidth="1"/>
    <col min="12811" max="13056" width="9" style="405"/>
    <col min="13057" max="13062" width="6.33203125" style="405" customWidth="1"/>
    <col min="13063" max="13063" width="5.21875" style="405" customWidth="1"/>
    <col min="13064" max="13064" width="9.21875" style="405" bestFit="1" customWidth="1"/>
    <col min="13065" max="13065" width="5.6640625" style="405" bestFit="1" customWidth="1"/>
    <col min="13066" max="13066" width="10.88671875" style="405" customWidth="1"/>
    <col min="13067" max="13312" width="9" style="405"/>
    <col min="13313" max="13318" width="6.33203125" style="405" customWidth="1"/>
    <col min="13319" max="13319" width="5.21875" style="405" customWidth="1"/>
    <col min="13320" max="13320" width="9.21875" style="405" bestFit="1" customWidth="1"/>
    <col min="13321" max="13321" width="5.6640625" style="405" bestFit="1" customWidth="1"/>
    <col min="13322" max="13322" width="10.88671875" style="405" customWidth="1"/>
    <col min="13323" max="13568" width="9" style="405"/>
    <col min="13569" max="13574" width="6.33203125" style="405" customWidth="1"/>
    <col min="13575" max="13575" width="5.21875" style="405" customWidth="1"/>
    <col min="13576" max="13576" width="9.21875" style="405" bestFit="1" customWidth="1"/>
    <col min="13577" max="13577" width="5.6640625" style="405" bestFit="1" customWidth="1"/>
    <col min="13578" max="13578" width="10.88671875" style="405" customWidth="1"/>
    <col min="13579" max="13824" width="9" style="405"/>
    <col min="13825" max="13830" width="6.33203125" style="405" customWidth="1"/>
    <col min="13831" max="13831" width="5.21875" style="405" customWidth="1"/>
    <col min="13832" max="13832" width="9.21875" style="405" bestFit="1" customWidth="1"/>
    <col min="13833" max="13833" width="5.6640625" style="405" bestFit="1" customWidth="1"/>
    <col min="13834" max="13834" width="10.88671875" style="405" customWidth="1"/>
    <col min="13835" max="14080" width="9" style="405"/>
    <col min="14081" max="14086" width="6.33203125" style="405" customWidth="1"/>
    <col min="14087" max="14087" width="5.21875" style="405" customWidth="1"/>
    <col min="14088" max="14088" width="9.21875" style="405" bestFit="1" customWidth="1"/>
    <col min="14089" max="14089" width="5.6640625" style="405" bestFit="1" customWidth="1"/>
    <col min="14090" max="14090" width="10.88671875" style="405" customWidth="1"/>
    <col min="14091" max="14336" width="9" style="405"/>
    <col min="14337" max="14342" width="6.33203125" style="405" customWidth="1"/>
    <col min="14343" max="14343" width="5.21875" style="405" customWidth="1"/>
    <col min="14344" max="14344" width="9.21875" style="405" bestFit="1" customWidth="1"/>
    <col min="14345" max="14345" width="5.6640625" style="405" bestFit="1" customWidth="1"/>
    <col min="14346" max="14346" width="10.88671875" style="405" customWidth="1"/>
    <col min="14347" max="14592" width="9" style="405"/>
    <col min="14593" max="14598" width="6.33203125" style="405" customWidth="1"/>
    <col min="14599" max="14599" width="5.21875" style="405" customWidth="1"/>
    <col min="14600" max="14600" width="9.21875" style="405" bestFit="1" customWidth="1"/>
    <col min="14601" max="14601" width="5.6640625" style="405" bestFit="1" customWidth="1"/>
    <col min="14602" max="14602" width="10.88671875" style="405" customWidth="1"/>
    <col min="14603" max="14848" width="9" style="405"/>
    <col min="14849" max="14854" width="6.33203125" style="405" customWidth="1"/>
    <col min="14855" max="14855" width="5.21875" style="405" customWidth="1"/>
    <col min="14856" max="14856" width="9.21875" style="405" bestFit="1" customWidth="1"/>
    <col min="14857" max="14857" width="5.6640625" style="405" bestFit="1" customWidth="1"/>
    <col min="14858" max="14858" width="10.88671875" style="405" customWidth="1"/>
    <col min="14859" max="15104" width="9" style="405"/>
    <col min="15105" max="15110" width="6.33203125" style="405" customWidth="1"/>
    <col min="15111" max="15111" width="5.21875" style="405" customWidth="1"/>
    <col min="15112" max="15112" width="9.21875" style="405" bestFit="1" customWidth="1"/>
    <col min="15113" max="15113" width="5.6640625" style="405" bestFit="1" customWidth="1"/>
    <col min="15114" max="15114" width="10.88671875" style="405" customWidth="1"/>
    <col min="15115" max="15360" width="9" style="405"/>
    <col min="15361" max="15366" width="6.33203125" style="405" customWidth="1"/>
    <col min="15367" max="15367" width="5.21875" style="405" customWidth="1"/>
    <col min="15368" max="15368" width="9.21875" style="405" bestFit="1" customWidth="1"/>
    <col min="15369" max="15369" width="5.6640625" style="405" bestFit="1" customWidth="1"/>
    <col min="15370" max="15370" width="10.88671875" style="405" customWidth="1"/>
    <col min="15371" max="15616" width="9" style="405"/>
    <col min="15617" max="15622" width="6.33203125" style="405" customWidth="1"/>
    <col min="15623" max="15623" width="5.21875" style="405" customWidth="1"/>
    <col min="15624" max="15624" width="9.21875" style="405" bestFit="1" customWidth="1"/>
    <col min="15625" max="15625" width="5.6640625" style="405" bestFit="1" customWidth="1"/>
    <col min="15626" max="15626" width="10.88671875" style="405" customWidth="1"/>
    <col min="15627" max="15872" width="9" style="405"/>
    <col min="15873" max="15878" width="6.33203125" style="405" customWidth="1"/>
    <col min="15879" max="15879" width="5.21875" style="405" customWidth="1"/>
    <col min="15880" max="15880" width="9.21875" style="405" bestFit="1" customWidth="1"/>
    <col min="15881" max="15881" width="5.6640625" style="405" bestFit="1" customWidth="1"/>
    <col min="15882" max="15882" width="10.88671875" style="405" customWidth="1"/>
    <col min="15883" max="16128" width="9" style="405"/>
    <col min="16129" max="16134" width="6.33203125" style="405" customWidth="1"/>
    <col min="16135" max="16135" width="5.21875" style="405" customWidth="1"/>
    <col min="16136" max="16136" width="9.21875" style="405" bestFit="1" customWidth="1"/>
    <col min="16137" max="16137" width="5.6640625" style="405" bestFit="1" customWidth="1"/>
    <col min="16138" max="16138" width="10.88671875" style="405" customWidth="1"/>
    <col min="16139" max="16384" width="9" style="405"/>
  </cols>
  <sheetData>
    <row r="1" spans="1:10" ht="25.5" customHeight="1" thickBot="1">
      <c r="A1" s="389" t="s">
        <v>854</v>
      </c>
      <c r="B1" s="390"/>
      <c r="C1" s="390"/>
      <c r="D1" s="390"/>
      <c r="E1" s="390"/>
      <c r="F1" s="390"/>
      <c r="G1" s="390"/>
      <c r="H1" s="390"/>
      <c r="I1" s="390"/>
      <c r="J1" s="391"/>
    </row>
    <row r="2" spans="1:10" ht="25.5" customHeight="1">
      <c r="A2" s="837" t="s">
        <v>839</v>
      </c>
      <c r="B2" s="837"/>
      <c r="C2" s="837"/>
      <c r="D2" s="837"/>
      <c r="E2" s="837"/>
      <c r="F2" s="837"/>
      <c r="G2" s="837"/>
      <c r="H2" s="837"/>
      <c r="I2" s="837"/>
      <c r="J2" s="837"/>
    </row>
    <row r="3" spans="1:10" ht="25.5" customHeight="1" thickBot="1">
      <c r="A3" s="471"/>
      <c r="B3" s="471"/>
      <c r="C3" s="471"/>
      <c r="D3" s="471"/>
      <c r="E3" s="471"/>
      <c r="F3" s="471"/>
      <c r="G3" s="471"/>
      <c r="H3" s="471"/>
      <c r="I3" s="471"/>
      <c r="J3" s="471"/>
    </row>
    <row r="4" spans="1:10" ht="23.25" customHeight="1">
      <c r="A4" s="406" t="s">
        <v>791</v>
      </c>
      <c r="B4" s="838" t="s">
        <v>759</v>
      </c>
      <c r="C4" s="839"/>
      <c r="D4" s="839"/>
      <c r="E4" s="839"/>
      <c r="F4" s="839"/>
      <c r="G4" s="849"/>
      <c r="H4" s="407" t="s">
        <v>760</v>
      </c>
      <c r="I4" s="408" t="s">
        <v>761</v>
      </c>
      <c r="J4" s="409" t="s">
        <v>762</v>
      </c>
    </row>
    <row r="5" spans="1:10" ht="23.25" customHeight="1">
      <c r="A5" s="472"/>
      <c r="B5" s="850" t="s">
        <v>837</v>
      </c>
      <c r="C5" s="851"/>
      <c r="D5" s="851"/>
      <c r="E5" s="851"/>
      <c r="F5" s="851"/>
      <c r="G5" s="852"/>
      <c r="H5" s="473">
        <v>303</v>
      </c>
      <c r="I5" s="473">
        <v>2</v>
      </c>
      <c r="J5" s="474">
        <f>H5*I5</f>
        <v>606</v>
      </c>
    </row>
    <row r="6" spans="1:10" ht="23.25" customHeight="1">
      <c r="A6" s="475">
        <v>1</v>
      </c>
      <c r="B6" s="476"/>
      <c r="C6" s="477"/>
      <c r="D6" s="477"/>
      <c r="E6" s="477"/>
      <c r="F6" s="477"/>
      <c r="G6" s="478"/>
      <c r="H6" s="479">
        <v>303</v>
      </c>
      <c r="I6" s="479">
        <v>2</v>
      </c>
      <c r="J6" s="480">
        <f>H6*I6</f>
        <v>606</v>
      </c>
    </row>
    <row r="7" spans="1:10" ht="23.25" customHeight="1">
      <c r="A7" s="472"/>
      <c r="B7" s="850" t="s">
        <v>838</v>
      </c>
      <c r="C7" s="851"/>
      <c r="D7" s="851"/>
      <c r="E7" s="851"/>
      <c r="F7" s="851"/>
      <c r="G7" s="852"/>
      <c r="H7" s="473">
        <v>800</v>
      </c>
      <c r="I7" s="473">
        <v>2</v>
      </c>
      <c r="J7" s="474">
        <f>H7*I7</f>
        <v>1600</v>
      </c>
    </row>
    <row r="8" spans="1:10" ht="23.25" customHeight="1">
      <c r="A8" s="475">
        <v>2</v>
      </c>
      <c r="B8" s="476"/>
      <c r="C8" s="477"/>
      <c r="D8" s="477"/>
      <c r="E8" s="477"/>
      <c r="F8" s="477"/>
      <c r="G8" s="478"/>
      <c r="H8" s="479">
        <v>800</v>
      </c>
      <c r="I8" s="479">
        <v>2</v>
      </c>
      <c r="J8" s="480">
        <f>H8*I8</f>
        <v>1600</v>
      </c>
    </row>
    <row r="9" spans="1:10" ht="23.25" customHeight="1">
      <c r="A9" s="472"/>
      <c r="B9" s="481"/>
      <c r="C9" s="482"/>
      <c r="D9" s="482"/>
      <c r="E9" s="482"/>
      <c r="F9" s="482"/>
      <c r="G9" s="483"/>
      <c r="H9" s="484"/>
      <c r="I9" s="485"/>
      <c r="J9" s="486"/>
    </row>
    <row r="10" spans="1:10" ht="23.25" customHeight="1">
      <c r="A10" s="487"/>
      <c r="B10" s="488"/>
      <c r="C10" s="489"/>
      <c r="D10" s="489"/>
      <c r="E10" s="489"/>
      <c r="F10" s="489"/>
      <c r="G10" s="490"/>
      <c r="H10" s="491"/>
      <c r="I10" s="492"/>
      <c r="J10" s="493"/>
    </row>
    <row r="11" spans="1:10" ht="23.25" customHeight="1">
      <c r="A11" s="494"/>
      <c r="B11" s="481"/>
      <c r="C11" s="482"/>
      <c r="D11" s="482"/>
      <c r="E11" s="482"/>
      <c r="F11" s="482"/>
      <c r="G11" s="483"/>
      <c r="H11" s="473">
        <f>H5+H7</f>
        <v>1103</v>
      </c>
      <c r="I11" s="473"/>
      <c r="J11" s="474">
        <f>ROUNDDOWN(J5+J7,0)</f>
        <v>2206</v>
      </c>
    </row>
    <row r="12" spans="1:10" ht="23.25" customHeight="1" thickBot="1">
      <c r="A12" s="853" t="s">
        <v>767</v>
      </c>
      <c r="B12" s="854"/>
      <c r="C12" s="854"/>
      <c r="D12" s="854"/>
      <c r="E12" s="854"/>
      <c r="F12" s="854"/>
      <c r="G12" s="855"/>
      <c r="H12" s="495">
        <f>H6+H8</f>
        <v>1103</v>
      </c>
      <c r="I12" s="495" t="s">
        <v>768</v>
      </c>
      <c r="J12" s="496">
        <f>ROUNDDOWN(J6+J8,0)</f>
        <v>2206</v>
      </c>
    </row>
  </sheetData>
  <mergeCells count="5">
    <mergeCell ref="A2:J2"/>
    <mergeCell ref="B4:G4"/>
    <mergeCell ref="B5:G5"/>
    <mergeCell ref="B7:G7"/>
    <mergeCell ref="A12:G12"/>
  </mergeCells>
  <phoneticPr fontId="3"/>
  <conditionalFormatting sqref="H5:J5 H7:J7 H11:J11">
    <cfRule type="cellIs" dxfId="18" priority="3" stopIfTrue="1" operator="equal">
      <formula>H6</formula>
    </cfRule>
  </conditionalFormatting>
  <conditionalFormatting sqref="I1">
    <cfRule type="cellIs" dxfId="17" priority="1" stopIfTrue="1" operator="equal">
      <formula>2</formula>
    </cfRule>
    <cfRule type="cellIs" dxfId="16" priority="2" stopIfTrue="1" operator="greaterThan">
      <formula>3</formula>
    </cfRule>
  </conditionalFormatting>
  <pageMargins left="0.78740157480314965" right="0.59055118110236227" top="1.1811023622047245" bottom="0.98425196850393704" header="0.51181102362204722" footer="0.51181102362204722"/>
  <pageSetup paperSize="9" orientation="portrait" horizontalDpi="400" verticalDpi="400" r:id="rId1"/>
  <headerFooter alignWithMargins="0">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5"/>
  </sheetPr>
  <dimension ref="A1:J38"/>
  <sheetViews>
    <sheetView showZeros="0" view="pageBreakPreview" zoomScale="60" zoomScaleNormal="75" workbookViewId="0">
      <selection activeCell="H32" sqref="H32"/>
    </sheetView>
  </sheetViews>
  <sheetFormatPr defaultRowHeight="25.5" customHeight="1"/>
  <cols>
    <col min="1" max="1" width="6.21875" style="512" customWidth="1"/>
    <col min="2" max="4" width="6.33203125" style="497" customWidth="1"/>
    <col min="5" max="7" width="6.33203125" style="513" customWidth="1"/>
    <col min="8" max="8" width="8" style="514" customWidth="1"/>
    <col min="9" max="9" width="5.33203125" style="497" customWidth="1"/>
    <col min="10" max="256" width="9" style="497"/>
    <col min="257" max="257" width="6.21875" style="497" customWidth="1"/>
    <col min="258" max="263" width="6.33203125" style="497" customWidth="1"/>
    <col min="264" max="264" width="8" style="497" customWidth="1"/>
    <col min="265" max="265" width="5.33203125" style="497" customWidth="1"/>
    <col min="266" max="512" width="9" style="497"/>
    <col min="513" max="513" width="6.21875" style="497" customWidth="1"/>
    <col min="514" max="519" width="6.33203125" style="497" customWidth="1"/>
    <col min="520" max="520" width="8" style="497" customWidth="1"/>
    <col min="521" max="521" width="5.33203125" style="497" customWidth="1"/>
    <col min="522" max="768" width="9" style="497"/>
    <col min="769" max="769" width="6.21875" style="497" customWidth="1"/>
    <col min="770" max="775" width="6.33203125" style="497" customWidth="1"/>
    <col min="776" max="776" width="8" style="497" customWidth="1"/>
    <col min="777" max="777" width="5.33203125" style="497" customWidth="1"/>
    <col min="778" max="1024" width="9" style="497"/>
    <col min="1025" max="1025" width="6.21875" style="497" customWidth="1"/>
    <col min="1026" max="1031" width="6.33203125" style="497" customWidth="1"/>
    <col min="1032" max="1032" width="8" style="497" customWidth="1"/>
    <col min="1033" max="1033" width="5.33203125" style="497" customWidth="1"/>
    <col min="1034" max="1280" width="9" style="497"/>
    <col min="1281" max="1281" width="6.21875" style="497" customWidth="1"/>
    <col min="1282" max="1287" width="6.33203125" style="497" customWidth="1"/>
    <col min="1288" max="1288" width="8" style="497" customWidth="1"/>
    <col min="1289" max="1289" width="5.33203125" style="497" customWidth="1"/>
    <col min="1290" max="1536" width="9" style="497"/>
    <col min="1537" max="1537" width="6.21875" style="497" customWidth="1"/>
    <col min="1538" max="1543" width="6.33203125" style="497" customWidth="1"/>
    <col min="1544" max="1544" width="8" style="497" customWidth="1"/>
    <col min="1545" max="1545" width="5.33203125" style="497" customWidth="1"/>
    <col min="1546" max="1792" width="9" style="497"/>
    <col min="1793" max="1793" width="6.21875" style="497" customWidth="1"/>
    <col min="1794" max="1799" width="6.33203125" style="497" customWidth="1"/>
    <col min="1800" max="1800" width="8" style="497" customWidth="1"/>
    <col min="1801" max="1801" width="5.33203125" style="497" customWidth="1"/>
    <col min="1802" max="2048" width="9" style="497"/>
    <col min="2049" max="2049" width="6.21875" style="497" customWidth="1"/>
    <col min="2050" max="2055" width="6.33203125" style="497" customWidth="1"/>
    <col min="2056" max="2056" width="8" style="497" customWidth="1"/>
    <col min="2057" max="2057" width="5.33203125" style="497" customWidth="1"/>
    <col min="2058" max="2304" width="9" style="497"/>
    <col min="2305" max="2305" width="6.21875" style="497" customWidth="1"/>
    <col min="2306" max="2311" width="6.33203125" style="497" customWidth="1"/>
    <col min="2312" max="2312" width="8" style="497" customWidth="1"/>
    <col min="2313" max="2313" width="5.33203125" style="497" customWidth="1"/>
    <col min="2314" max="2560" width="9" style="497"/>
    <col min="2561" max="2561" width="6.21875" style="497" customWidth="1"/>
    <col min="2562" max="2567" width="6.33203125" style="497" customWidth="1"/>
    <col min="2568" max="2568" width="8" style="497" customWidth="1"/>
    <col min="2569" max="2569" width="5.33203125" style="497" customWidth="1"/>
    <col min="2570" max="2816" width="9" style="497"/>
    <col min="2817" max="2817" width="6.21875" style="497" customWidth="1"/>
    <col min="2818" max="2823" width="6.33203125" style="497" customWidth="1"/>
    <col min="2824" max="2824" width="8" style="497" customWidth="1"/>
    <col min="2825" max="2825" width="5.33203125" style="497" customWidth="1"/>
    <col min="2826" max="3072" width="9" style="497"/>
    <col min="3073" max="3073" width="6.21875" style="497" customWidth="1"/>
    <col min="3074" max="3079" width="6.33203125" style="497" customWidth="1"/>
    <col min="3080" max="3080" width="8" style="497" customWidth="1"/>
    <col min="3081" max="3081" width="5.33203125" style="497" customWidth="1"/>
    <col min="3082" max="3328" width="9" style="497"/>
    <col min="3329" max="3329" width="6.21875" style="497" customWidth="1"/>
    <col min="3330" max="3335" width="6.33203125" style="497" customWidth="1"/>
    <col min="3336" max="3336" width="8" style="497" customWidth="1"/>
    <col min="3337" max="3337" width="5.33203125" style="497" customWidth="1"/>
    <col min="3338" max="3584" width="9" style="497"/>
    <col min="3585" max="3585" width="6.21875" style="497" customWidth="1"/>
    <col min="3586" max="3591" width="6.33203125" style="497" customWidth="1"/>
    <col min="3592" max="3592" width="8" style="497" customWidth="1"/>
    <col min="3593" max="3593" width="5.33203125" style="497" customWidth="1"/>
    <col min="3594" max="3840" width="9" style="497"/>
    <col min="3841" max="3841" width="6.21875" style="497" customWidth="1"/>
    <col min="3842" max="3847" width="6.33203125" style="497" customWidth="1"/>
    <col min="3848" max="3848" width="8" style="497" customWidth="1"/>
    <col min="3849" max="3849" width="5.33203125" style="497" customWidth="1"/>
    <col min="3850" max="4096" width="9" style="497"/>
    <col min="4097" max="4097" width="6.21875" style="497" customWidth="1"/>
    <col min="4098" max="4103" width="6.33203125" style="497" customWidth="1"/>
    <col min="4104" max="4104" width="8" style="497" customWidth="1"/>
    <col min="4105" max="4105" width="5.33203125" style="497" customWidth="1"/>
    <col min="4106" max="4352" width="9" style="497"/>
    <col min="4353" max="4353" width="6.21875" style="497" customWidth="1"/>
    <col min="4354" max="4359" width="6.33203125" style="497" customWidth="1"/>
    <col min="4360" max="4360" width="8" style="497" customWidth="1"/>
    <col min="4361" max="4361" width="5.33203125" style="497" customWidth="1"/>
    <col min="4362" max="4608" width="9" style="497"/>
    <col min="4609" max="4609" width="6.21875" style="497" customWidth="1"/>
    <col min="4610" max="4615" width="6.33203125" style="497" customWidth="1"/>
    <col min="4616" max="4616" width="8" style="497" customWidth="1"/>
    <col min="4617" max="4617" width="5.33203125" style="497" customWidth="1"/>
    <col min="4618" max="4864" width="9" style="497"/>
    <col min="4865" max="4865" width="6.21875" style="497" customWidth="1"/>
    <col min="4866" max="4871" width="6.33203125" style="497" customWidth="1"/>
    <col min="4872" max="4872" width="8" style="497" customWidth="1"/>
    <col min="4873" max="4873" width="5.33203125" style="497" customWidth="1"/>
    <col min="4874" max="5120" width="9" style="497"/>
    <col min="5121" max="5121" width="6.21875" style="497" customWidth="1"/>
    <col min="5122" max="5127" width="6.33203125" style="497" customWidth="1"/>
    <col min="5128" max="5128" width="8" style="497" customWidth="1"/>
    <col min="5129" max="5129" width="5.33203125" style="497" customWidth="1"/>
    <col min="5130" max="5376" width="9" style="497"/>
    <col min="5377" max="5377" width="6.21875" style="497" customWidth="1"/>
    <col min="5378" max="5383" width="6.33203125" style="497" customWidth="1"/>
    <col min="5384" max="5384" width="8" style="497" customWidth="1"/>
    <col min="5385" max="5385" width="5.33203125" style="497" customWidth="1"/>
    <col min="5386" max="5632" width="9" style="497"/>
    <col min="5633" max="5633" width="6.21875" style="497" customWidth="1"/>
    <col min="5634" max="5639" width="6.33203125" style="497" customWidth="1"/>
    <col min="5640" max="5640" width="8" style="497" customWidth="1"/>
    <col min="5641" max="5641" width="5.33203125" style="497" customWidth="1"/>
    <col min="5642" max="5888" width="9" style="497"/>
    <col min="5889" max="5889" width="6.21875" style="497" customWidth="1"/>
    <col min="5890" max="5895" width="6.33203125" style="497" customWidth="1"/>
    <col min="5896" max="5896" width="8" style="497" customWidth="1"/>
    <col min="5897" max="5897" width="5.33203125" style="497" customWidth="1"/>
    <col min="5898" max="6144" width="9" style="497"/>
    <col min="6145" max="6145" width="6.21875" style="497" customWidth="1"/>
    <col min="6146" max="6151" width="6.33203125" style="497" customWidth="1"/>
    <col min="6152" max="6152" width="8" style="497" customWidth="1"/>
    <col min="6153" max="6153" width="5.33203125" style="497" customWidth="1"/>
    <col min="6154" max="6400" width="9" style="497"/>
    <col min="6401" max="6401" width="6.21875" style="497" customWidth="1"/>
    <col min="6402" max="6407" width="6.33203125" style="497" customWidth="1"/>
    <col min="6408" max="6408" width="8" style="497" customWidth="1"/>
    <col min="6409" max="6409" width="5.33203125" style="497" customWidth="1"/>
    <col min="6410" max="6656" width="9" style="497"/>
    <col min="6657" max="6657" width="6.21875" style="497" customWidth="1"/>
    <col min="6658" max="6663" width="6.33203125" style="497" customWidth="1"/>
    <col min="6664" max="6664" width="8" style="497" customWidth="1"/>
    <col min="6665" max="6665" width="5.33203125" style="497" customWidth="1"/>
    <col min="6666" max="6912" width="9" style="497"/>
    <col min="6913" max="6913" width="6.21875" style="497" customWidth="1"/>
    <col min="6914" max="6919" width="6.33203125" style="497" customWidth="1"/>
    <col min="6920" max="6920" width="8" style="497" customWidth="1"/>
    <col min="6921" max="6921" width="5.33203125" style="497" customWidth="1"/>
    <col min="6922" max="7168" width="9" style="497"/>
    <col min="7169" max="7169" width="6.21875" style="497" customWidth="1"/>
    <col min="7170" max="7175" width="6.33203125" style="497" customWidth="1"/>
    <col min="7176" max="7176" width="8" style="497" customWidth="1"/>
    <col min="7177" max="7177" width="5.33203125" style="497" customWidth="1"/>
    <col min="7178" max="7424" width="9" style="497"/>
    <col min="7425" max="7425" width="6.21875" style="497" customWidth="1"/>
    <col min="7426" max="7431" width="6.33203125" style="497" customWidth="1"/>
    <col min="7432" max="7432" width="8" style="497" customWidth="1"/>
    <col min="7433" max="7433" width="5.33203125" style="497" customWidth="1"/>
    <col min="7434" max="7680" width="9" style="497"/>
    <col min="7681" max="7681" width="6.21875" style="497" customWidth="1"/>
    <col min="7682" max="7687" width="6.33203125" style="497" customWidth="1"/>
    <col min="7688" max="7688" width="8" style="497" customWidth="1"/>
    <col min="7689" max="7689" width="5.33203125" style="497" customWidth="1"/>
    <col min="7690" max="7936" width="9" style="497"/>
    <col min="7937" max="7937" width="6.21875" style="497" customWidth="1"/>
    <col min="7938" max="7943" width="6.33203125" style="497" customWidth="1"/>
    <col min="7944" max="7944" width="8" style="497" customWidth="1"/>
    <col min="7945" max="7945" width="5.33203125" style="497" customWidth="1"/>
    <col min="7946" max="8192" width="9" style="497"/>
    <col min="8193" max="8193" width="6.21875" style="497" customWidth="1"/>
    <col min="8194" max="8199" width="6.33203125" style="497" customWidth="1"/>
    <col min="8200" max="8200" width="8" style="497" customWidth="1"/>
    <col min="8201" max="8201" width="5.33203125" style="497" customWidth="1"/>
    <col min="8202" max="8448" width="9" style="497"/>
    <col min="8449" max="8449" width="6.21875" style="497" customWidth="1"/>
    <col min="8450" max="8455" width="6.33203125" style="497" customWidth="1"/>
    <col min="8456" max="8456" width="8" style="497" customWidth="1"/>
    <col min="8457" max="8457" width="5.33203125" style="497" customWidth="1"/>
    <col min="8458" max="8704" width="9" style="497"/>
    <col min="8705" max="8705" width="6.21875" style="497" customWidth="1"/>
    <col min="8706" max="8711" width="6.33203125" style="497" customWidth="1"/>
    <col min="8712" max="8712" width="8" style="497" customWidth="1"/>
    <col min="8713" max="8713" width="5.33203125" style="497" customWidth="1"/>
    <col min="8714" max="8960" width="9" style="497"/>
    <col min="8961" max="8961" width="6.21875" style="497" customWidth="1"/>
    <col min="8962" max="8967" width="6.33203125" style="497" customWidth="1"/>
    <col min="8968" max="8968" width="8" style="497" customWidth="1"/>
    <col min="8969" max="8969" width="5.33203125" style="497" customWidth="1"/>
    <col min="8970" max="9216" width="9" style="497"/>
    <col min="9217" max="9217" width="6.21875" style="497" customWidth="1"/>
    <col min="9218" max="9223" width="6.33203125" style="497" customWidth="1"/>
    <col min="9224" max="9224" width="8" style="497" customWidth="1"/>
    <col min="9225" max="9225" width="5.33203125" style="497" customWidth="1"/>
    <col min="9226" max="9472" width="9" style="497"/>
    <col min="9473" max="9473" width="6.21875" style="497" customWidth="1"/>
    <col min="9474" max="9479" width="6.33203125" style="497" customWidth="1"/>
    <col min="9480" max="9480" width="8" style="497" customWidth="1"/>
    <col min="9481" max="9481" width="5.33203125" style="497" customWidth="1"/>
    <col min="9482" max="9728" width="9" style="497"/>
    <col min="9729" max="9729" width="6.21875" style="497" customWidth="1"/>
    <col min="9730" max="9735" width="6.33203125" style="497" customWidth="1"/>
    <col min="9736" max="9736" width="8" style="497" customWidth="1"/>
    <col min="9737" max="9737" width="5.33203125" style="497" customWidth="1"/>
    <col min="9738" max="9984" width="9" style="497"/>
    <col min="9985" max="9985" width="6.21875" style="497" customWidth="1"/>
    <col min="9986" max="9991" width="6.33203125" style="497" customWidth="1"/>
    <col min="9992" max="9992" width="8" style="497" customWidth="1"/>
    <col min="9993" max="9993" width="5.33203125" style="497" customWidth="1"/>
    <col min="9994" max="10240" width="9" style="497"/>
    <col min="10241" max="10241" width="6.21875" style="497" customWidth="1"/>
    <col min="10242" max="10247" width="6.33203125" style="497" customWidth="1"/>
    <col min="10248" max="10248" width="8" style="497" customWidth="1"/>
    <col min="10249" max="10249" width="5.33203125" style="497" customWidth="1"/>
    <col min="10250" max="10496" width="9" style="497"/>
    <col min="10497" max="10497" width="6.21875" style="497" customWidth="1"/>
    <col min="10498" max="10503" width="6.33203125" style="497" customWidth="1"/>
    <col min="10504" max="10504" width="8" style="497" customWidth="1"/>
    <col min="10505" max="10505" width="5.33203125" style="497" customWidth="1"/>
    <col min="10506" max="10752" width="9" style="497"/>
    <col min="10753" max="10753" width="6.21875" style="497" customWidth="1"/>
    <col min="10754" max="10759" width="6.33203125" style="497" customWidth="1"/>
    <col min="10760" max="10760" width="8" style="497" customWidth="1"/>
    <col min="10761" max="10761" width="5.33203125" style="497" customWidth="1"/>
    <col min="10762" max="11008" width="9" style="497"/>
    <col min="11009" max="11009" width="6.21875" style="497" customWidth="1"/>
    <col min="11010" max="11015" width="6.33203125" style="497" customWidth="1"/>
    <col min="11016" max="11016" width="8" style="497" customWidth="1"/>
    <col min="11017" max="11017" width="5.33203125" style="497" customWidth="1"/>
    <col min="11018" max="11264" width="9" style="497"/>
    <col min="11265" max="11265" width="6.21875" style="497" customWidth="1"/>
    <col min="11266" max="11271" width="6.33203125" style="497" customWidth="1"/>
    <col min="11272" max="11272" width="8" style="497" customWidth="1"/>
    <col min="11273" max="11273" width="5.33203125" style="497" customWidth="1"/>
    <col min="11274" max="11520" width="9" style="497"/>
    <col min="11521" max="11521" width="6.21875" style="497" customWidth="1"/>
    <col min="11522" max="11527" width="6.33203125" style="497" customWidth="1"/>
    <col min="11528" max="11528" width="8" style="497" customWidth="1"/>
    <col min="11529" max="11529" width="5.33203125" style="497" customWidth="1"/>
    <col min="11530" max="11776" width="9" style="497"/>
    <col min="11777" max="11777" width="6.21875" style="497" customWidth="1"/>
    <col min="11778" max="11783" width="6.33203125" style="497" customWidth="1"/>
    <col min="11784" max="11784" width="8" style="497" customWidth="1"/>
    <col min="11785" max="11785" width="5.33203125" style="497" customWidth="1"/>
    <col min="11786" max="12032" width="9" style="497"/>
    <col min="12033" max="12033" width="6.21875" style="497" customWidth="1"/>
    <col min="12034" max="12039" width="6.33203125" style="497" customWidth="1"/>
    <col min="12040" max="12040" width="8" style="497" customWidth="1"/>
    <col min="12041" max="12041" width="5.33203125" style="497" customWidth="1"/>
    <col min="12042" max="12288" width="9" style="497"/>
    <col min="12289" max="12289" width="6.21875" style="497" customWidth="1"/>
    <col min="12290" max="12295" width="6.33203125" style="497" customWidth="1"/>
    <col min="12296" max="12296" width="8" style="497" customWidth="1"/>
    <col min="12297" max="12297" width="5.33203125" style="497" customWidth="1"/>
    <col min="12298" max="12544" width="9" style="497"/>
    <col min="12545" max="12545" width="6.21875" style="497" customWidth="1"/>
    <col min="12546" max="12551" width="6.33203125" style="497" customWidth="1"/>
    <col min="12552" max="12552" width="8" style="497" customWidth="1"/>
    <col min="12553" max="12553" width="5.33203125" style="497" customWidth="1"/>
    <col min="12554" max="12800" width="9" style="497"/>
    <col min="12801" max="12801" width="6.21875" style="497" customWidth="1"/>
    <col min="12802" max="12807" width="6.33203125" style="497" customWidth="1"/>
    <col min="12808" max="12808" width="8" style="497" customWidth="1"/>
    <col min="12809" max="12809" width="5.33203125" style="497" customWidth="1"/>
    <col min="12810" max="13056" width="9" style="497"/>
    <col min="13057" max="13057" width="6.21875" style="497" customWidth="1"/>
    <col min="13058" max="13063" width="6.33203125" style="497" customWidth="1"/>
    <col min="13064" max="13064" width="8" style="497" customWidth="1"/>
    <col min="13065" max="13065" width="5.33203125" style="497" customWidth="1"/>
    <col min="13066" max="13312" width="9" style="497"/>
    <col min="13313" max="13313" width="6.21875" style="497" customWidth="1"/>
    <col min="13314" max="13319" width="6.33203125" style="497" customWidth="1"/>
    <col min="13320" max="13320" width="8" style="497" customWidth="1"/>
    <col min="13321" max="13321" width="5.33203125" style="497" customWidth="1"/>
    <col min="13322" max="13568" width="9" style="497"/>
    <col min="13569" max="13569" width="6.21875" style="497" customWidth="1"/>
    <col min="13570" max="13575" width="6.33203125" style="497" customWidth="1"/>
    <col min="13576" max="13576" width="8" style="497" customWidth="1"/>
    <col min="13577" max="13577" width="5.33203125" style="497" customWidth="1"/>
    <col min="13578" max="13824" width="9" style="497"/>
    <col min="13825" max="13825" width="6.21875" style="497" customWidth="1"/>
    <col min="13826" max="13831" width="6.33203125" style="497" customWidth="1"/>
    <col min="13832" max="13832" width="8" style="497" customWidth="1"/>
    <col min="13833" max="13833" width="5.33203125" style="497" customWidth="1"/>
    <col min="13834" max="14080" width="9" style="497"/>
    <col min="14081" max="14081" width="6.21875" style="497" customWidth="1"/>
    <col min="14082" max="14087" width="6.33203125" style="497" customWidth="1"/>
    <col min="14088" max="14088" width="8" style="497" customWidth="1"/>
    <col min="14089" max="14089" width="5.33203125" style="497" customWidth="1"/>
    <col min="14090" max="14336" width="9" style="497"/>
    <col min="14337" max="14337" width="6.21875" style="497" customWidth="1"/>
    <col min="14338" max="14343" width="6.33203125" style="497" customWidth="1"/>
    <col min="14344" max="14344" width="8" style="497" customWidth="1"/>
    <col min="14345" max="14345" width="5.33203125" style="497" customWidth="1"/>
    <col min="14346" max="14592" width="9" style="497"/>
    <col min="14593" max="14593" width="6.21875" style="497" customWidth="1"/>
    <col min="14594" max="14599" width="6.33203125" style="497" customWidth="1"/>
    <col min="14600" max="14600" width="8" style="497" customWidth="1"/>
    <col min="14601" max="14601" width="5.33203125" style="497" customWidth="1"/>
    <col min="14602" max="14848" width="9" style="497"/>
    <col min="14849" max="14849" width="6.21875" style="497" customWidth="1"/>
    <col min="14850" max="14855" width="6.33203125" style="497" customWidth="1"/>
    <col min="14856" max="14856" width="8" style="497" customWidth="1"/>
    <col min="14857" max="14857" width="5.33203125" style="497" customWidth="1"/>
    <col min="14858" max="15104" width="9" style="497"/>
    <col min="15105" max="15105" width="6.21875" style="497" customWidth="1"/>
    <col min="15106" max="15111" width="6.33203125" style="497" customWidth="1"/>
    <col min="15112" max="15112" width="8" style="497" customWidth="1"/>
    <col min="15113" max="15113" width="5.33203125" style="497" customWidth="1"/>
    <col min="15114" max="15360" width="9" style="497"/>
    <col min="15361" max="15361" width="6.21875" style="497" customWidth="1"/>
    <col min="15362" max="15367" width="6.33203125" style="497" customWidth="1"/>
    <col min="15368" max="15368" width="8" style="497" customWidth="1"/>
    <col min="15369" max="15369" width="5.33203125" style="497" customWidth="1"/>
    <col min="15370" max="15616" width="9" style="497"/>
    <col min="15617" max="15617" width="6.21875" style="497" customWidth="1"/>
    <col min="15618" max="15623" width="6.33203125" style="497" customWidth="1"/>
    <col min="15624" max="15624" width="8" style="497" customWidth="1"/>
    <col min="15625" max="15625" width="5.33203125" style="497" customWidth="1"/>
    <col min="15626" max="15872" width="9" style="497"/>
    <col min="15873" max="15873" width="6.21875" style="497" customWidth="1"/>
    <col min="15874" max="15879" width="6.33203125" style="497" customWidth="1"/>
    <col min="15880" max="15880" width="8" style="497" customWidth="1"/>
    <col min="15881" max="15881" width="5.33203125" style="497" customWidth="1"/>
    <col min="15882" max="16128" width="9" style="497"/>
    <col min="16129" max="16129" width="6.21875" style="497" customWidth="1"/>
    <col min="16130" max="16135" width="6.33203125" style="497" customWidth="1"/>
    <col min="16136" max="16136" width="8" style="497" customWidth="1"/>
    <col min="16137" max="16137" width="5.33203125" style="497" customWidth="1"/>
    <col min="16138" max="16384" width="9" style="497"/>
  </cols>
  <sheetData>
    <row r="1" spans="1:10" ht="25.5" customHeight="1" thickBot="1">
      <c r="A1" s="389" t="s">
        <v>854</v>
      </c>
      <c r="B1" s="390"/>
      <c r="C1" s="390"/>
      <c r="D1" s="390"/>
      <c r="E1" s="390"/>
      <c r="F1" s="390"/>
      <c r="G1" s="390"/>
      <c r="H1" s="390"/>
      <c r="I1" s="390"/>
      <c r="J1" s="391"/>
    </row>
    <row r="2" spans="1:10" ht="25.5" customHeight="1">
      <c r="A2" s="859" t="s">
        <v>843</v>
      </c>
      <c r="B2" s="859"/>
      <c r="C2" s="859"/>
      <c r="D2" s="859"/>
      <c r="E2" s="859"/>
      <c r="F2" s="859"/>
      <c r="G2" s="859"/>
      <c r="H2" s="859"/>
      <c r="I2" s="859"/>
      <c r="J2" s="859"/>
    </row>
    <row r="3" spans="1:10" ht="25.5" customHeight="1">
      <c r="A3" s="498" t="s">
        <v>791</v>
      </c>
      <c r="B3" s="856" t="s">
        <v>759</v>
      </c>
      <c r="C3" s="857"/>
      <c r="D3" s="857"/>
      <c r="E3" s="857"/>
      <c r="F3" s="857"/>
      <c r="G3" s="858"/>
      <c r="H3" s="499" t="s">
        <v>760</v>
      </c>
      <c r="I3" s="498" t="s">
        <v>761</v>
      </c>
      <c r="J3" s="498" t="s">
        <v>840</v>
      </c>
    </row>
    <row r="4" spans="1:10" ht="21" customHeight="1">
      <c r="A4" s="498">
        <v>1</v>
      </c>
      <c r="B4" s="500"/>
      <c r="C4" s="501"/>
      <c r="D4" s="501"/>
      <c r="E4" s="501"/>
      <c r="F4" s="501"/>
      <c r="G4" s="502"/>
      <c r="H4" s="398">
        <v>27</v>
      </c>
      <c r="I4" s="503">
        <v>1</v>
      </c>
      <c r="J4" s="503"/>
    </row>
    <row r="5" spans="1:10" ht="21" customHeight="1">
      <c r="A5" s="498">
        <v>2</v>
      </c>
      <c r="B5" s="500"/>
      <c r="C5" s="501"/>
      <c r="D5" s="501"/>
      <c r="E5" s="501"/>
      <c r="F5" s="501"/>
      <c r="G5" s="502"/>
      <c r="H5" s="398">
        <v>30</v>
      </c>
      <c r="I5" s="503">
        <v>1</v>
      </c>
      <c r="J5" s="503"/>
    </row>
    <row r="6" spans="1:10" ht="21" customHeight="1">
      <c r="A6" s="498">
        <v>3</v>
      </c>
      <c r="B6" s="500"/>
      <c r="C6" s="501"/>
      <c r="D6" s="501"/>
      <c r="E6" s="501"/>
      <c r="F6" s="501"/>
      <c r="G6" s="502"/>
      <c r="H6" s="398">
        <v>90</v>
      </c>
      <c r="I6" s="503">
        <v>1</v>
      </c>
      <c r="J6" s="503">
        <f t="shared" ref="J6:J31" si="0">H6*I6</f>
        <v>90</v>
      </c>
    </row>
    <row r="7" spans="1:10" ht="21" customHeight="1">
      <c r="A7" s="498">
        <v>4</v>
      </c>
      <c r="B7" s="500"/>
      <c r="C7" s="501"/>
      <c r="D7" s="501"/>
      <c r="E7" s="501"/>
      <c r="F7" s="501"/>
      <c r="G7" s="502"/>
      <c r="H7" s="398">
        <v>4</v>
      </c>
      <c r="I7" s="503"/>
      <c r="J7" s="503">
        <f t="shared" si="0"/>
        <v>0</v>
      </c>
    </row>
    <row r="8" spans="1:10" ht="21" customHeight="1">
      <c r="A8" s="498">
        <v>5</v>
      </c>
      <c r="B8" s="500"/>
      <c r="C8" s="501"/>
      <c r="D8" s="501"/>
      <c r="E8" s="501"/>
      <c r="F8" s="501"/>
      <c r="G8" s="502"/>
      <c r="H8" s="398">
        <v>100</v>
      </c>
      <c r="I8" s="503">
        <v>1</v>
      </c>
      <c r="J8" s="503">
        <f t="shared" si="0"/>
        <v>100</v>
      </c>
    </row>
    <row r="9" spans="1:10" ht="21" customHeight="1">
      <c r="A9" s="498">
        <v>6</v>
      </c>
      <c r="B9" s="500"/>
      <c r="C9" s="501"/>
      <c r="D9" s="501"/>
      <c r="E9" s="501"/>
      <c r="F9" s="501"/>
      <c r="G9" s="502"/>
      <c r="H9" s="398">
        <v>42</v>
      </c>
      <c r="I9" s="503">
        <v>1</v>
      </c>
      <c r="J9" s="503">
        <f t="shared" si="0"/>
        <v>42</v>
      </c>
    </row>
    <row r="10" spans="1:10" ht="21" customHeight="1">
      <c r="A10" s="498">
        <v>7</v>
      </c>
      <c r="B10" s="500"/>
      <c r="C10" s="501"/>
      <c r="D10" s="501"/>
      <c r="E10" s="501"/>
      <c r="F10" s="501"/>
      <c r="G10" s="502"/>
      <c r="H10" s="398">
        <v>32</v>
      </c>
      <c r="I10" s="503">
        <v>1</v>
      </c>
      <c r="J10" s="503">
        <f t="shared" si="0"/>
        <v>32</v>
      </c>
    </row>
    <row r="11" spans="1:10" ht="21" customHeight="1">
      <c r="A11" s="498">
        <v>8</v>
      </c>
      <c r="B11" s="500"/>
      <c r="C11" s="501"/>
      <c r="D11" s="501"/>
      <c r="E11" s="501"/>
      <c r="F11" s="501"/>
      <c r="G11" s="502"/>
      <c r="H11" s="398">
        <v>100</v>
      </c>
      <c r="I11" s="503">
        <v>1</v>
      </c>
      <c r="J11" s="503">
        <f t="shared" si="0"/>
        <v>100</v>
      </c>
    </row>
    <row r="12" spans="1:10" ht="21" customHeight="1">
      <c r="A12" s="498">
        <v>9</v>
      </c>
      <c r="B12" s="500"/>
      <c r="C12" s="501"/>
      <c r="D12" s="501"/>
      <c r="E12" s="501"/>
      <c r="F12" s="501"/>
      <c r="G12" s="502"/>
      <c r="H12" s="398">
        <v>25</v>
      </c>
      <c r="I12" s="503">
        <v>1</v>
      </c>
      <c r="J12" s="503">
        <f t="shared" si="0"/>
        <v>25</v>
      </c>
    </row>
    <row r="13" spans="1:10" ht="21" customHeight="1">
      <c r="A13" s="498">
        <v>10</v>
      </c>
      <c r="B13" s="500"/>
      <c r="C13" s="501"/>
      <c r="D13" s="501"/>
      <c r="E13" s="501"/>
      <c r="F13" s="501"/>
      <c r="G13" s="502"/>
      <c r="H13" s="398">
        <v>13</v>
      </c>
      <c r="I13" s="503">
        <v>1</v>
      </c>
      <c r="J13" s="503">
        <f t="shared" si="0"/>
        <v>13</v>
      </c>
    </row>
    <row r="14" spans="1:10" ht="21" customHeight="1">
      <c r="A14" s="498">
        <v>11</v>
      </c>
      <c r="B14" s="500"/>
      <c r="C14" s="501"/>
      <c r="D14" s="501"/>
      <c r="E14" s="501"/>
      <c r="F14" s="501"/>
      <c r="G14" s="502"/>
      <c r="H14" s="398">
        <v>130</v>
      </c>
      <c r="I14" s="503">
        <v>1</v>
      </c>
      <c r="J14" s="503">
        <f t="shared" si="0"/>
        <v>130</v>
      </c>
    </row>
    <row r="15" spans="1:10" ht="21" customHeight="1">
      <c r="A15" s="498">
        <v>12</v>
      </c>
      <c r="B15" s="500"/>
      <c r="C15" s="501"/>
      <c r="D15" s="501"/>
      <c r="E15" s="501"/>
      <c r="F15" s="501"/>
      <c r="G15" s="502"/>
      <c r="H15" s="398">
        <v>80</v>
      </c>
      <c r="I15" s="503">
        <v>1</v>
      </c>
      <c r="J15" s="503">
        <f t="shared" si="0"/>
        <v>80</v>
      </c>
    </row>
    <row r="16" spans="1:10" ht="21" customHeight="1">
      <c r="A16" s="498">
        <v>13</v>
      </c>
      <c r="B16" s="500"/>
      <c r="C16" s="501"/>
      <c r="D16" s="501"/>
      <c r="E16" s="501"/>
      <c r="F16" s="501"/>
      <c r="G16" s="502"/>
      <c r="H16" s="398">
        <v>30</v>
      </c>
      <c r="I16" s="503">
        <v>0</v>
      </c>
      <c r="J16" s="503">
        <f t="shared" si="0"/>
        <v>0</v>
      </c>
    </row>
    <row r="17" spans="1:10" ht="21" customHeight="1">
      <c r="A17" s="498">
        <v>14</v>
      </c>
      <c r="B17" s="500"/>
      <c r="C17" s="501"/>
      <c r="D17" s="501"/>
      <c r="E17" s="501"/>
      <c r="F17" s="501"/>
      <c r="G17" s="502"/>
      <c r="H17" s="398">
        <v>8</v>
      </c>
      <c r="I17" s="503"/>
      <c r="J17" s="503">
        <f t="shared" si="0"/>
        <v>0</v>
      </c>
    </row>
    <row r="18" spans="1:10" ht="21" customHeight="1">
      <c r="A18" s="498">
        <v>15</v>
      </c>
      <c r="B18" s="500"/>
      <c r="C18" s="501"/>
      <c r="D18" s="501"/>
      <c r="E18" s="501"/>
      <c r="F18" s="501"/>
      <c r="G18" s="502"/>
      <c r="H18" s="398">
        <v>130</v>
      </c>
      <c r="I18" s="503"/>
      <c r="J18" s="503">
        <f t="shared" si="0"/>
        <v>0</v>
      </c>
    </row>
    <row r="19" spans="1:10" ht="21" customHeight="1">
      <c r="A19" s="498">
        <v>16</v>
      </c>
      <c r="B19" s="500"/>
      <c r="C19" s="501"/>
      <c r="D19" s="501"/>
      <c r="E19" s="501"/>
      <c r="F19" s="501"/>
      <c r="G19" s="502"/>
      <c r="H19" s="398">
        <v>60</v>
      </c>
      <c r="I19" s="503"/>
      <c r="J19" s="503">
        <f t="shared" si="0"/>
        <v>0</v>
      </c>
    </row>
    <row r="20" spans="1:10" ht="21" customHeight="1">
      <c r="A20" s="498">
        <v>17</v>
      </c>
      <c r="B20" s="504"/>
      <c r="C20" s="501"/>
      <c r="D20" s="501"/>
      <c r="E20" s="501"/>
      <c r="F20" s="501"/>
      <c r="G20" s="502"/>
      <c r="H20" s="398">
        <v>100</v>
      </c>
      <c r="I20" s="503"/>
      <c r="J20" s="503">
        <f t="shared" si="0"/>
        <v>0</v>
      </c>
    </row>
    <row r="21" spans="1:10" ht="21" customHeight="1">
      <c r="A21" s="498">
        <v>18</v>
      </c>
      <c r="B21" s="500"/>
      <c r="C21" s="501"/>
      <c r="D21" s="501"/>
      <c r="E21" s="501"/>
      <c r="F21" s="501"/>
      <c r="G21" s="502"/>
      <c r="H21" s="398">
        <v>40</v>
      </c>
      <c r="I21" s="503">
        <v>1</v>
      </c>
      <c r="J21" s="503">
        <f t="shared" si="0"/>
        <v>40</v>
      </c>
    </row>
    <row r="22" spans="1:10" ht="21" customHeight="1">
      <c r="A22" s="505" t="s">
        <v>841</v>
      </c>
      <c r="B22" s="500"/>
      <c r="C22" s="501"/>
      <c r="D22" s="501"/>
      <c r="E22" s="501"/>
      <c r="F22" s="501"/>
      <c r="G22" s="502"/>
      <c r="H22" s="398">
        <v>1052</v>
      </c>
      <c r="I22" s="503">
        <v>1</v>
      </c>
      <c r="J22" s="503">
        <f t="shared" si="0"/>
        <v>1052</v>
      </c>
    </row>
    <row r="23" spans="1:10" ht="21" customHeight="1">
      <c r="A23" s="498" t="s">
        <v>842</v>
      </c>
      <c r="B23" s="500"/>
      <c r="C23" s="501"/>
      <c r="D23" s="501"/>
      <c r="E23" s="501"/>
      <c r="F23" s="501"/>
      <c r="G23" s="502"/>
      <c r="H23" s="506">
        <v>33</v>
      </c>
      <c r="I23" s="507">
        <v>1</v>
      </c>
      <c r="J23" s="508">
        <f t="shared" si="0"/>
        <v>33</v>
      </c>
    </row>
    <row r="24" spans="1:10" ht="21" customHeight="1">
      <c r="A24" s="498"/>
      <c r="B24" s="500"/>
      <c r="C24" s="501"/>
      <c r="D24" s="501"/>
      <c r="E24" s="501"/>
      <c r="F24" s="501"/>
      <c r="G24" s="502"/>
      <c r="H24" s="509"/>
      <c r="I24" s="507"/>
      <c r="J24" s="508">
        <f t="shared" si="0"/>
        <v>0</v>
      </c>
    </row>
    <row r="25" spans="1:10" ht="21" customHeight="1">
      <c r="A25" s="498"/>
      <c r="B25" s="500"/>
      <c r="C25" s="501"/>
      <c r="D25" s="501"/>
      <c r="E25" s="501"/>
      <c r="F25" s="501"/>
      <c r="G25" s="502"/>
      <c r="H25" s="509"/>
      <c r="I25" s="507"/>
      <c r="J25" s="508">
        <f t="shared" si="0"/>
        <v>0</v>
      </c>
    </row>
    <row r="26" spans="1:10" ht="21" customHeight="1">
      <c r="A26" s="510"/>
      <c r="B26" s="500"/>
      <c r="C26" s="501"/>
      <c r="D26" s="501"/>
      <c r="E26" s="501"/>
      <c r="F26" s="501"/>
      <c r="G26" s="502"/>
      <c r="H26" s="398"/>
      <c r="I26" s="503"/>
      <c r="J26" s="503">
        <f t="shared" si="0"/>
        <v>0</v>
      </c>
    </row>
    <row r="27" spans="1:10" ht="21" customHeight="1">
      <c r="A27" s="498"/>
      <c r="B27" s="500"/>
      <c r="C27" s="501"/>
      <c r="D27" s="501"/>
      <c r="E27" s="501"/>
      <c r="F27" s="501"/>
      <c r="G27" s="502"/>
      <c r="H27" s="398"/>
      <c r="I27" s="503"/>
      <c r="J27" s="503">
        <f t="shared" si="0"/>
        <v>0</v>
      </c>
    </row>
    <row r="28" spans="1:10" ht="21" customHeight="1">
      <c r="A28" s="510"/>
      <c r="B28" s="500"/>
      <c r="C28" s="501"/>
      <c r="D28" s="501"/>
      <c r="E28" s="501"/>
      <c r="F28" s="501"/>
      <c r="G28" s="502"/>
      <c r="H28" s="398"/>
      <c r="I28" s="503">
        <v>0</v>
      </c>
      <c r="J28" s="503">
        <f>H28*I28</f>
        <v>0</v>
      </c>
    </row>
    <row r="29" spans="1:10" ht="21" customHeight="1">
      <c r="A29" s="510"/>
      <c r="B29" s="500"/>
      <c r="C29" s="501"/>
      <c r="D29" s="501"/>
      <c r="E29" s="501"/>
      <c r="F29" s="501"/>
      <c r="G29" s="502"/>
      <c r="H29" s="398"/>
      <c r="I29" s="503"/>
      <c r="J29" s="503">
        <f>H29*I29</f>
        <v>0</v>
      </c>
    </row>
    <row r="30" spans="1:10" ht="21" customHeight="1">
      <c r="A30" s="510"/>
      <c r="B30" s="500"/>
      <c r="C30" s="501"/>
      <c r="D30" s="501"/>
      <c r="E30" s="501"/>
      <c r="F30" s="501"/>
      <c r="G30" s="502"/>
      <c r="H30" s="398"/>
      <c r="I30" s="503"/>
      <c r="J30" s="503">
        <f>H30*I30</f>
        <v>0</v>
      </c>
    </row>
    <row r="31" spans="1:10" ht="21" customHeight="1">
      <c r="A31" s="498"/>
      <c r="B31" s="504"/>
      <c r="C31" s="501"/>
      <c r="D31" s="501"/>
      <c r="E31" s="501"/>
      <c r="F31" s="501"/>
      <c r="G31" s="502"/>
      <c r="H31" s="511"/>
      <c r="I31" s="503"/>
      <c r="J31" s="503">
        <f t="shared" si="0"/>
        <v>0</v>
      </c>
    </row>
    <row r="32" spans="1:10" ht="23.25" customHeight="1">
      <c r="A32" s="856" t="s">
        <v>767</v>
      </c>
      <c r="B32" s="857"/>
      <c r="C32" s="857"/>
      <c r="D32" s="857"/>
      <c r="E32" s="857"/>
      <c r="F32" s="857"/>
      <c r="G32" s="858"/>
      <c r="H32" s="399">
        <f>SUM(H4:H31)</f>
        <v>2126</v>
      </c>
      <c r="I32" s="511" t="s">
        <v>774</v>
      </c>
      <c r="J32" s="511">
        <f>ROUNDDOWN(SUM(J4:J31),0)</f>
        <v>1737</v>
      </c>
    </row>
    <row r="34" spans="1:10" ht="25.5" customHeight="1">
      <c r="A34" s="859" t="s">
        <v>856</v>
      </c>
      <c r="B34" s="859"/>
      <c r="C34" s="859"/>
      <c r="D34" s="859"/>
      <c r="E34" s="859"/>
      <c r="F34" s="859"/>
      <c r="G34" s="859"/>
      <c r="H34" s="859"/>
      <c r="I34" s="859"/>
      <c r="J34" s="859"/>
    </row>
    <row r="35" spans="1:10" ht="25.5" customHeight="1">
      <c r="A35" s="498" t="s">
        <v>791</v>
      </c>
      <c r="B35" s="856" t="s">
        <v>759</v>
      </c>
      <c r="C35" s="857"/>
      <c r="D35" s="857"/>
      <c r="E35" s="857"/>
      <c r="F35" s="857"/>
      <c r="G35" s="858"/>
      <c r="H35" s="499" t="s">
        <v>760</v>
      </c>
      <c r="I35" s="498" t="s">
        <v>761</v>
      </c>
      <c r="J35" s="498" t="s">
        <v>840</v>
      </c>
    </row>
    <row r="36" spans="1:10" ht="21" customHeight="1">
      <c r="A36" s="498">
        <v>1</v>
      </c>
      <c r="B36" s="500"/>
      <c r="C36" s="501"/>
      <c r="D36" s="501"/>
      <c r="E36" s="501"/>
      <c r="F36" s="501"/>
      <c r="G36" s="502"/>
      <c r="H36" s="398">
        <v>29</v>
      </c>
      <c r="I36" s="503">
        <v>1</v>
      </c>
      <c r="J36" s="503">
        <f>H36*I36</f>
        <v>29</v>
      </c>
    </row>
    <row r="37" spans="1:10" ht="21" customHeight="1">
      <c r="A37" s="498">
        <v>2</v>
      </c>
      <c r="B37" s="500"/>
      <c r="C37" s="501"/>
      <c r="D37" s="501"/>
      <c r="E37" s="501"/>
      <c r="F37" s="501"/>
      <c r="G37" s="502"/>
      <c r="H37" s="398">
        <v>42</v>
      </c>
      <c r="I37" s="503">
        <v>1</v>
      </c>
      <c r="J37" s="503">
        <f t="shared" ref="J37" si="1">H37*I37</f>
        <v>42</v>
      </c>
    </row>
    <row r="38" spans="1:10" ht="23.25" customHeight="1">
      <c r="A38" s="856" t="s">
        <v>767</v>
      </c>
      <c r="B38" s="857"/>
      <c r="C38" s="857"/>
      <c r="D38" s="857"/>
      <c r="E38" s="857"/>
      <c r="F38" s="857"/>
      <c r="G38" s="858"/>
      <c r="H38" s="399">
        <f>SUM(H36:H37)</f>
        <v>71</v>
      </c>
      <c r="I38" s="511" t="s">
        <v>768</v>
      </c>
      <c r="J38" s="399">
        <f>SUM(J36:J37)</f>
        <v>71</v>
      </c>
    </row>
  </sheetData>
  <mergeCells count="6">
    <mergeCell ref="A38:G38"/>
    <mergeCell ref="A2:J2"/>
    <mergeCell ref="B3:G3"/>
    <mergeCell ref="A32:G32"/>
    <mergeCell ref="A34:J34"/>
    <mergeCell ref="B35:G35"/>
  </mergeCells>
  <phoneticPr fontId="3"/>
  <conditionalFormatting sqref="I1">
    <cfRule type="cellIs" dxfId="15" priority="1" stopIfTrue="1" operator="equal">
      <formula>2</formula>
    </cfRule>
    <cfRule type="cellIs" dxfId="14" priority="2" stopIfTrue="1" operator="greaterThan">
      <formula>3</formula>
    </cfRule>
  </conditionalFormatting>
  <pageMargins left="0.78740157480314965" right="0.59055118110236227" top="0.98425196850393704" bottom="0.98425196850393704" header="0.51181102362204722" footer="0.51181102362204722"/>
  <pageSetup paperSize="9" orientation="portrait" horizontalDpi="400" verticalDpi="400" r:id="rId1"/>
  <headerFooter alignWithMargins="0">
    <oddHeader>&amp;R&amp;P</oddHeader>
  </headerFooter>
  <rowBreaks count="1" manualBreakCount="1">
    <brk id="3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O21"/>
  <sheetViews>
    <sheetView view="pageLayout" zoomScaleNormal="100" workbookViewId="0">
      <selection activeCell="A3" sqref="A3:C3"/>
    </sheetView>
  </sheetViews>
  <sheetFormatPr defaultRowHeight="16.2"/>
  <cols>
    <col min="1" max="1" width="4.88671875" style="518" customWidth="1"/>
    <col min="2" max="10" width="3.6640625" style="518" customWidth="1"/>
    <col min="11" max="11" width="8.44140625" style="518" bestFit="1" customWidth="1"/>
    <col min="12" max="12" width="4.77734375" style="518" customWidth="1"/>
    <col min="13" max="13" width="6" style="518" customWidth="1"/>
    <col min="14" max="14" width="9.21875" style="518" bestFit="1" customWidth="1"/>
    <col min="15" max="256" width="9" style="518"/>
    <col min="257" max="257" width="4.88671875" style="518" customWidth="1"/>
    <col min="258" max="266" width="3.6640625" style="518" customWidth="1"/>
    <col min="267" max="267" width="9" style="518"/>
    <col min="268" max="268" width="4.77734375" style="518" customWidth="1"/>
    <col min="269" max="269" width="6" style="518" customWidth="1"/>
    <col min="270" max="512" width="9" style="518"/>
    <col min="513" max="513" width="4.88671875" style="518" customWidth="1"/>
    <col min="514" max="522" width="3.6640625" style="518" customWidth="1"/>
    <col min="523" max="523" width="9" style="518"/>
    <col min="524" max="524" width="4.77734375" style="518" customWidth="1"/>
    <col min="525" max="525" width="6" style="518" customWidth="1"/>
    <col min="526" max="768" width="9" style="518"/>
    <col min="769" max="769" width="4.88671875" style="518" customWidth="1"/>
    <col min="770" max="778" width="3.6640625" style="518" customWidth="1"/>
    <col min="779" max="779" width="9" style="518"/>
    <col min="780" max="780" width="4.77734375" style="518" customWidth="1"/>
    <col min="781" max="781" width="6" style="518" customWidth="1"/>
    <col min="782" max="1024" width="9" style="518"/>
    <col min="1025" max="1025" width="4.88671875" style="518" customWidth="1"/>
    <col min="1026" max="1034" width="3.6640625" style="518" customWidth="1"/>
    <col min="1035" max="1035" width="9" style="518"/>
    <col min="1036" max="1036" width="4.77734375" style="518" customWidth="1"/>
    <col min="1037" max="1037" width="6" style="518" customWidth="1"/>
    <col min="1038" max="1280" width="9" style="518"/>
    <col min="1281" max="1281" width="4.88671875" style="518" customWidth="1"/>
    <col min="1282" max="1290" width="3.6640625" style="518" customWidth="1"/>
    <col min="1291" max="1291" width="9" style="518"/>
    <col min="1292" max="1292" width="4.77734375" style="518" customWidth="1"/>
    <col min="1293" max="1293" width="6" style="518" customWidth="1"/>
    <col min="1294" max="1536" width="9" style="518"/>
    <col min="1537" max="1537" width="4.88671875" style="518" customWidth="1"/>
    <col min="1538" max="1546" width="3.6640625" style="518" customWidth="1"/>
    <col min="1547" max="1547" width="9" style="518"/>
    <col min="1548" max="1548" width="4.77734375" style="518" customWidth="1"/>
    <col min="1549" max="1549" width="6" style="518" customWidth="1"/>
    <col min="1550" max="1792" width="9" style="518"/>
    <col min="1793" max="1793" width="4.88671875" style="518" customWidth="1"/>
    <col min="1794" max="1802" width="3.6640625" style="518" customWidth="1"/>
    <col min="1803" max="1803" width="9" style="518"/>
    <col min="1804" max="1804" width="4.77734375" style="518" customWidth="1"/>
    <col min="1805" max="1805" width="6" style="518" customWidth="1"/>
    <col min="1806" max="2048" width="9" style="518"/>
    <col min="2049" max="2049" width="4.88671875" style="518" customWidth="1"/>
    <col min="2050" max="2058" width="3.6640625" style="518" customWidth="1"/>
    <col min="2059" max="2059" width="9" style="518"/>
    <col min="2060" max="2060" width="4.77734375" style="518" customWidth="1"/>
    <col min="2061" max="2061" width="6" style="518" customWidth="1"/>
    <col min="2062" max="2304" width="9" style="518"/>
    <col min="2305" max="2305" width="4.88671875" style="518" customWidth="1"/>
    <col min="2306" max="2314" width="3.6640625" style="518" customWidth="1"/>
    <col min="2315" max="2315" width="9" style="518"/>
    <col min="2316" max="2316" width="4.77734375" style="518" customWidth="1"/>
    <col min="2317" max="2317" width="6" style="518" customWidth="1"/>
    <col min="2318" max="2560" width="9" style="518"/>
    <col min="2561" max="2561" width="4.88671875" style="518" customWidth="1"/>
    <col min="2562" max="2570" width="3.6640625" style="518" customWidth="1"/>
    <col min="2571" max="2571" width="9" style="518"/>
    <col min="2572" max="2572" width="4.77734375" style="518" customWidth="1"/>
    <col min="2573" max="2573" width="6" style="518" customWidth="1"/>
    <col min="2574" max="2816" width="9" style="518"/>
    <col min="2817" max="2817" width="4.88671875" style="518" customWidth="1"/>
    <col min="2818" max="2826" width="3.6640625" style="518" customWidth="1"/>
    <col min="2827" max="2827" width="9" style="518"/>
    <col min="2828" max="2828" width="4.77734375" style="518" customWidth="1"/>
    <col min="2829" max="2829" width="6" style="518" customWidth="1"/>
    <col min="2830" max="3072" width="9" style="518"/>
    <col min="3073" max="3073" width="4.88671875" style="518" customWidth="1"/>
    <col min="3074" max="3082" width="3.6640625" style="518" customWidth="1"/>
    <col min="3083" max="3083" width="9" style="518"/>
    <col min="3084" max="3084" width="4.77734375" style="518" customWidth="1"/>
    <col min="3085" max="3085" width="6" style="518" customWidth="1"/>
    <col min="3086" max="3328" width="9" style="518"/>
    <col min="3329" max="3329" width="4.88671875" style="518" customWidth="1"/>
    <col min="3330" max="3338" width="3.6640625" style="518" customWidth="1"/>
    <col min="3339" max="3339" width="9" style="518"/>
    <col min="3340" max="3340" width="4.77734375" style="518" customWidth="1"/>
    <col min="3341" max="3341" width="6" style="518" customWidth="1"/>
    <col min="3342" max="3584" width="9" style="518"/>
    <col min="3585" max="3585" width="4.88671875" style="518" customWidth="1"/>
    <col min="3586" max="3594" width="3.6640625" style="518" customWidth="1"/>
    <col min="3595" max="3595" width="9" style="518"/>
    <col min="3596" max="3596" width="4.77734375" style="518" customWidth="1"/>
    <col min="3597" max="3597" width="6" style="518" customWidth="1"/>
    <col min="3598" max="3840" width="9" style="518"/>
    <col min="3841" max="3841" width="4.88671875" style="518" customWidth="1"/>
    <col min="3842" max="3850" width="3.6640625" style="518" customWidth="1"/>
    <col min="3851" max="3851" width="9" style="518"/>
    <col min="3852" max="3852" width="4.77734375" style="518" customWidth="1"/>
    <col min="3853" max="3853" width="6" style="518" customWidth="1"/>
    <col min="3854" max="4096" width="9" style="518"/>
    <col min="4097" max="4097" width="4.88671875" style="518" customWidth="1"/>
    <col min="4098" max="4106" width="3.6640625" style="518" customWidth="1"/>
    <col min="4107" max="4107" width="9" style="518"/>
    <col min="4108" max="4108" width="4.77734375" style="518" customWidth="1"/>
    <col min="4109" max="4109" width="6" style="518" customWidth="1"/>
    <col min="4110" max="4352" width="9" style="518"/>
    <col min="4353" max="4353" width="4.88671875" style="518" customWidth="1"/>
    <col min="4354" max="4362" width="3.6640625" style="518" customWidth="1"/>
    <col min="4363" max="4363" width="9" style="518"/>
    <col min="4364" max="4364" width="4.77734375" style="518" customWidth="1"/>
    <col min="4365" max="4365" width="6" style="518" customWidth="1"/>
    <col min="4366" max="4608" width="9" style="518"/>
    <col min="4609" max="4609" width="4.88671875" style="518" customWidth="1"/>
    <col min="4610" max="4618" width="3.6640625" style="518" customWidth="1"/>
    <col min="4619" max="4619" width="9" style="518"/>
    <col min="4620" max="4620" width="4.77734375" style="518" customWidth="1"/>
    <col min="4621" max="4621" width="6" style="518" customWidth="1"/>
    <col min="4622" max="4864" width="9" style="518"/>
    <col min="4865" max="4865" width="4.88671875" style="518" customWidth="1"/>
    <col min="4866" max="4874" width="3.6640625" style="518" customWidth="1"/>
    <col min="4875" max="4875" width="9" style="518"/>
    <col min="4876" max="4876" width="4.77734375" style="518" customWidth="1"/>
    <col min="4877" max="4877" width="6" style="518" customWidth="1"/>
    <col min="4878" max="5120" width="9" style="518"/>
    <col min="5121" max="5121" width="4.88671875" style="518" customWidth="1"/>
    <col min="5122" max="5130" width="3.6640625" style="518" customWidth="1"/>
    <col min="5131" max="5131" width="9" style="518"/>
    <col min="5132" max="5132" width="4.77734375" style="518" customWidth="1"/>
    <col min="5133" max="5133" width="6" style="518" customWidth="1"/>
    <col min="5134" max="5376" width="9" style="518"/>
    <col min="5377" max="5377" width="4.88671875" style="518" customWidth="1"/>
    <col min="5378" max="5386" width="3.6640625" style="518" customWidth="1"/>
    <col min="5387" max="5387" width="9" style="518"/>
    <col min="5388" max="5388" width="4.77734375" style="518" customWidth="1"/>
    <col min="5389" max="5389" width="6" style="518" customWidth="1"/>
    <col min="5390" max="5632" width="9" style="518"/>
    <col min="5633" max="5633" width="4.88671875" style="518" customWidth="1"/>
    <col min="5634" max="5642" width="3.6640625" style="518" customWidth="1"/>
    <col min="5643" max="5643" width="9" style="518"/>
    <col min="5644" max="5644" width="4.77734375" style="518" customWidth="1"/>
    <col min="5645" max="5645" width="6" style="518" customWidth="1"/>
    <col min="5646" max="5888" width="9" style="518"/>
    <col min="5889" max="5889" width="4.88671875" style="518" customWidth="1"/>
    <col min="5890" max="5898" width="3.6640625" style="518" customWidth="1"/>
    <col min="5899" max="5899" width="9" style="518"/>
    <col min="5900" max="5900" width="4.77734375" style="518" customWidth="1"/>
    <col min="5901" max="5901" width="6" style="518" customWidth="1"/>
    <col min="5902" max="6144" width="9" style="518"/>
    <col min="6145" max="6145" width="4.88671875" style="518" customWidth="1"/>
    <col min="6146" max="6154" width="3.6640625" style="518" customWidth="1"/>
    <col min="6155" max="6155" width="9" style="518"/>
    <col min="6156" max="6156" width="4.77734375" style="518" customWidth="1"/>
    <col min="6157" max="6157" width="6" style="518" customWidth="1"/>
    <col min="6158" max="6400" width="9" style="518"/>
    <col min="6401" max="6401" width="4.88671875" style="518" customWidth="1"/>
    <col min="6402" max="6410" width="3.6640625" style="518" customWidth="1"/>
    <col min="6411" max="6411" width="9" style="518"/>
    <col min="6412" max="6412" width="4.77734375" style="518" customWidth="1"/>
    <col min="6413" max="6413" width="6" style="518" customWidth="1"/>
    <col min="6414" max="6656" width="9" style="518"/>
    <col min="6657" max="6657" width="4.88671875" style="518" customWidth="1"/>
    <col min="6658" max="6666" width="3.6640625" style="518" customWidth="1"/>
    <col min="6667" max="6667" width="9" style="518"/>
    <col min="6668" max="6668" width="4.77734375" style="518" customWidth="1"/>
    <col min="6669" max="6669" width="6" style="518" customWidth="1"/>
    <col min="6670" max="6912" width="9" style="518"/>
    <col min="6913" max="6913" width="4.88671875" style="518" customWidth="1"/>
    <col min="6914" max="6922" width="3.6640625" style="518" customWidth="1"/>
    <col min="6923" max="6923" width="9" style="518"/>
    <col min="6924" max="6924" width="4.77734375" style="518" customWidth="1"/>
    <col min="6925" max="6925" width="6" style="518" customWidth="1"/>
    <col min="6926" max="7168" width="9" style="518"/>
    <col min="7169" max="7169" width="4.88671875" style="518" customWidth="1"/>
    <col min="7170" max="7178" width="3.6640625" style="518" customWidth="1"/>
    <col min="7179" max="7179" width="9" style="518"/>
    <col min="7180" max="7180" width="4.77734375" style="518" customWidth="1"/>
    <col min="7181" max="7181" width="6" style="518" customWidth="1"/>
    <col min="7182" max="7424" width="9" style="518"/>
    <col min="7425" max="7425" width="4.88671875" style="518" customWidth="1"/>
    <col min="7426" max="7434" width="3.6640625" style="518" customWidth="1"/>
    <col min="7435" max="7435" width="9" style="518"/>
    <col min="7436" max="7436" width="4.77734375" style="518" customWidth="1"/>
    <col min="7437" max="7437" width="6" style="518" customWidth="1"/>
    <col min="7438" max="7680" width="9" style="518"/>
    <col min="7681" max="7681" width="4.88671875" style="518" customWidth="1"/>
    <col min="7682" max="7690" width="3.6640625" style="518" customWidth="1"/>
    <col min="7691" max="7691" width="9" style="518"/>
    <col min="7692" max="7692" width="4.77734375" style="518" customWidth="1"/>
    <col min="7693" max="7693" width="6" style="518" customWidth="1"/>
    <col min="7694" max="7936" width="9" style="518"/>
    <col min="7937" max="7937" width="4.88671875" style="518" customWidth="1"/>
    <col min="7938" max="7946" width="3.6640625" style="518" customWidth="1"/>
    <col min="7947" max="7947" width="9" style="518"/>
    <col min="7948" max="7948" width="4.77734375" style="518" customWidth="1"/>
    <col min="7949" max="7949" width="6" style="518" customWidth="1"/>
    <col min="7950" max="8192" width="9" style="518"/>
    <col min="8193" max="8193" width="4.88671875" style="518" customWidth="1"/>
    <col min="8194" max="8202" width="3.6640625" style="518" customWidth="1"/>
    <col min="8203" max="8203" width="9" style="518"/>
    <col min="8204" max="8204" width="4.77734375" style="518" customWidth="1"/>
    <col min="8205" max="8205" width="6" style="518" customWidth="1"/>
    <col min="8206" max="8448" width="9" style="518"/>
    <col min="8449" max="8449" width="4.88671875" style="518" customWidth="1"/>
    <col min="8450" max="8458" width="3.6640625" style="518" customWidth="1"/>
    <col min="8459" max="8459" width="9" style="518"/>
    <col min="8460" max="8460" width="4.77734375" style="518" customWidth="1"/>
    <col min="8461" max="8461" width="6" style="518" customWidth="1"/>
    <col min="8462" max="8704" width="9" style="518"/>
    <col min="8705" max="8705" width="4.88671875" style="518" customWidth="1"/>
    <col min="8706" max="8714" width="3.6640625" style="518" customWidth="1"/>
    <col min="8715" max="8715" width="9" style="518"/>
    <col min="8716" max="8716" width="4.77734375" style="518" customWidth="1"/>
    <col min="8717" max="8717" width="6" style="518" customWidth="1"/>
    <col min="8718" max="8960" width="9" style="518"/>
    <col min="8961" max="8961" width="4.88671875" style="518" customWidth="1"/>
    <col min="8962" max="8970" width="3.6640625" style="518" customWidth="1"/>
    <col min="8971" max="8971" width="9" style="518"/>
    <col min="8972" max="8972" width="4.77734375" style="518" customWidth="1"/>
    <col min="8973" max="8973" width="6" style="518" customWidth="1"/>
    <col min="8974" max="9216" width="9" style="518"/>
    <col min="9217" max="9217" width="4.88671875" style="518" customWidth="1"/>
    <col min="9218" max="9226" width="3.6640625" style="518" customWidth="1"/>
    <col min="9227" max="9227" width="9" style="518"/>
    <col min="9228" max="9228" width="4.77734375" style="518" customWidth="1"/>
    <col min="9229" max="9229" width="6" style="518" customWidth="1"/>
    <col min="9230" max="9472" width="9" style="518"/>
    <col min="9473" max="9473" width="4.88671875" style="518" customWidth="1"/>
    <col min="9474" max="9482" width="3.6640625" style="518" customWidth="1"/>
    <col min="9483" max="9483" width="9" style="518"/>
    <col min="9484" max="9484" width="4.77734375" style="518" customWidth="1"/>
    <col min="9485" max="9485" width="6" style="518" customWidth="1"/>
    <col min="9486" max="9728" width="9" style="518"/>
    <col min="9729" max="9729" width="4.88671875" style="518" customWidth="1"/>
    <col min="9730" max="9738" width="3.6640625" style="518" customWidth="1"/>
    <col min="9739" max="9739" width="9" style="518"/>
    <col min="9740" max="9740" width="4.77734375" style="518" customWidth="1"/>
    <col min="9741" max="9741" width="6" style="518" customWidth="1"/>
    <col min="9742" max="9984" width="9" style="518"/>
    <col min="9985" max="9985" width="4.88671875" style="518" customWidth="1"/>
    <col min="9986" max="9994" width="3.6640625" style="518" customWidth="1"/>
    <col min="9995" max="9995" width="9" style="518"/>
    <col min="9996" max="9996" width="4.77734375" style="518" customWidth="1"/>
    <col min="9997" max="9997" width="6" style="518" customWidth="1"/>
    <col min="9998" max="10240" width="9" style="518"/>
    <col min="10241" max="10241" width="4.88671875" style="518" customWidth="1"/>
    <col min="10242" max="10250" width="3.6640625" style="518" customWidth="1"/>
    <col min="10251" max="10251" width="9" style="518"/>
    <col min="10252" max="10252" width="4.77734375" style="518" customWidth="1"/>
    <col min="10253" max="10253" width="6" style="518" customWidth="1"/>
    <col min="10254" max="10496" width="9" style="518"/>
    <col min="10497" max="10497" width="4.88671875" style="518" customWidth="1"/>
    <col min="10498" max="10506" width="3.6640625" style="518" customWidth="1"/>
    <col min="10507" max="10507" width="9" style="518"/>
    <col min="10508" max="10508" width="4.77734375" style="518" customWidth="1"/>
    <col min="10509" max="10509" width="6" style="518" customWidth="1"/>
    <col min="10510" max="10752" width="9" style="518"/>
    <col min="10753" max="10753" width="4.88671875" style="518" customWidth="1"/>
    <col min="10754" max="10762" width="3.6640625" style="518" customWidth="1"/>
    <col min="10763" max="10763" width="9" style="518"/>
    <col min="10764" max="10764" width="4.77734375" style="518" customWidth="1"/>
    <col min="10765" max="10765" width="6" style="518" customWidth="1"/>
    <col min="10766" max="11008" width="9" style="518"/>
    <col min="11009" max="11009" width="4.88671875" style="518" customWidth="1"/>
    <col min="11010" max="11018" width="3.6640625" style="518" customWidth="1"/>
    <col min="11019" max="11019" width="9" style="518"/>
    <col min="11020" max="11020" width="4.77734375" style="518" customWidth="1"/>
    <col min="11021" max="11021" width="6" style="518" customWidth="1"/>
    <col min="11022" max="11264" width="9" style="518"/>
    <col min="11265" max="11265" width="4.88671875" style="518" customWidth="1"/>
    <col min="11266" max="11274" width="3.6640625" style="518" customWidth="1"/>
    <col min="11275" max="11275" width="9" style="518"/>
    <col min="11276" max="11276" width="4.77734375" style="518" customWidth="1"/>
    <col min="11277" max="11277" width="6" style="518" customWidth="1"/>
    <col min="11278" max="11520" width="9" style="518"/>
    <col min="11521" max="11521" width="4.88671875" style="518" customWidth="1"/>
    <col min="11522" max="11530" width="3.6640625" style="518" customWidth="1"/>
    <col min="11531" max="11531" width="9" style="518"/>
    <col min="11532" max="11532" width="4.77734375" style="518" customWidth="1"/>
    <col min="11533" max="11533" width="6" style="518" customWidth="1"/>
    <col min="11534" max="11776" width="9" style="518"/>
    <col min="11777" max="11777" width="4.88671875" style="518" customWidth="1"/>
    <col min="11778" max="11786" width="3.6640625" style="518" customWidth="1"/>
    <col min="11787" max="11787" width="9" style="518"/>
    <col min="11788" max="11788" width="4.77734375" style="518" customWidth="1"/>
    <col min="11789" max="11789" width="6" style="518" customWidth="1"/>
    <col min="11790" max="12032" width="9" style="518"/>
    <col min="12033" max="12033" width="4.88671875" style="518" customWidth="1"/>
    <col min="12034" max="12042" width="3.6640625" style="518" customWidth="1"/>
    <col min="12043" max="12043" width="9" style="518"/>
    <col min="12044" max="12044" width="4.77734375" style="518" customWidth="1"/>
    <col min="12045" max="12045" width="6" style="518" customWidth="1"/>
    <col min="12046" max="12288" width="9" style="518"/>
    <col min="12289" max="12289" width="4.88671875" style="518" customWidth="1"/>
    <col min="12290" max="12298" width="3.6640625" style="518" customWidth="1"/>
    <col min="12299" max="12299" width="9" style="518"/>
    <col min="12300" max="12300" width="4.77734375" style="518" customWidth="1"/>
    <col min="12301" max="12301" width="6" style="518" customWidth="1"/>
    <col min="12302" max="12544" width="9" style="518"/>
    <col min="12545" max="12545" width="4.88671875" style="518" customWidth="1"/>
    <col min="12546" max="12554" width="3.6640625" style="518" customWidth="1"/>
    <col min="12555" max="12555" width="9" style="518"/>
    <col min="12556" max="12556" width="4.77734375" style="518" customWidth="1"/>
    <col min="12557" max="12557" width="6" style="518" customWidth="1"/>
    <col min="12558" max="12800" width="9" style="518"/>
    <col min="12801" max="12801" width="4.88671875" style="518" customWidth="1"/>
    <col min="12802" max="12810" width="3.6640625" style="518" customWidth="1"/>
    <col min="12811" max="12811" width="9" style="518"/>
    <col min="12812" max="12812" width="4.77734375" style="518" customWidth="1"/>
    <col min="12813" max="12813" width="6" style="518" customWidth="1"/>
    <col min="12814" max="13056" width="9" style="518"/>
    <col min="13057" max="13057" width="4.88671875" style="518" customWidth="1"/>
    <col min="13058" max="13066" width="3.6640625" style="518" customWidth="1"/>
    <col min="13067" max="13067" width="9" style="518"/>
    <col min="13068" max="13068" width="4.77734375" style="518" customWidth="1"/>
    <col min="13069" max="13069" width="6" style="518" customWidth="1"/>
    <col min="13070" max="13312" width="9" style="518"/>
    <col min="13313" max="13313" width="4.88671875" style="518" customWidth="1"/>
    <col min="13314" max="13322" width="3.6640625" style="518" customWidth="1"/>
    <col min="13323" max="13323" width="9" style="518"/>
    <col min="13324" max="13324" width="4.77734375" style="518" customWidth="1"/>
    <col min="13325" max="13325" width="6" style="518" customWidth="1"/>
    <col min="13326" max="13568" width="9" style="518"/>
    <col min="13569" max="13569" width="4.88671875" style="518" customWidth="1"/>
    <col min="13570" max="13578" width="3.6640625" style="518" customWidth="1"/>
    <col min="13579" max="13579" width="9" style="518"/>
    <col min="13580" max="13580" width="4.77734375" style="518" customWidth="1"/>
    <col min="13581" max="13581" width="6" style="518" customWidth="1"/>
    <col min="13582" max="13824" width="9" style="518"/>
    <col min="13825" max="13825" width="4.88671875" style="518" customWidth="1"/>
    <col min="13826" max="13834" width="3.6640625" style="518" customWidth="1"/>
    <col min="13835" max="13835" width="9" style="518"/>
    <col min="13836" max="13836" width="4.77734375" style="518" customWidth="1"/>
    <col min="13837" max="13837" width="6" style="518" customWidth="1"/>
    <col min="13838" max="14080" width="9" style="518"/>
    <col min="14081" max="14081" width="4.88671875" style="518" customWidth="1"/>
    <col min="14082" max="14090" width="3.6640625" style="518" customWidth="1"/>
    <col min="14091" max="14091" width="9" style="518"/>
    <col min="14092" max="14092" width="4.77734375" style="518" customWidth="1"/>
    <col min="14093" max="14093" width="6" style="518" customWidth="1"/>
    <col min="14094" max="14336" width="9" style="518"/>
    <col min="14337" max="14337" width="4.88671875" style="518" customWidth="1"/>
    <col min="14338" max="14346" width="3.6640625" style="518" customWidth="1"/>
    <col min="14347" max="14347" width="9" style="518"/>
    <col min="14348" max="14348" width="4.77734375" style="518" customWidth="1"/>
    <col min="14349" max="14349" width="6" style="518" customWidth="1"/>
    <col min="14350" max="14592" width="9" style="518"/>
    <col min="14593" max="14593" width="4.88671875" style="518" customWidth="1"/>
    <col min="14594" max="14602" width="3.6640625" style="518" customWidth="1"/>
    <col min="14603" max="14603" width="9" style="518"/>
    <col min="14604" max="14604" width="4.77734375" style="518" customWidth="1"/>
    <col min="14605" max="14605" width="6" style="518" customWidth="1"/>
    <col min="14606" max="14848" width="9" style="518"/>
    <col min="14849" max="14849" width="4.88671875" style="518" customWidth="1"/>
    <col min="14850" max="14858" width="3.6640625" style="518" customWidth="1"/>
    <col min="14859" max="14859" width="9" style="518"/>
    <col min="14860" max="14860" width="4.77734375" style="518" customWidth="1"/>
    <col min="14861" max="14861" width="6" style="518" customWidth="1"/>
    <col min="14862" max="15104" width="9" style="518"/>
    <col min="15105" max="15105" width="4.88671875" style="518" customWidth="1"/>
    <col min="15106" max="15114" width="3.6640625" style="518" customWidth="1"/>
    <col min="15115" max="15115" width="9" style="518"/>
    <col min="15116" max="15116" width="4.77734375" style="518" customWidth="1"/>
    <col min="15117" max="15117" width="6" style="518" customWidth="1"/>
    <col min="15118" max="15360" width="9" style="518"/>
    <col min="15361" max="15361" width="4.88671875" style="518" customWidth="1"/>
    <col min="15362" max="15370" width="3.6640625" style="518" customWidth="1"/>
    <col min="15371" max="15371" width="9" style="518"/>
    <col min="15372" max="15372" width="4.77734375" style="518" customWidth="1"/>
    <col min="15373" max="15373" width="6" style="518" customWidth="1"/>
    <col min="15374" max="15616" width="9" style="518"/>
    <col min="15617" max="15617" width="4.88671875" style="518" customWidth="1"/>
    <col min="15618" max="15626" width="3.6640625" style="518" customWidth="1"/>
    <col min="15627" max="15627" width="9" style="518"/>
    <col min="15628" max="15628" width="4.77734375" style="518" customWidth="1"/>
    <col min="15629" max="15629" width="6" style="518" customWidth="1"/>
    <col min="15630" max="15872" width="9" style="518"/>
    <col min="15873" max="15873" width="4.88671875" style="518" customWidth="1"/>
    <col min="15874" max="15882" width="3.6640625" style="518" customWidth="1"/>
    <col min="15883" max="15883" width="9" style="518"/>
    <col min="15884" max="15884" width="4.77734375" style="518" customWidth="1"/>
    <col min="15885" max="15885" width="6" style="518" customWidth="1"/>
    <col min="15886" max="16128" width="9" style="518"/>
    <col min="16129" max="16129" width="4.88671875" style="518" customWidth="1"/>
    <col min="16130" max="16138" width="3.6640625" style="518" customWidth="1"/>
    <col min="16139" max="16139" width="9" style="518"/>
    <col min="16140" max="16140" width="4.77734375" style="518" customWidth="1"/>
    <col min="16141" max="16141" width="6" style="518" customWidth="1"/>
    <col min="16142" max="16384" width="9" style="518"/>
  </cols>
  <sheetData>
    <row r="1" spans="1:14" ht="26.4" thickBot="1">
      <c r="A1" s="389" t="s">
        <v>854</v>
      </c>
      <c r="B1" s="390"/>
      <c r="C1" s="390"/>
      <c r="D1" s="390"/>
      <c r="E1" s="390"/>
      <c r="F1" s="390"/>
      <c r="G1" s="390"/>
      <c r="H1" s="390"/>
      <c r="I1" s="390"/>
      <c r="J1" s="391"/>
      <c r="K1" s="534"/>
      <c r="L1" s="534"/>
      <c r="M1" s="534"/>
      <c r="N1" s="535"/>
    </row>
    <row r="2" spans="1:14">
      <c r="A2" s="392"/>
      <c r="B2" s="392"/>
      <c r="C2" s="392"/>
      <c r="D2" s="392"/>
      <c r="E2" s="392"/>
      <c r="F2" s="392"/>
      <c r="G2" s="392"/>
      <c r="H2" s="392"/>
      <c r="I2" s="392"/>
      <c r="J2" s="392"/>
      <c r="K2" s="536"/>
      <c r="L2" s="536"/>
      <c r="M2" s="536"/>
      <c r="N2" s="536"/>
    </row>
    <row r="3" spans="1:14">
      <c r="A3" s="874" t="s">
        <v>952</v>
      </c>
      <c r="B3" s="874"/>
      <c r="C3" s="874"/>
      <c r="D3" s="515"/>
      <c r="E3" s="515"/>
      <c r="F3" s="515"/>
      <c r="G3" s="515"/>
      <c r="H3" s="516"/>
      <c r="I3" s="516"/>
      <c r="J3" s="516"/>
      <c r="K3" s="517"/>
      <c r="L3" s="515"/>
      <c r="M3" s="515"/>
      <c r="N3" s="515"/>
    </row>
    <row r="4" spans="1:14">
      <c r="A4" s="519" t="s">
        <v>844</v>
      </c>
      <c r="B4" s="875" t="s">
        <v>759</v>
      </c>
      <c r="C4" s="876"/>
      <c r="D4" s="876"/>
      <c r="E4" s="876"/>
      <c r="F4" s="876"/>
      <c r="G4" s="876"/>
      <c r="H4" s="876"/>
      <c r="I4" s="876"/>
      <c r="J4" s="877"/>
      <c r="K4" s="520" t="s">
        <v>760</v>
      </c>
      <c r="L4" s="519" t="s">
        <v>761</v>
      </c>
      <c r="M4" s="519" t="s">
        <v>845</v>
      </c>
      <c r="N4" s="519" t="s">
        <v>762</v>
      </c>
    </row>
    <row r="5" spans="1:14">
      <c r="A5" s="521">
        <v>1</v>
      </c>
      <c r="B5" s="878" t="s">
        <v>846</v>
      </c>
      <c r="C5" s="879"/>
      <c r="D5" s="879"/>
      <c r="E5" s="879"/>
      <c r="F5" s="879"/>
      <c r="G5" s="879"/>
      <c r="H5" s="879"/>
      <c r="I5" s="879"/>
      <c r="J5" s="880"/>
      <c r="K5" s="473">
        <v>95</v>
      </c>
      <c r="L5" s="473">
        <v>1</v>
      </c>
      <c r="M5" s="473"/>
      <c r="N5" s="473">
        <f>K5*L5</f>
        <v>95</v>
      </c>
    </row>
    <row r="6" spans="1:14">
      <c r="A6" s="522"/>
      <c r="B6" s="863"/>
      <c r="C6" s="872"/>
      <c r="D6" s="872"/>
      <c r="E6" s="872"/>
      <c r="F6" s="872"/>
      <c r="G6" s="872"/>
      <c r="H6" s="872"/>
      <c r="I6" s="872"/>
      <c r="J6" s="873"/>
      <c r="K6" s="523">
        <v>95</v>
      </c>
      <c r="L6" s="524">
        <v>1</v>
      </c>
      <c r="M6" s="524"/>
      <c r="N6" s="524">
        <f>K6*L6</f>
        <v>95</v>
      </c>
    </row>
    <row r="7" spans="1:14">
      <c r="A7" s="521">
        <v>2</v>
      </c>
      <c r="B7" s="878" t="s">
        <v>847</v>
      </c>
      <c r="C7" s="879"/>
      <c r="D7" s="879"/>
      <c r="E7" s="879"/>
      <c r="F7" s="879"/>
      <c r="G7" s="879"/>
      <c r="H7" s="879"/>
      <c r="I7" s="879"/>
      <c r="J7" s="880"/>
      <c r="K7" s="473">
        <v>119</v>
      </c>
      <c r="L7" s="473">
        <v>2</v>
      </c>
      <c r="M7" s="473"/>
      <c r="N7" s="473">
        <f t="shared" ref="N7:N14" si="0">K7*L7</f>
        <v>238</v>
      </c>
    </row>
    <row r="8" spans="1:14">
      <c r="A8" s="522"/>
      <c r="B8" s="863"/>
      <c r="C8" s="872"/>
      <c r="D8" s="872"/>
      <c r="E8" s="872"/>
      <c r="F8" s="872"/>
      <c r="G8" s="872"/>
      <c r="H8" s="872"/>
      <c r="I8" s="872"/>
      <c r="J8" s="873"/>
      <c r="K8" s="523">
        <v>119</v>
      </c>
      <c r="L8" s="524">
        <v>2</v>
      </c>
      <c r="M8" s="524"/>
      <c r="N8" s="524">
        <f t="shared" si="0"/>
        <v>238</v>
      </c>
    </row>
    <row r="9" spans="1:14">
      <c r="A9" s="521">
        <v>3</v>
      </c>
      <c r="B9" s="869" t="s">
        <v>848</v>
      </c>
      <c r="C9" s="870"/>
      <c r="D9" s="870"/>
      <c r="E9" s="870"/>
      <c r="F9" s="870"/>
      <c r="G9" s="870"/>
      <c r="H9" s="870"/>
      <c r="I9" s="870"/>
      <c r="J9" s="871"/>
      <c r="K9" s="473">
        <v>81</v>
      </c>
      <c r="L9" s="473">
        <v>0</v>
      </c>
      <c r="M9" s="473"/>
      <c r="N9" s="473">
        <f t="shared" si="0"/>
        <v>0</v>
      </c>
    </row>
    <row r="10" spans="1:14">
      <c r="A10" s="522"/>
      <c r="B10" s="863"/>
      <c r="C10" s="872"/>
      <c r="D10" s="872"/>
      <c r="E10" s="872"/>
      <c r="F10" s="872"/>
      <c r="G10" s="872"/>
      <c r="H10" s="872"/>
      <c r="I10" s="872"/>
      <c r="J10" s="873"/>
      <c r="K10" s="525">
        <v>81</v>
      </c>
      <c r="L10" s="524">
        <v>1</v>
      </c>
      <c r="M10" s="524"/>
      <c r="N10" s="524">
        <f t="shared" si="0"/>
        <v>81</v>
      </c>
    </row>
    <row r="11" spans="1:14">
      <c r="A11" s="521">
        <v>4</v>
      </c>
      <c r="B11" s="869" t="s">
        <v>849</v>
      </c>
      <c r="C11" s="870"/>
      <c r="D11" s="870"/>
      <c r="E11" s="870"/>
      <c r="F11" s="870"/>
      <c r="G11" s="870"/>
      <c r="H11" s="870"/>
      <c r="I11" s="870"/>
      <c r="J11" s="871"/>
      <c r="K11" s="473">
        <v>1497</v>
      </c>
      <c r="L11" s="473">
        <v>3</v>
      </c>
      <c r="M11" s="473"/>
      <c r="N11" s="473">
        <f t="shared" si="0"/>
        <v>4491</v>
      </c>
    </row>
    <row r="12" spans="1:14">
      <c r="A12" s="522"/>
      <c r="B12" s="863"/>
      <c r="C12" s="872"/>
      <c r="D12" s="872"/>
      <c r="E12" s="872"/>
      <c r="F12" s="872"/>
      <c r="G12" s="872"/>
      <c r="H12" s="872"/>
      <c r="I12" s="872"/>
      <c r="J12" s="873"/>
      <c r="K12" s="525">
        <v>1497</v>
      </c>
      <c r="L12" s="524">
        <v>3</v>
      </c>
      <c r="M12" s="524"/>
      <c r="N12" s="524">
        <f t="shared" si="0"/>
        <v>4491</v>
      </c>
    </row>
    <row r="13" spans="1:14">
      <c r="A13" s="521">
        <v>5</v>
      </c>
      <c r="B13" s="860" t="s">
        <v>850</v>
      </c>
      <c r="C13" s="861"/>
      <c r="D13" s="861"/>
      <c r="E13" s="861"/>
      <c r="F13" s="861"/>
      <c r="G13" s="861"/>
      <c r="H13" s="861"/>
      <c r="I13" s="861"/>
      <c r="J13" s="862"/>
      <c r="K13" s="526">
        <v>161</v>
      </c>
      <c r="L13" s="527">
        <v>2</v>
      </c>
      <c r="M13" s="528"/>
      <c r="N13" s="473">
        <f>K13*L13</f>
        <v>322</v>
      </c>
    </row>
    <row r="14" spans="1:14">
      <c r="A14" s="522"/>
      <c r="B14" s="863"/>
      <c r="C14" s="864"/>
      <c r="D14" s="864"/>
      <c r="E14" s="864"/>
      <c r="F14" s="864"/>
      <c r="G14" s="864"/>
      <c r="H14" s="864"/>
      <c r="I14" s="864"/>
      <c r="J14" s="865"/>
      <c r="K14" s="525">
        <v>161</v>
      </c>
      <c r="L14" s="524">
        <v>2</v>
      </c>
      <c r="M14" s="524"/>
      <c r="N14" s="524">
        <f t="shared" si="0"/>
        <v>322</v>
      </c>
    </row>
    <row r="15" spans="1:14">
      <c r="A15" s="521">
        <v>6</v>
      </c>
      <c r="B15" s="860" t="s">
        <v>851</v>
      </c>
      <c r="C15" s="861"/>
      <c r="D15" s="861"/>
      <c r="E15" s="861"/>
      <c r="F15" s="861"/>
      <c r="G15" s="861"/>
      <c r="H15" s="861"/>
      <c r="I15" s="861"/>
      <c r="J15" s="862"/>
      <c r="K15" s="526">
        <v>255</v>
      </c>
      <c r="L15" s="527">
        <v>1</v>
      </c>
      <c r="M15" s="528"/>
      <c r="N15" s="473">
        <f>K15*L15</f>
        <v>255</v>
      </c>
    </row>
    <row r="16" spans="1:14">
      <c r="A16" s="522"/>
      <c r="B16" s="863"/>
      <c r="C16" s="864"/>
      <c r="D16" s="864"/>
      <c r="E16" s="864"/>
      <c r="F16" s="864"/>
      <c r="G16" s="864"/>
      <c r="H16" s="864"/>
      <c r="I16" s="864"/>
      <c r="J16" s="865"/>
      <c r="K16" s="525">
        <v>255</v>
      </c>
      <c r="L16" s="524">
        <v>1</v>
      </c>
      <c r="M16" s="524"/>
      <c r="N16" s="524">
        <f t="shared" ref="N16" si="1">K16*L16</f>
        <v>255</v>
      </c>
    </row>
    <row r="17" spans="1:15">
      <c r="A17" s="521">
        <v>7</v>
      </c>
      <c r="B17" s="860" t="s">
        <v>919</v>
      </c>
      <c r="C17" s="861"/>
      <c r="D17" s="861"/>
      <c r="E17" s="861"/>
      <c r="F17" s="861"/>
      <c r="G17" s="861"/>
      <c r="H17" s="861"/>
      <c r="I17" s="861"/>
      <c r="J17" s="862"/>
      <c r="K17" s="526"/>
      <c r="L17" s="527">
        <v>1</v>
      </c>
      <c r="M17" s="528"/>
      <c r="N17" s="473">
        <f>K17*L17</f>
        <v>0</v>
      </c>
    </row>
    <row r="18" spans="1:15">
      <c r="A18" s="522"/>
      <c r="B18" s="863"/>
      <c r="C18" s="864"/>
      <c r="D18" s="864"/>
      <c r="E18" s="864"/>
      <c r="F18" s="864"/>
      <c r="G18" s="864"/>
      <c r="H18" s="864"/>
      <c r="I18" s="864"/>
      <c r="J18" s="865"/>
      <c r="K18" s="525">
        <v>1000</v>
      </c>
      <c r="L18" s="524">
        <v>1</v>
      </c>
      <c r="M18" s="524"/>
      <c r="N18" s="524">
        <f t="shared" ref="N18" si="2">K18*L18</f>
        <v>1000</v>
      </c>
      <c r="O18" s="581"/>
    </row>
    <row r="19" spans="1:15">
      <c r="A19" s="529"/>
      <c r="B19" s="530"/>
      <c r="C19" s="530"/>
      <c r="D19" s="530"/>
      <c r="E19" s="530"/>
      <c r="F19" s="530"/>
      <c r="G19" s="530"/>
      <c r="H19" s="530"/>
      <c r="I19" s="530"/>
      <c r="J19" s="531"/>
      <c r="K19" s="473">
        <f>K5+K7+K9+K11+K13</f>
        <v>1953</v>
      </c>
      <c r="L19" s="473"/>
      <c r="M19" s="473"/>
      <c r="N19" s="473">
        <f>ROUND(N5+N7+N9+N11+N13+N15,0)</f>
        <v>5401</v>
      </c>
    </row>
    <row r="20" spans="1:15">
      <c r="A20" s="866" t="s">
        <v>767</v>
      </c>
      <c r="B20" s="867"/>
      <c r="C20" s="867"/>
      <c r="D20" s="867"/>
      <c r="E20" s="867"/>
      <c r="F20" s="867"/>
      <c r="G20" s="867"/>
      <c r="H20" s="867"/>
      <c r="I20" s="867"/>
      <c r="J20" s="868"/>
      <c r="K20" s="523">
        <f>K6+K8+K10+K12+K14</f>
        <v>1953</v>
      </c>
      <c r="L20" s="525" t="s">
        <v>852</v>
      </c>
      <c r="M20" s="525"/>
      <c r="N20" s="532">
        <f>ROUND(N6+N8+N10+N12+N14+N18,0)</f>
        <v>6227</v>
      </c>
    </row>
    <row r="21" spans="1:15">
      <c r="A21" s="533"/>
      <c r="B21" s="515"/>
      <c r="C21" s="515"/>
      <c r="D21" s="515"/>
      <c r="E21" s="515"/>
      <c r="F21" s="515"/>
      <c r="G21" s="515"/>
      <c r="H21" s="516"/>
      <c r="I21" s="516"/>
      <c r="J21" s="516"/>
      <c r="K21" s="517"/>
      <c r="L21" s="515"/>
      <c r="M21" s="515"/>
      <c r="N21" s="515"/>
    </row>
  </sheetData>
  <mergeCells count="17">
    <mergeCell ref="B8:J8"/>
    <mergeCell ref="A3:C3"/>
    <mergeCell ref="B4:J4"/>
    <mergeCell ref="B5:J5"/>
    <mergeCell ref="B6:J6"/>
    <mergeCell ref="B7:J7"/>
    <mergeCell ref="B17:J17"/>
    <mergeCell ref="B18:J18"/>
    <mergeCell ref="A20:J20"/>
    <mergeCell ref="B9:J9"/>
    <mergeCell ref="B10:J10"/>
    <mergeCell ref="B11:J11"/>
    <mergeCell ref="B12:J12"/>
    <mergeCell ref="B13:J13"/>
    <mergeCell ref="B14:J14"/>
    <mergeCell ref="B15:J15"/>
    <mergeCell ref="B16:J16"/>
  </mergeCells>
  <phoneticPr fontId="3"/>
  <conditionalFormatting sqref="K5:N5 K7:N7 K9:N9 K11:N11 K19:N19">
    <cfRule type="cellIs" dxfId="13" priority="9" stopIfTrue="1" operator="equal">
      <formula>K6</formula>
    </cfRule>
  </conditionalFormatting>
  <conditionalFormatting sqref="N13 N17">
    <cfRule type="cellIs" dxfId="12" priority="8" stopIfTrue="1" operator="equal">
      <formula>N14</formula>
    </cfRule>
  </conditionalFormatting>
  <conditionalFormatting sqref="K13 K17">
    <cfRule type="cellIs" dxfId="11" priority="7" operator="equal">
      <formula>K14</formula>
    </cfRule>
  </conditionalFormatting>
  <conditionalFormatting sqref="L13 L17">
    <cfRule type="cellIs" dxfId="10" priority="6" operator="equal">
      <formula>L14</formula>
    </cfRule>
  </conditionalFormatting>
  <conditionalFormatting sqref="I1:I2">
    <cfRule type="cellIs" dxfId="9" priority="4" stopIfTrue="1" operator="equal">
      <formula>2</formula>
    </cfRule>
    <cfRule type="cellIs" dxfId="8" priority="5" stopIfTrue="1" operator="greaterThan">
      <formula>3</formula>
    </cfRule>
  </conditionalFormatting>
  <conditionalFormatting sqref="N15">
    <cfRule type="cellIs" dxfId="7" priority="3" stopIfTrue="1" operator="equal">
      <formula>N16</formula>
    </cfRule>
  </conditionalFormatting>
  <conditionalFormatting sqref="K15">
    <cfRule type="cellIs" dxfId="6" priority="2" operator="equal">
      <formula>K16</formula>
    </cfRule>
  </conditionalFormatting>
  <conditionalFormatting sqref="L15">
    <cfRule type="cellIs" dxfId="5" priority="1" operator="equal">
      <formula>L16</formula>
    </cfRule>
  </conditionalFormatting>
  <pageMargins left="0.78740157480314965" right="0.78740157480314965" top="1.1811023622047245" bottom="0.98425196850393704" header="0.51181102362204722" footer="0.51181102362204722"/>
  <pageSetup paperSize="9" orientation="portrait"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数量表</vt:lpstr>
      <vt:lpstr>数量内訳　恒常管理</vt:lpstr>
      <vt:lpstr>数量内訳　恒常管理２</vt:lpstr>
      <vt:lpstr>数量内訳　恒常管理３</vt:lpstr>
      <vt:lpstr>数量内訳　恒常管理４</vt:lpstr>
      <vt:lpstr>数量内訳　恒常管理５</vt:lpstr>
      <vt:lpstr>数量内訳　恒常管理６</vt:lpstr>
      <vt:lpstr>数量内訳　恒常管理７</vt:lpstr>
      <vt:lpstr>数量内訳　恒常管理８</vt:lpstr>
      <vt:lpstr>数量内訳（芝刈更正）</vt:lpstr>
      <vt:lpstr>'数量内訳　恒常管理'!Print_Area</vt:lpstr>
      <vt:lpstr>'数量内訳　恒常管理２'!Print_Area</vt:lpstr>
      <vt:lpstr>'数量内訳　恒常管理３'!Print_Area</vt:lpstr>
      <vt:lpstr>'数量内訳　恒常管理５'!Print_Area</vt:lpstr>
      <vt:lpstr>'数量内訳　恒常管理７'!Print_Area</vt:lpstr>
      <vt:lpstr>'数量内訳（芝刈更正）'!Print_Area</vt:lpstr>
      <vt:lpstr>数量表!Print_Area</vt:lpstr>
      <vt:lpstr>'数量内訳　恒常管理'!Print_Titles</vt:lpstr>
      <vt:lpstr>'数量内訳　恒常管理２'!Print_Titles</vt:lpstr>
      <vt:lpstr>'数量内訳　恒常管理３'!Print_Titles</vt:lpstr>
      <vt:lpstr>'数量内訳　恒常管理５'!Print_Titles</vt:lpstr>
      <vt:lpstr>'数量内訳　恒常管理６'!Print_Titles</vt:lpstr>
      <vt:lpstr>'数量内訳　恒常管理７'!Print_Titles</vt:lpstr>
      <vt:lpstr>'数量内訳　恒常管理８'!Print_Titles</vt:lpstr>
      <vt:lpstr>'数量内訳（芝刈更正）'!Print_Titles</vt:lpstr>
      <vt:lpstr>数量表!Print_Titles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Tohru Sugimoto</dc:creator>
  <cp:lastModifiedBy>松村　和子</cp:lastModifiedBy>
  <cp:lastPrinted>2024-03-15T04:24:11Z</cp:lastPrinted>
  <dcterms:created xsi:type="dcterms:W3CDTF">2014-12-19T00:11:18Z</dcterms:created>
  <dcterms:modified xsi:type="dcterms:W3CDTF">2024-03-18T02:53:11Z</dcterms:modified>
</cp:coreProperties>
</file>