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KawaiYu\Desktop\"/>
    </mc:Choice>
  </mc:AlternateContent>
  <xr:revisionPtr revIDLastSave="0" documentId="13_ncr:1_{3892F945-4E59-4D8B-B1EA-D9D50B1EB570}" xr6:coauthVersionLast="47" xr6:coauthVersionMax="47" xr10:uidLastSave="{00000000-0000-0000-0000-000000000000}"/>
  <bookViews>
    <workbookView xWindow="-108" yWindow="-108" windowWidth="23256" windowHeight="14160" tabRatio="927" xr2:uid="{00000000-000D-0000-FFFF-FFFF00000000}"/>
  </bookViews>
  <sheets>
    <sheet name="別紙１－１" sheetId="503" r:id="rId1"/>
    <sheet name="別紙１－２" sheetId="406" r:id="rId2"/>
    <sheet name="別紙２" sheetId="511" r:id="rId3"/>
    <sheet name="別紙２（記載例）" sheetId="512" r:id="rId4"/>
    <sheet name="誓約書" sheetId="513" r:id="rId5"/>
    <sheet name="別紙●24" sheetId="66" state="hidden" r:id="rId6"/>
  </sheets>
  <externalReferences>
    <externalReference r:id="rId7"/>
    <externalReference r:id="rId8"/>
    <externalReference r:id="rId9"/>
  </externalReferences>
  <definedNames>
    <definedName name="ｋ">#N/A</definedName>
    <definedName name="_xlnm.Print_Area" localSheetId="4">誓約書!$A$1:$J$25</definedName>
    <definedName name="_xlnm.Print_Area" localSheetId="5">#N/A</definedName>
    <definedName name="_xlnm.Print_Area" localSheetId="0">'別紙１－１'!$A$1:$AF$242</definedName>
    <definedName name="_xlnm.Print_Area" localSheetId="1">#N/A</definedName>
    <definedName name="_xlnm.Print_Area" localSheetId="2">別紙２!$A$1:$AK$82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96" i="503" l="1"/>
  <c r="AI105" i="406"/>
  <c r="AI103" i="406"/>
  <c r="AI102" i="406"/>
  <c r="AI100" i="406"/>
  <c r="AI98" i="406"/>
  <c r="AI97" i="406"/>
  <c r="AG98" i="406"/>
  <c r="AG97" i="406"/>
  <c r="AG95" i="406"/>
  <c r="AG92" i="406"/>
  <c r="AI87" i="406"/>
  <c r="AI85" i="406"/>
  <c r="AG84" i="406"/>
  <c r="AJ84" i="406"/>
  <c r="AI84" i="406"/>
  <c r="AI83" i="406"/>
  <c r="AI82" i="406"/>
  <c r="AI81" i="406"/>
  <c r="AI80" i="406"/>
  <c r="AI79" i="406"/>
  <c r="AI78" i="406"/>
  <c r="AI77" i="406"/>
  <c r="AI76" i="406"/>
  <c r="AI75" i="406"/>
  <c r="AI74" i="406"/>
  <c r="AI73" i="406"/>
  <c r="AI72" i="406"/>
  <c r="AK71" i="406"/>
  <c r="AJ71" i="406"/>
  <c r="AI71" i="406"/>
  <c r="AH71" i="406"/>
  <c r="AG72" i="406"/>
  <c r="AG71" i="406"/>
  <c r="AI69" i="406"/>
  <c r="AI67" i="406"/>
  <c r="AI65" i="406"/>
  <c r="AI64" i="406"/>
  <c r="AI63" i="406"/>
  <c r="AI62" i="406"/>
  <c r="AI61" i="406"/>
  <c r="AI60" i="406"/>
  <c r="AI59" i="406"/>
  <c r="AI58" i="406"/>
  <c r="AI57" i="406"/>
  <c r="AI56" i="406"/>
  <c r="AI55" i="406"/>
  <c r="AI53" i="406"/>
  <c r="AI52" i="406"/>
  <c r="AI51" i="406"/>
  <c r="AI50" i="406"/>
  <c r="AI49" i="406"/>
  <c r="AK48" i="406"/>
  <c r="AJ48" i="406"/>
  <c r="AI48" i="406"/>
  <c r="AG49" i="406"/>
  <c r="AG48" i="406"/>
  <c r="AI47" i="406"/>
  <c r="AI46" i="406"/>
  <c r="AI45" i="406"/>
  <c r="AI44" i="406"/>
  <c r="AI43" i="406"/>
  <c r="AI42" i="406"/>
  <c r="AI41" i="406"/>
  <c r="AI40" i="406"/>
  <c r="AI38" i="406"/>
  <c r="AG39" i="406"/>
  <c r="AI36" i="406"/>
  <c r="AI34" i="406"/>
  <c r="AG33" i="406"/>
  <c r="AI33" i="406"/>
  <c r="AI32" i="406"/>
  <c r="AI30" i="406"/>
  <c r="AI28" i="406"/>
  <c r="AJ27" i="406"/>
  <c r="AI27" i="406"/>
  <c r="AI26" i="406"/>
  <c r="AI25" i="406"/>
  <c r="AI24" i="406"/>
  <c r="AI23" i="406"/>
  <c r="AI21" i="406"/>
  <c r="AI19" i="406"/>
  <c r="AJ18" i="406"/>
  <c r="AI18" i="406"/>
  <c r="AG19" i="406"/>
  <c r="AG18" i="406"/>
  <c r="AI17" i="406"/>
  <c r="AI16" i="406"/>
  <c r="AI14" i="406"/>
  <c r="AI12" i="406"/>
  <c r="AI11" i="406"/>
  <c r="AK10" i="406"/>
  <c r="AJ10" i="406"/>
  <c r="AI10" i="406"/>
  <c r="AG10" i="406"/>
  <c r="AG8" i="406"/>
  <c r="AG5" i="406"/>
  <c r="AI171" i="503"/>
  <c r="AI50" i="503"/>
  <c r="AI49" i="503"/>
  <c r="AI48" i="503"/>
  <c r="AI47" i="503"/>
  <c r="AI45" i="503"/>
  <c r="AI43" i="503"/>
  <c r="AI42" i="503"/>
  <c r="AI26" i="503"/>
  <c r="AG115" i="503"/>
  <c r="AG103" i="406" l="1"/>
  <c r="AG102" i="406"/>
  <c r="AG27" i="406"/>
  <c r="AG38" i="406"/>
  <c r="AJ38" i="406"/>
  <c r="AJ33" i="406"/>
  <c r="AG28" i="406"/>
  <c r="AI239" i="503" l="1"/>
  <c r="AI238" i="503"/>
  <c r="AI237" i="503"/>
  <c r="AI236" i="503"/>
  <c r="AI235" i="503"/>
  <c r="AI234" i="503"/>
  <c r="AI233" i="503"/>
  <c r="AI232" i="503"/>
  <c r="AI231" i="503"/>
  <c r="AI230" i="503"/>
  <c r="AI229" i="503"/>
  <c r="AI227" i="503"/>
  <c r="AI225" i="503"/>
  <c r="AI223" i="503"/>
  <c r="AI221" i="503"/>
  <c r="AI220" i="503"/>
  <c r="AI219" i="503"/>
  <c r="AI218" i="503"/>
  <c r="AI217" i="503"/>
  <c r="AG218" i="503"/>
  <c r="AG217" i="503"/>
  <c r="AI216" i="503"/>
  <c r="AI215" i="503"/>
  <c r="AI213" i="503"/>
  <c r="AI211" i="503"/>
  <c r="AI210" i="503"/>
  <c r="AG211" i="503"/>
  <c r="AG210" i="503"/>
  <c r="AG206" i="503"/>
  <c r="AG205" i="503"/>
  <c r="AI208" i="503"/>
  <c r="AI206" i="503"/>
  <c r="AI205" i="503"/>
  <c r="AG184" i="503"/>
  <c r="AG185" i="503"/>
  <c r="AI204" i="503"/>
  <c r="AI203" i="503"/>
  <c r="AI201" i="503"/>
  <c r="AI199" i="503"/>
  <c r="AI198" i="503"/>
  <c r="AI196" i="503"/>
  <c r="AI194" i="503"/>
  <c r="AI192" i="503"/>
  <c r="AI190" i="503"/>
  <c r="AI188" i="503"/>
  <c r="AI187" i="503"/>
  <c r="AI184" i="503"/>
  <c r="AG182" i="503"/>
  <c r="AG179" i="503"/>
  <c r="AI174" i="503" l="1"/>
  <c r="AI172" i="503"/>
  <c r="AJ171" i="503"/>
  <c r="AG171" i="503"/>
  <c r="AI170" i="503"/>
  <c r="AI169" i="503"/>
  <c r="AI168" i="503"/>
  <c r="AI167" i="503"/>
  <c r="AI166" i="503"/>
  <c r="AI165" i="503"/>
  <c r="AI164" i="503"/>
  <c r="AI163" i="503"/>
  <c r="AI162" i="503"/>
  <c r="AK162" i="503"/>
  <c r="AJ162" i="503"/>
  <c r="AG163" i="503"/>
  <c r="AG162" i="503"/>
  <c r="AH144" i="503"/>
  <c r="AI161" i="503"/>
  <c r="AI160" i="503"/>
  <c r="AI159" i="503"/>
  <c r="AI158" i="503"/>
  <c r="AI157" i="503"/>
  <c r="AI156" i="503"/>
  <c r="AI155" i="503"/>
  <c r="AI154" i="503"/>
  <c r="AI153" i="503"/>
  <c r="AI152" i="503"/>
  <c r="AI151" i="503"/>
  <c r="AI150" i="503"/>
  <c r="AI149" i="503"/>
  <c r="AI148" i="503"/>
  <c r="AI147" i="503"/>
  <c r="AI146" i="503"/>
  <c r="AI145" i="503"/>
  <c r="AK144" i="503"/>
  <c r="AJ144" i="503"/>
  <c r="AI144" i="503"/>
  <c r="AG145" i="503"/>
  <c r="AG144" i="503"/>
  <c r="AI135" i="503"/>
  <c r="AI140" i="503"/>
  <c r="AI118" i="503"/>
  <c r="AI137" i="503"/>
  <c r="AI134" i="503"/>
  <c r="AI117" i="503"/>
  <c r="AI142" i="503"/>
  <c r="AI119" i="503"/>
  <c r="AI122" i="503"/>
  <c r="AI130" i="503"/>
  <c r="AI126" i="503"/>
  <c r="AI125" i="503"/>
  <c r="AI121" i="503"/>
  <c r="AI128" i="503"/>
  <c r="AI127" i="503"/>
  <c r="AI136" i="503"/>
  <c r="AI129" i="503"/>
  <c r="AI138" i="503"/>
  <c r="AI132" i="503"/>
  <c r="AI113" i="503"/>
  <c r="AI124" i="503"/>
  <c r="AI116" i="503"/>
  <c r="AI115" i="503"/>
  <c r="AI133" i="503"/>
  <c r="AI123" i="503"/>
  <c r="AI114" i="503"/>
  <c r="AK114" i="503"/>
  <c r="AJ114" i="503"/>
  <c r="AG114" i="503"/>
  <c r="AI112" i="503"/>
  <c r="AI111" i="503"/>
  <c r="AI110" i="503"/>
  <c r="AI109" i="503"/>
  <c r="AI108" i="503"/>
  <c r="AI107" i="503"/>
  <c r="AI106" i="503"/>
  <c r="AI105" i="503"/>
  <c r="AI103" i="503"/>
  <c r="AI102" i="503"/>
  <c r="AI101" i="503"/>
  <c r="AI100" i="503"/>
  <c r="AI97" i="503"/>
  <c r="AJ95" i="503"/>
  <c r="AI95" i="503"/>
  <c r="AI83" i="503"/>
  <c r="AI81" i="503"/>
  <c r="AI79" i="503"/>
  <c r="AI77" i="503"/>
  <c r="AI75" i="503"/>
  <c r="AI74" i="503"/>
  <c r="AI71" i="503"/>
  <c r="AI70" i="503"/>
  <c r="AI69" i="503"/>
  <c r="AI68" i="503"/>
  <c r="AG11" i="503"/>
  <c r="AG95" i="503"/>
  <c r="AG69" i="503"/>
  <c r="AK68" i="503"/>
  <c r="AJ68" i="503"/>
  <c r="AI93" i="503"/>
  <c r="AI87" i="503"/>
  <c r="AI88" i="503"/>
  <c r="AI86" i="503"/>
  <c r="AI85" i="503"/>
  <c r="AI89" i="503"/>
  <c r="AI84" i="503"/>
  <c r="AI90" i="503"/>
  <c r="AI94" i="503"/>
  <c r="AI92" i="503"/>
  <c r="AI91" i="503"/>
  <c r="AG68" i="503"/>
  <c r="AI66" i="503"/>
  <c r="AI64" i="503"/>
  <c r="AI63" i="503"/>
  <c r="AJ63" i="503"/>
  <c r="AG63" i="503"/>
  <c r="AI62" i="503"/>
  <c r="AJ54" i="503"/>
  <c r="AI61" i="503"/>
  <c r="AI59" i="503"/>
  <c r="AI55" i="503"/>
  <c r="AI57" i="503"/>
  <c r="AI54" i="503"/>
  <c r="AG55" i="503"/>
  <c r="AG54" i="503"/>
  <c r="AG42" i="503"/>
  <c r="AG43" i="503"/>
  <c r="AI51" i="503"/>
  <c r="AJ42" i="503"/>
  <c r="AI41" i="503"/>
  <c r="AI40" i="503"/>
  <c r="AI35" i="503"/>
  <c r="AI33" i="503"/>
  <c r="AK33" i="503"/>
  <c r="AJ33" i="503"/>
  <c r="AI10" i="503"/>
  <c r="AI13" i="503"/>
  <c r="AI14" i="503"/>
  <c r="AI15" i="503"/>
  <c r="AI16" i="503"/>
  <c r="AI18" i="503"/>
  <c r="AI20" i="503"/>
  <c r="AI22" i="503"/>
  <c r="AI24" i="503"/>
  <c r="AI27" i="503"/>
  <c r="AI29" i="503"/>
  <c r="AI31" i="503"/>
  <c r="AI32" i="503"/>
  <c r="AI34" i="503"/>
  <c r="AI37" i="503"/>
  <c r="AI39" i="503"/>
  <c r="AG33" i="503"/>
  <c r="AK10" i="503"/>
  <c r="AJ10" i="503"/>
  <c r="AG10" i="503"/>
  <c r="AG5" i="503"/>
  <c r="AG8" i="50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8D5B5558-CB7B-4CA9-BCE1-041BB1EB736D}">
      <text>
        <r>
          <rPr>
            <b/>
            <sz val="9"/>
            <color indexed="81"/>
            <rFont val="MS P ゴシック"/>
            <family val="3"/>
            <charset val="128"/>
          </rPr>
          <t>記載不要です。</t>
        </r>
      </text>
    </comment>
    <comment ref="AJ13" authorId="0" shapeId="0" xr:uid="{99AD1998-F5A4-4173-B3E6-EC782BD1D687}">
      <text>
        <r>
          <rPr>
            <b/>
            <sz val="9"/>
            <color indexed="81"/>
            <rFont val="MS P ゴシック"/>
            <family val="3"/>
            <charset val="128"/>
          </rPr>
          <t>記載不要です。</t>
        </r>
      </text>
    </comment>
    <comment ref="AB20" authorId="0" shapeId="0" xr:uid="{265DB9F9-976B-409C-817A-80E07E55B432}">
      <text>
        <r>
          <rPr>
            <b/>
            <sz val="9"/>
            <color indexed="81"/>
            <rFont val="MS P ゴシック"/>
            <family val="3"/>
            <charset val="128"/>
          </rPr>
          <t>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1" authorId="0" shapeId="0" xr:uid="{0E240C6A-FF71-436D-BEF3-26CE90BDF664}">
      <text>
        <r>
          <rPr>
            <b/>
            <sz val="10"/>
            <color indexed="81"/>
            <rFont val="MS P ゴシック"/>
            <family val="3"/>
            <charset val="128"/>
          </rPr>
          <t xml:space="preserve">
法人の所在地・名称・代表者の情報を記入してください。
(事業所の情報ではないのでご注意ください。)</t>
        </r>
      </text>
    </comment>
  </commentList>
</comments>
</file>

<file path=xl/sharedStrings.xml><?xml version="1.0" encoding="utf-8"?>
<sst xmlns="http://schemas.openxmlformats.org/spreadsheetml/2006/main" count="2476" uniqueCount="417">
  <si>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</si>
  <si>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</si>
  <si>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</si>
  <si>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</si>
  <si>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</si>
  <si>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</si>
  <si>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</si>
  <si>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</si>
  <si>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</si>
  <si>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</si>
  <si>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</si>
  <si>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</si>
  <si>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</si>
  <si>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</si>
  <si>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</si>
  <si>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</si>
  <si>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</si>
  <si>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</si>
  <si>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</si>
  <si>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</si>
  <si>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</si>
  <si>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</si>
  <si>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</si>
  <si>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</si>
  <si>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</si>
  <si>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</si>
  <si>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</si>
  <si>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</si>
  <si>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</si>
  <si>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</si>
  <si>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</si>
  <si>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</si>
  <si>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</si>
  <si>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</si>
  <si>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</si>
  <si>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</si>
  <si>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</si>
  <si>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</si>
  <si>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</si>
  <si>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</si>
  <si>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</si>
  <si>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</si>
  <si>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</si>
  <si>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</si>
  <si>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</si>
  <si>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</si>
  <si>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</si>
  <si>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</si>
  <si>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</si>
  <si>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</si>
  <si>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</si>
  <si>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</si>
  <si>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</si>
  <si>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</si>
  <si>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</si>
  <si>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</si>
  <si>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</si>
  <si>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</si>
  <si>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</si>
  <si>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</si>
  <si>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</si>
  <si>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</si>
  <si>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</si>
  <si>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</si>
  <si>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</si>
  <si>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</si>
  <si>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</si>
  <si>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</si>
  <si>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</si>
  <si>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</si>
  <si>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</si>
  <si>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</si>
  <si>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</si>
  <si>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</si>
  <si>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</si>
  <si>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</si>
  <si>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</si>
  <si>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</si>
  <si>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</si>
  <si>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</si>
  <si>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</si>
  <si>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</si>
  <si>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</si>
  <si>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</si>
  <si>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</si>
  <si>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</si>
  <si>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</si>
  <si>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</si>
  <si>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</si>
  <si>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</si>
  <si>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</si>
  <si>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</si>
  <si>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</si>
  <si>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</si>
  <si>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</si>
  <si>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</si>
  <si>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</si>
  <si>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</si>
  <si>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</si>
  <si>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</si>
  <si>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</si>
  <si>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</si>
  <si>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</si>
  <si>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</si>
  <si>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</si>
  <si>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</si>
  <si>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</si>
  <si>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</si>
  <si>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</si>
  <si>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</si>
  <si>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</si>
  <si>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</si>
  <si>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</si>
  <si>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</si>
  <si>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</si>
  <si>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</si>
  <si>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</si>
  <si>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</si>
  <si>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</si>
  <si>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</si>
  <si>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</si>
  <si>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</si>
  <si>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</si>
  <si>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</si>
  <si>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</si>
  <si>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</si>
  <si>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</si>
  <si>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</si>
  <si>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</si>
  <si>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</si>
  <si>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</si>
  <si>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</si>
  <si>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</si>
  <si>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</si>
  <si>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</si>
  <si>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</si>
  <si>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</si>
  <si>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</si>
  <si>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</si>
  <si>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</si>
  <si>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</si>
  <si>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</si>
  <si>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</si>
  <si>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</si>
  <si>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</si>
  <si>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</si>
  <si>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</si>
  <si>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</si>
  <si>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</si>
  <si>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</si>
  <si>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</si>
  <si>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</si>
  <si>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</si>
  <si>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</si>
  <si>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</si>
  <si>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</si>
  <si>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</si>
  <si>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</si>
  <si>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</si>
  <si>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</si>
  <si>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</si>
  <si>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</si>
  <si>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</si>
  <si>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</si>
  <si>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</si>
  <si>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</si>
  <si>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</si>
  <si>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</si>
  <si>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</si>
  <si>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</si>
  <si>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</si>
  <si>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</si>
  <si>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</si>
  <si>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</si>
  <si>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</si>
  <si>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</si>
  <si>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</si>
  <si>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</si>
  <si>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</si>
  <si>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</si>
  <si>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</si>
  <si>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</si>
  <si>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</si>
  <si>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</si>
  <si>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</si>
  <si>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</si>
  <si>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</si>
  <si>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</si>
  <si>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</si>
  <si>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</si>
  <si>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</si>
  <si>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</si>
  <si>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</si>
  <si>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</si>
  <si>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</si>
  <si>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</si>
  <si>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</si>
  <si>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</si>
  <si>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</si>
  <si>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</si>
  <si>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</si>
  <si>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</si>
  <si>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</si>
  <si>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</si>
  <si>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</si>
  <si>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</si>
  <si>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</si>
  <si>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</si>
  <si>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</si>
  <si>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</si>
  <si>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</si>
  <si>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</si>
  <si>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</si>
  <si>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</si>
  <si>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</si>
  <si>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</si>
  <si>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</si>
  <si>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</si>
  <si>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</si>
  <si>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</si>
  <si>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</si>
  <si>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</si>
  <si>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</si>
  <si>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</si>
  <si>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</si>
  <si>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</si>
  <si>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</si>
  <si>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</si>
  <si>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</si>
  <si>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</si>
  <si>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</si>
  <si>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</si>
  <si>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</si>
  <si>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</si>
  <si>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</si>
  <si>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</si>
  <si>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</si>
  <si>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</si>
  <si>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</si>
  <si>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</si>
  <si>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</si>
  <si>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</si>
  <si>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</si>
  <si>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</si>
  <si>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</si>
  <si>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</si>
  <si>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</si>
  <si>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</si>
  <si>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</si>
  <si>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</si>
  <si>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</si>
  <si>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</si>
  <si>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</si>
  <si>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</si>
  <si>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</si>
  <si>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</si>
  <si>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</si>
  <si>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</si>
  <si>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</si>
  <si>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</si>
  <si>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</si>
  <si>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</si>
  <si>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</si>
  <si>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</si>
  <si>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</si>
  <si>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</si>
  <si>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</si>
  <si>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</si>
  <si>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</si>
  <si>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</si>
  <si>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</si>
  <si>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</si>
  <si>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</si>
  <si>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</si>
  <si>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</si>
  <si>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</si>
  <si>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</si>
  <si>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</si>
  <si>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</si>
  <si>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</si>
  <si>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</si>
  <si>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</si>
  <si>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</si>
  <si>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</si>
  <si>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</si>
  <si>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</si>
  <si>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</si>
  <si>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</si>
  <si>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</si>
  <si>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</si>
  <si>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</si>
  <si>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</si>
  <si>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</si>
  <si>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</si>
  <si>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</si>
  <si>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</si>
  <si>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</si>
  <si>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</si>
  <si>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</si>
  <si>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</si>
  <si>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</si>
  <si>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</si>
  <si>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</si>
  <si>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</si>
  <si>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</si>
  <si>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</si>
  <si>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</si>
  <si>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</si>
  <si>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</si>
  <si>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</si>
  <si>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</si>
  <si>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</si>
  <si>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</si>
  <si>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</si>
  <si>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</si>
  <si>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</si>
  <si>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</si>
  <si>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</si>
  <si>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</si>
  <si>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</si>
  <si>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</si>
  <si>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</si>
  <si>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</si>
  <si>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</si>
  <si>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</si>
  <si>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</si>
  <si>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</si>
  <si>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</si>
  <si>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</si>
  <si>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</si>
  <si>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</si>
  <si>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</si>
  <si>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</si>
  <si>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</si>
  <si>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</si>
  <si>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</si>
  <si>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</si>
  <si>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</si>
  <si>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</si>
  <si>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</si>
  <si>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</si>
  <si>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</si>
  <si>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</si>
  <si>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</si>
  <si>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</si>
  <si>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</si>
  <si>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</si>
  <si>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</si>
  <si>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</si>
  <si>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</si>
  <si>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</si>
  <si>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</si>
  <si>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</si>
  <si>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</si>
  <si>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</si>
  <si>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</si>
  <si>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</si>
  <si>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</si>
  <si>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</si>
  <si>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</si>
  <si>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</si>
  <si>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</si>
  <si>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</si>
  <si>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</si>
  <si>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</si>
  <si>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</si>
  <si>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</si>
  <si>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</si>
  <si>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</si>
  <si>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</si>
  <si>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</si>
  <si>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</si>
  <si>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</si>
  <si>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</si>
  <si>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</si>
  <si>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</si>
  <si>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</si>
  <si>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</si>
  <si>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２ 加算Ⅱ</t>
    <rPh sb="2" eb="4">
      <t>カサン</t>
    </rPh>
    <phoneticPr fontId="1"/>
  </si>
  <si>
    <t>##SATELLITE</t>
    <phoneticPr fontId="1"/>
  </si>
  <si>
    <t>□</t>
    <phoneticPr fontId="1"/>
  </si>
  <si>
    <t>大阪市中央区大手前2丁目</t>
    <phoneticPr fontId="1"/>
  </si>
  <si>
    <t>株式会社　大阪介護</t>
    <phoneticPr fontId="1"/>
  </si>
  <si>
    <t>カブシキガイシャ　オオサカカイゴ</t>
    <phoneticPr fontId="1"/>
  </si>
  <si>
    <t>0000</t>
    <phoneticPr fontId="1"/>
  </si>
  <si>
    <t>大阪</t>
    <rPh sb="0" eb="2">
      <t>オオサカ</t>
    </rPh>
    <phoneticPr fontId="1"/>
  </si>
  <si>
    <t>府</t>
    <rPh sb="0" eb="1">
      <t>フ</t>
    </rPh>
    <phoneticPr fontId="1"/>
  </si>
  <si>
    <t>市</t>
    <rPh sb="0" eb="1">
      <t>シ</t>
    </rPh>
    <phoneticPr fontId="1"/>
  </si>
  <si>
    <t>中央区大手前２丁目</t>
    <rPh sb="0" eb="3">
      <t>チュウオウク</t>
    </rPh>
    <rPh sb="3" eb="6">
      <t>オオテマエ</t>
    </rPh>
    <rPh sb="7" eb="9">
      <t>チョウメ</t>
    </rPh>
    <phoneticPr fontId="1"/>
  </si>
  <si>
    <t>06-××××-××××</t>
    <phoneticPr fontId="1"/>
  </si>
  <si>
    <t>株式会社</t>
    <phoneticPr fontId="1"/>
  </si>
  <si>
    <t>代表取締役</t>
    <rPh sb="0" eb="2">
      <t>ダイヒョウ</t>
    </rPh>
    <rPh sb="2" eb="5">
      <t>トリシマリヤク</t>
    </rPh>
    <phoneticPr fontId="1"/>
  </si>
  <si>
    <t>大阪　太郎</t>
    <rPh sb="0" eb="2">
      <t>オオサカ</t>
    </rPh>
    <rPh sb="3" eb="5">
      <t>タロウ</t>
    </rPh>
    <phoneticPr fontId="1"/>
  </si>
  <si>
    <t>大阪</t>
    <phoneticPr fontId="1"/>
  </si>
  <si>
    <t>大阪市</t>
    <rPh sb="0" eb="3">
      <t>オオサカシ</t>
    </rPh>
    <phoneticPr fontId="1"/>
  </si>
  <si>
    <t>○●町２丁目５番３３号</t>
    <phoneticPr fontId="1"/>
  </si>
  <si>
    <t>オオサカカイゴサービス</t>
    <phoneticPr fontId="1"/>
  </si>
  <si>
    <t>大阪介護サービス</t>
    <phoneticPr fontId="1"/>
  </si>
  <si>
    <t>○△</t>
    <phoneticPr fontId="1"/>
  </si>
  <si>
    <t>06-××××-××××</t>
  </si>
  <si>
    <t>○</t>
  </si>
  <si>
    <t>■</t>
  </si>
  <si>
    <t>看護体制強化加算　なし</t>
    <phoneticPr fontId="1"/>
  </si>
  <si>
    <t>看護体制強化加算　加算Ⅰ</t>
    <rPh sb="9" eb="11">
      <t>カサン</t>
    </rPh>
    <phoneticPr fontId="1"/>
  </si>
  <si>
    <t>別添のとおり（介護給付費算定に係る体制等状況一覧表及び届出必要書類）</t>
    <phoneticPr fontId="1"/>
  </si>
  <si>
    <t>【居宅サービス用】</t>
  </si>
  <si>
    <t>誓　　　　　約　　　　　書</t>
  </si>
  <si>
    <t>２．今回の届出に関して、後日、大阪府から必要書類の提出を求められ、今回の届出が
   虚偽若しくは基準を満たしていないことが判明した場合には、速やかに大阪府の指示
   に従って必要な措置をとること。</t>
    <phoneticPr fontId="1"/>
  </si>
  <si>
    <t xml:space="preserve">                           【署名欄】</t>
    <phoneticPr fontId="1"/>
  </si>
  <si>
    <t>名称：</t>
  </si>
  <si>
    <t>代表者の職・氏名：</t>
    <phoneticPr fontId="1"/>
  </si>
  <si>
    <t>主たる事務所の所在地：        　　　　</t>
    <phoneticPr fontId="1"/>
  </si>
  <si>
    <t>　上記事項１及び２について誓約します。</t>
    <phoneticPr fontId="1"/>
  </si>
  <si>
    <t>　なお、事業運営にあたっては、介護保険法、その他の関係法令等を遵守することを誓約します。</t>
    <phoneticPr fontId="1"/>
  </si>
  <si>
    <t>令和6年　月　日</t>
    <rPh sb="0" eb="2">
      <t>レイワ</t>
    </rPh>
    <rPh sb="3" eb="4">
      <t>ネン</t>
    </rPh>
    <rPh sb="5" eb="6">
      <t>ガツ</t>
    </rPh>
    <rPh sb="7" eb="8">
      <t>ニチ</t>
    </rPh>
    <phoneticPr fontId="1"/>
  </si>
  <si>
    <t>　</t>
    <phoneticPr fontId="1"/>
  </si>
  <si>
    <t>１．今回、国が定める「指定居宅サービスに要する費用の額の算定に関する基準 (平成
   12年厚生省告示第19号)」「指定介護予防サービス要する費用の額の算定に関する基準(平成十八年厚生省告示第百二十七号)等に該当するとして届出た「介護給付費算定に係る体制等状況一覧表（改定用）」に記載した事項については、基準・通知等の内容を理解したうえで、当該事業所が基準を満たし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</si>
</sst>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1"/>
      <name val="HGPｺﾞｼｯｸM"/>
      <family val="3"/>
      <charset val="128"/>
    </font>
    <font>
      <sz val="11"/>
      <name val="ＭＳ ゴシック"/>
      <family val="3"/>
      <charset val="128"/>
    </font>
    <font>
      <sz val="11"/>
      <color rgb="FFFF0000"/>
      <name val="HGPｺﾞｼｯｸM"/>
      <family val="3"/>
      <charset val="128"/>
    </font>
    <font>
      <sz val="10"/>
      <name val="HGPｺﾞｼｯｸM"/>
      <family val="3"/>
      <charset val="128"/>
    </font>
    <font>
      <b/>
      <sz val="9"/>
      <color indexed="81"/>
      <name val="MS P ゴシック"/>
      <family val="3"/>
      <charset val="128"/>
    </font>
    <font>
      <sz val="10.5"/>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0"/>
      <color indexed="81"/>
      <name val="MS P ゴシック"/>
      <family val="3"/>
      <charset val="128"/>
    </font>
    <font>
      <sz val="12"/>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5" applyNumberFormat="0" applyFont="0" applyAlignment="0" applyProtection="0">
      <alignment vertical="center"/>
    </xf>
    <xf numFmtId="0" fontId="17" fillId="0" borderId="76" applyNumberFormat="0" applyFill="0" applyAlignment="0" applyProtection="0">
      <alignment vertical="center"/>
    </xf>
    <xf numFmtId="0" fontId="18" fillId="30" borderId="0" applyNumberFormat="0" applyBorder="0" applyAlignment="0" applyProtection="0">
      <alignment vertical="center"/>
    </xf>
    <xf numFmtId="0" fontId="19" fillId="31" borderId="7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8" applyNumberFormat="0" applyFill="0" applyAlignment="0" applyProtection="0">
      <alignment vertical="center"/>
    </xf>
    <xf numFmtId="0" fontId="22" fillId="0" borderId="79" applyNumberFormat="0" applyFill="0" applyAlignment="0" applyProtection="0">
      <alignment vertical="center"/>
    </xf>
    <xf numFmtId="0" fontId="23" fillId="0" borderId="80" applyNumberFormat="0" applyFill="0" applyAlignment="0" applyProtection="0">
      <alignment vertical="center"/>
    </xf>
    <xf numFmtId="0" fontId="23" fillId="0" borderId="0" applyNumberFormat="0" applyFill="0" applyBorder="0" applyAlignment="0" applyProtection="0">
      <alignment vertical="center"/>
    </xf>
    <xf numFmtId="0" fontId="24" fillId="0" borderId="81" applyNumberFormat="0" applyFill="0" applyAlignment="0" applyProtection="0">
      <alignment vertical="center"/>
    </xf>
    <xf numFmtId="0" fontId="25" fillId="31" borderId="82" applyNumberFormat="0" applyAlignment="0" applyProtection="0">
      <alignment vertical="center"/>
    </xf>
    <xf numFmtId="0" fontId="26" fillId="0" borderId="0" applyNumberFormat="0" applyFill="0" applyBorder="0" applyAlignment="0" applyProtection="0">
      <alignment vertical="center"/>
    </xf>
    <xf numFmtId="0" fontId="27" fillId="2" borderId="77"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8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applyAlignment="1">
      <alignment vertical="center"/>
    </xf>
    <xf numFmtId="0" fontId="3" fillId="0" borderId="27" xfId="0" applyFont="1" applyBorder="1" applyAlignment="1">
      <alignment vertical="center" wrapText="1"/>
    </xf>
    <xf numFmtId="0" fontId="3" fillId="0" borderId="5" xfId="0" applyFont="1" applyBorder="1" applyAlignment="1">
      <alignment vertical="center"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vertical="center" wrapText="1"/>
    </xf>
    <xf numFmtId="0" fontId="3" fillId="0" borderId="17"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vertical="center" wrapText="1"/>
    </xf>
    <xf numFmtId="0" fontId="3" fillId="0" borderId="31" xfId="0" applyFont="1" applyBorder="1" applyAlignment="1">
      <alignmen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3" fillId="0" borderId="33" xfId="0" applyFont="1" applyBorder="1" applyAlignment="1">
      <alignment vertical="center"/>
    </xf>
    <xf numFmtId="0" fontId="0" fillId="0" borderId="33" xfId="0" applyBorder="1" applyAlignment="1">
      <alignment vertical="center"/>
    </xf>
    <xf numFmtId="0" fontId="3" fillId="0" borderId="32" xfId="0" applyFont="1" applyBorder="1" applyAlignment="1">
      <alignment vertical="center"/>
    </xf>
    <xf numFmtId="0" fontId="3" fillId="0" borderId="15" xfId="0" applyFont="1" applyBorder="1" applyAlignment="1">
      <alignmen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3" fillId="0" borderId="31" xfId="0" applyFont="1" applyBorder="1" applyAlignment="1">
      <alignmen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53" xfId="0" applyFont="1" applyBorder="1" applyAlignment="1">
      <alignment vertical="center" wrapText="1" shrinkToFit="1"/>
    </xf>
    <xf numFmtId="0" fontId="3" fillId="0" borderId="53" xfId="0" applyFont="1" applyBorder="1" applyAlignment="1">
      <alignment vertical="center" wrapText="1"/>
    </xf>
    <xf numFmtId="0" fontId="3" fillId="33" borderId="0" xfId="0" applyFont="1" applyFill="1" applyAlignment="1">
      <alignment horizontal="left" vertical="center"/>
    </xf>
    <xf numFmtId="0" fontId="3" fillId="0" borderId="32" xfId="0" applyFont="1" applyBorder="1" applyAlignment="1">
      <alignment vertical="center" wrapText="1"/>
    </xf>
    <xf numFmtId="0" fontId="3" fillId="0" borderId="16" xfId="0" applyFont="1" applyBorder="1" applyAlignment="1">
      <alignment horizontal="lef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1"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3" xfId="0" applyFont="1" applyFill="1" applyBorder="1" applyAlignment="1">
      <alignment horizontal="left" vertical="center"/>
    </xf>
    <xf numFmtId="0" fontId="3" fillId="33" borderId="17" xfId="0" applyFont="1" applyFill="1" applyBorder="1" applyAlignment="1">
      <alignment vertical="top"/>
    </xf>
    <xf numFmtId="0" fontId="3" fillId="33" borderId="41" xfId="0" applyFont="1" applyFill="1" applyBorder="1" applyAlignment="1">
      <alignment horizontal="left" vertical="center" wrapText="1"/>
    </xf>
    <xf numFmtId="0" fontId="3" fillId="33" borderId="39" xfId="0" applyFont="1" applyFill="1" applyBorder="1" applyAlignment="1">
      <alignment vertical="center"/>
    </xf>
    <xf numFmtId="0" fontId="3" fillId="33" borderId="40" xfId="0" applyFont="1" applyFill="1" applyBorder="1" applyAlignment="1">
      <alignment vertical="center"/>
    </xf>
    <xf numFmtId="0" fontId="3" fillId="33" borderId="42" xfId="0" applyFont="1" applyFill="1" applyBorder="1" applyAlignment="1">
      <alignment vertical="center"/>
    </xf>
    <xf numFmtId="0" fontId="3" fillId="33" borderId="33" xfId="0" applyFont="1" applyFill="1" applyBorder="1" applyAlignment="1">
      <alignment vertical="center"/>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8" xfId="0" applyFont="1" applyFill="1" applyBorder="1" applyAlignment="1">
      <alignment vertical="center"/>
    </xf>
    <xf numFmtId="0" fontId="3" fillId="33" borderId="41"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2"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5"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5" xfId="0" applyFont="1" applyFill="1" applyBorder="1" applyAlignment="1">
      <alignment horizontal="left" vertical="center" wrapText="1"/>
    </xf>
    <xf numFmtId="0" fontId="3" fillId="33" borderId="41" xfId="0" applyFont="1" applyFill="1" applyBorder="1" applyAlignment="1">
      <alignment vertical="center"/>
    </xf>
    <xf numFmtId="0" fontId="3" fillId="33" borderId="49" xfId="0" applyFont="1" applyFill="1" applyBorder="1" applyAlignment="1">
      <alignment horizontal="left" vertical="center" wrapText="1"/>
    </xf>
    <xf numFmtId="0" fontId="3" fillId="33" borderId="47" xfId="0" applyFont="1" applyFill="1" applyBorder="1" applyAlignment="1">
      <alignment vertical="center"/>
    </xf>
    <xf numFmtId="0" fontId="3" fillId="33" borderId="39"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7" xfId="0" applyFont="1" applyFill="1" applyBorder="1" applyAlignment="1">
      <alignment horizontal="left" vertical="center"/>
    </xf>
    <xf numFmtId="0" fontId="10" fillId="33" borderId="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7" xfId="0" applyFont="1" applyFill="1" applyBorder="1" applyAlignment="1">
      <alignment horizontal="left" vertical="center" wrapText="1"/>
    </xf>
    <xf numFmtId="0" fontId="3" fillId="33" borderId="47"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31" xfId="0" applyFont="1" applyFill="1" applyBorder="1" applyAlignment="1">
      <alignment vertical="center" wrapText="1"/>
    </xf>
    <xf numFmtId="0" fontId="9" fillId="33" borderId="39" xfId="0" applyFont="1" applyFill="1" applyBorder="1" applyAlignment="1">
      <alignment horizontal="left" vertical="center"/>
    </xf>
    <xf numFmtId="0" fontId="9"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1" xfId="0" applyFont="1" applyFill="1" applyBorder="1" applyAlignment="1">
      <alignment horizontal="left" vertical="center" shrinkToFit="1"/>
    </xf>
    <xf numFmtId="0" fontId="9" fillId="33" borderId="42" xfId="0" applyFont="1" applyFill="1" applyBorder="1" applyAlignment="1">
      <alignment horizontal="left" vertical="center"/>
    </xf>
    <xf numFmtId="0" fontId="3" fillId="33" borderId="33" xfId="0" applyFont="1" applyFill="1" applyBorder="1" applyAlignment="1">
      <alignment horizontal="left" vertical="center" wrapText="1"/>
    </xf>
    <xf numFmtId="0" fontId="9" fillId="33" borderId="33" xfId="0" applyFont="1" applyFill="1" applyBorder="1" applyAlignment="1">
      <alignment horizontal="left" vertical="center"/>
    </xf>
    <xf numFmtId="0" fontId="3" fillId="33" borderId="50" xfId="0" applyFont="1" applyFill="1" applyBorder="1" applyAlignment="1">
      <alignment vertical="center"/>
    </xf>
    <xf numFmtId="0" fontId="3" fillId="33" borderId="49" xfId="0" applyFont="1" applyFill="1" applyBorder="1" applyAlignment="1">
      <alignmen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3"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0" xfId="0" applyFill="1" applyBorder="1" applyAlignment="1">
      <alignment vertical="center"/>
    </xf>
    <xf numFmtId="0" fontId="0" fillId="33" borderId="33" xfId="0" applyFill="1" applyBorder="1" applyAlignment="1">
      <alignment vertical="center"/>
    </xf>
    <xf numFmtId="0" fontId="0" fillId="33" borderId="37" xfId="0" applyFill="1" applyBorder="1" applyAlignment="1">
      <alignment vertical="center"/>
    </xf>
    <xf numFmtId="0" fontId="0" fillId="33" borderId="42" xfId="0" applyFill="1" applyBorder="1" applyAlignment="1">
      <alignment vertical="center"/>
    </xf>
    <xf numFmtId="0" fontId="0" fillId="33" borderId="43" xfId="0" applyFill="1" applyBorder="1" applyAlignment="1">
      <alignment vertical="center"/>
    </xf>
    <xf numFmtId="0" fontId="0" fillId="33" borderId="13" xfId="0" applyFill="1" applyBorder="1" applyAlignment="1">
      <alignment horizontal="left"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33"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52" xfId="0" applyFont="1"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48"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2" xfId="0" applyFont="1" applyFill="1" applyBorder="1" applyAlignment="1">
      <alignment vertical="top"/>
    </xf>
    <xf numFmtId="0" fontId="3" fillId="33" borderId="43" xfId="0" applyFont="1" applyFill="1" applyBorder="1" applyAlignment="1">
      <alignment vertical="top"/>
    </xf>
    <xf numFmtId="0" fontId="3" fillId="33" borderId="33" xfId="0" applyFont="1" applyFill="1" applyBorder="1" applyAlignment="1">
      <alignment vertical="top"/>
    </xf>
    <xf numFmtId="0" fontId="3" fillId="33" borderId="37" xfId="0" applyFont="1" applyFill="1" applyBorder="1" applyAlignment="1">
      <alignment vertical="top"/>
    </xf>
    <xf numFmtId="0" fontId="3" fillId="33" borderId="40" xfId="0" applyFont="1" applyFill="1" applyBorder="1" applyAlignment="1">
      <alignment vertical="top"/>
    </xf>
    <xf numFmtId="0" fontId="3" fillId="33" borderId="49" xfId="0" applyFont="1" applyFill="1" applyBorder="1" applyAlignment="1">
      <alignment vertical="center" wrapText="1" shrinkToFit="1"/>
    </xf>
    <xf numFmtId="0" fontId="3" fillId="33" borderId="32"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2" xfId="0" applyFont="1" applyFill="1" applyBorder="1" applyAlignment="1">
      <alignment vertical="center" wrapText="1"/>
    </xf>
    <xf numFmtId="0" fontId="31" fillId="33" borderId="0" xfId="0" applyFont="1" applyFill="1" applyAlignment="1">
      <alignment horizontal="left" vertical="center"/>
    </xf>
    <xf numFmtId="0" fontId="31" fillId="0" borderId="0" xfId="0" applyFont="1" applyAlignment="1">
      <alignment horizontal="left" vertical="center"/>
    </xf>
    <xf numFmtId="0" fontId="0" fillId="33" borderId="17" xfId="0" applyFill="1" applyBorder="1" applyAlignment="1" applyProtection="1">
      <alignment horizontal="center" vertical="center"/>
      <protection locked="0"/>
    </xf>
    <xf numFmtId="0" fontId="0" fillId="33" borderId="0" xfId="0" applyFill="1" applyAlignment="1" applyProtection="1">
      <alignment horizontal="center" vertical="center"/>
      <protection locked="0"/>
    </xf>
    <xf numFmtId="0" fontId="0" fillId="33" borderId="4" xfId="0" applyFill="1" applyBorder="1" applyAlignment="1" applyProtection="1">
      <alignment horizontal="center" vertical="center"/>
      <protection locked="0"/>
    </xf>
    <xf numFmtId="0" fontId="0" fillId="33" borderId="36" xfId="0" applyFill="1" applyBorder="1" applyAlignment="1" applyProtection="1">
      <alignment horizontal="center" vertical="center"/>
      <protection locked="0"/>
    </xf>
    <xf numFmtId="0" fontId="0" fillId="33" borderId="38" xfId="0" applyFill="1" applyBorder="1" applyAlignment="1" applyProtection="1">
      <alignment horizontal="center" vertical="center"/>
      <protection locked="0"/>
    </xf>
    <xf numFmtId="0" fontId="0" fillId="33" borderId="44" xfId="0" applyFill="1" applyBorder="1" applyAlignment="1" applyProtection="1">
      <alignment horizontal="center" vertical="center"/>
      <protection locked="0"/>
    </xf>
    <xf numFmtId="0" fontId="0" fillId="33" borderId="12" xfId="0" applyFill="1" applyBorder="1" applyAlignment="1" applyProtection="1">
      <alignment horizontal="center" vertical="center"/>
      <protection locked="0"/>
    </xf>
    <xf numFmtId="0" fontId="0" fillId="33" borderId="39" xfId="0" applyFill="1" applyBorder="1" applyAlignment="1" applyProtection="1">
      <alignment horizontal="center" vertical="center"/>
      <protection locked="0"/>
    </xf>
    <xf numFmtId="0" fontId="0" fillId="33" borderId="13" xfId="0" applyFill="1" applyBorder="1" applyAlignment="1" applyProtection="1">
      <alignment horizontal="center" vertical="center"/>
      <protection locked="0"/>
    </xf>
    <xf numFmtId="0" fontId="0" fillId="33" borderId="3" xfId="0" applyFill="1" applyBorder="1" applyAlignment="1" applyProtection="1">
      <alignment horizontal="center" vertical="center"/>
      <protection locked="0"/>
    </xf>
    <xf numFmtId="0" fontId="0" fillId="33" borderId="46" xfId="0" applyFill="1" applyBorder="1" applyAlignment="1" applyProtection="1">
      <alignment horizontal="center" vertical="center"/>
      <protection locked="0"/>
    </xf>
    <xf numFmtId="0" fontId="0" fillId="33" borderId="5" xfId="0" applyFill="1" applyBorder="1" applyAlignment="1" applyProtection="1">
      <alignment horizontal="center" vertical="center"/>
      <protection locked="0"/>
    </xf>
    <xf numFmtId="0" fontId="0" fillId="33" borderId="42" xfId="0" applyFill="1" applyBorder="1" applyAlignment="1" applyProtection="1">
      <alignment horizontal="center" vertical="center"/>
      <protection locked="0"/>
    </xf>
    <xf numFmtId="0" fontId="0" fillId="33" borderId="47" xfId="0" applyFill="1" applyBorder="1" applyAlignment="1" applyProtection="1">
      <alignment horizontal="center" vertical="center"/>
      <protection locked="0"/>
    </xf>
    <xf numFmtId="0" fontId="0" fillId="33" borderId="33" xfId="0" applyFill="1" applyBorder="1" applyAlignment="1" applyProtection="1">
      <alignment horizontal="center" vertical="center"/>
      <protection locked="0"/>
    </xf>
    <xf numFmtId="0" fontId="3" fillId="33" borderId="34" xfId="0" applyFont="1" applyFill="1" applyBorder="1" applyAlignment="1" applyProtection="1">
      <alignment horizontal="center" vertical="center"/>
      <protection locked="0"/>
    </xf>
    <xf numFmtId="0" fontId="0" fillId="33" borderId="39" xfId="0" applyFill="1" applyBorder="1" applyAlignment="1">
      <alignment horizontal="left" vertical="center" wrapText="1"/>
    </xf>
    <xf numFmtId="0" fontId="0" fillId="33" borderId="16" xfId="0" applyFill="1" applyBorder="1" applyAlignment="1" applyProtection="1">
      <alignment horizontal="center" vertical="center"/>
      <protection locked="0"/>
    </xf>
    <xf numFmtId="0" fontId="0" fillId="33" borderId="51" xfId="0"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33" borderId="27" xfId="0" applyFont="1" applyFill="1" applyBorder="1" applyAlignment="1" applyProtection="1">
      <alignment vertical="center" wrapText="1"/>
    </xf>
    <xf numFmtId="0" fontId="3" fillId="33" borderId="9" xfId="0" applyFont="1" applyFill="1" applyBorder="1" applyAlignment="1" applyProtection="1">
      <alignment horizontal="center" vertical="center"/>
      <protection locked="0"/>
    </xf>
    <xf numFmtId="0" fontId="3" fillId="33" borderId="8" xfId="0" applyFont="1" applyFill="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0" xfId="0" applyFont="1"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center"/>
    </xf>
    <xf numFmtId="0" fontId="3" fillId="0" borderId="0" xfId="0" applyFont="1" applyAlignment="1" applyProtection="1">
      <alignment horizontal="center" vertical="center"/>
    </xf>
    <xf numFmtId="0" fontId="3" fillId="33" borderId="4" xfId="0" applyFont="1" applyFill="1" applyBorder="1" applyAlignment="1" applyProtection="1">
      <alignment vertical="center"/>
    </xf>
    <xf numFmtId="0" fontId="3" fillId="33" borderId="0" xfId="0" applyFont="1" applyFill="1" applyAlignment="1" applyProtection="1">
      <alignment vertical="center"/>
    </xf>
    <xf numFmtId="0" fontId="0" fillId="0" borderId="0" xfId="0" applyAlignment="1">
      <alignment horizontal="right"/>
    </xf>
    <xf numFmtId="0" fontId="30" fillId="0" borderId="0" xfId="0" applyFont="1"/>
    <xf numFmtId="0" fontId="30" fillId="0" borderId="27" xfId="0" applyFont="1" applyBorder="1"/>
    <xf numFmtId="0" fontId="32" fillId="0" borderId="0" xfId="0" applyFont="1"/>
    <xf numFmtId="0" fontId="32" fillId="0" borderId="4" xfId="0" applyFont="1" applyBorder="1"/>
    <xf numFmtId="0" fontId="35"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justify" vertical="center"/>
    </xf>
    <xf numFmtId="0" fontId="36" fillId="0" borderId="0" xfId="0" applyFont="1" applyAlignment="1">
      <alignment horizontal="right" vertical="center"/>
    </xf>
    <xf numFmtId="0" fontId="0" fillId="0" borderId="0" xfId="0" applyAlignment="1"/>
    <xf numFmtId="0" fontId="35"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vertical="center"/>
    </xf>
    <xf numFmtId="0" fontId="0" fillId="33" borderId="36" xfId="0" applyFill="1" applyBorder="1" applyAlignment="1" applyProtection="1">
      <alignment horizontal="center" vertical="center"/>
      <protection locked="0"/>
    </xf>
    <xf numFmtId="0" fontId="0" fillId="33" borderId="17" xfId="0" applyFill="1" applyBorder="1" applyAlignment="1" applyProtection="1">
      <alignment horizontal="center" vertical="center"/>
      <protection locked="0"/>
    </xf>
    <xf numFmtId="0" fontId="0" fillId="33" borderId="33" xfId="0" applyFill="1" applyBorder="1" applyAlignment="1" applyProtection="1">
      <alignment horizontal="center" vertical="center"/>
      <protection locked="0"/>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49" xfId="0" applyFont="1" applyFill="1" applyBorder="1" applyAlignment="1">
      <alignment vertical="center"/>
    </xf>
    <xf numFmtId="0" fontId="0" fillId="0" borderId="46" xfId="0" applyFill="1" applyBorder="1" applyAlignment="1" applyProtection="1">
      <alignment horizontal="center" vertical="center"/>
      <protection locked="0"/>
    </xf>
    <xf numFmtId="0" fontId="3" fillId="0" borderId="47" xfId="0" applyFont="1" applyFill="1" applyBorder="1" applyAlignment="1">
      <alignment vertical="center"/>
    </xf>
    <xf numFmtId="0" fontId="3" fillId="0" borderId="47" xfId="0" applyFont="1" applyFill="1" applyBorder="1" applyAlignment="1">
      <alignment horizontal="left" vertical="center" wrapText="1"/>
    </xf>
    <xf numFmtId="0" fontId="0" fillId="0" borderId="47" xfId="0" applyFill="1" applyBorder="1" applyAlignment="1" applyProtection="1">
      <alignment horizontal="center" vertical="center"/>
      <protection locked="0"/>
    </xf>
    <xf numFmtId="0" fontId="3" fillId="0" borderId="47" xfId="0" applyFont="1" applyFill="1" applyBorder="1" applyAlignment="1">
      <alignment horizontal="left" vertical="center"/>
    </xf>
    <xf numFmtId="0" fontId="0" fillId="0" borderId="47" xfId="0" applyFill="1" applyBorder="1" applyAlignment="1">
      <alignment vertical="center"/>
    </xf>
    <xf numFmtId="0" fontId="0" fillId="0" borderId="48" xfId="0" applyFill="1" applyBorder="1" applyAlignment="1">
      <alignment vertical="center"/>
    </xf>
    <xf numFmtId="0" fontId="0" fillId="0" borderId="3" xfId="0"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1" xfId="0" applyFont="1" applyFill="1" applyBorder="1" applyAlignment="1">
      <alignment vertical="top"/>
    </xf>
    <xf numFmtId="0" fontId="31" fillId="0" borderId="0" xfId="0" applyFont="1" applyFill="1" applyAlignment="1">
      <alignment horizontal="left" vertical="center"/>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31"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1" xfId="0" applyFont="1" applyFill="1" applyBorder="1" applyAlignment="1">
      <alignment vertical="center"/>
    </xf>
    <xf numFmtId="0" fontId="0" fillId="0" borderId="38" xfId="0" applyFill="1" applyBorder="1" applyAlignment="1" applyProtection="1">
      <alignment horizontal="center" vertical="center"/>
      <protection locked="0"/>
    </xf>
    <xf numFmtId="0" fontId="3" fillId="0" borderId="39" xfId="0" applyFont="1" applyFill="1" applyBorder="1" applyAlignment="1">
      <alignment vertical="center"/>
    </xf>
    <xf numFmtId="0" fontId="0" fillId="0" borderId="39" xfId="0" applyFill="1" applyBorder="1" applyAlignment="1">
      <alignment vertical="center"/>
    </xf>
    <xf numFmtId="0" fontId="3" fillId="0" borderId="39" xfId="0" applyFont="1" applyFill="1" applyBorder="1" applyAlignment="1">
      <alignment horizontal="left" vertical="center" wrapText="1"/>
    </xf>
    <xf numFmtId="0" fontId="0" fillId="0" borderId="39" xfId="0" applyFill="1" applyBorder="1" applyAlignment="1" applyProtection="1">
      <alignment horizontal="center" vertical="center"/>
      <protection locked="0"/>
    </xf>
    <xf numFmtId="0" fontId="0" fillId="0" borderId="39" xfId="0" applyFill="1" applyBorder="1" applyAlignment="1">
      <alignment horizontal="left" vertical="center"/>
    </xf>
    <xf numFmtId="0" fontId="3" fillId="0" borderId="40" xfId="0" applyFont="1" applyFill="1" applyBorder="1" applyAlignment="1">
      <alignment vertical="center"/>
    </xf>
    <xf numFmtId="0" fontId="0" fillId="0" borderId="17" xfId="0" applyFill="1" applyBorder="1" applyAlignment="1" applyProtection="1">
      <alignment horizontal="center" vertical="center"/>
      <protection locked="0"/>
    </xf>
    <xf numFmtId="0" fontId="3" fillId="0" borderId="0" xfId="0" applyFont="1" applyFill="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27" xfId="0" applyFont="1" applyFill="1" applyBorder="1" applyAlignment="1">
      <alignment vertical="center"/>
    </xf>
    <xf numFmtId="0" fontId="3" fillId="0" borderId="38" xfId="0" applyFont="1" applyFill="1" applyBorder="1" applyAlignment="1">
      <alignment vertical="center"/>
    </xf>
    <xf numFmtId="0" fontId="0" fillId="0" borderId="39" xfId="0" applyFill="1" applyBorder="1" applyAlignment="1">
      <alignment horizontal="center" vertical="center"/>
    </xf>
    <xf numFmtId="0" fontId="0" fillId="0" borderId="40" xfId="0" applyFill="1" applyBorder="1" applyAlignment="1">
      <alignment horizontal="left" vertical="center"/>
    </xf>
    <xf numFmtId="0" fontId="3" fillId="0" borderId="17" xfId="0" applyFont="1" applyFill="1" applyBorder="1" applyAlignment="1">
      <alignment vertical="top"/>
    </xf>
    <xf numFmtId="0" fontId="3" fillId="0" borderId="41" xfId="0" applyFont="1" applyFill="1" applyBorder="1" applyAlignment="1">
      <alignment vertical="center" wrapText="1"/>
    </xf>
    <xf numFmtId="0" fontId="3" fillId="0" borderId="41" xfId="0" applyFont="1" applyFill="1" applyBorder="1" applyAlignment="1">
      <alignment horizontal="left" vertical="center" wrapText="1"/>
    </xf>
    <xf numFmtId="0" fontId="0" fillId="0" borderId="40" xfId="0" applyFill="1" applyBorder="1" applyAlignment="1">
      <alignment vertical="center"/>
    </xf>
    <xf numFmtId="0" fontId="3" fillId="0" borderId="31" xfId="0" applyFont="1" applyFill="1" applyBorder="1" applyAlignment="1">
      <alignment vertical="center" shrinkToFit="1"/>
    </xf>
    <xf numFmtId="0" fontId="3" fillId="0" borderId="41" xfId="0" applyFont="1" applyFill="1" applyBorder="1" applyAlignment="1">
      <alignment horizontal="left" vertical="center"/>
    </xf>
    <xf numFmtId="0" fontId="3" fillId="0" borderId="33" xfId="0" applyFont="1" applyFill="1" applyBorder="1" applyAlignment="1">
      <alignment vertical="center"/>
    </xf>
    <xf numFmtId="0" fontId="3" fillId="0" borderId="52" xfId="0" applyFont="1" applyFill="1" applyBorder="1" applyAlignment="1">
      <alignmen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3" fillId="0" borderId="39"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2"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ill="1" applyBorder="1" applyAlignment="1" applyProtection="1">
      <alignment horizontal="center" vertical="center"/>
      <protection locked="0"/>
    </xf>
    <xf numFmtId="0" fontId="3" fillId="0" borderId="14" xfId="0" applyFont="1" applyFill="1" applyBorder="1" applyAlignment="1">
      <alignmen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31" xfId="0" applyFont="1" applyFill="1" applyBorder="1" applyAlignment="1">
      <alignment vertical="center" wrapText="1"/>
    </xf>
    <xf numFmtId="0" fontId="0" fillId="0" borderId="17" xfId="0"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14" fontId="3" fillId="0" borderId="0" xfId="0" applyNumberFormat="1" applyFont="1" applyFill="1" applyAlignment="1">
      <alignment horizontal="left" vertical="center"/>
    </xf>
    <xf numFmtId="0" fontId="3" fillId="33" borderId="35" xfId="0" applyFont="1" applyFill="1" applyBorder="1" applyAlignment="1">
      <alignment vertical="center"/>
    </xf>
    <xf numFmtId="0" fontId="3" fillId="33" borderId="0" xfId="0" applyFont="1" applyFill="1" applyBorder="1" applyAlignment="1">
      <alignment vertical="center"/>
    </xf>
    <xf numFmtId="0" fontId="3" fillId="0" borderId="45" xfId="0" applyFont="1" applyFill="1" applyBorder="1" applyAlignment="1">
      <alignment vertical="center" wrapText="1"/>
    </xf>
    <xf numFmtId="0" fontId="3" fillId="0" borderId="13" xfId="0" applyFont="1" applyFill="1" applyBorder="1" applyAlignment="1">
      <alignment horizontal="left" vertical="center"/>
    </xf>
    <xf numFmtId="0" fontId="42" fillId="0" borderId="0" xfId="0" applyFont="1"/>
    <xf numFmtId="0" fontId="3" fillId="33" borderId="52"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0" fillId="33" borderId="0" xfId="0" applyFill="1" applyAlignment="1" applyProtection="1">
      <alignment horizontal="center" vertical="center" wrapText="1"/>
      <protection locked="0"/>
    </xf>
    <xf numFmtId="0" fontId="0" fillId="33" borderId="33" xfId="0" applyFill="1" applyBorder="1" applyAlignment="1" applyProtection="1">
      <alignment horizontal="center" vertical="center" wrapText="1"/>
      <protection locked="0"/>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0" fillId="33" borderId="42" xfId="0" applyFill="1" applyBorder="1" applyAlignment="1" applyProtection="1">
      <alignment horizontal="center" vertical="center" wrapText="1"/>
      <protection locked="0"/>
    </xf>
    <xf numFmtId="0" fontId="3" fillId="33" borderId="42" xfId="0" applyFont="1" applyFill="1" applyBorder="1" applyAlignment="1">
      <alignment horizontal="left" vertical="center"/>
    </xf>
    <xf numFmtId="0" fontId="3" fillId="33" borderId="52" xfId="0" applyFont="1" applyFill="1" applyBorder="1" applyAlignment="1">
      <alignment vertical="center" wrapText="1"/>
    </xf>
    <xf numFmtId="0" fontId="3" fillId="33" borderId="32" xfId="0" applyFont="1" applyFill="1" applyBorder="1" applyAlignment="1">
      <alignment vertical="center" wrapText="1"/>
    </xf>
    <xf numFmtId="0" fontId="0" fillId="33" borderId="5" xfId="0" applyFill="1" applyBorder="1" applyAlignment="1" applyProtection="1">
      <alignment horizontal="center" vertical="center" wrapText="1"/>
      <protection locked="0"/>
    </xf>
    <xf numFmtId="0" fontId="3" fillId="33" borderId="5" xfId="0" applyFont="1" applyFill="1" applyBorder="1" applyAlignment="1">
      <alignment horizontal="left" vertical="center"/>
    </xf>
    <xf numFmtId="0" fontId="3" fillId="33" borderId="35" xfId="0" applyFont="1" applyFill="1" applyBorder="1" applyAlignment="1">
      <alignment vertical="center" wrapText="1"/>
    </xf>
    <xf numFmtId="0" fontId="0" fillId="33" borderId="42" xfId="0" applyFill="1" applyBorder="1" applyAlignment="1">
      <alignment horizontal="center" vertical="center"/>
    </xf>
    <xf numFmtId="0" fontId="0" fillId="33" borderId="33" xfId="0" applyFill="1" applyBorder="1" applyAlignment="1">
      <alignment horizontal="center" vertical="center"/>
    </xf>
    <xf numFmtId="0" fontId="0" fillId="33" borderId="44" xfId="0" applyFill="1" applyBorder="1" applyAlignment="1" applyProtection="1">
      <alignment horizontal="center" vertical="center"/>
      <protection locked="0"/>
    </xf>
    <xf numFmtId="0" fontId="0" fillId="33" borderId="36" xfId="0" applyFill="1" applyBorder="1" applyAlignment="1" applyProtection="1">
      <alignment horizontal="center" vertical="center"/>
      <protection locked="0"/>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0" fillId="33" borderId="38" xfId="0" applyFill="1" applyBorder="1" applyAlignment="1" applyProtection="1">
      <alignment horizontal="center" vertical="center" wrapText="1"/>
      <protection locked="0"/>
    </xf>
    <xf numFmtId="0" fontId="3" fillId="33" borderId="32" xfId="0" applyFont="1" applyFill="1" applyBorder="1" applyAlignment="1">
      <alignment horizontal="left" vertical="center" wrapText="1"/>
    </xf>
    <xf numFmtId="0" fontId="0" fillId="33" borderId="44" xfId="0" applyFill="1" applyBorder="1" applyAlignment="1" applyProtection="1">
      <alignment horizontal="center" vertical="center" wrapText="1"/>
      <protection locked="0"/>
    </xf>
    <xf numFmtId="0" fontId="0" fillId="33" borderId="16" xfId="0" applyFill="1" applyBorder="1" applyAlignment="1" applyProtection="1">
      <alignment horizontal="center" vertical="center" wrapText="1"/>
      <protection locked="0"/>
    </xf>
    <xf numFmtId="0" fontId="3" fillId="33" borderId="39" xfId="0" applyFont="1" applyFill="1" applyBorder="1" applyAlignment="1">
      <alignment horizontal="left" vertical="center"/>
    </xf>
    <xf numFmtId="0" fontId="0" fillId="33" borderId="39" xfId="0" applyFill="1" applyBorder="1" applyAlignment="1" applyProtection="1">
      <alignment horizontal="center" vertical="center" wrapText="1"/>
      <protection locked="0"/>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1" xfId="0" applyFont="1" applyFill="1" applyBorder="1" applyAlignment="1">
      <alignment horizontal="left" vertical="center" wrapText="1"/>
    </xf>
    <xf numFmtId="0" fontId="0" fillId="33" borderId="17" xfId="0" applyFill="1" applyBorder="1" applyAlignment="1" applyProtection="1">
      <alignment horizontal="center" vertical="center"/>
      <protection locked="0"/>
    </xf>
    <xf numFmtId="0" fontId="0" fillId="33" borderId="42" xfId="0" applyFill="1" applyBorder="1" applyAlignment="1" applyProtection="1">
      <alignment horizontal="center" vertical="center"/>
      <protection locked="0"/>
    </xf>
    <xf numFmtId="0" fontId="0" fillId="33" borderId="0" xfId="0" applyFill="1" applyAlignment="1" applyProtection="1">
      <alignment horizontal="center" vertical="center"/>
      <protection locked="0"/>
    </xf>
    <xf numFmtId="0" fontId="0" fillId="33" borderId="33" xfId="0" applyFill="1" applyBorder="1" applyAlignment="1" applyProtection="1">
      <alignment horizontal="center" vertical="center"/>
      <protection locked="0"/>
    </xf>
    <xf numFmtId="0" fontId="3" fillId="33" borderId="5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1" xfId="0" applyFont="1" applyFill="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33" borderId="44" xfId="0" applyFont="1" applyFill="1" applyBorder="1" applyAlignment="1" applyProtection="1">
      <alignment horizontal="center" vertical="center" wrapText="1"/>
      <protection locked="0"/>
    </xf>
    <xf numFmtId="0" fontId="29" fillId="33" borderId="36" xfId="0" applyFont="1" applyFill="1" applyBorder="1" applyAlignment="1" applyProtection="1">
      <alignment horizontal="center" vertical="center" wrapText="1"/>
      <protection locked="0"/>
    </xf>
    <xf numFmtId="0" fontId="29" fillId="33" borderId="42" xfId="0" applyFont="1" applyFill="1" applyBorder="1" applyAlignment="1" applyProtection="1">
      <alignment horizontal="center" vertical="center" wrapText="1"/>
      <protection locked="0"/>
    </xf>
    <xf numFmtId="0" fontId="29" fillId="33" borderId="33" xfId="0" applyFont="1" applyFill="1" applyBorder="1" applyAlignment="1" applyProtection="1">
      <alignment horizontal="center" vertical="center" wrapText="1"/>
      <protection locked="0"/>
    </xf>
    <xf numFmtId="0" fontId="29" fillId="33" borderId="16" xfId="0" applyFont="1" applyFill="1" applyBorder="1" applyAlignment="1" applyProtection="1">
      <alignment horizontal="center" vertical="center" wrapText="1"/>
      <protection locked="0"/>
    </xf>
    <xf numFmtId="0" fontId="29" fillId="33" borderId="5" xfId="0" applyFont="1" applyFill="1" applyBorder="1" applyAlignment="1" applyProtection="1">
      <alignment horizontal="center" vertical="center" wrapText="1"/>
      <protection locked="0"/>
    </xf>
    <xf numFmtId="0" fontId="29" fillId="33" borderId="39" xfId="0" applyFont="1" applyFill="1" applyBorder="1" applyAlignment="1" applyProtection="1">
      <alignment horizontal="center" vertical="center" wrapText="1"/>
      <protection locked="0"/>
    </xf>
    <xf numFmtId="0" fontId="29" fillId="33" borderId="38" xfId="0"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3" fillId="0" borderId="52" xfId="0" applyFont="1" applyBorder="1" applyAlignment="1">
      <alignment vertical="center" wrapText="1"/>
    </xf>
    <xf numFmtId="0" fontId="3" fillId="0" borderId="35" xfId="0" applyFont="1" applyBorder="1" applyAlignment="1">
      <alignment vertical="center" wrapText="1"/>
    </xf>
    <xf numFmtId="0" fontId="0" fillId="0" borderId="4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3" fillId="0" borderId="42" xfId="0" applyFont="1" applyBorder="1" applyAlignment="1">
      <alignment horizontal="left" vertical="center"/>
    </xf>
    <xf numFmtId="0" fontId="3" fillId="0" borderId="33" xfId="0" applyFont="1" applyBorder="1" applyAlignment="1">
      <alignment horizontal="left" vertical="center"/>
    </xf>
    <xf numFmtId="0" fontId="3" fillId="0" borderId="32" xfId="0" applyFont="1" applyBorder="1" applyAlignment="1">
      <alignment vertical="center" wrapText="1"/>
    </xf>
    <xf numFmtId="0" fontId="0" fillId="0" borderId="5" xfId="0" applyBorder="1" applyAlignment="1" applyProtection="1">
      <alignment horizontal="center" vertical="center" wrapText="1"/>
      <protection locked="0"/>
    </xf>
    <xf numFmtId="0" fontId="3" fillId="0" borderId="5" xfId="0" applyFont="1" applyBorder="1" applyAlignment="1">
      <alignment horizontal="left" vertical="center"/>
    </xf>
    <xf numFmtId="0" fontId="0" fillId="0" borderId="44"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7" xfId="0" applyFont="1" applyBorder="1" applyAlignment="1">
      <alignment horizontal="left" wrapText="1"/>
    </xf>
    <xf numFmtId="0" fontId="3" fillId="0" borderId="34" xfId="0" applyFont="1" applyBorder="1" applyAlignment="1">
      <alignment horizontal="left" wrapText="1"/>
    </xf>
    <xf numFmtId="0" fontId="3" fillId="0" borderId="10" xfId="0" applyFont="1" applyBorder="1" applyAlignment="1">
      <alignment horizontal="center" wrapText="1"/>
    </xf>
    <xf numFmtId="0" fontId="3" fillId="0" borderId="34"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16"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28"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 xfId="0" applyFont="1" applyBorder="1" applyAlignment="1">
      <alignment horizontal="center" vertical="center" textRotation="255"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3" fillId="0" borderId="4" xfId="0" applyFont="1" applyBorder="1" applyAlignment="1">
      <alignment horizontal="center" wrapText="1"/>
    </xf>
    <xf numFmtId="0" fontId="3" fillId="0" borderId="66" xfId="0" applyFont="1" applyBorder="1" applyAlignment="1">
      <alignment horizontal="center" wrapText="1"/>
    </xf>
    <xf numFmtId="0" fontId="3" fillId="0" borderId="5" xfId="0" applyFont="1" applyBorder="1" applyAlignment="1">
      <alignment horizontal="center" wrapText="1"/>
    </xf>
    <xf numFmtId="0" fontId="3" fillId="0" borderId="68" xfId="0" applyFont="1" applyBorder="1" applyAlignment="1">
      <alignment horizontal="center" wrapText="1"/>
    </xf>
    <xf numFmtId="0" fontId="3" fillId="0" borderId="20"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8" xfId="0" applyBorder="1" applyAlignment="1">
      <alignment horizontal="left" shrinkToFit="1"/>
    </xf>
    <xf numFmtId="0" fontId="3" fillId="0" borderId="22" xfId="0" applyFont="1" applyBorder="1" applyAlignment="1">
      <alignment horizontal="center" wrapText="1"/>
    </xf>
    <xf numFmtId="0" fontId="3" fillId="0" borderId="7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left" wrapText="1"/>
    </xf>
    <xf numFmtId="0" fontId="0" fillId="0" borderId="30" xfId="0" applyBorder="1" applyAlignment="1">
      <alignment horizontal="left" wrapText="1"/>
    </xf>
    <xf numFmtId="0" fontId="0" fillId="0" borderId="70" xfId="0" applyBorder="1" applyAlignment="1">
      <alignment horizontal="left" wrapText="1"/>
    </xf>
    <xf numFmtId="0" fontId="3" fillId="0" borderId="71" xfId="0" applyFont="1" applyBorder="1" applyAlignment="1">
      <alignment horizontal="center" wrapText="1"/>
    </xf>
    <xf numFmtId="0" fontId="3" fillId="0" borderId="70"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69"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66" xfId="0" applyFont="1" applyBorder="1" applyAlignment="1">
      <alignment horizontal="left" wrapText="1"/>
    </xf>
    <xf numFmtId="0" fontId="3" fillId="0" borderId="67" xfId="0" applyFont="1" applyBorder="1" applyAlignment="1">
      <alignment horizontal="left" wrapText="1"/>
    </xf>
    <xf numFmtId="0" fontId="3" fillId="0" borderId="2"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0" fillId="0" borderId="7" xfId="0" applyFont="1" applyBorder="1" applyAlignment="1">
      <alignment horizontal="left" wrapText="1"/>
    </xf>
    <xf numFmtId="0" fontId="30" fillId="0" borderId="34" xfId="0" applyFont="1" applyBorder="1" applyAlignment="1">
      <alignment horizontal="left" wrapText="1"/>
    </xf>
    <xf numFmtId="0" fontId="30" fillId="0" borderId="10" xfId="0" applyFont="1" applyBorder="1" applyAlignment="1">
      <alignment horizontal="center" wrapText="1"/>
    </xf>
    <xf numFmtId="0" fontId="30" fillId="0" borderId="34"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xf>
    <xf numFmtId="0" fontId="30" fillId="0" borderId="1" xfId="0" applyFont="1" applyBorder="1" applyAlignment="1">
      <alignment horizontal="center"/>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2" fillId="0" borderId="2" xfId="0" applyFont="1" applyBorder="1" applyAlignment="1">
      <alignment horizontal="left" wrapText="1"/>
    </xf>
    <xf numFmtId="0" fontId="30" fillId="0" borderId="6" xfId="0" applyFont="1" applyBorder="1" applyAlignment="1">
      <alignment horizontal="left" wrapText="1"/>
    </xf>
    <xf numFmtId="0" fontId="30" fillId="0" borderId="8" xfId="0" applyFont="1" applyBorder="1" applyAlignment="1">
      <alignment horizontal="left" wrapText="1"/>
    </xf>
    <xf numFmtId="0" fontId="30" fillId="0" borderId="8" xfId="0" applyFont="1" applyBorder="1" applyAlignment="1">
      <alignment horizontal="center"/>
    </xf>
    <xf numFmtId="0" fontId="30" fillId="0" borderId="2" xfId="0" applyFont="1" applyBorder="1" applyAlignment="1">
      <alignment horizontal="center"/>
    </xf>
    <xf numFmtId="0" fontId="30" fillId="0" borderId="6" xfId="0" applyFont="1" applyBorder="1" applyAlignment="1">
      <alignment horizontal="left"/>
    </xf>
    <xf numFmtId="0" fontId="30" fillId="0" borderId="7" xfId="0" applyFont="1" applyBorder="1" applyAlignment="1">
      <alignment horizontal="left"/>
    </xf>
    <xf numFmtId="0" fontId="30" fillId="0" borderId="8" xfId="0" applyFont="1" applyBorder="1" applyAlignment="1">
      <alignment horizontal="left"/>
    </xf>
    <xf numFmtId="0" fontId="30" fillId="0" borderId="25" xfId="0" applyFont="1" applyBorder="1" applyAlignment="1">
      <alignment horizontal="center" vertical="center" textRotation="255" wrapText="1"/>
    </xf>
    <xf numFmtId="0" fontId="30" fillId="0" borderId="31" xfId="0" applyFont="1" applyBorder="1" applyAlignment="1">
      <alignment horizontal="center" vertical="center" textRotation="255" wrapText="1"/>
    </xf>
    <xf numFmtId="0" fontId="30" fillId="0" borderId="32" xfId="0" applyFont="1" applyBorder="1" applyAlignment="1">
      <alignment horizontal="center" vertical="center" textRotation="255" wrapText="1"/>
    </xf>
    <xf numFmtId="0" fontId="30" fillId="0" borderId="6" xfId="0" applyFont="1" applyBorder="1" applyAlignment="1">
      <alignment horizontal="center" wrapText="1"/>
    </xf>
    <xf numFmtId="0" fontId="30" fillId="0" borderId="5" xfId="0" applyFont="1" applyBorder="1" applyAlignment="1">
      <alignment horizontal="center" wrapText="1"/>
    </xf>
    <xf numFmtId="0" fontId="30" fillId="0" borderId="15" xfId="0" applyFont="1" applyBorder="1" applyAlignment="1">
      <alignment horizont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2" fillId="0" borderId="27" xfId="0" applyFont="1" applyBorder="1" applyAlignment="1">
      <alignment horizontal="left" vertical="center" wrapText="1"/>
    </xf>
    <xf numFmtId="0" fontId="32" fillId="0" borderId="16" xfId="0" applyFont="1" applyBorder="1" applyAlignment="1">
      <alignment horizontal="left" vertical="center" wrapText="1"/>
    </xf>
    <xf numFmtId="0" fontId="32" fillId="0" borderId="5" xfId="0" applyFont="1" applyBorder="1" applyAlignment="1">
      <alignment horizontal="left" vertical="center" wrapText="1"/>
    </xf>
    <xf numFmtId="0" fontId="32" fillId="0" borderId="15" xfId="0" applyFont="1" applyBorder="1" applyAlignment="1">
      <alignment horizontal="left" vertical="center" wrapText="1"/>
    </xf>
    <xf numFmtId="0" fontId="30" fillId="0" borderId="2" xfId="0" applyFont="1" applyBorder="1" applyAlignment="1">
      <alignment horizontal="center" vertical="center" textRotation="255" wrapText="1"/>
    </xf>
    <xf numFmtId="0" fontId="30" fillId="0" borderId="31" xfId="0" applyFont="1" applyBorder="1" applyAlignment="1">
      <alignment horizontal="center" vertical="center" textRotation="255" shrinkToFit="1"/>
    </xf>
    <xf numFmtId="0" fontId="30" fillId="0" borderId="32" xfId="0" applyFont="1" applyBorder="1" applyAlignment="1">
      <alignment horizontal="center" vertical="center" textRotation="255" shrinkToFit="1"/>
    </xf>
    <xf numFmtId="0" fontId="30" fillId="0" borderId="3" xfId="0" applyFont="1" applyBorder="1" applyAlignment="1">
      <alignment horizontal="left" wrapText="1"/>
    </xf>
    <xf numFmtId="0" fontId="30" fillId="0" borderId="0" xfId="0" applyFont="1" applyAlignment="1">
      <alignment horizontal="left" wrapText="1"/>
    </xf>
    <xf numFmtId="0" fontId="30" fillId="0" borderId="67" xfId="0" applyFont="1" applyBorder="1" applyAlignment="1">
      <alignment horizontal="left" wrapText="1"/>
    </xf>
    <xf numFmtId="0" fontId="30" fillId="0" borderId="17" xfId="0" applyFont="1" applyBorder="1" applyAlignment="1">
      <alignment horizontal="left" wrapText="1"/>
    </xf>
    <xf numFmtId="0" fontId="30" fillId="0" borderId="0" xfId="0" applyFont="1" applyAlignment="1">
      <alignment horizontal="center" wrapText="1"/>
    </xf>
    <xf numFmtId="0" fontId="30" fillId="0" borderId="67" xfId="0" applyFont="1" applyBorder="1" applyAlignment="1">
      <alignment horizontal="center" wrapText="1"/>
    </xf>
    <xf numFmtId="0" fontId="30" fillId="0" borderId="68" xfId="0" applyFont="1" applyBorder="1" applyAlignment="1">
      <alignment horizontal="center" wrapText="1"/>
    </xf>
    <xf numFmtId="0" fontId="30" fillId="0" borderId="73" xfId="0" applyFont="1" applyBorder="1" applyAlignment="1">
      <alignment horizontal="left" wrapText="1"/>
    </xf>
    <xf numFmtId="0" fontId="30" fillId="0" borderId="27" xfId="0" applyFont="1" applyBorder="1" applyAlignment="1">
      <alignment horizontal="left" wrapText="1"/>
    </xf>
    <xf numFmtId="0" fontId="30" fillId="0" borderId="17" xfId="0" applyFont="1" applyBorder="1" applyAlignment="1">
      <alignment horizontal="left" vertical="top" wrapText="1"/>
    </xf>
    <xf numFmtId="0" fontId="30" fillId="0" borderId="0" xfId="0" applyFont="1" applyAlignment="1">
      <alignment horizontal="left" vertical="top" wrapText="1"/>
    </xf>
    <xf numFmtId="0" fontId="30" fillId="0" borderId="27" xfId="0" applyFont="1" applyBorder="1" applyAlignment="1">
      <alignment horizontal="left" vertical="top" wrapText="1"/>
    </xf>
    <xf numFmtId="0" fontId="30" fillId="0" borderId="6" xfId="0" applyFont="1" applyBorder="1" applyAlignment="1">
      <alignment horizontal="center"/>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7" xfId="0" applyFont="1" applyBorder="1" applyAlignment="1">
      <alignment horizontal="left" shrinkToFit="1"/>
    </xf>
    <xf numFmtId="0" fontId="30" fillId="0" borderId="34" xfId="0" applyFont="1" applyBorder="1" applyAlignment="1">
      <alignment horizontal="left" shrinkToFit="1"/>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0" fillId="0" borderId="29" xfId="0" applyFont="1" applyBorder="1" applyAlignment="1">
      <alignment horizontal="center" vertical="center"/>
    </xf>
    <xf numFmtId="0" fontId="30" fillId="0" borderId="28" xfId="0" applyFont="1" applyBorder="1" applyAlignment="1">
      <alignment horizontal="center"/>
    </xf>
    <xf numFmtId="0" fontId="30" fillId="0" borderId="29" xfId="0" applyFont="1" applyBorder="1" applyAlignment="1">
      <alignment horizontal="center"/>
    </xf>
    <xf numFmtId="0" fontId="30" fillId="0" borderId="5" xfId="0" applyFont="1" applyBorder="1" applyAlignment="1">
      <alignment horizontal="left" shrinkToFit="1"/>
    </xf>
    <xf numFmtId="0" fontId="30" fillId="0" borderId="68" xfId="0" applyFont="1" applyBorder="1" applyAlignment="1">
      <alignment horizontal="left" shrinkToFit="1"/>
    </xf>
    <xf numFmtId="0" fontId="30" fillId="0" borderId="22" xfId="0" applyFont="1" applyBorder="1" applyAlignment="1">
      <alignment horizontal="center" wrapText="1"/>
    </xf>
    <xf numFmtId="0" fontId="30" fillId="0" borderId="72" xfId="0" applyFont="1" applyBorder="1" applyAlignment="1">
      <alignment horizontal="center" wrapText="1"/>
    </xf>
    <xf numFmtId="0" fontId="30" fillId="0" borderId="23" xfId="0" applyFont="1" applyBorder="1" applyAlignment="1">
      <alignment horizontal="center" wrapText="1"/>
    </xf>
    <xf numFmtId="0" fontId="30" fillId="0" borderId="24" xfId="0" applyFont="1" applyBorder="1" applyAlignment="1">
      <alignment horizont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30" fillId="0" borderId="21"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xf>
    <xf numFmtId="0" fontId="30" fillId="0" borderId="24" xfId="0" applyFont="1" applyBorder="1" applyAlignment="1">
      <alignment horizontal="center"/>
    </xf>
    <xf numFmtId="0" fontId="30" fillId="0" borderId="30" xfId="0" applyFont="1" applyBorder="1" applyAlignment="1">
      <alignment horizontal="left" wrapText="1"/>
    </xf>
    <xf numFmtId="0" fontId="30" fillId="0" borderId="70" xfId="0" applyFont="1" applyBorder="1" applyAlignment="1">
      <alignment horizontal="left" wrapText="1"/>
    </xf>
    <xf numFmtId="0" fontId="30" fillId="0" borderId="71" xfId="0" applyFont="1" applyBorder="1" applyAlignment="1">
      <alignment horizontal="center" wrapText="1"/>
    </xf>
    <xf numFmtId="0" fontId="30" fillId="0" borderId="70" xfId="0" applyFont="1" applyBorder="1" applyAlignment="1">
      <alignment horizontal="center" wrapText="1"/>
    </xf>
    <xf numFmtId="0" fontId="30" fillId="0" borderId="30" xfId="0" applyFont="1" applyBorder="1" applyAlignment="1">
      <alignment horizontal="center" wrapText="1"/>
    </xf>
    <xf numFmtId="0" fontId="30" fillId="0" borderId="29" xfId="0" applyFont="1" applyBorder="1" applyAlignment="1">
      <alignment horizontal="center" wrapText="1"/>
    </xf>
    <xf numFmtId="0" fontId="33" fillId="0" borderId="30" xfId="0" applyFont="1" applyBorder="1" applyAlignment="1">
      <alignment horizontal="left" vertical="center" wrapText="1"/>
    </xf>
    <xf numFmtId="0" fontId="33" fillId="0" borderId="29" xfId="0" applyFont="1" applyBorder="1" applyAlignment="1">
      <alignment horizontal="left" vertical="center" wrapText="1"/>
    </xf>
    <xf numFmtId="0" fontId="32" fillId="0" borderId="10" xfId="0" applyFont="1" applyBorder="1" applyAlignment="1">
      <alignment horizontal="center" wrapText="1"/>
    </xf>
    <xf numFmtId="0" fontId="32" fillId="0" borderId="34" xfId="0" applyFont="1" applyBorder="1" applyAlignment="1">
      <alignment horizontal="center" wrapText="1"/>
    </xf>
    <xf numFmtId="57" fontId="32" fillId="0" borderId="10" xfId="0" applyNumberFormat="1" applyFont="1" applyBorder="1" applyAlignment="1">
      <alignment horizontal="center" wrapText="1"/>
    </xf>
    <xf numFmtId="0" fontId="32" fillId="0" borderId="7" xfId="0" applyFont="1" applyBorder="1" applyAlignment="1">
      <alignment horizontal="center" wrapText="1"/>
    </xf>
    <xf numFmtId="0" fontId="32" fillId="0" borderId="8" xfId="0" applyFont="1" applyBorder="1" applyAlignment="1">
      <alignment horizontal="center" wrapText="1"/>
    </xf>
    <xf numFmtId="57" fontId="32" fillId="0" borderId="6" xfId="0" applyNumberFormat="1"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0" fillId="0" borderId="1" xfId="0" applyFont="1" applyBorder="1" applyAlignment="1">
      <alignment horizontal="left" wrapText="1"/>
    </xf>
    <xf numFmtId="0" fontId="30" fillId="0" borderId="69" xfId="0" applyFont="1" applyBorder="1" applyAlignment="1">
      <alignment horizontal="left" wrapText="1"/>
    </xf>
    <xf numFmtId="0" fontId="30" fillId="0" borderId="5" xfId="0" applyFont="1" applyBorder="1" applyAlignment="1">
      <alignment horizontal="left" wrapText="1"/>
    </xf>
    <xf numFmtId="0" fontId="30" fillId="0" borderId="15" xfId="0" applyFont="1" applyBorder="1" applyAlignment="1">
      <alignment horizontal="left" wrapText="1"/>
    </xf>
    <xf numFmtId="0" fontId="30" fillId="0" borderId="16" xfId="0" applyFont="1" applyBorder="1" applyAlignment="1">
      <alignment horizontal="left" vertical="top" wrapText="1"/>
    </xf>
    <xf numFmtId="0" fontId="30" fillId="0" borderId="5"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wrapText="1"/>
    </xf>
    <xf numFmtId="0" fontId="32" fillId="0" borderId="6" xfId="0" applyFont="1" applyBorder="1" applyAlignment="1">
      <alignment horizontal="center"/>
    </xf>
    <xf numFmtId="0" fontId="32" fillId="0" borderId="8" xfId="0" applyFont="1" applyBorder="1" applyAlignment="1">
      <alignment horizontal="center"/>
    </xf>
    <xf numFmtId="0" fontId="30" fillId="0" borderId="4" xfId="0" applyFont="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2" fillId="0" borderId="4" xfId="0" applyFont="1" applyBorder="1" applyAlignment="1">
      <alignment horizontal="center" vertical="center" wrapText="1"/>
    </xf>
    <xf numFmtId="49" fontId="32" fillId="0" borderId="4" xfId="0" applyNumberFormat="1" applyFont="1" applyBorder="1" applyAlignment="1">
      <alignment horizontal="center" vertical="center" wrapText="1"/>
    </xf>
    <xf numFmtId="0" fontId="30" fillId="0" borderId="4" xfId="0" applyFont="1" applyBorder="1" applyAlignment="1">
      <alignment horizontal="left" vertical="center" wrapText="1"/>
    </xf>
    <xf numFmtId="0" fontId="30" fillId="0" borderId="1" xfId="0" applyFont="1" applyBorder="1" applyAlignment="1">
      <alignment horizontal="left" vertical="center" wrapText="1"/>
    </xf>
    <xf numFmtId="0" fontId="32" fillId="0" borderId="36" xfId="0" applyFont="1" applyBorder="1" applyAlignment="1">
      <alignment horizontal="center" vertical="center" wrapText="1"/>
    </xf>
    <xf numFmtId="0" fontId="32" fillId="0" borderId="33"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3" xfId="0" applyFont="1" applyBorder="1" applyAlignment="1">
      <alignment horizontal="left" vertical="center" wrapText="1"/>
    </xf>
    <xf numFmtId="0" fontId="30" fillId="0" borderId="37"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0" fillId="0" borderId="2" xfId="0" applyFont="1" applyBorder="1" applyAlignment="1">
      <alignment horizontal="left" wrapText="1"/>
    </xf>
    <xf numFmtId="0" fontId="33" fillId="0" borderId="2" xfId="0" applyFont="1" applyBorder="1" applyAlignment="1">
      <alignment horizontal="left" vertical="center" wrapText="1"/>
    </xf>
    <xf numFmtId="0" fontId="30" fillId="0" borderId="3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25" xfId="0" applyFont="1" applyBorder="1" applyAlignment="1">
      <alignment horizontal="center" vertical="center" textRotation="255" shrinkToFit="1"/>
    </xf>
    <xf numFmtId="0" fontId="30" fillId="0" borderId="3" xfId="0" applyFont="1"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8" xfId="0" applyFont="1" applyBorder="1" applyAlignment="1">
      <alignment horizontal="left" vertical="center" wrapText="1"/>
    </xf>
    <xf numFmtId="0" fontId="30" fillId="0" borderId="16" xfId="0" applyFont="1" applyBorder="1" applyAlignment="1">
      <alignment horizontal="left" vertical="center" wrapText="1"/>
    </xf>
    <xf numFmtId="0" fontId="30" fillId="0" borderId="5" xfId="0" applyFont="1" applyBorder="1" applyAlignment="1">
      <alignment horizontal="left" vertical="center" wrapText="1"/>
    </xf>
    <xf numFmtId="0" fontId="30" fillId="0" borderId="15" xfId="0" applyFont="1" applyBorder="1" applyAlignment="1">
      <alignment horizontal="left" vertical="center" wrapText="1"/>
    </xf>
    <xf numFmtId="0" fontId="32" fillId="0" borderId="14" xfId="0" applyFont="1" applyBorder="1" applyAlignment="1">
      <alignment horizontal="left" vertical="center" wrapText="1"/>
    </xf>
    <xf numFmtId="0" fontId="32" fillId="0" borderId="6" xfId="0" applyFont="1" applyBorder="1" applyAlignment="1">
      <alignment horizontal="center" vertical="center"/>
    </xf>
    <xf numFmtId="0" fontId="30" fillId="0" borderId="1" xfId="0" applyFont="1" applyBorder="1" applyAlignment="1">
      <alignment horizontal="center" vertical="center" wrapText="1"/>
    </xf>
    <xf numFmtId="0" fontId="32" fillId="0" borderId="6" xfId="0" applyFont="1" applyBorder="1" applyAlignment="1">
      <alignment horizontal="center" wrapText="1"/>
    </xf>
    <xf numFmtId="0" fontId="30" fillId="34" borderId="6" xfId="0" applyFont="1" applyFill="1" applyBorder="1" applyAlignment="1">
      <alignment horizontal="center" wrapText="1"/>
    </xf>
    <xf numFmtId="0" fontId="30" fillId="34" borderId="7" xfId="0" applyFont="1" applyFill="1" applyBorder="1" applyAlignment="1">
      <alignment horizontal="center" wrapText="1"/>
    </xf>
    <xf numFmtId="0" fontId="30" fillId="34" borderId="8" xfId="0" applyFont="1" applyFill="1" applyBorder="1" applyAlignment="1">
      <alignment horizontal="center" wrapText="1"/>
    </xf>
    <xf numFmtId="0" fontId="32" fillId="0" borderId="7" xfId="0" applyFont="1" applyBorder="1" applyAlignment="1">
      <alignment horizontal="center"/>
    </xf>
    <xf numFmtId="0" fontId="30" fillId="0" borderId="2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7" xfId="0" applyFont="1" applyBorder="1" applyAlignment="1">
      <alignment horizontal="left" vertical="center" wrapText="1"/>
    </xf>
    <xf numFmtId="0" fontId="30" fillId="0" borderId="0" xfId="0" applyFont="1" applyAlignment="1">
      <alignment horizontal="justify" vertical="center" wrapText="1"/>
    </xf>
    <xf numFmtId="0" fontId="30" fillId="34" borderId="3"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32" fillId="0" borderId="46" xfId="0" applyFont="1" applyBorder="1" applyAlignment="1">
      <alignment horizontal="left" vertical="center"/>
    </xf>
    <xf numFmtId="0" fontId="32" fillId="0" borderId="47" xfId="0" applyFont="1" applyBorder="1" applyAlignment="1">
      <alignment horizontal="left" vertical="center"/>
    </xf>
    <xf numFmtId="0" fontId="32" fillId="0" borderId="48" xfId="0" applyFont="1" applyBorder="1" applyAlignment="1">
      <alignment horizontal="left" vertical="center"/>
    </xf>
    <xf numFmtId="0" fontId="30" fillId="0" borderId="17" xfId="0" applyFont="1" applyBorder="1" applyAlignment="1">
      <alignment horizontal="left" vertical="center" wrapText="1"/>
    </xf>
    <xf numFmtId="0" fontId="30" fillId="0" borderId="0" xfId="0" applyFont="1" applyAlignment="1">
      <alignment horizontal="left" vertical="center" wrapText="1"/>
    </xf>
    <xf numFmtId="0" fontId="32" fillId="0" borderId="12" xfId="0" applyFont="1" applyBorder="1" applyAlignment="1">
      <alignment horizontal="lef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0" fillId="0" borderId="27" xfId="0" applyFont="1" applyBorder="1" applyAlignment="1">
      <alignment horizontal="left" vertical="center" wrapText="1"/>
    </xf>
    <xf numFmtId="0" fontId="30" fillId="0" borderId="44" xfId="0" applyFont="1" applyBorder="1" applyAlignment="1">
      <alignment horizontal="justify" vertical="center" wrapText="1"/>
    </xf>
    <xf numFmtId="0" fontId="30" fillId="0" borderId="42" xfId="0" applyFont="1" applyBorder="1" applyAlignment="1">
      <alignment horizontal="justify" vertical="center" wrapText="1"/>
    </xf>
    <xf numFmtId="0" fontId="30" fillId="0" borderId="43" xfId="0" applyFont="1" applyBorder="1" applyAlignment="1">
      <alignment horizontal="justify"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0" xfId="0" applyFont="1" applyAlignment="1">
      <alignment horizontal="center" vertical="top"/>
    </xf>
    <xf numFmtId="0" fontId="32" fillId="0" borderId="0" xfId="0" applyFont="1" applyAlignment="1">
      <alignment horizontal="center" vertical="center"/>
    </xf>
    <xf numFmtId="0" fontId="30" fillId="0" borderId="0" xfId="0" applyFont="1" applyAlignment="1">
      <alignment horizontal="center" vertical="center"/>
    </xf>
    <xf numFmtId="0" fontId="30" fillId="34" borderId="6" xfId="0" applyFont="1" applyFill="1" applyBorder="1" applyAlignment="1">
      <alignment horizontal="center" vertical="center"/>
    </xf>
    <xf numFmtId="0" fontId="30" fillId="34" borderId="7" xfId="0" applyFont="1" applyFill="1" applyBorder="1" applyAlignment="1">
      <alignment horizontal="center" vertical="center"/>
    </xf>
    <xf numFmtId="0" fontId="30" fillId="34" borderId="8" xfId="0" applyFont="1" applyFill="1" applyBorder="1" applyAlignment="1">
      <alignment horizontal="center"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0" fillId="0" borderId="0" xfId="0" applyAlignment="1">
      <alignment horizontal="distributed"/>
    </xf>
    <xf numFmtId="0" fontId="40" fillId="0" borderId="0" xfId="0" applyFont="1" applyAlignment="1">
      <alignment horizontal="distributed" vertical="center"/>
    </xf>
    <xf numFmtId="0" fontId="37" fillId="0" borderId="0" xfId="0" applyFont="1" applyAlignment="1">
      <alignment horizontal="center" vertical="center"/>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7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171450</xdr:rowOff>
    </xdr:from>
    <xdr:to>
      <xdr:col>36</xdr:col>
      <xdr:colOff>933450</xdr:colOff>
      <xdr:row>34</xdr:row>
      <xdr:rowOff>9525</xdr:rowOff>
    </xdr:to>
    <xdr:sp macro="" textlink="">
      <xdr:nvSpPr>
        <xdr:cNvPr id="2" name="正方形/長方形 1">
          <a:extLst>
            <a:ext uri="{FF2B5EF4-FFF2-40B4-BE49-F238E27FC236}">
              <a16:creationId xmlns:a16="http://schemas.microsoft.com/office/drawing/2014/main" id="{AF2BE80A-4AE2-48B3-A6DD-E72C2504CC7B}"/>
            </a:ext>
          </a:extLst>
        </xdr:cNvPr>
        <xdr:cNvSpPr/>
      </xdr:nvSpPr>
      <xdr:spPr>
        <a:xfrm>
          <a:off x="388620" y="5109210"/>
          <a:ext cx="8187690" cy="69913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30</xdr:row>
      <xdr:rowOff>66675</xdr:rowOff>
    </xdr:from>
    <xdr:to>
      <xdr:col>37</xdr:col>
      <xdr:colOff>314325</xdr:colOff>
      <xdr:row>30</xdr:row>
      <xdr:rowOff>76200</xdr:rowOff>
    </xdr:to>
    <xdr:cxnSp macro="">
      <xdr:nvCxnSpPr>
        <xdr:cNvPr id="3" name="直線矢印コネクタ 2">
          <a:extLst>
            <a:ext uri="{FF2B5EF4-FFF2-40B4-BE49-F238E27FC236}">
              <a16:creationId xmlns:a16="http://schemas.microsoft.com/office/drawing/2014/main" id="{76691B6A-BCE3-4559-AC52-FF710B2F5B6F}"/>
            </a:ext>
          </a:extLst>
        </xdr:cNvPr>
        <xdr:cNvCxnSpPr/>
      </xdr:nvCxnSpPr>
      <xdr:spPr>
        <a:xfrm flipH="1">
          <a:off x="8646795" y="5179695"/>
          <a:ext cx="247650" cy="952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369569</xdr:colOff>
      <xdr:row>29</xdr:row>
      <xdr:rowOff>15240</xdr:rowOff>
    </xdr:from>
    <xdr:to>
      <xdr:col>40</xdr:col>
      <xdr:colOff>594359</xdr:colOff>
      <xdr:row>36</xdr:row>
      <xdr:rowOff>165652</xdr:rowOff>
    </xdr:to>
    <xdr:sp macro="" textlink="">
      <xdr:nvSpPr>
        <xdr:cNvPr id="4" name="テキスト ボックス 3">
          <a:extLst>
            <a:ext uri="{FF2B5EF4-FFF2-40B4-BE49-F238E27FC236}">
              <a16:creationId xmlns:a16="http://schemas.microsoft.com/office/drawing/2014/main" id="{AF58E8B8-FF38-4618-8807-2C06DF4000B9}"/>
            </a:ext>
          </a:extLst>
        </xdr:cNvPr>
        <xdr:cNvSpPr txBox="1"/>
      </xdr:nvSpPr>
      <xdr:spPr>
        <a:xfrm>
          <a:off x="8949689" y="4953000"/>
          <a:ext cx="2076450" cy="135437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K241"/>
  <sheetViews>
    <sheetView tabSelected="1" zoomScale="75" zoomScaleNormal="75" zoomScaleSheetLayoutView="115" workbookViewId="0">
      <pane xSplit="3" topLeftCell="D1" activePane="topRight" state="frozen"/>
      <selection pane="topRight" activeCell="I8" sqref="I8"/>
    </sheetView>
  </sheetViews>
  <sheetFormatPr defaultColWidth="9" defaultRowHeight="13.2"/>
  <cols>
    <col min="1" max="2" width="4.21875" style="242" customWidth="1"/>
    <col min="3" max="3" width="25" style="124" customWidth="1"/>
    <col min="4" max="4" width="4.88671875" style="124" customWidth="1"/>
    <col min="5" max="5" width="41.6640625" style="124" customWidth="1"/>
    <col min="6" max="6" width="4.88671875" style="124" customWidth="1"/>
    <col min="7" max="7" width="19.6640625" style="124" customWidth="1"/>
    <col min="8" max="8" width="33.88671875" style="124" customWidth="1"/>
    <col min="9" max="14" width="4.88671875" style="124" customWidth="1"/>
    <col min="15" max="15" width="5.88671875" style="124" customWidth="1"/>
    <col min="16" max="18" width="4.88671875" style="124" customWidth="1"/>
    <col min="19" max="19" width="5.6640625" style="124" customWidth="1"/>
    <col min="20" max="23" width="4.88671875" style="124" customWidth="1"/>
    <col min="24" max="24" width="6" style="124" customWidth="1"/>
    <col min="25" max="32" width="4.88671875" style="124" customWidth="1"/>
    <col min="33" max="33" width="14.88671875" style="260" hidden="1" customWidth="1"/>
    <col min="34" max="34" width="9" style="260" hidden="1" customWidth="1"/>
    <col min="35" max="35" width="28.88671875" style="260" hidden="1" customWidth="1"/>
    <col min="36" max="36" width="14" style="260" hidden="1" customWidth="1"/>
    <col min="37" max="37" width="9" style="260" hidden="1" customWidth="1"/>
    <col min="38" max="42" width="9" style="124" customWidth="1"/>
    <col min="43" max="16384" width="9" style="124"/>
  </cols>
  <sheetData>
    <row r="2" spans="1:37" ht="20.25" customHeight="1">
      <c r="A2" s="240" t="s">
        <v>374</v>
      </c>
      <c r="B2" s="241"/>
    </row>
    <row r="3" spans="1:37" ht="20.25" customHeight="1">
      <c r="A3" s="428" t="s">
        <v>0</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7" ht="20.25" customHeight="1"/>
    <row r="5" spans="1:37" ht="30" customHeight="1">
      <c r="S5" s="429" t="s">
        <v>1</v>
      </c>
      <c r="T5" s="430"/>
      <c r="U5" s="430"/>
      <c r="V5" s="431"/>
      <c r="W5" s="277"/>
      <c r="X5" s="277"/>
      <c r="Y5" s="277"/>
      <c r="Z5" s="277"/>
      <c r="AA5" s="277"/>
      <c r="AB5" s="277"/>
      <c r="AC5" s="277"/>
      <c r="AD5" s="277"/>
      <c r="AE5" s="277"/>
      <c r="AF5" s="277"/>
      <c r="AG5" s="260" t="str">
        <f>"kaigo_num='" &amp;W5&amp;X5&amp;Y5&amp;Z5&amp;AA5&amp;AB5&amp;AC5&amp;AD5&amp;AE5&amp;AF5&amp; "'"</f>
        <v>kaigo_num=''</v>
      </c>
    </row>
    <row r="6" spans="1:37" ht="20.25" customHeight="1"/>
    <row r="7" spans="1:37" ht="17.25" customHeight="1">
      <c r="A7" s="429" t="s">
        <v>2</v>
      </c>
      <c r="B7" s="430"/>
      <c r="C7" s="431"/>
      <c r="D7" s="429" t="s">
        <v>3</v>
      </c>
      <c r="E7" s="431"/>
      <c r="F7" s="429" t="s">
        <v>4</v>
      </c>
      <c r="G7" s="431"/>
      <c r="H7" s="429" t="s">
        <v>5</v>
      </c>
      <c r="I7" s="430"/>
      <c r="J7" s="430"/>
      <c r="K7" s="430"/>
      <c r="L7" s="430"/>
      <c r="M7" s="430"/>
      <c r="N7" s="430"/>
      <c r="O7" s="430"/>
      <c r="P7" s="430"/>
      <c r="Q7" s="430"/>
      <c r="R7" s="430"/>
      <c r="S7" s="430"/>
      <c r="T7" s="430"/>
      <c r="U7" s="430"/>
      <c r="V7" s="430"/>
      <c r="W7" s="430"/>
      <c r="X7" s="431"/>
      <c r="Y7" s="429" t="s">
        <v>6</v>
      </c>
      <c r="Z7" s="430"/>
      <c r="AA7" s="430"/>
      <c r="AB7" s="431"/>
      <c r="AC7" s="429" t="s">
        <v>7</v>
      </c>
      <c r="AD7" s="430"/>
      <c r="AE7" s="430"/>
      <c r="AF7" s="431"/>
    </row>
    <row r="8" spans="1:37" ht="18.75" customHeight="1">
      <c r="A8" s="432" t="s">
        <v>8</v>
      </c>
      <c r="B8" s="433"/>
      <c r="C8" s="434"/>
      <c r="D8" s="432"/>
      <c r="E8" s="434"/>
      <c r="F8" s="432"/>
      <c r="G8" s="434"/>
      <c r="H8" s="438" t="s">
        <v>9</v>
      </c>
      <c r="I8" s="263" t="s">
        <v>10</v>
      </c>
      <c r="J8" s="127" t="s">
        <v>11</v>
      </c>
      <c r="K8" s="128"/>
      <c r="L8" s="128"/>
      <c r="M8" s="263" t="s">
        <v>10</v>
      </c>
      <c r="N8" s="127" t="s">
        <v>12</v>
      </c>
      <c r="O8" s="128"/>
      <c r="P8" s="128"/>
      <c r="Q8" s="263" t="s">
        <v>10</v>
      </c>
      <c r="R8" s="127" t="s">
        <v>13</v>
      </c>
      <c r="S8" s="128"/>
      <c r="T8" s="128"/>
      <c r="U8" s="263" t="s">
        <v>10</v>
      </c>
      <c r="V8" s="127" t="s">
        <v>14</v>
      </c>
      <c r="W8" s="128"/>
      <c r="X8" s="129"/>
      <c r="Y8" s="455"/>
      <c r="Z8" s="456"/>
      <c r="AA8" s="456"/>
      <c r="AB8" s="457"/>
      <c r="AC8" s="455"/>
      <c r="AD8" s="456"/>
      <c r="AE8" s="456"/>
      <c r="AF8" s="457"/>
      <c r="AG8" s="261" t="str">
        <f>"tiikikbn_code:"&amp; IF(I8="■",1,IF(M8="■",6,IF(Q8="■",7,IF(U8="■",2,IF(I9="■",3,IF(M9="■",4,IF(Q9="■",9,IF(U9="■",5,0))))))))</f>
        <v>tiikikbn_code:0</v>
      </c>
    </row>
    <row r="9" spans="1:37" ht="18.75" customHeight="1">
      <c r="A9" s="465"/>
      <c r="B9" s="466"/>
      <c r="C9" s="467"/>
      <c r="D9" s="465"/>
      <c r="E9" s="467"/>
      <c r="F9" s="465"/>
      <c r="G9" s="467"/>
      <c r="H9" s="468"/>
      <c r="I9" s="262" t="s">
        <v>10</v>
      </c>
      <c r="J9" s="130" t="s">
        <v>15</v>
      </c>
      <c r="K9" s="131"/>
      <c r="L9" s="131"/>
      <c r="M9" s="263" t="s">
        <v>10</v>
      </c>
      <c r="N9" s="130" t="s">
        <v>16</v>
      </c>
      <c r="O9" s="131"/>
      <c r="P9" s="131"/>
      <c r="Q9" s="263" t="s">
        <v>10</v>
      </c>
      <c r="R9" s="130" t="s">
        <v>17</v>
      </c>
      <c r="S9" s="131"/>
      <c r="T9" s="131"/>
      <c r="U9" s="263" t="s">
        <v>10</v>
      </c>
      <c r="V9" s="130" t="s">
        <v>18</v>
      </c>
      <c r="W9" s="131"/>
      <c r="X9" s="132"/>
      <c r="Y9" s="458"/>
      <c r="Z9" s="459"/>
      <c r="AA9" s="459"/>
      <c r="AB9" s="460"/>
      <c r="AC9" s="458"/>
      <c r="AD9" s="459"/>
      <c r="AE9" s="459"/>
      <c r="AF9" s="460"/>
    </row>
    <row r="10" spans="1:37" ht="18.75" customHeight="1">
      <c r="A10" s="133"/>
      <c r="B10" s="134"/>
      <c r="C10" s="135"/>
      <c r="D10" s="136"/>
      <c r="E10" s="129"/>
      <c r="F10" s="137"/>
      <c r="G10" s="138"/>
      <c r="H10" s="464" t="s">
        <v>19</v>
      </c>
      <c r="I10" s="264" t="s">
        <v>10</v>
      </c>
      <c r="J10" s="127" t="s">
        <v>20</v>
      </c>
      <c r="K10" s="207"/>
      <c r="L10" s="207"/>
      <c r="M10" s="207"/>
      <c r="N10" s="207"/>
      <c r="O10" s="207"/>
      <c r="P10" s="207"/>
      <c r="Q10" s="207"/>
      <c r="R10" s="207"/>
      <c r="S10" s="207"/>
      <c r="T10" s="207"/>
      <c r="U10" s="207"/>
      <c r="V10" s="207"/>
      <c r="W10" s="207"/>
      <c r="X10" s="208"/>
      <c r="Y10" s="264" t="s">
        <v>10</v>
      </c>
      <c r="Z10" s="127" t="s">
        <v>21</v>
      </c>
      <c r="AA10" s="127"/>
      <c r="AB10" s="139"/>
      <c r="AC10" s="264" t="s">
        <v>10</v>
      </c>
      <c r="AD10" s="127" t="s">
        <v>21</v>
      </c>
      <c r="AE10" s="127"/>
      <c r="AF10" s="139"/>
      <c r="AG10" s="260" t="str">
        <f>"ser_code = '" &amp; IF(A22="■",11,"") &amp; "'"</f>
        <v>ser_code = ''</v>
      </c>
      <c r="AI10" s="260" t="str">
        <f>"11:sintaikaigo_taisei_code:" &amp; IF(I10="■",1,IF(I11="■",2,IF(I12="■",3,0)))</f>
        <v>11:sintaikaigo_taisei_code:0</v>
      </c>
      <c r="AJ10" s="260" t="str">
        <f>"11:field203:" &amp; IF(Y10="■",1,IF(Y11="■",2,0))</f>
        <v>11:field203:0</v>
      </c>
      <c r="AK10" s="260" t="str">
        <f>"11:waribiki_code:" &amp; IF(AC10="■",1,IF(AC11="■",2,0))</f>
        <v>11:waribiki_code:0</v>
      </c>
    </row>
    <row r="11" spans="1:37" ht="18.75" customHeight="1">
      <c r="A11" s="140"/>
      <c r="B11" s="141"/>
      <c r="C11" s="142"/>
      <c r="D11" s="143"/>
      <c r="E11" s="132"/>
      <c r="F11" s="144"/>
      <c r="G11" s="145"/>
      <c r="H11" s="454"/>
      <c r="I11" s="263" t="s">
        <v>10</v>
      </c>
      <c r="J11" s="124" t="s">
        <v>22</v>
      </c>
      <c r="K11" s="209"/>
      <c r="L11" s="209"/>
      <c r="M11" s="209"/>
      <c r="N11" s="209"/>
      <c r="O11" s="209"/>
      <c r="P11" s="209"/>
      <c r="Q11" s="209"/>
      <c r="R11" s="209"/>
      <c r="S11" s="209"/>
      <c r="T11" s="209"/>
      <c r="U11" s="209"/>
      <c r="V11" s="209"/>
      <c r="W11" s="209"/>
      <c r="X11" s="210"/>
      <c r="Y11" s="263" t="s">
        <v>10</v>
      </c>
      <c r="Z11" s="130" t="s">
        <v>23</v>
      </c>
      <c r="AA11" s="146"/>
      <c r="AB11" s="147"/>
      <c r="AC11" s="263" t="s">
        <v>10</v>
      </c>
      <c r="AD11" s="130" t="s">
        <v>23</v>
      </c>
      <c r="AE11" s="146"/>
      <c r="AF11" s="147"/>
      <c r="AG11" s="260" t="str">
        <f>"11:sisetukbn_code:" &amp; IF(AND(D21="■",D22="■",D23="■"),"1;2;3",IF(AND(D21="■",D22="■"),"1;2",0))</f>
        <v>11:sisetukbn_code:0</v>
      </c>
    </row>
    <row r="12" spans="1:37" ht="18.75" customHeight="1">
      <c r="A12" s="140"/>
      <c r="B12" s="141"/>
      <c r="C12" s="142"/>
      <c r="D12" s="143"/>
      <c r="E12" s="132"/>
      <c r="F12" s="144"/>
      <c r="G12" s="145"/>
      <c r="H12" s="397"/>
      <c r="I12" s="265" t="s">
        <v>10</v>
      </c>
      <c r="J12" s="148" t="s">
        <v>24</v>
      </c>
      <c r="K12" s="211"/>
      <c r="L12" s="211"/>
      <c r="M12" s="211"/>
      <c r="N12" s="211"/>
      <c r="O12" s="211"/>
      <c r="P12" s="211"/>
      <c r="Q12" s="211"/>
      <c r="R12" s="211"/>
      <c r="S12" s="211"/>
      <c r="T12" s="211"/>
      <c r="U12" s="211"/>
      <c r="V12" s="211"/>
      <c r="W12" s="211"/>
      <c r="X12" s="212"/>
      <c r="Y12" s="149"/>
      <c r="Z12" s="146"/>
      <c r="AA12" s="146"/>
      <c r="AB12" s="147"/>
      <c r="AC12" s="149"/>
      <c r="AD12" s="146"/>
      <c r="AE12" s="146"/>
      <c r="AF12" s="147"/>
    </row>
    <row r="13" spans="1:37" ht="19.5" customHeight="1">
      <c r="A13" s="140"/>
      <c r="B13" s="141"/>
      <c r="C13" s="142"/>
      <c r="D13" s="143"/>
      <c r="E13" s="132"/>
      <c r="F13" s="144"/>
      <c r="G13" s="145"/>
      <c r="H13" s="157" t="s">
        <v>25</v>
      </c>
      <c r="I13" s="266" t="s">
        <v>10</v>
      </c>
      <c r="J13" s="151" t="s">
        <v>26</v>
      </c>
      <c r="K13" s="213"/>
      <c r="L13" s="176"/>
      <c r="M13" s="269" t="s">
        <v>10</v>
      </c>
      <c r="N13" s="151" t="s">
        <v>27</v>
      </c>
      <c r="O13" s="214"/>
      <c r="P13" s="151"/>
      <c r="Q13" s="215"/>
      <c r="R13" s="215"/>
      <c r="S13" s="215"/>
      <c r="T13" s="215"/>
      <c r="U13" s="215"/>
      <c r="V13" s="215"/>
      <c r="W13" s="215"/>
      <c r="X13" s="216"/>
      <c r="Y13" s="146"/>
      <c r="Z13" s="146"/>
      <c r="AA13" s="146"/>
      <c r="AB13" s="147"/>
      <c r="AC13" s="149"/>
      <c r="AD13" s="146"/>
      <c r="AE13" s="146"/>
      <c r="AF13" s="147"/>
      <c r="AI13" s="260" t="str">
        <f>"11:field223:" &amp; IF(I13="■",1,IF(M13="■",2,0))</f>
        <v>11:field223:0</v>
      </c>
    </row>
    <row r="14" spans="1:37" ht="18.75" customHeight="1">
      <c r="A14" s="140"/>
      <c r="B14" s="141"/>
      <c r="C14" s="142"/>
      <c r="D14" s="143"/>
      <c r="E14" s="132"/>
      <c r="F14" s="144"/>
      <c r="G14" s="145"/>
      <c r="H14" s="150" t="s">
        <v>28</v>
      </c>
      <c r="I14" s="266" t="s">
        <v>10</v>
      </c>
      <c r="J14" s="151" t="s">
        <v>29</v>
      </c>
      <c r="K14" s="151"/>
      <c r="L14" s="269" t="s">
        <v>10</v>
      </c>
      <c r="M14" s="151" t="s">
        <v>30</v>
      </c>
      <c r="N14" s="151"/>
      <c r="O14" s="269" t="s">
        <v>10</v>
      </c>
      <c r="P14" s="151" t="s">
        <v>31</v>
      </c>
      <c r="Q14" s="151"/>
      <c r="R14" s="269" t="s">
        <v>10</v>
      </c>
      <c r="S14" s="151" t="s">
        <v>32</v>
      </c>
      <c r="T14" s="151"/>
      <c r="U14" s="269" t="s">
        <v>10</v>
      </c>
      <c r="V14" s="151" t="s">
        <v>33</v>
      </c>
      <c r="W14" s="151"/>
      <c r="X14" s="152"/>
      <c r="Y14" s="149"/>
      <c r="Z14" s="146"/>
      <c r="AA14" s="146"/>
      <c r="AB14" s="147"/>
      <c r="AC14" s="149"/>
      <c r="AD14" s="146"/>
      <c r="AE14" s="146"/>
      <c r="AF14" s="147"/>
      <c r="AI14" s="260" t="str">
        <f>"11:field220:" &amp; IF(I14="■",1,IF(L14="■",2,IF(O14="■",3,IF(R14="■",4,IF(U14="■",5,0)))))</f>
        <v>11:field220:0</v>
      </c>
    </row>
    <row r="15" spans="1:37" ht="18.75" customHeight="1">
      <c r="A15" s="140"/>
      <c r="B15" s="141"/>
      <c r="C15" s="142"/>
      <c r="D15" s="143"/>
      <c r="E15" s="132"/>
      <c r="F15" s="144"/>
      <c r="G15" s="145"/>
      <c r="H15" s="150" t="s">
        <v>34</v>
      </c>
      <c r="I15" s="266" t="s">
        <v>10</v>
      </c>
      <c r="J15" s="151" t="s">
        <v>29</v>
      </c>
      <c r="K15" s="213"/>
      <c r="L15" s="269" t="s">
        <v>10</v>
      </c>
      <c r="M15" s="151" t="s">
        <v>35</v>
      </c>
      <c r="N15" s="213"/>
      <c r="O15" s="213"/>
      <c r="P15" s="213"/>
      <c r="Q15" s="213"/>
      <c r="R15" s="213"/>
      <c r="S15" s="213"/>
      <c r="T15" s="213"/>
      <c r="U15" s="213"/>
      <c r="V15" s="213"/>
      <c r="W15" s="213"/>
      <c r="X15" s="217"/>
      <c r="Y15" s="149"/>
      <c r="Z15" s="146"/>
      <c r="AA15" s="146"/>
      <c r="AB15" s="147"/>
      <c r="AC15" s="149"/>
      <c r="AD15" s="146"/>
      <c r="AE15" s="146"/>
      <c r="AF15" s="147"/>
      <c r="AI15" s="260" t="str">
        <f>"11:tokujigyou_code:" &amp; IF(I15="■",1,IF(L15="■",2,0))</f>
        <v>11:tokujigyou_code:0</v>
      </c>
    </row>
    <row r="16" spans="1:37" ht="18.75" customHeight="1">
      <c r="A16" s="140"/>
      <c r="B16" s="141"/>
      <c r="C16" s="142"/>
      <c r="D16" s="143"/>
      <c r="E16" s="132"/>
      <c r="F16" s="144"/>
      <c r="G16" s="145"/>
      <c r="H16" s="396" t="s">
        <v>36</v>
      </c>
      <c r="I16" s="398" t="s">
        <v>10</v>
      </c>
      <c r="J16" s="400" t="s">
        <v>29</v>
      </c>
      <c r="K16" s="400"/>
      <c r="L16" s="398" t="s">
        <v>10</v>
      </c>
      <c r="M16" s="400" t="s">
        <v>35</v>
      </c>
      <c r="N16" s="400"/>
      <c r="O16" s="130"/>
      <c r="P16" s="130"/>
      <c r="Q16" s="130"/>
      <c r="R16" s="130"/>
      <c r="S16" s="153"/>
      <c r="T16" s="130"/>
      <c r="U16" s="130"/>
      <c r="V16" s="153"/>
      <c r="W16" s="130"/>
      <c r="X16" s="145"/>
      <c r="Y16" s="149"/>
      <c r="Z16" s="146"/>
      <c r="AA16" s="146"/>
      <c r="AB16" s="147"/>
      <c r="AC16" s="149"/>
      <c r="AD16" s="146"/>
      <c r="AE16" s="146"/>
      <c r="AF16" s="147"/>
      <c r="AI16" s="260" t="str">
        <f>"11:field179:" &amp; IF(I16="■",1,IF(L16="■",2,0))</f>
        <v>11:field179:0</v>
      </c>
    </row>
    <row r="17" spans="1:35" ht="18.75" customHeight="1">
      <c r="A17" s="140"/>
      <c r="B17" s="141"/>
      <c r="C17" s="142"/>
      <c r="D17" s="143"/>
      <c r="E17" s="132"/>
      <c r="F17" s="144"/>
      <c r="G17" s="145"/>
      <c r="H17" s="397"/>
      <c r="I17" s="399"/>
      <c r="J17" s="401"/>
      <c r="K17" s="401"/>
      <c r="L17" s="399"/>
      <c r="M17" s="401"/>
      <c r="N17" s="401"/>
      <c r="O17" s="154"/>
      <c r="P17" s="154"/>
      <c r="Q17" s="154"/>
      <c r="R17" s="154"/>
      <c r="S17" s="154"/>
      <c r="T17" s="154"/>
      <c r="U17" s="154"/>
      <c r="V17" s="154"/>
      <c r="W17" s="154"/>
      <c r="X17" s="155"/>
      <c r="Y17" s="149"/>
      <c r="Z17" s="146"/>
      <c r="AA17" s="146"/>
      <c r="AB17" s="147"/>
      <c r="AC17" s="149"/>
      <c r="AD17" s="146"/>
      <c r="AE17" s="146"/>
      <c r="AF17" s="147"/>
    </row>
    <row r="18" spans="1:35" ht="18.75" customHeight="1">
      <c r="A18" s="140"/>
      <c r="B18" s="141"/>
      <c r="C18" s="142"/>
      <c r="D18" s="205"/>
      <c r="E18" s="132"/>
      <c r="F18" s="144"/>
      <c r="G18" s="145"/>
      <c r="H18" s="396" t="s">
        <v>37</v>
      </c>
      <c r="I18" s="402" t="s">
        <v>10</v>
      </c>
      <c r="J18" s="403" t="s">
        <v>29</v>
      </c>
      <c r="K18" s="403"/>
      <c r="L18" s="402" t="s">
        <v>10</v>
      </c>
      <c r="M18" s="403" t="s">
        <v>35</v>
      </c>
      <c r="N18" s="403"/>
      <c r="O18" s="153"/>
      <c r="P18" s="153"/>
      <c r="Q18" s="153"/>
      <c r="R18" s="153"/>
      <c r="S18" s="153"/>
      <c r="T18" s="153"/>
      <c r="U18" s="153"/>
      <c r="V18" s="153"/>
      <c r="W18" s="153"/>
      <c r="X18" s="156"/>
      <c r="Y18" s="149"/>
      <c r="Z18" s="146"/>
      <c r="AA18" s="146"/>
      <c r="AB18" s="147"/>
      <c r="AC18" s="149"/>
      <c r="AD18" s="146"/>
      <c r="AE18" s="146"/>
      <c r="AF18" s="147"/>
      <c r="AI18" s="260" t="str">
        <f>"11:fieldfield180:" &amp; IF(I18="■",1,IF(L18="■",2,0))</f>
        <v>11:fieldfield180:0</v>
      </c>
    </row>
    <row r="19" spans="1:35" ht="18.75" customHeight="1">
      <c r="A19" s="206"/>
      <c r="B19" s="141"/>
      <c r="C19" s="142"/>
      <c r="D19" s="205"/>
      <c r="E19" s="132"/>
      <c r="F19" s="144"/>
      <c r="G19" s="145"/>
      <c r="H19" s="397"/>
      <c r="I19" s="399"/>
      <c r="J19" s="401"/>
      <c r="K19" s="401"/>
      <c r="L19" s="399"/>
      <c r="M19" s="401"/>
      <c r="N19" s="401"/>
      <c r="O19" s="154"/>
      <c r="P19" s="154"/>
      <c r="Q19" s="154"/>
      <c r="R19" s="154"/>
      <c r="S19" s="154"/>
      <c r="T19" s="154"/>
      <c r="U19" s="154"/>
      <c r="V19" s="154"/>
      <c r="W19" s="154"/>
      <c r="X19" s="155"/>
      <c r="Y19" s="149"/>
      <c r="Z19" s="146"/>
      <c r="AA19" s="146"/>
      <c r="AB19" s="147"/>
      <c r="AC19" s="149"/>
      <c r="AD19" s="146"/>
      <c r="AE19" s="146"/>
      <c r="AF19" s="147"/>
    </row>
    <row r="20" spans="1:35" ht="18.75" customHeight="1">
      <c r="A20" s="206"/>
      <c r="B20" s="141"/>
      <c r="C20" s="142"/>
      <c r="D20" s="205"/>
      <c r="E20" s="132"/>
      <c r="F20" s="144"/>
      <c r="G20" s="145"/>
      <c r="H20" s="396" t="s">
        <v>38</v>
      </c>
      <c r="I20" s="411" t="s">
        <v>10</v>
      </c>
      <c r="J20" s="403" t="s">
        <v>39</v>
      </c>
      <c r="K20" s="403"/>
      <c r="L20" s="403"/>
      <c r="M20" s="402" t="s">
        <v>10</v>
      </c>
      <c r="N20" s="403" t="s">
        <v>40</v>
      </c>
      <c r="O20" s="403"/>
      <c r="P20" s="403"/>
      <c r="Q20" s="409"/>
      <c r="R20" s="409"/>
      <c r="S20" s="409"/>
      <c r="T20" s="409"/>
      <c r="U20" s="409"/>
      <c r="V20" s="409"/>
      <c r="W20" s="409"/>
      <c r="X20" s="409"/>
      <c r="Y20" s="149"/>
      <c r="Z20" s="146"/>
      <c r="AA20" s="146"/>
      <c r="AB20" s="147"/>
      <c r="AC20" s="149"/>
      <c r="AD20" s="146"/>
      <c r="AE20" s="146"/>
      <c r="AF20" s="147"/>
      <c r="AI20" s="260" t="str">
        <f>"11:field233:" &amp; IF(I20="■",1,IF(M20="■",2,0))</f>
        <v>11:field233:0</v>
      </c>
    </row>
    <row r="21" spans="1:35" ht="19.5" customHeight="1">
      <c r="A21" s="140"/>
      <c r="B21" s="141"/>
      <c r="C21" s="142"/>
      <c r="D21" s="262" t="s">
        <v>10</v>
      </c>
      <c r="E21" s="132" t="s">
        <v>41</v>
      </c>
      <c r="F21" s="144"/>
      <c r="G21" s="145"/>
      <c r="H21" s="397"/>
      <c r="I21" s="412"/>
      <c r="J21" s="401"/>
      <c r="K21" s="401"/>
      <c r="L21" s="401"/>
      <c r="M21" s="399"/>
      <c r="N21" s="401"/>
      <c r="O21" s="401"/>
      <c r="P21" s="401"/>
      <c r="Q21" s="410"/>
      <c r="R21" s="410"/>
      <c r="S21" s="410"/>
      <c r="T21" s="410"/>
      <c r="U21" s="410"/>
      <c r="V21" s="410"/>
      <c r="W21" s="410"/>
      <c r="X21" s="410"/>
      <c r="Y21" s="149"/>
      <c r="Z21" s="146"/>
      <c r="AA21" s="146"/>
      <c r="AB21" s="147"/>
      <c r="AC21" s="149"/>
      <c r="AD21" s="146"/>
      <c r="AE21" s="146"/>
      <c r="AF21" s="147"/>
    </row>
    <row r="22" spans="1:35" ht="19.5" customHeight="1">
      <c r="A22" s="262" t="s">
        <v>10</v>
      </c>
      <c r="B22" s="141">
        <v>11</v>
      </c>
      <c r="C22" s="142" t="s">
        <v>42</v>
      </c>
      <c r="D22" s="262" t="s">
        <v>10</v>
      </c>
      <c r="E22" s="132" t="s">
        <v>43</v>
      </c>
      <c r="F22" s="144"/>
      <c r="G22" s="145"/>
      <c r="H22" s="396" t="s">
        <v>44</v>
      </c>
      <c r="I22" s="411" t="s">
        <v>10</v>
      </c>
      <c r="J22" s="403" t="s">
        <v>39</v>
      </c>
      <c r="K22" s="403"/>
      <c r="L22" s="403"/>
      <c r="M22" s="402" t="s">
        <v>10</v>
      </c>
      <c r="N22" s="403" t="s">
        <v>40</v>
      </c>
      <c r="O22" s="403"/>
      <c r="P22" s="403"/>
      <c r="Q22" s="409"/>
      <c r="R22" s="409"/>
      <c r="S22" s="409"/>
      <c r="T22" s="409"/>
      <c r="U22" s="409"/>
      <c r="V22" s="409"/>
      <c r="W22" s="409"/>
      <c r="X22" s="409"/>
      <c r="Y22" s="149"/>
      <c r="Z22" s="146"/>
      <c r="AA22" s="146"/>
      <c r="AB22" s="147"/>
      <c r="AC22" s="149"/>
      <c r="AD22" s="146"/>
      <c r="AE22" s="146"/>
      <c r="AF22" s="147"/>
      <c r="AI22" s="260" t="str">
        <f>"11:field234:" &amp; IF(I22="■",1,IF(M22="■",2,0))</f>
        <v>11:field234:0</v>
      </c>
    </row>
    <row r="23" spans="1:35" ht="19.5" customHeight="1">
      <c r="A23" s="206"/>
      <c r="B23" s="141"/>
      <c r="C23" s="142"/>
      <c r="D23" s="262" t="s">
        <v>10</v>
      </c>
      <c r="E23" s="132" t="s">
        <v>45</v>
      </c>
      <c r="F23" s="144"/>
      <c r="G23" s="145"/>
      <c r="H23" s="397"/>
      <c r="I23" s="412"/>
      <c r="J23" s="401"/>
      <c r="K23" s="401"/>
      <c r="L23" s="401"/>
      <c r="M23" s="399"/>
      <c r="N23" s="401"/>
      <c r="O23" s="401"/>
      <c r="P23" s="401"/>
      <c r="Q23" s="410"/>
      <c r="R23" s="410"/>
      <c r="S23" s="410"/>
      <c r="T23" s="410"/>
      <c r="U23" s="410"/>
      <c r="V23" s="410"/>
      <c r="W23" s="410"/>
      <c r="X23" s="410"/>
      <c r="Y23" s="149"/>
      <c r="Z23" s="146"/>
      <c r="AA23" s="146"/>
      <c r="AB23" s="147"/>
      <c r="AC23" s="149"/>
      <c r="AD23" s="146"/>
      <c r="AE23" s="146"/>
      <c r="AF23" s="147"/>
    </row>
    <row r="24" spans="1:35" ht="19.5" customHeight="1">
      <c r="A24" s="206"/>
      <c r="B24" s="141"/>
      <c r="C24" s="142"/>
      <c r="D24" s="205"/>
      <c r="E24" s="132"/>
      <c r="F24" s="144"/>
      <c r="G24" s="145"/>
      <c r="H24" s="396" t="s">
        <v>46</v>
      </c>
      <c r="I24" s="411" t="s">
        <v>10</v>
      </c>
      <c r="J24" s="403" t="s">
        <v>39</v>
      </c>
      <c r="K24" s="403"/>
      <c r="L24" s="403"/>
      <c r="M24" s="402" t="s">
        <v>10</v>
      </c>
      <c r="N24" s="403" t="s">
        <v>40</v>
      </c>
      <c r="O24" s="403"/>
      <c r="P24" s="403"/>
      <c r="Q24" s="409"/>
      <c r="R24" s="409"/>
      <c r="S24" s="409"/>
      <c r="T24" s="409"/>
      <c r="U24" s="409"/>
      <c r="V24" s="409"/>
      <c r="W24" s="409"/>
      <c r="X24" s="409"/>
      <c r="Y24" s="149"/>
      <c r="Z24" s="146"/>
      <c r="AA24" s="146"/>
      <c r="AB24" s="147"/>
      <c r="AC24" s="149"/>
      <c r="AD24" s="146"/>
      <c r="AE24" s="146"/>
      <c r="AF24" s="147"/>
      <c r="AI24" s="260" t="str">
        <f>"11:field235:" &amp; IF(I24="■",1,IF(M24="■",2,0))</f>
        <v>11:field235:0</v>
      </c>
    </row>
    <row r="25" spans="1:35" ht="19.5" customHeight="1">
      <c r="A25" s="140"/>
      <c r="B25" s="141"/>
      <c r="C25" s="142"/>
      <c r="F25" s="144"/>
      <c r="G25" s="145"/>
      <c r="H25" s="397"/>
      <c r="I25" s="412"/>
      <c r="J25" s="401"/>
      <c r="K25" s="401"/>
      <c r="L25" s="401"/>
      <c r="M25" s="399"/>
      <c r="N25" s="401"/>
      <c r="O25" s="401"/>
      <c r="P25" s="401"/>
      <c r="Q25" s="410"/>
      <c r="R25" s="410"/>
      <c r="S25" s="410"/>
      <c r="T25" s="410"/>
      <c r="U25" s="410"/>
      <c r="V25" s="410"/>
      <c r="W25" s="410"/>
      <c r="X25" s="410"/>
      <c r="Y25" s="149"/>
      <c r="Z25" s="146"/>
      <c r="AA25" s="146"/>
      <c r="AB25" s="147"/>
      <c r="AC25" s="149"/>
      <c r="AD25" s="146"/>
      <c r="AE25" s="146"/>
      <c r="AF25" s="147"/>
    </row>
    <row r="26" spans="1:35" ht="19.5" customHeight="1">
      <c r="A26" s="140"/>
      <c r="B26" s="141"/>
      <c r="C26" s="142"/>
      <c r="F26" s="144"/>
      <c r="G26" s="145"/>
      <c r="H26" s="150" t="s">
        <v>47</v>
      </c>
      <c r="I26" s="263" t="s">
        <v>10</v>
      </c>
      <c r="J26" s="151" t="s">
        <v>29</v>
      </c>
      <c r="K26" s="213"/>
      <c r="L26" s="263" t="s">
        <v>10</v>
      </c>
      <c r="M26" s="151" t="s">
        <v>35</v>
      </c>
      <c r="N26" s="151"/>
      <c r="O26" s="151"/>
      <c r="P26" s="151"/>
      <c r="Q26" s="151"/>
      <c r="R26" s="151"/>
      <c r="S26" s="151"/>
      <c r="T26" s="151"/>
      <c r="U26" s="151"/>
      <c r="V26" s="151"/>
      <c r="W26" s="151"/>
      <c r="X26" s="152"/>
      <c r="Y26" s="149"/>
      <c r="Z26" s="146"/>
      <c r="AA26" s="146"/>
      <c r="AB26" s="147"/>
      <c r="AC26" s="149"/>
      <c r="AD26" s="146"/>
      <c r="AE26" s="146"/>
      <c r="AF26" s="147"/>
      <c r="AI26" s="260" t="str">
        <f>"11:tokutiiki_code:" &amp; IF(I26="■",1,IF(L26="■",2,0))</f>
        <v>11:tokutiiki_code:0</v>
      </c>
    </row>
    <row r="27" spans="1:35" ht="19.5" customHeight="1">
      <c r="A27" s="140"/>
      <c r="B27" s="141"/>
      <c r="C27" s="142"/>
      <c r="D27" s="143"/>
      <c r="E27" s="132"/>
      <c r="F27" s="144"/>
      <c r="G27" s="145"/>
      <c r="H27" s="396" t="s">
        <v>48</v>
      </c>
      <c r="I27" s="402" t="s">
        <v>10</v>
      </c>
      <c r="J27" s="403" t="s">
        <v>39</v>
      </c>
      <c r="K27" s="403"/>
      <c r="L27" s="403"/>
      <c r="M27" s="402" t="s">
        <v>10</v>
      </c>
      <c r="N27" s="403" t="s">
        <v>40</v>
      </c>
      <c r="O27" s="403"/>
      <c r="P27" s="403"/>
      <c r="Q27" s="153"/>
      <c r="R27" s="153"/>
      <c r="S27" s="153"/>
      <c r="T27" s="153"/>
      <c r="U27" s="153"/>
      <c r="V27" s="153"/>
      <c r="W27" s="153"/>
      <c r="X27" s="156"/>
      <c r="Y27" s="149"/>
      <c r="Z27" s="146"/>
      <c r="AA27" s="146"/>
      <c r="AB27" s="147"/>
      <c r="AC27" s="149"/>
      <c r="AD27" s="146"/>
      <c r="AE27" s="146"/>
      <c r="AF27" s="147"/>
      <c r="AI27" s="260" t="str">
        <f>"11:chuusankanti_tiiki_code:" &amp; IF(I27="■",1,IF(M27="■",2,0))</f>
        <v>11:chuusankanti_tiiki_code:0</v>
      </c>
    </row>
    <row r="28" spans="1:35" ht="18.75" customHeight="1">
      <c r="A28" s="140"/>
      <c r="B28" s="141"/>
      <c r="C28" s="142"/>
      <c r="D28" s="143"/>
      <c r="E28" s="132"/>
      <c r="F28" s="144"/>
      <c r="G28" s="145"/>
      <c r="H28" s="397"/>
      <c r="I28" s="399"/>
      <c r="J28" s="401"/>
      <c r="K28" s="401"/>
      <c r="L28" s="401"/>
      <c r="M28" s="399"/>
      <c r="N28" s="401"/>
      <c r="O28" s="401"/>
      <c r="P28" s="401"/>
      <c r="Q28" s="218"/>
      <c r="R28" s="218"/>
      <c r="S28" s="218"/>
      <c r="T28" s="218"/>
      <c r="U28" s="218"/>
      <c r="V28" s="218"/>
      <c r="W28" s="218"/>
      <c r="X28" s="219"/>
      <c r="Y28" s="149"/>
      <c r="Z28" s="146"/>
      <c r="AA28" s="146"/>
      <c r="AB28" s="147"/>
      <c r="AC28" s="149"/>
      <c r="AD28" s="146"/>
      <c r="AE28" s="146"/>
      <c r="AF28" s="147"/>
    </row>
    <row r="29" spans="1:35" ht="18.75" customHeight="1">
      <c r="A29" s="140"/>
      <c r="B29" s="141"/>
      <c r="C29" s="142"/>
      <c r="D29" s="143"/>
      <c r="E29" s="132"/>
      <c r="F29" s="144"/>
      <c r="G29" s="145"/>
      <c r="H29" s="396" t="s">
        <v>49</v>
      </c>
      <c r="I29" s="402" t="s">
        <v>10</v>
      </c>
      <c r="J29" s="403" t="s">
        <v>39</v>
      </c>
      <c r="K29" s="403"/>
      <c r="L29" s="403"/>
      <c r="M29" s="402" t="s">
        <v>10</v>
      </c>
      <c r="N29" s="403" t="s">
        <v>40</v>
      </c>
      <c r="O29" s="403"/>
      <c r="P29" s="403"/>
      <c r="Q29" s="220"/>
      <c r="R29" s="220"/>
      <c r="S29" s="220"/>
      <c r="T29" s="220"/>
      <c r="U29" s="220"/>
      <c r="V29" s="220"/>
      <c r="W29" s="220"/>
      <c r="X29" s="221"/>
      <c r="Y29" s="149"/>
      <c r="Z29" s="146"/>
      <c r="AA29" s="146"/>
      <c r="AB29" s="147"/>
      <c r="AC29" s="149"/>
      <c r="AD29" s="146"/>
      <c r="AE29" s="146"/>
      <c r="AF29" s="147"/>
      <c r="AI29" s="260" t="str">
        <f>"11:chuusankanti_kibo_code:" &amp; IF(I29="■",1,IF(M29="■",2,0))</f>
        <v>11:chuusankanti_kibo_code:0</v>
      </c>
    </row>
    <row r="30" spans="1:35" ht="18.75" customHeight="1">
      <c r="A30" s="140"/>
      <c r="B30" s="141"/>
      <c r="C30" s="142"/>
      <c r="D30" s="143"/>
      <c r="E30" s="132"/>
      <c r="F30" s="144"/>
      <c r="G30" s="145"/>
      <c r="H30" s="397"/>
      <c r="I30" s="399"/>
      <c r="J30" s="401"/>
      <c r="K30" s="401"/>
      <c r="L30" s="401"/>
      <c r="M30" s="399"/>
      <c r="N30" s="401"/>
      <c r="O30" s="401"/>
      <c r="P30" s="401"/>
      <c r="Q30" s="218"/>
      <c r="R30" s="218"/>
      <c r="S30" s="218"/>
      <c r="T30" s="218"/>
      <c r="U30" s="218"/>
      <c r="V30" s="218"/>
      <c r="W30" s="218"/>
      <c r="X30" s="219"/>
      <c r="Y30" s="149"/>
      <c r="Z30" s="146"/>
      <c r="AA30" s="146"/>
      <c r="AB30" s="147"/>
      <c r="AC30" s="149"/>
      <c r="AD30" s="146"/>
      <c r="AE30" s="146"/>
      <c r="AF30" s="147"/>
    </row>
    <row r="31" spans="1:35" ht="19.5" customHeight="1">
      <c r="A31" s="140"/>
      <c r="B31" s="141"/>
      <c r="C31" s="142"/>
      <c r="D31" s="143"/>
      <c r="E31" s="132"/>
      <c r="F31" s="144"/>
      <c r="G31" s="145"/>
      <c r="H31" s="157" t="s">
        <v>50</v>
      </c>
      <c r="I31" s="266" t="s">
        <v>10</v>
      </c>
      <c r="J31" s="151" t="s">
        <v>29</v>
      </c>
      <c r="K31" s="151"/>
      <c r="L31" s="269" t="s">
        <v>10</v>
      </c>
      <c r="M31" s="151" t="s">
        <v>35</v>
      </c>
      <c r="N31" s="151"/>
      <c r="O31" s="215"/>
      <c r="P31" s="151"/>
      <c r="Q31" s="215"/>
      <c r="R31" s="215"/>
      <c r="S31" s="215"/>
      <c r="T31" s="215"/>
      <c r="U31" s="215"/>
      <c r="V31" s="215"/>
      <c r="W31" s="215"/>
      <c r="X31" s="216"/>
      <c r="Y31" s="146"/>
      <c r="Z31" s="146"/>
      <c r="AA31" s="146"/>
      <c r="AB31" s="147"/>
      <c r="AC31" s="149"/>
      <c r="AD31" s="146"/>
      <c r="AE31" s="146"/>
      <c r="AF31" s="147"/>
      <c r="AI31" s="260" t="str">
        <f>"11:field224:" &amp; IF(I31="■",1,IF(L31="■",2,0))</f>
        <v>11:field224:0</v>
      </c>
    </row>
    <row r="32" spans="1:35" ht="19.5" customHeight="1">
      <c r="A32" s="140"/>
      <c r="B32" s="141"/>
      <c r="C32" s="142"/>
      <c r="D32" s="143"/>
      <c r="E32" s="132"/>
      <c r="F32" s="144"/>
      <c r="G32" s="145"/>
      <c r="H32" s="157" t="s">
        <v>51</v>
      </c>
      <c r="I32" s="266" t="s">
        <v>10</v>
      </c>
      <c r="J32" s="151" t="s">
        <v>29</v>
      </c>
      <c r="K32" s="151"/>
      <c r="L32" s="269" t="s">
        <v>10</v>
      </c>
      <c r="M32" s="151" t="s">
        <v>30</v>
      </c>
      <c r="N32" s="151"/>
      <c r="O32" s="269" t="s">
        <v>10</v>
      </c>
      <c r="P32" s="151" t="s">
        <v>31</v>
      </c>
      <c r="Q32" s="215"/>
      <c r="R32" s="215"/>
      <c r="S32" s="215"/>
      <c r="T32" s="215"/>
      <c r="U32" s="215"/>
      <c r="V32" s="215"/>
      <c r="W32" s="215"/>
      <c r="X32" s="216"/>
      <c r="Y32" s="146"/>
      <c r="Z32" s="146"/>
      <c r="AA32" s="146"/>
      <c r="AB32" s="147"/>
      <c r="AC32" s="149"/>
      <c r="AD32" s="146"/>
      <c r="AE32" s="146"/>
      <c r="AF32" s="147"/>
      <c r="AI32" s="260" t="str">
        <f>"11:ninti_senmoncare_code:" &amp; IF(I32="■",1,IF(L32="■",2,IF(O32="■",3,0)))</f>
        <v>11:ninti_senmoncare_code:0</v>
      </c>
    </row>
    <row r="33" spans="1:37" ht="18.75" customHeight="1">
      <c r="A33" s="133"/>
      <c r="B33" s="134"/>
      <c r="C33" s="135"/>
      <c r="D33" s="136"/>
      <c r="E33" s="129"/>
      <c r="F33" s="137"/>
      <c r="G33" s="138"/>
      <c r="H33" s="204" t="s">
        <v>25</v>
      </c>
      <c r="I33" s="272" t="s">
        <v>10</v>
      </c>
      <c r="J33" s="175" t="s">
        <v>26</v>
      </c>
      <c r="K33" s="223"/>
      <c r="L33" s="190"/>
      <c r="M33" s="275" t="s">
        <v>10</v>
      </c>
      <c r="N33" s="175" t="s">
        <v>27</v>
      </c>
      <c r="O33" s="224"/>
      <c r="P33" s="175"/>
      <c r="Q33" s="225"/>
      <c r="R33" s="225"/>
      <c r="S33" s="225"/>
      <c r="T33" s="225"/>
      <c r="U33" s="225"/>
      <c r="V33" s="225"/>
      <c r="W33" s="225"/>
      <c r="X33" s="226"/>
      <c r="Y33" s="264" t="s">
        <v>10</v>
      </c>
      <c r="Z33" s="127" t="s">
        <v>21</v>
      </c>
      <c r="AA33" s="127"/>
      <c r="AB33" s="139"/>
      <c r="AC33" s="264" t="s">
        <v>10</v>
      </c>
      <c r="AD33" s="127" t="s">
        <v>21</v>
      </c>
      <c r="AE33" s="127"/>
      <c r="AF33" s="139"/>
      <c r="AG33" s="260" t="str">
        <f>"ser_code = '" &amp; IF(A39="■",12,"") &amp; "'"</f>
        <v>ser_code = ''</v>
      </c>
      <c r="AI33" s="260" t="str">
        <f>"12:field223:" &amp; IF(I33="■",1,IF(M33="■",2,0))</f>
        <v>12:field223:0</v>
      </c>
      <c r="AJ33" s="260" t="str">
        <f>"12:field203:" &amp; IF(Y33="■",1,IF(Y34="■",2,0))</f>
        <v>12:field203:0</v>
      </c>
      <c r="AK33" s="260" t="str">
        <f>"12:waribiki_code:" &amp; IF(AC33="■",1,IF(AC34="■",2,0))</f>
        <v>12:waribiki_code:0</v>
      </c>
    </row>
    <row r="34" spans="1:37" ht="19.5" customHeight="1">
      <c r="A34" s="140"/>
      <c r="B34" s="141"/>
      <c r="C34" s="142"/>
      <c r="D34" s="143"/>
      <c r="E34" s="132"/>
      <c r="F34" s="144"/>
      <c r="G34" s="145"/>
      <c r="H34" s="172" t="s">
        <v>54</v>
      </c>
      <c r="I34" s="266" t="s">
        <v>10</v>
      </c>
      <c r="J34" s="154" t="s">
        <v>29</v>
      </c>
      <c r="K34" s="218"/>
      <c r="L34" s="269" t="s">
        <v>10</v>
      </c>
      <c r="M34" s="154" t="s">
        <v>35</v>
      </c>
      <c r="N34" s="154"/>
      <c r="O34" s="154"/>
      <c r="P34" s="154"/>
      <c r="Q34" s="154"/>
      <c r="R34" s="154"/>
      <c r="S34" s="154"/>
      <c r="T34" s="154"/>
      <c r="U34" s="154"/>
      <c r="V34" s="154"/>
      <c r="W34" s="154"/>
      <c r="X34" s="155"/>
      <c r="Y34" s="263" t="s">
        <v>10</v>
      </c>
      <c r="Z34" s="130" t="s">
        <v>23</v>
      </c>
      <c r="AA34" s="146"/>
      <c r="AB34" s="147"/>
      <c r="AC34" s="263" t="s">
        <v>10</v>
      </c>
      <c r="AD34" s="130" t="s">
        <v>23</v>
      </c>
      <c r="AE34" s="146"/>
      <c r="AF34" s="147"/>
      <c r="AI34" s="260" t="str">
        <f>"12:tokutiiki_code:" &amp; IF(I34="■",1,IF(L34="■",2,0))</f>
        <v>12:tokutiiki_code:0</v>
      </c>
    </row>
    <row r="35" spans="1:37" ht="18.75" customHeight="1">
      <c r="A35" s="140"/>
      <c r="B35" s="141"/>
      <c r="C35" s="142"/>
      <c r="D35" s="143"/>
      <c r="E35" s="132"/>
      <c r="F35" s="144"/>
      <c r="G35" s="145"/>
      <c r="H35" s="396" t="s">
        <v>48</v>
      </c>
      <c r="I35" s="402" t="s">
        <v>10</v>
      </c>
      <c r="J35" s="403" t="s">
        <v>39</v>
      </c>
      <c r="K35" s="403"/>
      <c r="L35" s="403"/>
      <c r="M35" s="402" t="s">
        <v>10</v>
      </c>
      <c r="N35" s="403" t="s">
        <v>40</v>
      </c>
      <c r="O35" s="403"/>
      <c r="P35" s="403"/>
      <c r="Q35" s="220"/>
      <c r="R35" s="220"/>
      <c r="S35" s="220"/>
      <c r="T35" s="220"/>
      <c r="U35" s="220"/>
      <c r="V35" s="220"/>
      <c r="W35" s="220"/>
      <c r="X35" s="221"/>
      <c r="Y35" s="205"/>
      <c r="AB35" s="147"/>
      <c r="AC35" s="205"/>
      <c r="AF35" s="147"/>
      <c r="AI35" s="260" t="str">
        <f>"12:chuusankanti_tiiki_code:" &amp; IF(I35="■",1,IF(M35="■",2,0))</f>
        <v>12:chuusankanti_tiiki_code:0</v>
      </c>
    </row>
    <row r="36" spans="1:37" ht="18.75" customHeight="1">
      <c r="A36" s="140"/>
      <c r="B36" s="141"/>
      <c r="C36" s="142"/>
      <c r="D36" s="143"/>
      <c r="E36" s="132"/>
      <c r="F36" s="144"/>
      <c r="G36" s="145"/>
      <c r="H36" s="397"/>
      <c r="I36" s="399"/>
      <c r="J36" s="401"/>
      <c r="K36" s="401"/>
      <c r="L36" s="401"/>
      <c r="M36" s="399"/>
      <c r="N36" s="401"/>
      <c r="O36" s="401"/>
      <c r="P36" s="401"/>
      <c r="Q36" s="211"/>
      <c r="R36" s="211"/>
      <c r="S36" s="211"/>
      <c r="T36" s="211"/>
      <c r="U36" s="211"/>
      <c r="V36" s="211"/>
      <c r="W36" s="211"/>
      <c r="X36" s="212"/>
      <c r="Y36" s="149"/>
      <c r="Z36" s="146"/>
      <c r="AA36" s="146"/>
      <c r="AB36" s="147"/>
      <c r="AC36" s="149"/>
      <c r="AD36" s="146"/>
      <c r="AE36" s="146"/>
      <c r="AF36" s="147"/>
    </row>
    <row r="37" spans="1:37" ht="18.75" customHeight="1">
      <c r="A37" s="140"/>
      <c r="B37" s="141"/>
      <c r="C37" s="142"/>
      <c r="D37" s="143"/>
      <c r="E37" s="132"/>
      <c r="F37" s="144"/>
      <c r="G37" s="145"/>
      <c r="H37" s="396" t="s">
        <v>49</v>
      </c>
      <c r="I37" s="402" t="s">
        <v>10</v>
      </c>
      <c r="J37" s="403" t="s">
        <v>39</v>
      </c>
      <c r="K37" s="403"/>
      <c r="L37" s="403"/>
      <c r="M37" s="402" t="s">
        <v>10</v>
      </c>
      <c r="N37" s="403" t="s">
        <v>40</v>
      </c>
      <c r="O37" s="403"/>
      <c r="P37" s="403"/>
      <c r="Q37" s="220"/>
      <c r="R37" s="220"/>
      <c r="S37" s="220"/>
      <c r="T37" s="220"/>
      <c r="U37" s="220"/>
      <c r="V37" s="220"/>
      <c r="W37" s="220"/>
      <c r="X37" s="221"/>
      <c r="Y37" s="149"/>
      <c r="Z37" s="146"/>
      <c r="AA37" s="146"/>
      <c r="AB37" s="147"/>
      <c r="AC37" s="149"/>
      <c r="AD37" s="146"/>
      <c r="AE37" s="146"/>
      <c r="AF37" s="147"/>
      <c r="AI37" s="260" t="str">
        <f>"12:chuusankanti_kibo_code:" &amp; IF(I37="■",1,IF(M37="■",2,0))</f>
        <v>12:chuusankanti_kibo_code:0</v>
      </c>
    </row>
    <row r="38" spans="1:37" ht="18.75" customHeight="1">
      <c r="A38" s="140"/>
      <c r="B38" s="141"/>
      <c r="C38" s="142"/>
      <c r="D38" s="143"/>
      <c r="E38" s="132"/>
      <c r="F38" s="144"/>
      <c r="G38" s="145"/>
      <c r="H38" s="397"/>
      <c r="I38" s="399"/>
      <c r="J38" s="400"/>
      <c r="K38" s="400"/>
      <c r="L38" s="400"/>
      <c r="M38" s="399"/>
      <c r="N38" s="401"/>
      <c r="O38" s="401"/>
      <c r="P38" s="401"/>
      <c r="Q38" s="211"/>
      <c r="R38" s="211"/>
      <c r="S38" s="211"/>
      <c r="T38" s="211"/>
      <c r="U38" s="211"/>
      <c r="V38" s="211"/>
      <c r="W38" s="211"/>
      <c r="X38" s="212"/>
      <c r="Y38" s="149"/>
      <c r="Z38" s="146"/>
      <c r="AA38" s="146"/>
      <c r="AB38" s="147"/>
      <c r="AC38" s="149"/>
      <c r="AD38" s="146"/>
      <c r="AE38" s="146"/>
      <c r="AF38" s="147"/>
    </row>
    <row r="39" spans="1:37" ht="19.5" customHeight="1">
      <c r="A39" s="262" t="s">
        <v>10</v>
      </c>
      <c r="B39" s="141">
        <v>12</v>
      </c>
      <c r="C39" s="142" t="s">
        <v>55</v>
      </c>
      <c r="D39" s="143"/>
      <c r="E39" s="132"/>
      <c r="F39" s="144"/>
      <c r="G39" s="145"/>
      <c r="H39" s="173" t="s">
        <v>51</v>
      </c>
      <c r="I39" s="266" t="s">
        <v>10</v>
      </c>
      <c r="J39" s="151" t="s">
        <v>29</v>
      </c>
      <c r="K39" s="151"/>
      <c r="L39" s="269" t="s">
        <v>10</v>
      </c>
      <c r="M39" s="151" t="s">
        <v>30</v>
      </c>
      <c r="N39" s="151"/>
      <c r="O39" s="269" t="s">
        <v>10</v>
      </c>
      <c r="P39" s="151" t="s">
        <v>31</v>
      </c>
      <c r="Q39" s="215"/>
      <c r="R39" s="213"/>
      <c r="S39" s="213"/>
      <c r="T39" s="213"/>
      <c r="U39" s="213"/>
      <c r="V39" s="213"/>
      <c r="W39" s="213"/>
      <c r="X39" s="217"/>
      <c r="Y39" s="149"/>
      <c r="Z39" s="146"/>
      <c r="AA39" s="146"/>
      <c r="AB39" s="147"/>
      <c r="AC39" s="149"/>
      <c r="AD39" s="146"/>
      <c r="AE39" s="146"/>
      <c r="AF39" s="147"/>
      <c r="AI39" s="260" t="str">
        <f>"12:ninti_senmoncare_code:" &amp; IF(I39="■",1,IF(L39="■",2,IF(O39="■",3,0)))</f>
        <v>12:ninti_senmoncare_code:0</v>
      </c>
    </row>
    <row r="40" spans="1:37" ht="18.75" customHeight="1">
      <c r="A40" s="206"/>
      <c r="B40" s="141"/>
      <c r="C40" s="142"/>
      <c r="D40" s="143"/>
      <c r="E40" s="132"/>
      <c r="F40" s="144"/>
      <c r="G40" s="145"/>
      <c r="H40" s="172" t="s">
        <v>56</v>
      </c>
      <c r="I40" s="266" t="s">
        <v>10</v>
      </c>
      <c r="J40" s="151" t="s">
        <v>29</v>
      </c>
      <c r="K40" s="213"/>
      <c r="L40" s="269" t="s">
        <v>10</v>
      </c>
      <c r="M40" s="151" t="s">
        <v>35</v>
      </c>
      <c r="N40" s="148"/>
      <c r="O40" s="148"/>
      <c r="P40" s="148"/>
      <c r="Q40" s="211"/>
      <c r="R40" s="211"/>
      <c r="S40" s="211"/>
      <c r="T40" s="211"/>
      <c r="U40" s="211"/>
      <c r="V40" s="211"/>
      <c r="W40" s="211"/>
      <c r="X40" s="212"/>
      <c r="Y40" s="149"/>
      <c r="Z40" s="146"/>
      <c r="AA40" s="146"/>
      <c r="AB40" s="147"/>
      <c r="AC40" s="149"/>
      <c r="AD40" s="146"/>
      <c r="AE40" s="146"/>
      <c r="AF40" s="147"/>
      <c r="AI40" s="260" t="str">
        <f>"12:field171:" &amp; IF(I40="■",1,IF(L40="■",2,0))</f>
        <v>12:field171:0</v>
      </c>
    </row>
    <row r="41" spans="1:37" ht="19.5" customHeight="1">
      <c r="A41" s="140"/>
      <c r="B41" s="141"/>
      <c r="C41" s="142"/>
      <c r="D41" s="143"/>
      <c r="E41" s="132"/>
      <c r="F41" s="144"/>
      <c r="G41" s="145"/>
      <c r="H41" s="150" t="s">
        <v>57</v>
      </c>
      <c r="I41" s="266" t="s">
        <v>10</v>
      </c>
      <c r="J41" s="154" t="s">
        <v>29</v>
      </c>
      <c r="K41" s="154"/>
      <c r="L41" s="269" t="s">
        <v>10</v>
      </c>
      <c r="M41" s="151" t="s">
        <v>58</v>
      </c>
      <c r="N41" s="151"/>
      <c r="O41" s="269" t="s">
        <v>10</v>
      </c>
      <c r="P41" s="151" t="s">
        <v>31</v>
      </c>
      <c r="Q41" s="151"/>
      <c r="R41" s="269" t="s">
        <v>10</v>
      </c>
      <c r="S41" s="154" t="s">
        <v>59</v>
      </c>
      <c r="T41" s="154"/>
      <c r="U41" s="151"/>
      <c r="V41" s="151"/>
      <c r="W41" s="151"/>
      <c r="X41" s="152"/>
      <c r="Y41" s="149"/>
      <c r="Z41" s="146"/>
      <c r="AA41" s="146"/>
      <c r="AB41" s="147"/>
      <c r="AC41" s="149"/>
      <c r="AD41" s="146"/>
      <c r="AE41" s="146"/>
      <c r="AF41" s="147"/>
      <c r="AI41" s="260" t="str">
        <f>"12:serteikyo_kyoka_code:" &amp; IF(I41="■",1,IF(L41="■",4,IF(O41="■",3,IF(R41="■",5,0))))</f>
        <v>12:serteikyo_kyoka_code:0</v>
      </c>
    </row>
    <row r="42" spans="1:37" ht="18.75" customHeight="1">
      <c r="A42" s="133"/>
      <c r="B42" s="134"/>
      <c r="C42" s="135"/>
      <c r="D42" s="136"/>
      <c r="E42" s="129"/>
      <c r="F42" s="137"/>
      <c r="G42" s="138"/>
      <c r="H42" s="174" t="s">
        <v>54</v>
      </c>
      <c r="I42" s="266" t="s">
        <v>10</v>
      </c>
      <c r="J42" s="154" t="s">
        <v>29</v>
      </c>
      <c r="K42" s="218"/>
      <c r="L42" s="269" t="s">
        <v>10</v>
      </c>
      <c r="M42" s="154" t="s">
        <v>35</v>
      </c>
      <c r="N42" s="154"/>
      <c r="O42" s="175"/>
      <c r="P42" s="175"/>
      <c r="Q42" s="225"/>
      <c r="R42" s="225"/>
      <c r="S42" s="225"/>
      <c r="T42" s="225"/>
      <c r="U42" s="225"/>
      <c r="V42" s="225"/>
      <c r="W42" s="225"/>
      <c r="X42" s="226"/>
      <c r="Y42" s="271" t="s">
        <v>10</v>
      </c>
      <c r="Z42" s="300" t="s">
        <v>21</v>
      </c>
      <c r="AA42" s="127"/>
      <c r="AB42" s="139"/>
      <c r="AC42" s="455"/>
      <c r="AD42" s="456"/>
      <c r="AE42" s="456"/>
      <c r="AF42" s="457"/>
      <c r="AG42" s="260" t="str">
        <f>"ser_code = '" &amp; IF(A47="■",13,"") &amp; "'"</f>
        <v>ser_code = ''</v>
      </c>
      <c r="AI42" s="260" t="str">
        <f>"13:tokutiiki_code:" &amp; IF(I42="■",1,IF(L42="■",2,0))</f>
        <v>13:tokutiiki_code:0</v>
      </c>
      <c r="AJ42" s="260" t="str">
        <f>"13:field203:" &amp; IF(Y42="■",1,IF(Y43="■",2,0))</f>
        <v>13:field203:0</v>
      </c>
    </row>
    <row r="43" spans="1:37" ht="18.75" customHeight="1">
      <c r="A43" s="140"/>
      <c r="B43" s="141"/>
      <c r="C43" s="142"/>
      <c r="D43" s="143"/>
      <c r="E43" s="132"/>
      <c r="F43" s="144"/>
      <c r="G43" s="145"/>
      <c r="H43" s="396" t="s">
        <v>48</v>
      </c>
      <c r="I43" s="402" t="s">
        <v>10</v>
      </c>
      <c r="J43" s="400" t="s">
        <v>39</v>
      </c>
      <c r="K43" s="400"/>
      <c r="L43" s="400"/>
      <c r="M43" s="402" t="s">
        <v>10</v>
      </c>
      <c r="N43" s="403" t="s">
        <v>40</v>
      </c>
      <c r="O43" s="403"/>
      <c r="P43" s="403"/>
      <c r="Q43" s="220"/>
      <c r="R43" s="220"/>
      <c r="S43" s="220"/>
      <c r="T43" s="220"/>
      <c r="U43" s="220"/>
      <c r="V43" s="220"/>
      <c r="W43" s="220"/>
      <c r="X43" s="221"/>
      <c r="Y43" s="263" t="s">
        <v>10</v>
      </c>
      <c r="Z43" s="301" t="s">
        <v>23</v>
      </c>
      <c r="AA43" s="146"/>
      <c r="AB43" s="147"/>
      <c r="AC43" s="458"/>
      <c r="AD43" s="459"/>
      <c r="AE43" s="459"/>
      <c r="AF43" s="460"/>
      <c r="AG43" s="260" t="str">
        <f>"13:sisetukbn_code:" &amp; IF(D46="■",1,IF(D47="■",2,IF(D48="■",3,0)))</f>
        <v>13:sisetukbn_code:0</v>
      </c>
      <c r="AI43" s="260" t="str">
        <f>"13:chuusankanti_tiiki_code:" &amp; IF(I43="■",1,IF(M43="■",2,0))</f>
        <v>13:chuusankanti_tiiki_code:0</v>
      </c>
    </row>
    <row r="44" spans="1:37" ht="18.75" customHeight="1">
      <c r="A44" s="140"/>
      <c r="B44" s="141"/>
      <c r="C44" s="142"/>
      <c r="D44" s="143"/>
      <c r="E44" s="132"/>
      <c r="F44" s="144"/>
      <c r="G44" s="145"/>
      <c r="H44" s="397"/>
      <c r="I44" s="399"/>
      <c r="J44" s="401"/>
      <c r="K44" s="401"/>
      <c r="L44" s="401"/>
      <c r="M44" s="399"/>
      <c r="N44" s="401"/>
      <c r="O44" s="401"/>
      <c r="P44" s="401"/>
      <c r="Q44" s="211"/>
      <c r="R44" s="211"/>
      <c r="S44" s="211"/>
      <c r="T44" s="211"/>
      <c r="U44" s="211"/>
      <c r="V44" s="211"/>
      <c r="W44" s="211"/>
      <c r="X44" s="212"/>
      <c r="Y44" s="149"/>
      <c r="Z44" s="146"/>
      <c r="AA44" s="146"/>
      <c r="AB44" s="147"/>
      <c r="AC44" s="458"/>
      <c r="AD44" s="459"/>
      <c r="AE44" s="459"/>
      <c r="AF44" s="460"/>
    </row>
    <row r="45" spans="1:37" ht="18.75" customHeight="1">
      <c r="A45" s="140"/>
      <c r="B45" s="141"/>
      <c r="C45" s="142"/>
      <c r="D45" s="143"/>
      <c r="E45" s="132"/>
      <c r="F45" s="144"/>
      <c r="G45" s="145"/>
      <c r="H45" s="396" t="s">
        <v>49</v>
      </c>
      <c r="I45" s="402" t="s">
        <v>10</v>
      </c>
      <c r="J45" s="403" t="s">
        <v>39</v>
      </c>
      <c r="K45" s="403"/>
      <c r="L45" s="403"/>
      <c r="M45" s="402" t="s">
        <v>10</v>
      </c>
      <c r="N45" s="403" t="s">
        <v>40</v>
      </c>
      <c r="O45" s="403"/>
      <c r="P45" s="403"/>
      <c r="Q45" s="220"/>
      <c r="R45" s="220"/>
      <c r="S45" s="220"/>
      <c r="T45" s="220"/>
      <c r="U45" s="220"/>
      <c r="V45" s="220"/>
      <c r="W45" s="220"/>
      <c r="X45" s="221"/>
      <c r="Y45" s="149"/>
      <c r="Z45" s="146"/>
      <c r="AA45" s="146"/>
      <c r="AB45" s="147"/>
      <c r="AC45" s="458"/>
      <c r="AD45" s="459"/>
      <c r="AE45" s="459"/>
      <c r="AF45" s="460"/>
      <c r="AI45" s="260" t="str">
        <f>"13:chuusankanti_kibo_code:" &amp; IF(I45="■",1,IF(M45="■",2,0))</f>
        <v>13:chuusankanti_kibo_code:0</v>
      </c>
    </row>
    <row r="46" spans="1:37" ht="18.75" customHeight="1">
      <c r="A46" s="140"/>
      <c r="B46" s="141"/>
      <c r="C46" s="142"/>
      <c r="D46" s="263" t="s">
        <v>10</v>
      </c>
      <c r="E46" s="132" t="s">
        <v>60</v>
      </c>
      <c r="F46" s="144"/>
      <c r="G46" s="145"/>
      <c r="H46" s="397"/>
      <c r="I46" s="399"/>
      <c r="J46" s="401"/>
      <c r="K46" s="401"/>
      <c r="L46" s="401"/>
      <c r="M46" s="399"/>
      <c r="N46" s="401"/>
      <c r="O46" s="401"/>
      <c r="P46" s="401"/>
      <c r="Q46" s="211"/>
      <c r="R46" s="211"/>
      <c r="S46" s="211"/>
      <c r="T46" s="211"/>
      <c r="U46" s="211"/>
      <c r="V46" s="211"/>
      <c r="W46" s="211"/>
      <c r="X46" s="212"/>
      <c r="Y46" s="149"/>
      <c r="Z46" s="146"/>
      <c r="AA46" s="146"/>
      <c r="AB46" s="147"/>
      <c r="AC46" s="458"/>
      <c r="AD46" s="459"/>
      <c r="AE46" s="459"/>
      <c r="AF46" s="460"/>
    </row>
    <row r="47" spans="1:37" ht="18.75" customHeight="1">
      <c r="A47" s="262" t="s">
        <v>10</v>
      </c>
      <c r="B47" s="141">
        <v>13</v>
      </c>
      <c r="C47" s="142" t="s">
        <v>61</v>
      </c>
      <c r="D47" s="263" t="s">
        <v>10</v>
      </c>
      <c r="E47" s="132" t="s">
        <v>62</v>
      </c>
      <c r="F47" s="144"/>
      <c r="G47" s="145"/>
      <c r="H47" s="150" t="s">
        <v>63</v>
      </c>
      <c r="I47" s="266" t="s">
        <v>10</v>
      </c>
      <c r="J47" s="151" t="s">
        <v>29</v>
      </c>
      <c r="K47" s="213"/>
      <c r="L47" s="263" t="s">
        <v>10</v>
      </c>
      <c r="M47" s="151" t="s">
        <v>35</v>
      </c>
      <c r="N47" s="151"/>
      <c r="O47" s="215"/>
      <c r="P47" s="215"/>
      <c r="Q47" s="215"/>
      <c r="R47" s="215"/>
      <c r="S47" s="215"/>
      <c r="T47" s="215"/>
      <c r="U47" s="215"/>
      <c r="V47" s="215"/>
      <c r="W47" s="215"/>
      <c r="X47" s="216"/>
      <c r="Y47" s="149"/>
      <c r="Z47" s="146"/>
      <c r="AA47" s="146"/>
      <c r="AB47" s="147"/>
      <c r="AC47" s="458"/>
      <c r="AD47" s="459"/>
      <c r="AE47" s="459"/>
      <c r="AF47" s="460"/>
      <c r="AI47" s="260" t="str">
        <f>"13:kinkyu_code:" &amp; IF(I47="■",1,IF(L47="■",2,0))</f>
        <v>13:kinkyu_code:0</v>
      </c>
    </row>
    <row r="48" spans="1:37" ht="18.75" customHeight="1">
      <c r="A48" s="140"/>
      <c r="B48" s="141"/>
      <c r="C48" s="142"/>
      <c r="D48" s="263" t="s">
        <v>10</v>
      </c>
      <c r="E48" s="132" t="s">
        <v>64</v>
      </c>
      <c r="F48" s="144"/>
      <c r="G48" s="145"/>
      <c r="H48" s="150" t="s">
        <v>65</v>
      </c>
      <c r="I48" s="266" t="s">
        <v>10</v>
      </c>
      <c r="J48" s="151" t="s">
        <v>66</v>
      </c>
      <c r="K48" s="213"/>
      <c r="L48" s="176"/>
      <c r="M48" s="263" t="s">
        <v>10</v>
      </c>
      <c r="N48" s="151" t="s">
        <v>67</v>
      </c>
      <c r="O48" s="215"/>
      <c r="P48" s="215"/>
      <c r="Q48" s="215"/>
      <c r="R48" s="215"/>
      <c r="S48" s="215"/>
      <c r="T48" s="215"/>
      <c r="U48" s="215"/>
      <c r="V48" s="215"/>
      <c r="W48" s="215"/>
      <c r="X48" s="216"/>
      <c r="Y48" s="149"/>
      <c r="Z48" s="146"/>
      <c r="AA48" s="146"/>
      <c r="AB48" s="147"/>
      <c r="AC48" s="458"/>
      <c r="AD48" s="459"/>
      <c r="AE48" s="459"/>
      <c r="AF48" s="460"/>
      <c r="AI48" s="260" t="str">
        <f>"13:tokukanri_code:" &amp; IF(I48="■",1,IF(M48="■",2,0))</f>
        <v>13:tokukanri_code:0</v>
      </c>
    </row>
    <row r="49" spans="1:36" ht="18.75" customHeight="1">
      <c r="A49" s="140"/>
      <c r="B49" s="141"/>
      <c r="C49" s="142"/>
      <c r="D49" s="143"/>
      <c r="E49" s="132"/>
      <c r="F49" s="144"/>
      <c r="G49" s="145"/>
      <c r="H49" s="150" t="s">
        <v>68</v>
      </c>
      <c r="I49" s="266" t="s">
        <v>10</v>
      </c>
      <c r="J49" s="151" t="s">
        <v>29</v>
      </c>
      <c r="K49" s="213"/>
      <c r="L49" s="269" t="s">
        <v>10</v>
      </c>
      <c r="M49" s="151" t="s">
        <v>35</v>
      </c>
      <c r="N49" s="151"/>
      <c r="O49" s="177"/>
      <c r="P49" s="177"/>
      <c r="Q49" s="177"/>
      <c r="R49" s="177"/>
      <c r="S49" s="177"/>
      <c r="T49" s="177"/>
      <c r="U49" s="177"/>
      <c r="V49" s="177"/>
      <c r="W49" s="177"/>
      <c r="X49" s="178"/>
      <c r="Y49" s="149"/>
      <c r="Z49" s="146"/>
      <c r="AA49" s="146"/>
      <c r="AB49" s="147"/>
      <c r="AC49" s="458"/>
      <c r="AD49" s="459"/>
      <c r="AE49" s="459"/>
      <c r="AF49" s="460"/>
      <c r="AI49" s="260" t="str">
        <f>"13:terminal_code:" &amp; IF(I49="■",1,IF(L49="■",2,0))</f>
        <v>13:terminal_code:0</v>
      </c>
    </row>
    <row r="50" spans="1:36" ht="18.75" customHeight="1">
      <c r="A50" s="140"/>
      <c r="B50" s="141"/>
      <c r="C50" s="142"/>
      <c r="D50" s="143"/>
      <c r="E50" s="132"/>
      <c r="F50" s="144"/>
      <c r="G50" s="145"/>
      <c r="H50" s="150" t="s">
        <v>69</v>
      </c>
      <c r="I50" s="266" t="s">
        <v>10</v>
      </c>
      <c r="J50" s="151" t="s">
        <v>29</v>
      </c>
      <c r="K50" s="151"/>
      <c r="L50" s="269" t="s">
        <v>10</v>
      </c>
      <c r="M50" s="151" t="s">
        <v>70</v>
      </c>
      <c r="N50" s="151"/>
      <c r="O50" s="263" t="s">
        <v>10</v>
      </c>
      <c r="P50" s="151" t="s">
        <v>71</v>
      </c>
      <c r="Q50" s="177"/>
      <c r="R50" s="177"/>
      <c r="S50" s="177"/>
      <c r="T50" s="177"/>
      <c r="U50" s="177"/>
      <c r="V50" s="177"/>
      <c r="W50" s="177"/>
      <c r="X50" s="178"/>
      <c r="Y50" s="149"/>
      <c r="Z50" s="146"/>
      <c r="AA50" s="146"/>
      <c r="AB50" s="147"/>
      <c r="AC50" s="458"/>
      <c r="AD50" s="459"/>
      <c r="AE50" s="459"/>
      <c r="AF50" s="460"/>
      <c r="AI50" s="260" t="str">
        <f>"13:field169:" &amp; IF(I50="■",1,IF(L50="■",3,IF(O50="■",2,0)))</f>
        <v>13:field169:0</v>
      </c>
    </row>
    <row r="51" spans="1:36" ht="18.75" customHeight="1">
      <c r="A51" s="140"/>
      <c r="B51" s="141"/>
      <c r="C51" s="142"/>
      <c r="D51" s="143"/>
      <c r="E51" s="132"/>
      <c r="F51" s="144"/>
      <c r="G51" s="145"/>
      <c r="H51" s="396" t="s">
        <v>57</v>
      </c>
      <c r="I51" s="267" t="s">
        <v>10</v>
      </c>
      <c r="J51" s="153" t="s">
        <v>29</v>
      </c>
      <c r="K51" s="179"/>
      <c r="N51" s="179"/>
      <c r="O51" s="179"/>
      <c r="P51" s="179"/>
      <c r="Q51" s="274" t="s">
        <v>10</v>
      </c>
      <c r="R51" s="153" t="s">
        <v>72</v>
      </c>
      <c r="S51" s="205"/>
      <c r="T51" s="130"/>
      <c r="U51" s="179"/>
      <c r="V51" s="179"/>
      <c r="W51" s="179"/>
      <c r="X51" s="180"/>
      <c r="Y51" s="149"/>
      <c r="Z51" s="146"/>
      <c r="AA51" s="146"/>
      <c r="AB51" s="147"/>
      <c r="AC51" s="458"/>
      <c r="AD51" s="459"/>
      <c r="AE51" s="459"/>
      <c r="AF51" s="460"/>
      <c r="AI51" s="260" t="str">
        <f>"13:serteikyo_kyoka_code:"&amp;IF(I51="■",1,IF(I52="■",2,IF(I53="■",3,IF(Q51="■",4,IF(Q52="■",5,0)))))</f>
        <v>13:serteikyo_kyoka_code:0</v>
      </c>
    </row>
    <row r="52" spans="1:36" ht="18.75" customHeight="1">
      <c r="A52" s="140"/>
      <c r="B52" s="141"/>
      <c r="C52" s="142"/>
      <c r="D52" s="143"/>
      <c r="E52" s="132"/>
      <c r="F52" s="144"/>
      <c r="G52" s="145"/>
      <c r="H52" s="454"/>
      <c r="I52" s="262" t="s">
        <v>10</v>
      </c>
      <c r="J52" s="130" t="s">
        <v>73</v>
      </c>
      <c r="L52" s="205"/>
      <c r="M52" s="130"/>
      <c r="Q52" s="263" t="s">
        <v>10</v>
      </c>
      <c r="R52" s="124" t="s">
        <v>74</v>
      </c>
      <c r="S52" s="205"/>
      <c r="T52" s="130"/>
      <c r="X52" s="181"/>
      <c r="Y52" s="149"/>
      <c r="Z52" s="146"/>
      <c r="AA52" s="146"/>
      <c r="AB52" s="147"/>
      <c r="AC52" s="458"/>
      <c r="AD52" s="459"/>
      <c r="AE52" s="459"/>
      <c r="AF52" s="460"/>
    </row>
    <row r="53" spans="1:36" ht="18.75" customHeight="1">
      <c r="A53" s="159"/>
      <c r="B53" s="160"/>
      <c r="C53" s="161"/>
      <c r="D53" s="162"/>
      <c r="E53" s="163"/>
      <c r="F53" s="164"/>
      <c r="G53" s="165"/>
      <c r="H53" s="423"/>
      <c r="I53" s="273" t="s">
        <v>10</v>
      </c>
      <c r="J53" s="182" t="s">
        <v>75</v>
      </c>
      <c r="K53" s="228"/>
      <c r="L53" s="228"/>
      <c r="M53" s="228"/>
      <c r="N53" s="228"/>
      <c r="O53" s="182"/>
      <c r="P53" s="182"/>
      <c r="Q53" s="228"/>
      <c r="R53" s="228"/>
      <c r="S53" s="228"/>
      <c r="T53" s="228"/>
      <c r="U53" s="228"/>
      <c r="V53" s="228"/>
      <c r="W53" s="228"/>
      <c r="X53" s="229"/>
      <c r="Y53" s="169"/>
      <c r="Z53" s="170"/>
      <c r="AA53" s="170"/>
      <c r="AB53" s="171"/>
      <c r="AC53" s="461"/>
      <c r="AD53" s="462"/>
      <c r="AE53" s="462"/>
      <c r="AF53" s="463"/>
    </row>
    <row r="54" spans="1:36" ht="19.5" customHeight="1">
      <c r="A54" s="133"/>
      <c r="B54" s="134"/>
      <c r="C54" s="135"/>
      <c r="D54" s="136"/>
      <c r="E54" s="129"/>
      <c r="F54" s="137"/>
      <c r="G54" s="138"/>
      <c r="H54" s="174" t="s">
        <v>76</v>
      </c>
      <c r="I54" s="266" t="s">
        <v>10</v>
      </c>
      <c r="J54" s="175" t="s">
        <v>29</v>
      </c>
      <c r="K54" s="223"/>
      <c r="L54" s="264" t="s">
        <v>10</v>
      </c>
      <c r="M54" s="175" t="s">
        <v>35</v>
      </c>
      <c r="N54" s="175"/>
      <c r="O54" s="175"/>
      <c r="P54" s="175"/>
      <c r="Q54" s="225"/>
      <c r="R54" s="225"/>
      <c r="S54" s="225"/>
      <c r="T54" s="225"/>
      <c r="U54" s="225"/>
      <c r="V54" s="225"/>
      <c r="W54" s="225"/>
      <c r="X54" s="226"/>
      <c r="Y54" s="264" t="s">
        <v>10</v>
      </c>
      <c r="Z54" s="127" t="s">
        <v>21</v>
      </c>
      <c r="AA54" s="127"/>
      <c r="AB54" s="139"/>
      <c r="AC54" s="455"/>
      <c r="AD54" s="456"/>
      <c r="AE54" s="456"/>
      <c r="AF54" s="457"/>
      <c r="AG54" s="260" t="str">
        <f>"ser_code = '" &amp; IF(A58="■",14,"") &amp; "'"</f>
        <v>ser_code = ''</v>
      </c>
      <c r="AI54" s="260" t="str">
        <f>"14:tokutiiki_code:" &amp; IF(I54="■",1,IF(L54="■",2,0))</f>
        <v>14:tokutiiki_code:0</v>
      </c>
      <c r="AJ54" s="260" t="str">
        <f>"14:field203:" &amp; IF(Y54="■",1,IF(Y55="■",2,0))</f>
        <v>14:field203:0</v>
      </c>
    </row>
    <row r="55" spans="1:36" ht="18.75" customHeight="1">
      <c r="A55" s="140"/>
      <c r="B55" s="141"/>
      <c r="C55" s="142"/>
      <c r="D55" s="143"/>
      <c r="E55" s="132"/>
      <c r="F55" s="144"/>
      <c r="G55" s="145"/>
      <c r="H55" s="396" t="s">
        <v>77</v>
      </c>
      <c r="I55" s="402" t="s">
        <v>10</v>
      </c>
      <c r="J55" s="403" t="s">
        <v>39</v>
      </c>
      <c r="K55" s="403"/>
      <c r="L55" s="403"/>
      <c r="M55" s="402" t="s">
        <v>10</v>
      </c>
      <c r="N55" s="403" t="s">
        <v>40</v>
      </c>
      <c r="O55" s="403"/>
      <c r="P55" s="403"/>
      <c r="Q55" s="220"/>
      <c r="R55" s="220"/>
      <c r="S55" s="220"/>
      <c r="T55" s="220"/>
      <c r="U55" s="220"/>
      <c r="V55" s="220"/>
      <c r="W55" s="220"/>
      <c r="X55" s="221"/>
      <c r="Y55" s="263" t="s">
        <v>10</v>
      </c>
      <c r="Z55" s="130" t="s">
        <v>23</v>
      </c>
      <c r="AA55" s="146"/>
      <c r="AB55" s="147"/>
      <c r="AC55" s="458"/>
      <c r="AD55" s="459"/>
      <c r="AE55" s="459"/>
      <c r="AF55" s="460"/>
      <c r="AG55" s="260" t="str">
        <f>"14:sisetukbn_code:" &amp; IF(D57="■",1,IF(D58="■",2,IF(D59="■",3,0)))</f>
        <v>14:sisetukbn_code:0</v>
      </c>
      <c r="AI55" s="260" t="str">
        <f>"14:chuusankanti_tiiki_code:" &amp; IF(I55="■",1,IF(M55="■",2,0))</f>
        <v>14:chuusankanti_tiiki_code:0</v>
      </c>
    </row>
    <row r="56" spans="1:36" ht="18.75" customHeight="1">
      <c r="A56" s="140"/>
      <c r="B56" s="141"/>
      <c r="C56" s="142"/>
      <c r="D56" s="143"/>
      <c r="E56" s="132"/>
      <c r="F56" s="144"/>
      <c r="G56" s="145"/>
      <c r="H56" s="397"/>
      <c r="I56" s="399"/>
      <c r="J56" s="401"/>
      <c r="K56" s="401"/>
      <c r="L56" s="401"/>
      <c r="M56" s="399"/>
      <c r="N56" s="401"/>
      <c r="O56" s="401"/>
      <c r="P56" s="401"/>
      <c r="Q56" s="211"/>
      <c r="R56" s="211"/>
      <c r="S56" s="211"/>
      <c r="T56" s="211"/>
      <c r="U56" s="211"/>
      <c r="V56" s="211"/>
      <c r="W56" s="211"/>
      <c r="X56" s="212"/>
      <c r="Y56" s="149"/>
      <c r="Z56" s="146"/>
      <c r="AA56" s="146"/>
      <c r="AB56" s="147"/>
      <c r="AC56" s="458"/>
      <c r="AD56" s="459"/>
      <c r="AE56" s="459"/>
      <c r="AF56" s="460"/>
    </row>
    <row r="57" spans="1:36" ht="18.75" customHeight="1">
      <c r="A57" s="140"/>
      <c r="B57" s="141"/>
      <c r="C57" s="142"/>
      <c r="D57" s="263" t="s">
        <v>10</v>
      </c>
      <c r="E57" s="132" t="s">
        <v>78</v>
      </c>
      <c r="F57" s="144"/>
      <c r="G57" s="145"/>
      <c r="H57" s="396" t="s">
        <v>79</v>
      </c>
      <c r="I57" s="402" t="s">
        <v>10</v>
      </c>
      <c r="J57" s="403" t="s">
        <v>39</v>
      </c>
      <c r="K57" s="403"/>
      <c r="L57" s="403"/>
      <c r="M57" s="402" t="s">
        <v>10</v>
      </c>
      <c r="N57" s="403" t="s">
        <v>40</v>
      </c>
      <c r="O57" s="403"/>
      <c r="P57" s="403"/>
      <c r="Q57" s="220"/>
      <c r="R57" s="220"/>
      <c r="S57" s="220"/>
      <c r="T57" s="220"/>
      <c r="U57" s="220"/>
      <c r="V57" s="220"/>
      <c r="W57" s="220"/>
      <c r="X57" s="221"/>
      <c r="Y57" s="149"/>
      <c r="Z57" s="146"/>
      <c r="AA57" s="146"/>
      <c r="AB57" s="147"/>
      <c r="AC57" s="458"/>
      <c r="AD57" s="459"/>
      <c r="AE57" s="459"/>
      <c r="AF57" s="460"/>
      <c r="AI57" s="260" t="str">
        <f>"14:chuusankanti_kibo_code:" &amp; IF(I57="■",1,IF(M57="■",2,0))</f>
        <v>14:chuusankanti_kibo_code:0</v>
      </c>
    </row>
    <row r="58" spans="1:36" ht="18.75" customHeight="1">
      <c r="A58" s="262" t="s">
        <v>10</v>
      </c>
      <c r="B58" s="141">
        <v>14</v>
      </c>
      <c r="C58" s="142" t="s">
        <v>80</v>
      </c>
      <c r="D58" s="263" t="s">
        <v>10</v>
      </c>
      <c r="E58" s="132" t="s">
        <v>81</v>
      </c>
      <c r="F58" s="144"/>
      <c r="G58" s="145"/>
      <c r="H58" s="397"/>
      <c r="I58" s="399"/>
      <c r="J58" s="401"/>
      <c r="K58" s="401"/>
      <c r="L58" s="401"/>
      <c r="M58" s="399"/>
      <c r="N58" s="401"/>
      <c r="O58" s="401"/>
      <c r="P58" s="401"/>
      <c r="Q58" s="211"/>
      <c r="R58" s="211"/>
      <c r="S58" s="211"/>
      <c r="T58" s="211"/>
      <c r="U58" s="211"/>
      <c r="V58" s="211"/>
      <c r="W58" s="211"/>
      <c r="X58" s="212"/>
      <c r="Y58" s="149"/>
      <c r="Z58" s="146"/>
      <c r="AA58" s="146"/>
      <c r="AB58" s="147"/>
      <c r="AC58" s="458"/>
      <c r="AD58" s="459"/>
      <c r="AE58" s="459"/>
      <c r="AF58" s="460"/>
    </row>
    <row r="59" spans="1:36" ht="19.5" customHeight="1">
      <c r="A59" s="140"/>
      <c r="B59" s="141"/>
      <c r="C59" s="142"/>
      <c r="D59" s="263" t="s">
        <v>10</v>
      </c>
      <c r="E59" s="132" t="s">
        <v>82</v>
      </c>
      <c r="F59" s="144"/>
      <c r="G59" s="145"/>
      <c r="H59" s="396" t="s">
        <v>83</v>
      </c>
      <c r="I59" s="262" t="s">
        <v>10</v>
      </c>
      <c r="J59" s="153" t="s">
        <v>29</v>
      </c>
      <c r="K59" s="153"/>
      <c r="L59" s="183"/>
      <c r="M59" s="263" t="s">
        <v>10</v>
      </c>
      <c r="N59" s="153" t="s">
        <v>84</v>
      </c>
      <c r="O59" s="153"/>
      <c r="P59" s="183"/>
      <c r="Q59" s="263" t="s">
        <v>10</v>
      </c>
      <c r="R59" s="179" t="s">
        <v>85</v>
      </c>
      <c r="S59" s="179"/>
      <c r="T59" s="179"/>
      <c r="U59" s="179"/>
      <c r="V59" s="179"/>
      <c r="W59" s="179"/>
      <c r="X59" s="180"/>
      <c r="Y59" s="149"/>
      <c r="Z59" s="146"/>
      <c r="AA59" s="146"/>
      <c r="AB59" s="147"/>
      <c r="AC59" s="458"/>
      <c r="AD59" s="459"/>
      <c r="AE59" s="459"/>
      <c r="AF59" s="460"/>
      <c r="AI59" s="260" t="str">
        <f>"14:field149:" &amp; IF(I59="■",1,IF(M59="■",3,IF(Q59="■",6,IF(I60="■",4,IF(M60="■",7,0)))))</f>
        <v>14:field149:0</v>
      </c>
    </row>
    <row r="60" spans="1:36" ht="19.5" customHeight="1">
      <c r="A60" s="140"/>
      <c r="B60" s="141"/>
      <c r="C60" s="142"/>
      <c r="D60" s="143"/>
      <c r="E60" s="132"/>
      <c r="F60" s="144"/>
      <c r="G60" s="145"/>
      <c r="H60" s="397"/>
      <c r="I60" s="262" t="s">
        <v>10</v>
      </c>
      <c r="J60" s="148" t="s">
        <v>86</v>
      </c>
      <c r="K60" s="148"/>
      <c r="L60" s="148"/>
      <c r="M60" s="263" t="s">
        <v>10</v>
      </c>
      <c r="N60" s="148" t="s">
        <v>87</v>
      </c>
      <c r="O60" s="148"/>
      <c r="P60" s="148"/>
      <c r="Q60" s="148"/>
      <c r="R60" s="148"/>
      <c r="S60" s="148"/>
      <c r="T60" s="148"/>
      <c r="U60" s="148"/>
      <c r="V60" s="148"/>
      <c r="W60" s="148"/>
      <c r="X60" s="184"/>
      <c r="Y60" s="149"/>
      <c r="Z60" s="146"/>
      <c r="AA60" s="146"/>
      <c r="AB60" s="147"/>
      <c r="AC60" s="458"/>
      <c r="AD60" s="459"/>
      <c r="AE60" s="459"/>
      <c r="AF60" s="460"/>
    </row>
    <row r="61" spans="1:36" ht="19.5" customHeight="1">
      <c r="A61" s="140"/>
      <c r="B61" s="141"/>
      <c r="C61" s="142"/>
      <c r="D61" s="143"/>
      <c r="E61" s="132"/>
      <c r="F61" s="144"/>
      <c r="G61" s="145"/>
      <c r="H61" s="150" t="s">
        <v>88</v>
      </c>
      <c r="I61" s="267" t="s">
        <v>10</v>
      </c>
      <c r="J61" s="151" t="s">
        <v>29</v>
      </c>
      <c r="K61" s="213"/>
      <c r="L61" s="269" t="s">
        <v>10</v>
      </c>
      <c r="M61" s="151" t="s">
        <v>35</v>
      </c>
      <c r="N61" s="151"/>
      <c r="O61" s="215"/>
      <c r="P61" s="215"/>
      <c r="Q61" s="215"/>
      <c r="R61" s="215"/>
      <c r="S61" s="215"/>
      <c r="T61" s="215"/>
      <c r="U61" s="215"/>
      <c r="V61" s="215"/>
      <c r="W61" s="215"/>
      <c r="X61" s="216"/>
      <c r="Y61" s="149"/>
      <c r="Z61" s="146"/>
      <c r="AA61" s="146"/>
      <c r="AB61" s="147"/>
      <c r="AC61" s="458"/>
      <c r="AD61" s="459"/>
      <c r="AE61" s="459"/>
      <c r="AF61" s="460"/>
      <c r="AI61" s="260" t="str">
        <f>"14:field150:" &amp; IF(I61="■",1,IF(L61="■",2,0))</f>
        <v>14:field150:0</v>
      </c>
    </row>
    <row r="62" spans="1:36" ht="19.5" customHeight="1">
      <c r="A62" s="159"/>
      <c r="B62" s="160"/>
      <c r="C62" s="161"/>
      <c r="D62" s="162"/>
      <c r="E62" s="163"/>
      <c r="F62" s="164"/>
      <c r="G62" s="165"/>
      <c r="H62" s="185" t="s">
        <v>57</v>
      </c>
      <c r="I62" s="268" t="s">
        <v>10</v>
      </c>
      <c r="J62" s="167" t="s">
        <v>29</v>
      </c>
      <c r="K62" s="167"/>
      <c r="L62" s="270" t="s">
        <v>10</v>
      </c>
      <c r="M62" s="167" t="s">
        <v>70</v>
      </c>
      <c r="N62" s="167"/>
      <c r="O62" s="270" t="s">
        <v>10</v>
      </c>
      <c r="P62" s="167" t="s">
        <v>89</v>
      </c>
      <c r="Q62" s="222"/>
      <c r="R62" s="222"/>
      <c r="S62" s="222"/>
      <c r="T62" s="222"/>
      <c r="U62" s="222"/>
      <c r="V62" s="222"/>
      <c r="W62" s="222"/>
      <c r="X62" s="230"/>
      <c r="Y62" s="169"/>
      <c r="Z62" s="170"/>
      <c r="AA62" s="170"/>
      <c r="AB62" s="171"/>
      <c r="AC62" s="461"/>
      <c r="AD62" s="462"/>
      <c r="AE62" s="462"/>
      <c r="AF62" s="463"/>
      <c r="AI62" s="260" t="str">
        <f>"14:serteikyo_kyoka_code:" &amp; IF(I62="■",1,IF(L62="■",3,IF(O62="■",4,0)))</f>
        <v>14:serteikyo_kyoka_code:0</v>
      </c>
    </row>
    <row r="63" spans="1:36" ht="18.75" customHeight="1">
      <c r="A63" s="133"/>
      <c r="B63" s="134"/>
      <c r="C63" s="135"/>
      <c r="D63" s="136"/>
      <c r="E63" s="186"/>
      <c r="F63" s="136"/>
      <c r="G63" s="134"/>
      <c r="H63" s="187" t="s">
        <v>76</v>
      </c>
      <c r="I63" s="272" t="s">
        <v>10</v>
      </c>
      <c r="J63" s="175" t="s">
        <v>29</v>
      </c>
      <c r="K63" s="223"/>
      <c r="L63" s="275" t="s">
        <v>10</v>
      </c>
      <c r="M63" s="175" t="s">
        <v>35</v>
      </c>
      <c r="N63" s="175"/>
      <c r="O63" s="175"/>
      <c r="P63" s="175"/>
      <c r="Q63" s="225"/>
      <c r="R63" s="225"/>
      <c r="S63" s="225"/>
      <c r="T63" s="225"/>
      <c r="U63" s="225"/>
      <c r="V63" s="225"/>
      <c r="W63" s="225"/>
      <c r="X63" s="226"/>
      <c r="Y63" s="264" t="s">
        <v>10</v>
      </c>
      <c r="Z63" s="127" t="s">
        <v>21</v>
      </c>
      <c r="AA63" s="127"/>
      <c r="AB63" s="139"/>
      <c r="AC63" s="455"/>
      <c r="AD63" s="456"/>
      <c r="AE63" s="456"/>
      <c r="AF63" s="457"/>
      <c r="AG63" s="260" t="str">
        <f>"ser_code = '" &amp; IF(A65="■",31,"") &amp; "'"</f>
        <v>ser_code = ''</v>
      </c>
      <c r="AI63" s="260" t="str">
        <f>"31:tokutiiki_code:" &amp; IF(I63="■",1,IF(L63="■",2,0))</f>
        <v>31:tokutiiki_code:0</v>
      </c>
      <c r="AJ63" s="260" t="str">
        <f>"31:field203:" &amp; IF(Y63="■",1,IF(Y64="■",2,0))</f>
        <v>31:field203:0</v>
      </c>
    </row>
    <row r="64" spans="1:36" ht="18.75" customHeight="1">
      <c r="A64" s="206"/>
      <c r="B64" s="141"/>
      <c r="C64" s="142"/>
      <c r="D64" s="143"/>
      <c r="E64" s="181"/>
      <c r="F64" s="143"/>
      <c r="G64" s="141"/>
      <c r="H64" s="396" t="s">
        <v>77</v>
      </c>
      <c r="I64" s="402" t="s">
        <v>10</v>
      </c>
      <c r="J64" s="403" t="s">
        <v>39</v>
      </c>
      <c r="K64" s="403"/>
      <c r="L64" s="403"/>
      <c r="M64" s="402" t="s">
        <v>10</v>
      </c>
      <c r="N64" s="403" t="s">
        <v>40</v>
      </c>
      <c r="O64" s="403"/>
      <c r="P64" s="403"/>
      <c r="Q64" s="220"/>
      <c r="R64" s="220"/>
      <c r="S64" s="220"/>
      <c r="T64" s="220"/>
      <c r="U64" s="220"/>
      <c r="V64" s="220"/>
      <c r="W64" s="220"/>
      <c r="X64" s="221"/>
      <c r="Y64" s="263" t="s">
        <v>10</v>
      </c>
      <c r="Z64" s="130" t="s">
        <v>23</v>
      </c>
      <c r="AA64" s="130"/>
      <c r="AB64" s="147"/>
      <c r="AC64" s="458"/>
      <c r="AD64" s="459"/>
      <c r="AE64" s="459"/>
      <c r="AF64" s="460"/>
      <c r="AI64" s="260" t="str">
        <f>"31:chuusankanti_tiiki_code:" &amp; IF(I64="■",1,IF(M64="■",2,0))</f>
        <v>31:chuusankanti_tiiki_code:0</v>
      </c>
    </row>
    <row r="65" spans="1:37" ht="18.75" customHeight="1">
      <c r="A65" s="262" t="s">
        <v>10</v>
      </c>
      <c r="B65" s="141">
        <v>31</v>
      </c>
      <c r="C65" s="142" t="s">
        <v>90</v>
      </c>
      <c r="D65" s="143"/>
      <c r="E65" s="181"/>
      <c r="F65" s="143"/>
      <c r="G65" s="141"/>
      <c r="H65" s="397"/>
      <c r="I65" s="399"/>
      <c r="J65" s="401"/>
      <c r="K65" s="401"/>
      <c r="L65" s="401"/>
      <c r="M65" s="399"/>
      <c r="N65" s="401"/>
      <c r="O65" s="401"/>
      <c r="P65" s="401"/>
      <c r="Q65" s="211"/>
      <c r="R65" s="211"/>
      <c r="S65" s="211"/>
      <c r="T65" s="211"/>
      <c r="U65" s="211"/>
      <c r="V65" s="211"/>
      <c r="W65" s="211"/>
      <c r="X65" s="212"/>
      <c r="Y65" s="149"/>
      <c r="Z65" s="146"/>
      <c r="AA65" s="146"/>
      <c r="AB65" s="147"/>
      <c r="AC65" s="458"/>
      <c r="AD65" s="459"/>
      <c r="AE65" s="459"/>
      <c r="AF65" s="460"/>
    </row>
    <row r="66" spans="1:37" ht="18.75" customHeight="1">
      <c r="A66" s="206"/>
      <c r="B66" s="141"/>
      <c r="C66" s="142"/>
      <c r="D66" s="143"/>
      <c r="E66" s="181"/>
      <c r="F66" s="143"/>
      <c r="G66" s="141"/>
      <c r="H66" s="396" t="s">
        <v>79</v>
      </c>
      <c r="I66" s="402" t="s">
        <v>10</v>
      </c>
      <c r="J66" s="403" t="s">
        <v>39</v>
      </c>
      <c r="K66" s="403"/>
      <c r="L66" s="403"/>
      <c r="M66" s="402" t="s">
        <v>10</v>
      </c>
      <c r="N66" s="403" t="s">
        <v>40</v>
      </c>
      <c r="O66" s="403"/>
      <c r="P66" s="403"/>
      <c r="Q66" s="220"/>
      <c r="R66" s="220"/>
      <c r="S66" s="220"/>
      <c r="T66" s="220"/>
      <c r="U66" s="220"/>
      <c r="V66" s="220"/>
      <c r="W66" s="220"/>
      <c r="X66" s="221"/>
      <c r="Y66" s="149"/>
      <c r="Z66" s="146"/>
      <c r="AA66" s="146"/>
      <c r="AB66" s="147"/>
      <c r="AC66" s="458"/>
      <c r="AD66" s="459"/>
      <c r="AE66" s="459"/>
      <c r="AF66" s="460"/>
      <c r="AI66" s="260" t="str">
        <f>"31:chuusankanti_kibo_code:" &amp; IF(I66="■",1,IF(M66="■",2,0))</f>
        <v>31:chuusankanti_kibo_code:0</v>
      </c>
    </row>
    <row r="67" spans="1:37" ht="18.75" customHeight="1">
      <c r="A67" s="159"/>
      <c r="B67" s="160"/>
      <c r="C67" s="161"/>
      <c r="D67" s="162"/>
      <c r="E67" s="188"/>
      <c r="F67" s="162"/>
      <c r="G67" s="160"/>
      <c r="H67" s="423"/>
      <c r="I67" s="399"/>
      <c r="J67" s="407"/>
      <c r="K67" s="407"/>
      <c r="L67" s="407"/>
      <c r="M67" s="399"/>
      <c r="N67" s="407"/>
      <c r="O67" s="407"/>
      <c r="P67" s="407"/>
      <c r="Q67" s="228"/>
      <c r="R67" s="228"/>
      <c r="S67" s="228"/>
      <c r="T67" s="228"/>
      <c r="U67" s="228"/>
      <c r="V67" s="228"/>
      <c r="W67" s="228"/>
      <c r="X67" s="229"/>
      <c r="Y67" s="169"/>
      <c r="Z67" s="170"/>
      <c r="AA67" s="170"/>
      <c r="AB67" s="171"/>
      <c r="AC67" s="461"/>
      <c r="AD67" s="462"/>
      <c r="AE67" s="462"/>
      <c r="AF67" s="463"/>
    </row>
    <row r="68" spans="1:37" ht="18.75" customHeight="1">
      <c r="A68" s="133"/>
      <c r="B68" s="134"/>
      <c r="C68" s="189"/>
      <c r="D68" s="137"/>
      <c r="E68" s="129"/>
      <c r="F68" s="137"/>
      <c r="G68" s="138"/>
      <c r="H68" s="174" t="s">
        <v>91</v>
      </c>
      <c r="I68" s="272" t="s">
        <v>10</v>
      </c>
      <c r="J68" s="175" t="s">
        <v>29</v>
      </c>
      <c r="K68" s="175"/>
      <c r="L68" s="190"/>
      <c r="M68" s="275" t="s">
        <v>10</v>
      </c>
      <c r="N68" s="175" t="s">
        <v>92</v>
      </c>
      <c r="O68" s="175"/>
      <c r="P68" s="190"/>
      <c r="Q68" s="275" t="s">
        <v>10</v>
      </c>
      <c r="R68" s="191" t="s">
        <v>93</v>
      </c>
      <c r="S68" s="191"/>
      <c r="T68" s="191"/>
      <c r="U68" s="191"/>
      <c r="V68" s="191"/>
      <c r="W68" s="191"/>
      <c r="X68" s="192"/>
      <c r="Y68" s="271" t="s">
        <v>10</v>
      </c>
      <c r="Z68" s="127" t="s">
        <v>21</v>
      </c>
      <c r="AA68" s="127"/>
      <c r="AB68" s="139"/>
      <c r="AC68" s="264" t="s">
        <v>10</v>
      </c>
      <c r="AD68" s="127" t="s">
        <v>21</v>
      </c>
      <c r="AE68" s="127"/>
      <c r="AF68" s="139"/>
      <c r="AG68" s="260" t="str">
        <f>"ser_code = '" &amp; IF(A83="■",15,"") &amp; "'"</f>
        <v>ser_code = ''</v>
      </c>
      <c r="AI68" s="260" t="str">
        <f>"15:"&amp;IF(AND(I68="□",M68="□",Q68="□"),"ketu_kangos_code:0",IF(I68="■","ketu_kangos_code:1:ketu_kshoku_code:1",IF(M68="■","ketu_kangos_code:2","ketu_kangos_code:1")&amp;IF(Q68="■",":ketu_kshoku_code:2",":ketu_kshoku_code:1")))</f>
        <v>15:ketu_kangos_code:0</v>
      </c>
      <c r="AJ68" s="260" t="str">
        <f>"15:field203:" &amp; IF(Y68="■",1,IF(Y69="■",2,0))</f>
        <v>15:field203:0</v>
      </c>
      <c r="AK68" s="260" t="str">
        <f>"15:waribiki_code:" &amp; IF(AC68="■",1,IF(AC69="■",2,0))</f>
        <v>15:waribiki_code:0</v>
      </c>
    </row>
    <row r="69" spans="1:37" ht="19.5" customHeight="1">
      <c r="A69" s="140"/>
      <c r="B69" s="141"/>
      <c r="C69" s="142"/>
      <c r="D69" s="143"/>
      <c r="E69" s="132"/>
      <c r="F69" s="144"/>
      <c r="G69" s="145"/>
      <c r="H69" s="157" t="s">
        <v>25</v>
      </c>
      <c r="I69" s="266" t="s">
        <v>10</v>
      </c>
      <c r="J69" s="151" t="s">
        <v>26</v>
      </c>
      <c r="K69" s="213"/>
      <c r="L69" s="176"/>
      <c r="M69" s="269" t="s">
        <v>10</v>
      </c>
      <c r="N69" s="151" t="s">
        <v>27</v>
      </c>
      <c r="O69" s="214"/>
      <c r="P69" s="151"/>
      <c r="Q69" s="215"/>
      <c r="R69" s="215"/>
      <c r="S69" s="215"/>
      <c r="T69" s="215"/>
      <c r="U69" s="215"/>
      <c r="V69" s="215"/>
      <c r="W69" s="215"/>
      <c r="X69" s="216"/>
      <c r="Y69" s="263" t="s">
        <v>10</v>
      </c>
      <c r="Z69" s="130" t="s">
        <v>23</v>
      </c>
      <c r="AA69" s="146"/>
      <c r="AB69" s="147"/>
      <c r="AC69" s="263" t="s">
        <v>10</v>
      </c>
      <c r="AD69" s="130" t="s">
        <v>23</v>
      </c>
      <c r="AE69" s="146"/>
      <c r="AF69" s="147"/>
      <c r="AG69" s="260" t="str">
        <f>"15:sisetukbn_code:" &amp; IF(D82="■",4,IF(D83="■",6,IF(D84="■",7,0)))</f>
        <v>15:sisetukbn_code:0</v>
      </c>
      <c r="AI69" s="260" t="str">
        <f>"15:field223:" &amp; IF(I69="■",1,IF(M69="■",2,0))</f>
        <v>15:field223:0</v>
      </c>
    </row>
    <row r="70" spans="1:37" ht="19.5" customHeight="1">
      <c r="A70" s="140"/>
      <c r="B70" s="141"/>
      <c r="C70" s="142"/>
      <c r="D70" s="143"/>
      <c r="E70" s="132"/>
      <c r="F70" s="144"/>
      <c r="G70" s="145"/>
      <c r="H70" s="157" t="s">
        <v>94</v>
      </c>
      <c r="I70" s="266" t="s">
        <v>10</v>
      </c>
      <c r="J70" s="151" t="s">
        <v>26</v>
      </c>
      <c r="K70" s="213"/>
      <c r="L70" s="176"/>
      <c r="M70" s="269" t="s">
        <v>10</v>
      </c>
      <c r="N70" s="151" t="s">
        <v>27</v>
      </c>
      <c r="O70" s="214"/>
      <c r="P70" s="151"/>
      <c r="Q70" s="215"/>
      <c r="R70" s="215"/>
      <c r="S70" s="215"/>
      <c r="T70" s="215"/>
      <c r="U70" s="215"/>
      <c r="V70" s="215"/>
      <c r="W70" s="215"/>
      <c r="X70" s="216"/>
      <c r="Y70" s="205"/>
      <c r="Z70" s="130"/>
      <c r="AA70" s="146"/>
      <c r="AB70" s="147"/>
      <c r="AC70" s="205"/>
      <c r="AD70" s="130"/>
      <c r="AE70" s="146"/>
      <c r="AF70" s="147"/>
      <c r="AI70" s="260" t="str">
        <f>"15:field232:" &amp; IF(I70="■",1,IF(M70="■",2,0))</f>
        <v>15:field232:0</v>
      </c>
    </row>
    <row r="71" spans="1:37" ht="18.75" customHeight="1">
      <c r="A71" s="140"/>
      <c r="B71" s="141"/>
      <c r="C71" s="193"/>
      <c r="D71" s="144"/>
      <c r="E71" s="132"/>
      <c r="F71" s="144"/>
      <c r="G71" s="145"/>
      <c r="H71" s="396" t="s">
        <v>95</v>
      </c>
      <c r="I71" s="411" t="s">
        <v>10</v>
      </c>
      <c r="J71" s="403" t="s">
        <v>29</v>
      </c>
      <c r="K71" s="403"/>
      <c r="L71" s="449" t="s">
        <v>10</v>
      </c>
      <c r="M71" s="403" t="s">
        <v>35</v>
      </c>
      <c r="N71" s="403"/>
      <c r="O71" s="179"/>
      <c r="P71" s="179"/>
      <c r="Q71" s="179"/>
      <c r="R71" s="179"/>
      <c r="S71" s="179"/>
      <c r="T71" s="179"/>
      <c r="U71" s="179"/>
      <c r="V71" s="179"/>
      <c r="W71" s="179"/>
      <c r="X71" s="180"/>
      <c r="AB71" s="147"/>
      <c r="AE71" s="146"/>
      <c r="AF71" s="147"/>
      <c r="AI71" s="260" t="str">
        <f>"15:field204:" &amp; IF(I71="■",1,IF(L71="■",2,0))</f>
        <v>15:field204:0</v>
      </c>
    </row>
    <row r="72" spans="1:37" ht="18.75" customHeight="1">
      <c r="A72" s="140"/>
      <c r="B72" s="141"/>
      <c r="C72" s="193"/>
      <c r="D72" s="144"/>
      <c r="E72" s="132"/>
      <c r="F72" s="144"/>
      <c r="G72" s="145"/>
      <c r="H72" s="454"/>
      <c r="I72" s="448"/>
      <c r="J72" s="400"/>
      <c r="K72" s="400"/>
      <c r="L72" s="450"/>
      <c r="M72" s="400"/>
      <c r="N72" s="400"/>
      <c r="X72" s="181"/>
      <c r="Y72" s="149"/>
      <c r="Z72" s="146"/>
      <c r="AA72" s="146"/>
      <c r="AB72" s="147"/>
      <c r="AC72" s="149"/>
      <c r="AD72" s="146"/>
      <c r="AE72" s="146"/>
      <c r="AF72" s="147"/>
    </row>
    <row r="73" spans="1:37" ht="18.75" customHeight="1">
      <c r="A73" s="140"/>
      <c r="B73" s="141"/>
      <c r="C73" s="193"/>
      <c r="D73" s="144"/>
      <c r="E73" s="132"/>
      <c r="F73" s="144"/>
      <c r="G73" s="145"/>
      <c r="H73" s="397"/>
      <c r="I73" s="412"/>
      <c r="J73" s="401"/>
      <c r="K73" s="401"/>
      <c r="L73" s="451"/>
      <c r="M73" s="401"/>
      <c r="N73" s="401"/>
      <c r="O73" s="148"/>
      <c r="P73" s="148"/>
      <c r="Q73" s="148"/>
      <c r="R73" s="148"/>
      <c r="S73" s="148"/>
      <c r="T73" s="148"/>
      <c r="U73" s="148"/>
      <c r="V73" s="148"/>
      <c r="W73" s="148"/>
      <c r="X73" s="184"/>
      <c r="Y73" s="149"/>
      <c r="Z73" s="146"/>
      <c r="AA73" s="146"/>
      <c r="AB73" s="147"/>
      <c r="AC73" s="149"/>
      <c r="AD73" s="146"/>
      <c r="AE73" s="146"/>
      <c r="AF73" s="147"/>
    </row>
    <row r="74" spans="1:37" ht="18.75" customHeight="1">
      <c r="A74" s="140"/>
      <c r="B74" s="141"/>
      <c r="C74" s="193"/>
      <c r="D74" s="144"/>
      <c r="E74" s="132"/>
      <c r="F74" s="144"/>
      <c r="G74" s="145"/>
      <c r="H74" s="150" t="s">
        <v>96</v>
      </c>
      <c r="I74" s="263" t="s">
        <v>10</v>
      </c>
      <c r="J74" s="151" t="s">
        <v>66</v>
      </c>
      <c r="K74" s="213"/>
      <c r="L74" s="176"/>
      <c r="M74" s="263" t="s">
        <v>10</v>
      </c>
      <c r="N74" s="151" t="s">
        <v>67</v>
      </c>
      <c r="O74" s="215"/>
      <c r="P74" s="215"/>
      <c r="Q74" s="215"/>
      <c r="R74" s="215"/>
      <c r="S74" s="215"/>
      <c r="T74" s="215"/>
      <c r="U74" s="215"/>
      <c r="V74" s="215"/>
      <c r="W74" s="215"/>
      <c r="X74" s="216"/>
      <c r="Y74" s="149"/>
      <c r="Z74" s="146"/>
      <c r="AA74" s="146"/>
      <c r="AB74" s="147"/>
      <c r="AC74" s="149"/>
      <c r="AD74" s="146"/>
      <c r="AE74" s="146"/>
      <c r="AF74" s="147"/>
      <c r="AI74" s="260" t="str">
        <f>"15:timeser_code:" &amp; IF(I74="■",1,IF(M74="■",2,0))</f>
        <v>15:timeser_code:0</v>
      </c>
    </row>
    <row r="75" spans="1:37" ht="18.75" customHeight="1">
      <c r="A75" s="140"/>
      <c r="B75" s="141"/>
      <c r="C75" s="193"/>
      <c r="D75" s="144"/>
      <c r="E75" s="132"/>
      <c r="F75" s="144"/>
      <c r="G75" s="145"/>
      <c r="H75" s="396" t="s">
        <v>97</v>
      </c>
      <c r="I75" s="402" t="s">
        <v>10</v>
      </c>
      <c r="J75" s="403" t="s">
        <v>29</v>
      </c>
      <c r="K75" s="403"/>
      <c r="L75" s="402" t="s">
        <v>10</v>
      </c>
      <c r="M75" s="403" t="s">
        <v>35</v>
      </c>
      <c r="N75" s="403"/>
      <c r="O75" s="153"/>
      <c r="P75" s="153"/>
      <c r="Q75" s="153"/>
      <c r="R75" s="153"/>
      <c r="S75" s="153"/>
      <c r="T75" s="153"/>
      <c r="U75" s="153"/>
      <c r="V75" s="153"/>
      <c r="W75" s="153"/>
      <c r="X75" s="156"/>
      <c r="Y75" s="149"/>
      <c r="Z75" s="146"/>
      <c r="AA75" s="146"/>
      <c r="AB75" s="147"/>
      <c r="AC75" s="149"/>
      <c r="AD75" s="146"/>
      <c r="AE75" s="146"/>
      <c r="AF75" s="147"/>
      <c r="AI75" s="260" t="str">
        <f>"15:field181:" &amp; IF(I75="■",1,IF(L75="■",2,0))</f>
        <v>15:field181:0</v>
      </c>
    </row>
    <row r="76" spans="1:37" ht="18.75" customHeight="1">
      <c r="A76" s="140"/>
      <c r="B76" s="141"/>
      <c r="C76" s="193"/>
      <c r="D76" s="144"/>
      <c r="E76" s="132"/>
      <c r="F76" s="144"/>
      <c r="G76" s="145"/>
      <c r="H76" s="397"/>
      <c r="I76" s="399"/>
      <c r="J76" s="401"/>
      <c r="K76" s="401"/>
      <c r="L76" s="399"/>
      <c r="M76" s="401"/>
      <c r="N76" s="401"/>
      <c r="O76" s="154"/>
      <c r="P76" s="154"/>
      <c r="Q76" s="154"/>
      <c r="R76" s="154"/>
      <c r="S76" s="154"/>
      <c r="T76" s="154"/>
      <c r="U76" s="154"/>
      <c r="V76" s="154"/>
      <c r="W76" s="154"/>
      <c r="X76" s="155"/>
      <c r="Y76" s="149"/>
      <c r="Z76" s="146"/>
      <c r="AA76" s="146"/>
      <c r="AB76" s="147"/>
      <c r="AC76" s="149"/>
      <c r="AD76" s="146"/>
      <c r="AE76" s="146"/>
      <c r="AF76" s="147"/>
    </row>
    <row r="77" spans="1:37" ht="18.75" customHeight="1">
      <c r="A77" s="140"/>
      <c r="B77" s="141"/>
      <c r="C77" s="193"/>
      <c r="D77" s="144"/>
      <c r="E77" s="132"/>
      <c r="F77" s="144"/>
      <c r="G77" s="145"/>
      <c r="H77" s="396" t="s">
        <v>98</v>
      </c>
      <c r="I77" s="402" t="s">
        <v>10</v>
      </c>
      <c r="J77" s="403" t="s">
        <v>29</v>
      </c>
      <c r="K77" s="403"/>
      <c r="L77" s="402" t="s">
        <v>10</v>
      </c>
      <c r="M77" s="403" t="s">
        <v>35</v>
      </c>
      <c r="N77" s="403"/>
      <c r="O77" s="153"/>
      <c r="P77" s="153"/>
      <c r="Q77" s="153"/>
      <c r="R77" s="153"/>
      <c r="S77" s="153"/>
      <c r="T77" s="153"/>
      <c r="U77" s="153"/>
      <c r="V77" s="153"/>
      <c r="W77" s="153"/>
      <c r="X77" s="156"/>
      <c r="Y77" s="149"/>
      <c r="Z77" s="146"/>
      <c r="AA77" s="146"/>
      <c r="AB77" s="147"/>
      <c r="AC77" s="149"/>
      <c r="AD77" s="146"/>
      <c r="AE77" s="146"/>
      <c r="AF77" s="147"/>
      <c r="AI77" s="260" t="str">
        <f>"15:field182:" &amp; IF(I77="■",1,IF(L77="■",2,0))</f>
        <v>15:field182:0</v>
      </c>
    </row>
    <row r="78" spans="1:37" ht="18.75" customHeight="1">
      <c r="A78" s="140"/>
      <c r="B78" s="141"/>
      <c r="C78" s="193"/>
      <c r="D78" s="144"/>
      <c r="E78" s="132"/>
      <c r="F78" s="144"/>
      <c r="G78" s="145"/>
      <c r="H78" s="397"/>
      <c r="I78" s="399"/>
      <c r="J78" s="401"/>
      <c r="K78" s="401"/>
      <c r="L78" s="399"/>
      <c r="M78" s="401"/>
      <c r="N78" s="401"/>
      <c r="O78" s="154"/>
      <c r="P78" s="154"/>
      <c r="Q78" s="154"/>
      <c r="R78" s="154"/>
      <c r="S78" s="154"/>
      <c r="T78" s="154"/>
      <c r="U78" s="154"/>
      <c r="V78" s="154"/>
      <c r="W78" s="154"/>
      <c r="X78" s="155"/>
      <c r="Y78" s="149"/>
      <c r="Z78" s="146"/>
      <c r="AA78" s="146"/>
      <c r="AB78" s="147"/>
      <c r="AC78" s="149"/>
      <c r="AD78" s="146"/>
      <c r="AE78" s="146"/>
      <c r="AF78" s="147"/>
    </row>
    <row r="79" spans="1:37" ht="18.75" customHeight="1">
      <c r="A79" s="140"/>
      <c r="B79" s="141"/>
      <c r="C79" s="193"/>
      <c r="D79" s="144"/>
      <c r="E79" s="132"/>
      <c r="F79" s="144"/>
      <c r="G79" s="145"/>
      <c r="H79" s="396" t="s">
        <v>99</v>
      </c>
      <c r="I79" s="402" t="s">
        <v>10</v>
      </c>
      <c r="J79" s="403" t="s">
        <v>29</v>
      </c>
      <c r="K79" s="403"/>
      <c r="L79" s="402" t="s">
        <v>10</v>
      </c>
      <c r="M79" s="403" t="s">
        <v>35</v>
      </c>
      <c r="N79" s="403"/>
      <c r="O79" s="153"/>
      <c r="P79" s="153"/>
      <c r="Q79" s="153"/>
      <c r="R79" s="153"/>
      <c r="S79" s="153"/>
      <c r="T79" s="153"/>
      <c r="U79" s="153"/>
      <c r="V79" s="153"/>
      <c r="W79" s="153"/>
      <c r="X79" s="156"/>
      <c r="Y79" s="149"/>
      <c r="Z79" s="146"/>
      <c r="AA79" s="146"/>
      <c r="AB79" s="147"/>
      <c r="AC79" s="149"/>
      <c r="AD79" s="146"/>
      <c r="AE79" s="146"/>
      <c r="AF79" s="147"/>
      <c r="AI79" s="260" t="str">
        <f>"15:field183:" &amp; IF(I79="■",1,IF(L79="■",2,0))</f>
        <v>15:field183:0</v>
      </c>
    </row>
    <row r="80" spans="1:37" ht="18.75" customHeight="1">
      <c r="A80" s="140"/>
      <c r="B80" s="141"/>
      <c r="C80" s="193"/>
      <c r="D80" s="144"/>
      <c r="E80" s="132"/>
      <c r="F80" s="144"/>
      <c r="G80" s="145"/>
      <c r="H80" s="397"/>
      <c r="I80" s="399"/>
      <c r="J80" s="401"/>
      <c r="K80" s="401"/>
      <c r="L80" s="399"/>
      <c r="M80" s="401"/>
      <c r="N80" s="401"/>
      <c r="O80" s="154"/>
      <c r="P80" s="154"/>
      <c r="Q80" s="154"/>
      <c r="R80" s="154"/>
      <c r="S80" s="154"/>
      <c r="T80" s="154"/>
      <c r="U80" s="154"/>
      <c r="V80" s="154"/>
      <c r="W80" s="154"/>
      <c r="X80" s="155"/>
      <c r="Y80" s="149"/>
      <c r="Z80" s="146"/>
      <c r="AA80" s="146"/>
      <c r="AB80" s="147"/>
      <c r="AC80" s="149"/>
      <c r="AD80" s="146"/>
      <c r="AE80" s="146"/>
      <c r="AF80" s="147"/>
    </row>
    <row r="81" spans="1:36" ht="18.75" customHeight="1">
      <c r="A81" s="140"/>
      <c r="B81" s="141"/>
      <c r="C81" s="193"/>
      <c r="D81" s="144"/>
      <c r="E81" s="132"/>
      <c r="F81" s="144"/>
      <c r="G81" s="145"/>
      <c r="H81" s="396" t="s">
        <v>100</v>
      </c>
      <c r="I81" s="402" t="s">
        <v>10</v>
      </c>
      <c r="J81" s="403" t="s">
        <v>29</v>
      </c>
      <c r="K81" s="403"/>
      <c r="L81" s="402" t="s">
        <v>10</v>
      </c>
      <c r="M81" s="403" t="s">
        <v>35</v>
      </c>
      <c r="N81" s="403"/>
      <c r="O81" s="153"/>
      <c r="P81" s="153"/>
      <c r="Q81" s="153"/>
      <c r="R81" s="153"/>
      <c r="S81" s="153"/>
      <c r="T81" s="153"/>
      <c r="U81" s="153"/>
      <c r="V81" s="153"/>
      <c r="W81" s="153"/>
      <c r="X81" s="156"/>
      <c r="Y81" s="149"/>
      <c r="Z81" s="146"/>
      <c r="AA81" s="146"/>
      <c r="AB81" s="147"/>
      <c r="AC81" s="149"/>
      <c r="AD81" s="146"/>
      <c r="AE81" s="146"/>
      <c r="AF81" s="147"/>
      <c r="AI81" s="260" t="str">
        <f>"15:field184:" &amp; IF(I81="■",1,IF(L81="■",2,0))</f>
        <v>15:field184:0</v>
      </c>
    </row>
    <row r="82" spans="1:36" ht="18.75" customHeight="1">
      <c r="A82" s="140"/>
      <c r="B82" s="141"/>
      <c r="C82" s="193"/>
      <c r="D82" s="263" t="s">
        <v>10</v>
      </c>
      <c r="E82" s="132" t="s">
        <v>101</v>
      </c>
      <c r="F82" s="144"/>
      <c r="G82" s="145"/>
      <c r="H82" s="397"/>
      <c r="I82" s="399"/>
      <c r="J82" s="401"/>
      <c r="K82" s="401"/>
      <c r="L82" s="399"/>
      <c r="M82" s="401"/>
      <c r="N82" s="401"/>
      <c r="O82" s="154"/>
      <c r="P82" s="154"/>
      <c r="Q82" s="154"/>
      <c r="R82" s="154"/>
      <c r="S82" s="154"/>
      <c r="T82" s="154"/>
      <c r="U82" s="154"/>
      <c r="V82" s="154"/>
      <c r="W82" s="154"/>
      <c r="X82" s="155"/>
      <c r="Y82" s="149"/>
      <c r="Z82" s="146"/>
      <c r="AA82" s="146"/>
      <c r="AB82" s="147"/>
      <c r="AC82" s="149"/>
      <c r="AD82" s="146"/>
      <c r="AE82" s="146"/>
      <c r="AF82" s="147"/>
    </row>
    <row r="83" spans="1:36" ht="18.75" customHeight="1">
      <c r="A83" s="262" t="s">
        <v>10</v>
      </c>
      <c r="B83" s="141">
        <v>15</v>
      </c>
      <c r="C83" s="193" t="s">
        <v>102</v>
      </c>
      <c r="D83" s="263" t="s">
        <v>10</v>
      </c>
      <c r="E83" s="132" t="s">
        <v>103</v>
      </c>
      <c r="F83" s="144"/>
      <c r="G83" s="145"/>
      <c r="H83" s="158" t="s">
        <v>104</v>
      </c>
      <c r="I83" s="266" t="s">
        <v>10</v>
      </c>
      <c r="J83" s="151" t="s">
        <v>29</v>
      </c>
      <c r="K83" s="213"/>
      <c r="L83" s="269" t="s">
        <v>10</v>
      </c>
      <c r="M83" s="151" t="s">
        <v>35</v>
      </c>
      <c r="N83" s="177"/>
      <c r="O83" s="177"/>
      <c r="P83" s="177"/>
      <c r="Q83" s="177"/>
      <c r="R83" s="177"/>
      <c r="S83" s="177"/>
      <c r="T83" s="177"/>
      <c r="U83" s="177"/>
      <c r="V83" s="177"/>
      <c r="W83" s="177"/>
      <c r="X83" s="178"/>
      <c r="Y83" s="149"/>
      <c r="Z83" s="146"/>
      <c r="AA83" s="146"/>
      <c r="AB83" s="147"/>
      <c r="AC83" s="149"/>
      <c r="AD83" s="146"/>
      <c r="AE83" s="146"/>
      <c r="AF83" s="147"/>
      <c r="AI83" s="260" t="str">
        <f>"15:field151:" &amp; IF(I83="■",1,IF(L83="■",2,0))</f>
        <v>15:field151:0</v>
      </c>
    </row>
    <row r="84" spans="1:36" ht="18.75" customHeight="1">
      <c r="A84" s="140"/>
      <c r="B84" s="141"/>
      <c r="C84" s="193"/>
      <c r="D84" s="263" t="s">
        <v>10</v>
      </c>
      <c r="E84" s="132" t="s">
        <v>105</v>
      </c>
      <c r="F84" s="144"/>
      <c r="G84" s="145"/>
      <c r="H84" s="150" t="s">
        <v>106</v>
      </c>
      <c r="I84" s="263" t="s">
        <v>10</v>
      </c>
      <c r="J84" s="154" t="s">
        <v>29</v>
      </c>
      <c r="K84" s="154"/>
      <c r="L84" s="269" t="s">
        <v>10</v>
      </c>
      <c r="M84" s="154" t="s">
        <v>30</v>
      </c>
      <c r="N84" s="151"/>
      <c r="O84" s="263" t="s">
        <v>10</v>
      </c>
      <c r="P84" s="151" t="s">
        <v>31</v>
      </c>
      <c r="Q84" s="177"/>
      <c r="R84" s="177"/>
      <c r="S84" s="177"/>
      <c r="T84" s="177"/>
      <c r="U84" s="177"/>
      <c r="V84" s="177"/>
      <c r="W84" s="177"/>
      <c r="X84" s="178"/>
      <c r="Y84" s="149"/>
      <c r="Z84" s="146"/>
      <c r="AA84" s="146"/>
      <c r="AB84" s="147"/>
      <c r="AC84" s="149"/>
      <c r="AD84" s="146"/>
      <c r="AE84" s="146"/>
      <c r="AF84" s="147"/>
      <c r="AI84" s="260" t="str">
        <f>"15:nyukai_code:" &amp; IF(I84="■",1,IF(L84="■",2,IF(O84="■",3,0)))</f>
        <v>15:nyukai_code:0</v>
      </c>
    </row>
    <row r="85" spans="1:36" ht="18.75" customHeight="1">
      <c r="A85" s="140"/>
      <c r="B85" s="141"/>
      <c r="C85" s="193"/>
      <c r="D85" s="144"/>
      <c r="E85" s="132"/>
      <c r="F85" s="144"/>
      <c r="G85" s="145"/>
      <c r="H85" s="150" t="s">
        <v>107</v>
      </c>
      <c r="I85" s="267" t="s">
        <v>10</v>
      </c>
      <c r="J85" s="151" t="s">
        <v>29</v>
      </c>
      <c r="K85" s="213"/>
      <c r="L85" s="263" t="s">
        <v>10</v>
      </c>
      <c r="M85" s="151" t="s">
        <v>35</v>
      </c>
      <c r="N85" s="177"/>
      <c r="O85" s="177"/>
      <c r="P85" s="177"/>
      <c r="Q85" s="177"/>
      <c r="R85" s="177"/>
      <c r="S85" s="177"/>
      <c r="T85" s="177"/>
      <c r="U85" s="177"/>
      <c r="V85" s="177"/>
      <c r="W85" s="177"/>
      <c r="X85" s="178"/>
      <c r="Y85" s="149"/>
      <c r="Z85" s="146"/>
      <c r="AA85" s="146"/>
      <c r="AB85" s="147"/>
      <c r="AC85" s="149"/>
      <c r="AD85" s="146"/>
      <c r="AE85" s="146"/>
      <c r="AF85" s="147"/>
      <c r="AI85" s="260" t="str">
        <f>"15:field153:" &amp; IF(I85="■",1,IF(L85="■",2,0))</f>
        <v>15:field153:0</v>
      </c>
    </row>
    <row r="86" spans="1:36" ht="18.75" customHeight="1">
      <c r="A86" s="140"/>
      <c r="B86" s="141"/>
      <c r="C86" s="193"/>
      <c r="D86" s="144"/>
      <c r="E86" s="132"/>
      <c r="F86" s="144"/>
      <c r="G86" s="145"/>
      <c r="H86" s="150" t="s">
        <v>108</v>
      </c>
      <c r="I86" s="267" t="s">
        <v>10</v>
      </c>
      <c r="J86" s="151" t="s">
        <v>29</v>
      </c>
      <c r="K86" s="151"/>
      <c r="L86" s="274" t="s">
        <v>10</v>
      </c>
      <c r="M86" s="151" t="s">
        <v>70</v>
      </c>
      <c r="N86" s="151"/>
      <c r="O86" s="263" t="s">
        <v>10</v>
      </c>
      <c r="P86" s="151" t="s">
        <v>71</v>
      </c>
      <c r="Q86" s="177"/>
      <c r="R86" s="177"/>
      <c r="S86" s="177"/>
      <c r="T86" s="177"/>
      <c r="U86" s="177"/>
      <c r="V86" s="177"/>
      <c r="W86" s="177"/>
      <c r="X86" s="178"/>
      <c r="Y86" s="149"/>
      <c r="Z86" s="146"/>
      <c r="AA86" s="146"/>
      <c r="AB86" s="147"/>
      <c r="AC86" s="149"/>
      <c r="AD86" s="146"/>
      <c r="AE86" s="146"/>
      <c r="AF86" s="147"/>
      <c r="AI86" s="260" t="str">
        <f>"15:field185:" &amp; IF(I86="■",1,IF(L86="■",3,IF(O86="■",2,0)))</f>
        <v>15:field185:0</v>
      </c>
    </row>
    <row r="87" spans="1:36" ht="18.75" customHeight="1">
      <c r="A87" s="140"/>
      <c r="B87" s="141"/>
      <c r="C87" s="193"/>
      <c r="D87" s="144"/>
      <c r="E87" s="132"/>
      <c r="F87" s="144"/>
      <c r="G87" s="145"/>
      <c r="H87" s="150" t="s">
        <v>109</v>
      </c>
      <c r="I87" s="267" t="s">
        <v>10</v>
      </c>
      <c r="J87" s="151" t="s">
        <v>29</v>
      </c>
      <c r="K87" s="151"/>
      <c r="L87" s="274" t="s">
        <v>10</v>
      </c>
      <c r="M87" s="151" t="s">
        <v>110</v>
      </c>
      <c r="N87" s="194"/>
      <c r="O87" s="194"/>
      <c r="P87" s="263" t="s">
        <v>10</v>
      </c>
      <c r="Q87" s="151" t="s">
        <v>111</v>
      </c>
      <c r="R87" s="194"/>
      <c r="S87" s="194"/>
      <c r="T87" s="194"/>
      <c r="U87" s="194"/>
      <c r="V87" s="194"/>
      <c r="W87" s="194"/>
      <c r="X87" s="195"/>
      <c r="Y87" s="149"/>
      <c r="Z87" s="146"/>
      <c r="AA87" s="146"/>
      <c r="AB87" s="147"/>
      <c r="AC87" s="149"/>
      <c r="AD87" s="146"/>
      <c r="AE87" s="146"/>
      <c r="AF87" s="147"/>
      <c r="AI87" s="260" t="str">
        <f>"15:field205:" &amp; IF(I87="■",1,IF(L87="■",2,IF(P87="■",3,0)))</f>
        <v>15:field205:0</v>
      </c>
    </row>
    <row r="88" spans="1:36" ht="18.75" customHeight="1">
      <c r="A88" s="140"/>
      <c r="B88" s="141"/>
      <c r="C88" s="193"/>
      <c r="D88" s="144"/>
      <c r="E88" s="132"/>
      <c r="F88" s="144"/>
      <c r="G88" s="145"/>
      <c r="H88" s="150" t="s">
        <v>112</v>
      </c>
      <c r="I88" s="267" t="s">
        <v>10</v>
      </c>
      <c r="J88" s="151" t="s">
        <v>29</v>
      </c>
      <c r="K88" s="213"/>
      <c r="L88" s="269" t="s">
        <v>10</v>
      </c>
      <c r="M88" s="151" t="s">
        <v>35</v>
      </c>
      <c r="N88" s="177"/>
      <c r="O88" s="177"/>
      <c r="P88" s="177"/>
      <c r="Q88" s="177"/>
      <c r="R88" s="177"/>
      <c r="S88" s="177"/>
      <c r="T88" s="177"/>
      <c r="U88" s="177"/>
      <c r="V88" s="177"/>
      <c r="W88" s="177"/>
      <c r="X88" s="178"/>
      <c r="Y88" s="149"/>
      <c r="Z88" s="146"/>
      <c r="AA88" s="146"/>
      <c r="AB88" s="147"/>
      <c r="AC88" s="149"/>
      <c r="AD88" s="146"/>
      <c r="AE88" s="146"/>
      <c r="AF88" s="147"/>
      <c r="AI88" s="260" t="str">
        <f>"15:field186:" &amp; IF(I88="■",1,IF(L88="■",2,0))</f>
        <v>15:field186:0</v>
      </c>
    </row>
    <row r="89" spans="1:36" ht="18.75" customHeight="1">
      <c r="A89" s="140"/>
      <c r="B89" s="141"/>
      <c r="C89" s="193"/>
      <c r="D89" s="144"/>
      <c r="E89" s="132"/>
      <c r="F89" s="144"/>
      <c r="G89" s="145"/>
      <c r="H89" s="196" t="s">
        <v>113</v>
      </c>
      <c r="I89" s="267" t="s">
        <v>10</v>
      </c>
      <c r="J89" s="151" t="s">
        <v>29</v>
      </c>
      <c r="K89" s="213"/>
      <c r="L89" s="263" t="s">
        <v>10</v>
      </c>
      <c r="M89" s="151" t="s">
        <v>35</v>
      </c>
      <c r="N89" s="177"/>
      <c r="O89" s="177"/>
      <c r="P89" s="177"/>
      <c r="Q89" s="177"/>
      <c r="R89" s="177"/>
      <c r="S89" s="177"/>
      <c r="T89" s="177"/>
      <c r="U89" s="177"/>
      <c r="V89" s="177"/>
      <c r="W89" s="177"/>
      <c r="X89" s="178"/>
      <c r="Y89" s="149"/>
      <c r="Z89" s="146"/>
      <c r="AA89" s="146"/>
      <c r="AB89" s="147"/>
      <c r="AC89" s="149"/>
      <c r="AD89" s="146"/>
      <c r="AE89" s="146"/>
      <c r="AF89" s="147"/>
      <c r="AI89" s="260" t="str">
        <f>"15:field167:" &amp; IF(I89="■",1,IF(L89="■",2,0))</f>
        <v>15:field167:0</v>
      </c>
    </row>
    <row r="90" spans="1:36" ht="18.75" customHeight="1">
      <c r="A90" s="140"/>
      <c r="B90" s="141"/>
      <c r="C90" s="193"/>
      <c r="D90" s="144"/>
      <c r="E90" s="132"/>
      <c r="F90" s="144"/>
      <c r="G90" s="145"/>
      <c r="H90" s="196" t="s">
        <v>114</v>
      </c>
      <c r="I90" s="266" t="s">
        <v>10</v>
      </c>
      <c r="J90" s="151" t="s">
        <v>29</v>
      </c>
      <c r="K90" s="213"/>
      <c r="L90" s="269" t="s">
        <v>10</v>
      </c>
      <c r="M90" s="151" t="s">
        <v>35</v>
      </c>
      <c r="N90" s="177"/>
      <c r="O90" s="177"/>
      <c r="P90" s="177"/>
      <c r="Q90" s="177"/>
      <c r="R90" s="177"/>
      <c r="S90" s="177"/>
      <c r="T90" s="177"/>
      <c r="U90" s="177"/>
      <c r="V90" s="177"/>
      <c r="W90" s="177"/>
      <c r="X90" s="178"/>
      <c r="Y90" s="149"/>
      <c r="Z90" s="146"/>
      <c r="AA90" s="146"/>
      <c r="AB90" s="147"/>
      <c r="AC90" s="149"/>
      <c r="AD90" s="146"/>
      <c r="AE90" s="146"/>
      <c r="AF90" s="147"/>
      <c r="AI90" s="260" t="str">
        <f>"15:jyakuninti_uke_code:" &amp; IF(I90="■",1,IF(L90="■",2,0))</f>
        <v>15:jyakuninti_uke_code:0</v>
      </c>
    </row>
    <row r="91" spans="1:36" ht="18.75" customHeight="1">
      <c r="A91" s="140"/>
      <c r="B91" s="141"/>
      <c r="C91" s="193"/>
      <c r="D91" s="144"/>
      <c r="E91" s="132"/>
      <c r="F91" s="144"/>
      <c r="G91" s="145"/>
      <c r="H91" s="173" t="s">
        <v>115</v>
      </c>
      <c r="I91" s="269" t="s">
        <v>10</v>
      </c>
      <c r="J91" s="151" t="s">
        <v>29</v>
      </c>
      <c r="K91" s="213"/>
      <c r="L91" s="276" t="s">
        <v>10</v>
      </c>
      <c r="M91" s="151" t="s">
        <v>35</v>
      </c>
      <c r="N91" s="177"/>
      <c r="O91" s="177"/>
      <c r="P91" s="177"/>
      <c r="Q91" s="177"/>
      <c r="R91" s="177"/>
      <c r="S91" s="177"/>
      <c r="T91" s="177"/>
      <c r="U91" s="177"/>
      <c r="V91" s="177"/>
      <c r="W91" s="177"/>
      <c r="X91" s="178"/>
      <c r="Y91" s="149"/>
      <c r="Z91" s="146"/>
      <c r="AA91" s="146"/>
      <c r="AB91" s="147"/>
      <c r="AC91" s="149"/>
      <c r="AD91" s="146"/>
      <c r="AE91" s="146"/>
      <c r="AF91" s="147"/>
      <c r="AI91" s="260" t="str">
        <f>"15:eiyomana_code:" &amp; IF(I91="■",1,IF(L91="■",2,0))</f>
        <v>15:eiyomana_code:0</v>
      </c>
    </row>
    <row r="92" spans="1:36" ht="18.75" customHeight="1">
      <c r="A92" s="140"/>
      <c r="B92" s="141"/>
      <c r="C92" s="193"/>
      <c r="D92" s="144"/>
      <c r="E92" s="132"/>
      <c r="F92" s="144"/>
      <c r="G92" s="145"/>
      <c r="H92" s="150" t="s">
        <v>116</v>
      </c>
      <c r="I92" s="266" t="s">
        <v>10</v>
      </c>
      <c r="J92" s="151" t="s">
        <v>29</v>
      </c>
      <c r="K92" s="213"/>
      <c r="L92" s="276" t="s">
        <v>10</v>
      </c>
      <c r="M92" s="151" t="s">
        <v>35</v>
      </c>
      <c r="N92" s="177"/>
      <c r="O92" s="177"/>
      <c r="P92" s="177"/>
      <c r="Q92" s="177"/>
      <c r="R92" s="177"/>
      <c r="S92" s="177"/>
      <c r="T92" s="177"/>
      <c r="U92" s="177"/>
      <c r="V92" s="177"/>
      <c r="W92" s="177"/>
      <c r="X92" s="178"/>
      <c r="Y92" s="149"/>
      <c r="Z92" s="146"/>
      <c r="AA92" s="146"/>
      <c r="AB92" s="147"/>
      <c r="AC92" s="149"/>
      <c r="AD92" s="146"/>
      <c r="AE92" s="146"/>
      <c r="AF92" s="147"/>
      <c r="AI92" s="260" t="str">
        <f>"15:koukoukino_code:" &amp; IF(I92="■",1,IF(L92="■",2,0))</f>
        <v>15:koukoukino_code:0</v>
      </c>
    </row>
    <row r="93" spans="1:36" ht="18.75" customHeight="1">
      <c r="A93" s="140"/>
      <c r="B93" s="141"/>
      <c r="C93" s="193"/>
      <c r="D93" s="144"/>
      <c r="E93" s="132"/>
      <c r="F93" s="144"/>
      <c r="G93" s="145"/>
      <c r="H93" s="150" t="s">
        <v>117</v>
      </c>
      <c r="I93" s="263" t="s">
        <v>10</v>
      </c>
      <c r="J93" s="151" t="s">
        <v>29</v>
      </c>
      <c r="K93" s="213"/>
      <c r="L93" s="276" t="s">
        <v>10</v>
      </c>
      <c r="M93" s="151" t="s">
        <v>35</v>
      </c>
      <c r="N93" s="177"/>
      <c r="O93" s="177"/>
      <c r="P93" s="177"/>
      <c r="Q93" s="177"/>
      <c r="R93" s="177"/>
      <c r="S93" s="177"/>
      <c r="T93" s="177"/>
      <c r="U93" s="177"/>
      <c r="V93" s="177"/>
      <c r="W93" s="177"/>
      <c r="X93" s="178"/>
      <c r="Y93" s="149"/>
      <c r="Z93" s="146"/>
      <c r="AA93" s="146"/>
      <c r="AB93" s="147"/>
      <c r="AC93" s="149"/>
      <c r="AD93" s="146"/>
      <c r="AE93" s="146"/>
      <c r="AF93" s="147"/>
      <c r="AI93" s="260" t="str">
        <f>"15:field212:" &amp; IF(I93="■",1,IF(L93="■",2,0))</f>
        <v>15:field212:0</v>
      </c>
    </row>
    <row r="94" spans="1:36" ht="18.75" customHeight="1">
      <c r="A94" s="140"/>
      <c r="B94" s="141"/>
      <c r="C94" s="193"/>
      <c r="D94" s="144"/>
      <c r="E94" s="132"/>
      <c r="F94" s="144"/>
      <c r="G94" s="145"/>
      <c r="H94" s="196" t="s">
        <v>118</v>
      </c>
      <c r="I94" s="266" t="s">
        <v>10</v>
      </c>
      <c r="J94" s="151" t="s">
        <v>29</v>
      </c>
      <c r="K94" s="151"/>
      <c r="L94" s="263" t="s">
        <v>10</v>
      </c>
      <c r="M94" s="151" t="s">
        <v>52</v>
      </c>
      <c r="N94" s="151"/>
      <c r="O94" s="263" t="s">
        <v>10</v>
      </c>
      <c r="P94" s="151" t="s">
        <v>53</v>
      </c>
      <c r="Q94" s="151"/>
      <c r="R94" s="263" t="s">
        <v>10</v>
      </c>
      <c r="S94" s="151" t="s">
        <v>119</v>
      </c>
      <c r="T94" s="151"/>
      <c r="U94" s="177"/>
      <c r="V94" s="177"/>
      <c r="W94" s="177"/>
      <c r="X94" s="178"/>
      <c r="Y94" s="149"/>
      <c r="Z94" s="146"/>
      <c r="AA94" s="146"/>
      <c r="AB94" s="147"/>
      <c r="AC94" s="149"/>
      <c r="AD94" s="146"/>
      <c r="AE94" s="146"/>
      <c r="AF94" s="147"/>
      <c r="AI94" s="260" t="str">
        <f>"15:serteikyo_kyoka_code:" &amp; IF(I94="■",1,IF(L94="■",6,IF(O94="■",5,IF(R94="■",7,0))))</f>
        <v>15:serteikyo_kyoka_code:0</v>
      </c>
    </row>
    <row r="95" spans="1:36" ht="18.75" customHeight="1">
      <c r="A95" s="133"/>
      <c r="B95" s="134"/>
      <c r="C95" s="135"/>
      <c r="D95" s="136"/>
      <c r="E95" s="129"/>
      <c r="F95" s="136"/>
      <c r="G95" s="186"/>
      <c r="H95" s="442" t="s">
        <v>120</v>
      </c>
      <c r="I95" s="271" t="s">
        <v>10</v>
      </c>
      <c r="J95" s="127" t="s">
        <v>29</v>
      </c>
      <c r="K95" s="127"/>
      <c r="L95" s="197"/>
      <c r="M95" s="264" t="s">
        <v>10</v>
      </c>
      <c r="N95" s="127" t="s">
        <v>121</v>
      </c>
      <c r="O95" s="127"/>
      <c r="P95" s="197"/>
      <c r="Q95" s="264" t="s">
        <v>10</v>
      </c>
      <c r="R95" s="198" t="s">
        <v>122</v>
      </c>
      <c r="S95" s="198"/>
      <c r="T95" s="198"/>
      <c r="U95" s="264" t="s">
        <v>10</v>
      </c>
      <c r="V95" s="198" t="s">
        <v>123</v>
      </c>
      <c r="W95" s="198"/>
      <c r="X95" s="186"/>
      <c r="Y95" s="271" t="s">
        <v>10</v>
      </c>
      <c r="Z95" s="127" t="s">
        <v>21</v>
      </c>
      <c r="AA95" s="127"/>
      <c r="AB95" s="139"/>
      <c r="AC95" s="444"/>
      <c r="AD95" s="444"/>
      <c r="AE95" s="444"/>
      <c r="AF95" s="444"/>
      <c r="AG95" s="260" t="str">
        <f>"ser_code = '" &amp; IF(A105="■",16,"") &amp; "'"</f>
        <v>ser_code = ''</v>
      </c>
      <c r="AI95" s="260" t="str">
        <f>"16:"&amp;IF(AND(I95="□",M95="□",Q95="□",U95="□",I96="□",M96="□",Q96="□"),"ketu_doctor_code:0",IF(I95="■","ketu_doctor_code:1:ketu_kangos_code:1:ketu_kshoku_code:1:ketu_rryoho_code:1:ketu_sryoho_code:1:ketu_gengo_code:1",
IF(M95="■","ketu_doctor_code:2","ketu_doctor_code:1")
&amp;IF(Q95="■",":ketu_kangos_code:2",":ketu_kangos_code:1")
&amp;IF(U95="■",":ketu_kshoku_code:2",":ketu_kshoku_code:1")
&amp;IF(I96="■",":ketu_rryoho_code:2",":ketu_rryoho_code:1")
&amp;IF(M96="■",":ketu_sryoho_code:2",":ketu_sryoho_code:1")
&amp;IF(Q96="■",":ketu_gengo_code:2",":ketu_gengo_code:1")))</f>
        <v>16:ketu_doctor_code:0</v>
      </c>
      <c r="AJ95" s="260" t="str">
        <f>"16:field203:" &amp; IF(Y95="■",1,IF(Y96="■",2,0))</f>
        <v>16:field203:0</v>
      </c>
    </row>
    <row r="96" spans="1:36" ht="18.75" customHeight="1">
      <c r="A96" s="140"/>
      <c r="B96" s="141"/>
      <c r="C96" s="142"/>
      <c r="D96" s="143"/>
      <c r="E96" s="132"/>
      <c r="F96" s="143"/>
      <c r="G96" s="181"/>
      <c r="H96" s="443"/>
      <c r="I96" s="263" t="s">
        <v>10</v>
      </c>
      <c r="J96" s="154" t="s">
        <v>124</v>
      </c>
      <c r="K96" s="148"/>
      <c r="L96" s="148"/>
      <c r="M96" s="263" t="s">
        <v>10</v>
      </c>
      <c r="N96" s="154" t="s">
        <v>125</v>
      </c>
      <c r="O96" s="148"/>
      <c r="P96" s="148"/>
      <c r="Q96" s="263" t="s">
        <v>10</v>
      </c>
      <c r="R96" s="154" t="s">
        <v>126</v>
      </c>
      <c r="S96" s="148"/>
      <c r="T96" s="148"/>
      <c r="U96" s="148"/>
      <c r="V96" s="148"/>
      <c r="W96" s="148"/>
      <c r="X96" s="184"/>
      <c r="Y96" s="263" t="s">
        <v>10</v>
      </c>
      <c r="Z96" s="130" t="s">
        <v>23</v>
      </c>
      <c r="AA96" s="146"/>
      <c r="AB96" s="147"/>
      <c r="AC96" s="445"/>
      <c r="AD96" s="445"/>
      <c r="AE96" s="445"/>
      <c r="AF96" s="445"/>
      <c r="AG96" s="260" t="str">
        <f>"16:sisetukbn_code:" &amp; IF(D101="■",4,IF(D102="■",7,IF(D103="■","A",IF(D104="■",5,IF(D105="■",8,IF(D106="■","B",IF(D107="■",6,IF(D108="■",9,IF(D109="■","C",0)))))))))</f>
        <v>16:sisetukbn_code:0</v>
      </c>
    </row>
    <row r="97" spans="1:35" ht="18.600000000000001" customHeight="1">
      <c r="A97" s="140"/>
      <c r="B97" s="141"/>
      <c r="C97" s="142"/>
      <c r="D97" s="143"/>
      <c r="E97" s="132"/>
      <c r="F97" s="143"/>
      <c r="G97" s="181"/>
      <c r="H97" s="447" t="s">
        <v>95</v>
      </c>
      <c r="I97" s="411" t="s">
        <v>10</v>
      </c>
      <c r="J97" s="403" t="s">
        <v>29</v>
      </c>
      <c r="K97" s="403"/>
      <c r="L97" s="449" t="s">
        <v>10</v>
      </c>
      <c r="M97" s="403" t="s">
        <v>35</v>
      </c>
      <c r="N97" s="403"/>
      <c r="O97" s="179"/>
      <c r="P97" s="179"/>
      <c r="Q97" s="179"/>
      <c r="R97" s="179"/>
      <c r="S97" s="179"/>
      <c r="T97" s="179"/>
      <c r="U97" s="179"/>
      <c r="V97" s="179"/>
      <c r="W97" s="179"/>
      <c r="X97" s="180"/>
      <c r="Y97" s="149"/>
      <c r="Z97" s="146"/>
      <c r="AA97" s="146"/>
      <c r="AB97" s="147"/>
      <c r="AC97" s="446"/>
      <c r="AD97" s="446"/>
      <c r="AE97" s="446"/>
      <c r="AF97" s="446"/>
      <c r="AI97" s="260" t="str">
        <f>"16:field204:" &amp; IF(I97="■",1,IF(L97="■",2,0))</f>
        <v>16:field204:0</v>
      </c>
    </row>
    <row r="98" spans="1:35" ht="18.75" customHeight="1">
      <c r="A98" s="140"/>
      <c r="B98" s="141"/>
      <c r="C98" s="142"/>
      <c r="D98" s="143"/>
      <c r="E98" s="132"/>
      <c r="F98" s="143"/>
      <c r="G98" s="181"/>
      <c r="H98" s="447"/>
      <c r="I98" s="448"/>
      <c r="J98" s="400"/>
      <c r="K98" s="400"/>
      <c r="L98" s="450"/>
      <c r="M98" s="400"/>
      <c r="N98" s="400"/>
      <c r="X98" s="181"/>
      <c r="Y98" s="149"/>
      <c r="Z98" s="146"/>
      <c r="AA98" s="146"/>
      <c r="AB98" s="147"/>
      <c r="AC98" s="446"/>
      <c r="AD98" s="446"/>
      <c r="AE98" s="446"/>
      <c r="AF98" s="446"/>
    </row>
    <row r="99" spans="1:35" ht="18.75" customHeight="1">
      <c r="A99" s="140"/>
      <c r="B99" s="141"/>
      <c r="C99" s="142"/>
      <c r="D99" s="143"/>
      <c r="E99" s="132"/>
      <c r="F99" s="143"/>
      <c r="G99" s="181"/>
      <c r="H99" s="447"/>
      <c r="I99" s="412"/>
      <c r="J99" s="401"/>
      <c r="K99" s="401"/>
      <c r="L99" s="451"/>
      <c r="M99" s="401"/>
      <c r="N99" s="401"/>
      <c r="O99" s="148"/>
      <c r="P99" s="148"/>
      <c r="Q99" s="148"/>
      <c r="R99" s="148"/>
      <c r="S99" s="148"/>
      <c r="T99" s="148"/>
      <c r="U99" s="148"/>
      <c r="V99" s="148"/>
      <c r="W99" s="148"/>
      <c r="X99" s="184"/>
      <c r="Y99" s="149"/>
      <c r="Z99" s="146"/>
      <c r="AA99" s="146"/>
      <c r="AB99" s="147"/>
      <c r="AC99" s="446"/>
      <c r="AD99" s="446"/>
      <c r="AE99" s="446"/>
      <c r="AF99" s="446"/>
    </row>
    <row r="100" spans="1:35" ht="18.75" customHeight="1">
      <c r="A100" s="140"/>
      <c r="B100" s="141"/>
      <c r="C100" s="142"/>
      <c r="D100" s="143"/>
      <c r="E100" s="132"/>
      <c r="F100" s="143"/>
      <c r="G100" s="181"/>
      <c r="H100" s="196" t="s">
        <v>127</v>
      </c>
      <c r="I100" s="266" t="s">
        <v>10</v>
      </c>
      <c r="J100" s="151" t="s">
        <v>66</v>
      </c>
      <c r="K100" s="213"/>
      <c r="L100" s="176"/>
      <c r="M100" s="269" t="s">
        <v>10</v>
      </c>
      <c r="N100" s="151" t="s">
        <v>67</v>
      </c>
      <c r="O100" s="215"/>
      <c r="P100" s="215"/>
      <c r="Q100" s="215"/>
      <c r="R100" s="215"/>
      <c r="S100" s="215"/>
      <c r="T100" s="215"/>
      <c r="U100" s="215"/>
      <c r="V100" s="215"/>
      <c r="W100" s="215"/>
      <c r="X100" s="216"/>
      <c r="Y100" s="149"/>
      <c r="Z100" s="146"/>
      <c r="AA100" s="146"/>
      <c r="AB100" s="147"/>
      <c r="AC100" s="446"/>
      <c r="AD100" s="446"/>
      <c r="AE100" s="446"/>
      <c r="AF100" s="446"/>
      <c r="AI100" s="260" t="str">
        <f>"16:timeser_code:" &amp; IF(I100="■",1,IF(M100="■",2,0))</f>
        <v>16:timeser_code:0</v>
      </c>
    </row>
    <row r="101" spans="1:35" ht="18.75" customHeight="1">
      <c r="A101" s="140"/>
      <c r="B101" s="141"/>
      <c r="C101" s="142"/>
      <c r="D101" s="263" t="s">
        <v>10</v>
      </c>
      <c r="E101" s="132" t="s">
        <v>128</v>
      </c>
      <c r="F101" s="143"/>
      <c r="G101" s="181"/>
      <c r="H101" s="199" t="s">
        <v>129</v>
      </c>
      <c r="I101" s="266" t="s">
        <v>10</v>
      </c>
      <c r="J101" s="151" t="s">
        <v>29</v>
      </c>
      <c r="K101" s="213"/>
      <c r="L101" s="269" t="s">
        <v>10</v>
      </c>
      <c r="M101" s="151" t="s">
        <v>35</v>
      </c>
      <c r="N101" s="177"/>
      <c r="O101" s="177"/>
      <c r="P101" s="177"/>
      <c r="Q101" s="177"/>
      <c r="R101" s="177"/>
      <c r="S101" s="177"/>
      <c r="T101" s="177"/>
      <c r="U101" s="177"/>
      <c r="V101" s="177"/>
      <c r="W101" s="177"/>
      <c r="X101" s="178"/>
      <c r="Y101" s="149"/>
      <c r="Z101" s="146"/>
      <c r="AA101" s="146"/>
      <c r="AB101" s="147"/>
      <c r="AC101" s="446"/>
      <c r="AD101" s="446"/>
      <c r="AE101" s="446"/>
      <c r="AF101" s="446"/>
      <c r="AI101" s="260" t="str">
        <f>"16:field188:" &amp; IF(I101="■",1,IF(L101="■",2,0))</f>
        <v>16:field188:0</v>
      </c>
    </row>
    <row r="102" spans="1:35" ht="18.75" customHeight="1">
      <c r="A102" s="140"/>
      <c r="B102" s="141"/>
      <c r="C102" s="142"/>
      <c r="D102" s="263" t="s">
        <v>10</v>
      </c>
      <c r="E102" s="132" t="s">
        <v>130</v>
      </c>
      <c r="F102" s="143"/>
      <c r="G102" s="181"/>
      <c r="H102" s="150" t="s">
        <v>106</v>
      </c>
      <c r="I102" s="266" t="s">
        <v>10</v>
      </c>
      <c r="J102" s="151" t="s">
        <v>29</v>
      </c>
      <c r="K102" s="151"/>
      <c r="L102" s="269" t="s">
        <v>10</v>
      </c>
      <c r="M102" s="151" t="s">
        <v>30</v>
      </c>
      <c r="N102" s="151"/>
      <c r="O102" s="269" t="s">
        <v>10</v>
      </c>
      <c r="P102" s="151" t="s">
        <v>31</v>
      </c>
      <c r="Q102" s="177"/>
      <c r="R102" s="177"/>
      <c r="S102" s="177"/>
      <c r="T102" s="177"/>
      <c r="U102" s="177"/>
      <c r="V102" s="177"/>
      <c r="W102" s="177"/>
      <c r="X102" s="178"/>
      <c r="Y102" s="149"/>
      <c r="Z102" s="146"/>
      <c r="AA102" s="146"/>
      <c r="AB102" s="147"/>
      <c r="AC102" s="446"/>
      <c r="AD102" s="446"/>
      <c r="AE102" s="446"/>
      <c r="AF102" s="446"/>
      <c r="AI102" s="260" t="str">
        <f>"16:nyukai_code:" &amp; IF(I102="■",1,IF(L102="■",2,IF(O102="■",3,0)))</f>
        <v>16:nyukai_code:0</v>
      </c>
    </row>
    <row r="103" spans="1:35" ht="18.75" customHeight="1">
      <c r="A103" s="140"/>
      <c r="B103" s="141"/>
      <c r="C103" s="142"/>
      <c r="D103" s="263" t="s">
        <v>10</v>
      </c>
      <c r="E103" s="132" t="s">
        <v>131</v>
      </c>
      <c r="F103" s="143"/>
      <c r="G103" s="181"/>
      <c r="H103" s="452" t="s">
        <v>132</v>
      </c>
      <c r="I103" s="267" t="s">
        <v>10</v>
      </c>
      <c r="J103" s="153" t="s">
        <v>29</v>
      </c>
      <c r="K103" s="153"/>
      <c r="L103" s="274" t="s">
        <v>10</v>
      </c>
      <c r="M103" s="153" t="s">
        <v>84</v>
      </c>
      <c r="N103" s="200"/>
      <c r="O103" s="200"/>
      <c r="P103" s="274" t="s">
        <v>10</v>
      </c>
      <c r="Q103" s="153" t="s">
        <v>85</v>
      </c>
      <c r="R103" s="179"/>
      <c r="S103" s="179"/>
      <c r="T103" s="179"/>
      <c r="U103" s="179"/>
      <c r="V103" s="179"/>
      <c r="W103" s="179"/>
      <c r="X103" s="180"/>
      <c r="Y103" s="149"/>
      <c r="Z103" s="146"/>
      <c r="AA103" s="146"/>
      <c r="AB103" s="147"/>
      <c r="AC103" s="446"/>
      <c r="AD103" s="446"/>
      <c r="AE103" s="446"/>
      <c r="AF103" s="446"/>
      <c r="AI103" s="260" t="str">
        <f>"16:field149:" &amp; IF(I103="■",1,IF(L103="■",3,IF(P103="■",6,IF(I104="■",4,IF(M104="■",7,0)))))</f>
        <v>16:field149:0</v>
      </c>
    </row>
    <row r="104" spans="1:35" ht="18.75" customHeight="1">
      <c r="A104" s="140"/>
      <c r="B104" s="141"/>
      <c r="C104" s="142"/>
      <c r="D104" s="263" t="s">
        <v>10</v>
      </c>
      <c r="E104" s="132" t="s">
        <v>133</v>
      </c>
      <c r="F104" s="143"/>
      <c r="G104" s="181"/>
      <c r="H104" s="453"/>
      <c r="I104" s="265" t="s">
        <v>10</v>
      </c>
      <c r="J104" s="154" t="s">
        <v>86</v>
      </c>
      <c r="K104" s="154"/>
      <c r="L104" s="201"/>
      <c r="M104" s="276" t="s">
        <v>10</v>
      </c>
      <c r="N104" s="154" t="s">
        <v>87</v>
      </c>
      <c r="O104" s="202"/>
      <c r="P104" s="201"/>
      <c r="Q104" s="154"/>
      <c r="R104" s="148"/>
      <c r="S104" s="148"/>
      <c r="T104" s="148"/>
      <c r="U104" s="148"/>
      <c r="V104" s="148"/>
      <c r="W104" s="148"/>
      <c r="X104" s="184"/>
      <c r="Y104" s="149"/>
      <c r="Z104" s="146"/>
      <c r="AA104" s="146"/>
      <c r="AB104" s="147"/>
      <c r="AC104" s="446"/>
      <c r="AD104" s="446"/>
      <c r="AE104" s="446"/>
      <c r="AF104" s="446"/>
    </row>
    <row r="105" spans="1:35" ht="25.8" customHeight="1">
      <c r="A105" s="262" t="s">
        <v>10</v>
      </c>
      <c r="B105" s="141">
        <v>16</v>
      </c>
      <c r="C105" s="142" t="s">
        <v>134</v>
      </c>
      <c r="D105" s="263" t="s">
        <v>10</v>
      </c>
      <c r="E105" s="132" t="s">
        <v>135</v>
      </c>
      <c r="F105" s="143"/>
      <c r="G105" s="181"/>
      <c r="H105" s="150" t="s">
        <v>136</v>
      </c>
      <c r="I105" s="269" t="s">
        <v>10</v>
      </c>
      <c r="J105" s="151" t="s">
        <v>29</v>
      </c>
      <c r="K105" s="151"/>
      <c r="L105" s="269" t="s">
        <v>10</v>
      </c>
      <c r="M105" s="151" t="s">
        <v>30</v>
      </c>
      <c r="N105" s="151"/>
      <c r="O105" s="269" t="s">
        <v>10</v>
      </c>
      <c r="P105" s="151" t="s">
        <v>31</v>
      </c>
      <c r="Q105" s="177"/>
      <c r="R105" s="177"/>
      <c r="S105" s="177"/>
      <c r="T105" s="177"/>
      <c r="U105" s="177"/>
      <c r="V105" s="177"/>
      <c r="W105" s="177"/>
      <c r="X105" s="178"/>
      <c r="Y105" s="149"/>
      <c r="Z105" s="146"/>
      <c r="AA105" s="146"/>
      <c r="AB105" s="147"/>
      <c r="AC105" s="446"/>
      <c r="AD105" s="446"/>
      <c r="AE105" s="446"/>
      <c r="AF105" s="446"/>
      <c r="AI105" s="260" t="str">
        <f>"16:ninti_riha_code:" &amp; IF(I105="■",1,IF(L105="■",2,IF(O105="■",3,0)))</f>
        <v>16:ninti_riha_code:0</v>
      </c>
    </row>
    <row r="106" spans="1:35" ht="18.75" customHeight="1">
      <c r="A106" s="140"/>
      <c r="B106" s="141"/>
      <c r="C106" s="142"/>
      <c r="D106" s="263" t="s">
        <v>10</v>
      </c>
      <c r="E106" s="132" t="s">
        <v>137</v>
      </c>
      <c r="F106" s="143"/>
      <c r="G106" s="181"/>
      <c r="H106" s="150" t="s">
        <v>138</v>
      </c>
      <c r="I106" s="266" t="s">
        <v>10</v>
      </c>
      <c r="J106" s="151" t="s">
        <v>29</v>
      </c>
      <c r="K106" s="213"/>
      <c r="L106" s="269" t="s">
        <v>10</v>
      </c>
      <c r="M106" s="151" t="s">
        <v>35</v>
      </c>
      <c r="N106" s="177"/>
      <c r="O106" s="177"/>
      <c r="P106" s="177"/>
      <c r="Q106" s="177"/>
      <c r="R106" s="177"/>
      <c r="S106" s="177"/>
      <c r="T106" s="177"/>
      <c r="U106" s="177"/>
      <c r="V106" s="177"/>
      <c r="W106" s="177"/>
      <c r="X106" s="178"/>
      <c r="Y106" s="149"/>
      <c r="Z106" s="146"/>
      <c r="AA106" s="146"/>
      <c r="AB106" s="147"/>
      <c r="AC106" s="446"/>
      <c r="AD106" s="446"/>
      <c r="AE106" s="446"/>
      <c r="AF106" s="446"/>
      <c r="AI106" s="260" t="str">
        <f>"16:field157:" &amp; IF(I106="■",1,IF(L106="■",2,0))</f>
        <v>16:field157:0</v>
      </c>
    </row>
    <row r="107" spans="1:35" ht="18.75" customHeight="1">
      <c r="A107" s="140"/>
      <c r="B107" s="141"/>
      <c r="C107" s="142"/>
      <c r="D107" s="263" t="s">
        <v>10</v>
      </c>
      <c r="E107" s="132" t="s">
        <v>139</v>
      </c>
      <c r="F107" s="143"/>
      <c r="G107" s="181"/>
      <c r="H107" s="196" t="s">
        <v>114</v>
      </c>
      <c r="I107" s="269" t="s">
        <v>10</v>
      </c>
      <c r="J107" s="151" t="s">
        <v>29</v>
      </c>
      <c r="K107" s="213"/>
      <c r="L107" s="269" t="s">
        <v>10</v>
      </c>
      <c r="M107" s="151" t="s">
        <v>35</v>
      </c>
      <c r="N107" s="177"/>
      <c r="O107" s="177"/>
      <c r="P107" s="177"/>
      <c r="Q107" s="177"/>
      <c r="R107" s="177"/>
      <c r="S107" s="177"/>
      <c r="T107" s="177"/>
      <c r="U107" s="177"/>
      <c r="V107" s="177"/>
      <c r="W107" s="177"/>
      <c r="X107" s="178"/>
      <c r="Y107" s="149"/>
      <c r="Z107" s="146"/>
      <c r="AA107" s="146"/>
      <c r="AB107" s="147"/>
      <c r="AC107" s="446"/>
      <c r="AD107" s="446"/>
      <c r="AE107" s="446"/>
      <c r="AF107" s="446"/>
      <c r="AI107" s="260" t="str">
        <f>"16:jyakuninti_uke_code:" &amp; IF(I107="■",1,IF(L107="■",2,0))</f>
        <v>16:jyakuninti_uke_code:0</v>
      </c>
    </row>
    <row r="108" spans="1:35" ht="18.75" customHeight="1">
      <c r="A108" s="140"/>
      <c r="B108" s="141"/>
      <c r="C108" s="142"/>
      <c r="D108" s="263" t="s">
        <v>10</v>
      </c>
      <c r="E108" s="132" t="s">
        <v>140</v>
      </c>
      <c r="F108" s="143"/>
      <c r="G108" s="181"/>
      <c r="H108" s="203" t="s">
        <v>115</v>
      </c>
      <c r="I108" s="269" t="s">
        <v>10</v>
      </c>
      <c r="J108" s="151" t="s">
        <v>29</v>
      </c>
      <c r="K108" s="213"/>
      <c r="L108" s="269" t="s">
        <v>10</v>
      </c>
      <c r="M108" s="151" t="s">
        <v>35</v>
      </c>
      <c r="N108" s="177"/>
      <c r="O108" s="177"/>
      <c r="P108" s="177"/>
      <c r="Q108" s="177"/>
      <c r="R108" s="177"/>
      <c r="S108" s="177"/>
      <c r="T108" s="177"/>
      <c r="U108" s="177"/>
      <c r="V108" s="177"/>
      <c r="W108" s="177"/>
      <c r="X108" s="178"/>
      <c r="Y108" s="149"/>
      <c r="Z108" s="146"/>
      <c r="AA108" s="146"/>
      <c r="AB108" s="147"/>
      <c r="AC108" s="446"/>
      <c r="AD108" s="446"/>
      <c r="AE108" s="446"/>
      <c r="AF108" s="446"/>
      <c r="AI108" s="260" t="str">
        <f>"16:eiyomana_code:" &amp; IF(I108="■",1,IF(L108="■",2,0))</f>
        <v>16:eiyomana_code:0</v>
      </c>
    </row>
    <row r="109" spans="1:35" ht="18.75" customHeight="1">
      <c r="A109" s="140"/>
      <c r="B109" s="141"/>
      <c r="C109" s="142"/>
      <c r="D109" s="263" t="s">
        <v>10</v>
      </c>
      <c r="E109" s="132" t="s">
        <v>141</v>
      </c>
      <c r="F109" s="143"/>
      <c r="G109" s="181"/>
      <c r="H109" s="150" t="s">
        <v>116</v>
      </c>
      <c r="I109" s="269" t="s">
        <v>10</v>
      </c>
      <c r="J109" s="151" t="s">
        <v>29</v>
      </c>
      <c r="K109" s="213"/>
      <c r="L109" s="269" t="s">
        <v>10</v>
      </c>
      <c r="M109" s="151" t="s">
        <v>35</v>
      </c>
      <c r="N109" s="177"/>
      <c r="O109" s="177"/>
      <c r="P109" s="177"/>
      <c r="Q109" s="177"/>
      <c r="R109" s="177"/>
      <c r="S109" s="177"/>
      <c r="T109" s="177"/>
      <c r="U109" s="177"/>
      <c r="V109" s="177"/>
      <c r="W109" s="177"/>
      <c r="X109" s="178"/>
      <c r="Y109" s="149"/>
      <c r="Z109" s="146"/>
      <c r="AA109" s="146"/>
      <c r="AB109" s="147"/>
      <c r="AC109" s="446"/>
      <c r="AD109" s="446"/>
      <c r="AE109" s="446"/>
      <c r="AF109" s="446"/>
      <c r="AI109" s="260" t="str">
        <f>"16:koukoukino_code:" &amp; IF(I109="■",1,IF(L109="■",2,0))</f>
        <v>16:koukoukino_code:0</v>
      </c>
    </row>
    <row r="110" spans="1:35" ht="18.75" customHeight="1">
      <c r="A110" s="140"/>
      <c r="B110" s="141"/>
      <c r="C110" s="142"/>
      <c r="D110" s="143"/>
      <c r="E110" s="132"/>
      <c r="F110" s="143"/>
      <c r="G110" s="181"/>
      <c r="H110" s="196" t="s">
        <v>142</v>
      </c>
      <c r="I110" s="269" t="s">
        <v>10</v>
      </c>
      <c r="J110" s="151" t="s">
        <v>29</v>
      </c>
      <c r="K110" s="213"/>
      <c r="L110" s="269" t="s">
        <v>10</v>
      </c>
      <c r="M110" s="151" t="s">
        <v>35</v>
      </c>
      <c r="N110" s="177"/>
      <c r="O110" s="177"/>
      <c r="P110" s="177"/>
      <c r="Q110" s="177"/>
      <c r="R110" s="177"/>
      <c r="S110" s="177"/>
      <c r="T110" s="177"/>
      <c r="U110" s="177"/>
      <c r="V110" s="177"/>
      <c r="W110" s="177"/>
      <c r="X110" s="178"/>
      <c r="Y110" s="149"/>
      <c r="Z110" s="146"/>
      <c r="AA110" s="146"/>
      <c r="AB110" s="147"/>
      <c r="AC110" s="446"/>
      <c r="AD110" s="446"/>
      <c r="AE110" s="446"/>
      <c r="AF110" s="446"/>
      <c r="AI110" s="260" t="str">
        <f>"16:field153:" &amp; IF(I110="■",1,IF(L110="■",2,0))</f>
        <v>16:field153:0</v>
      </c>
    </row>
    <row r="111" spans="1:35" ht="18.75" customHeight="1">
      <c r="A111" s="140"/>
      <c r="B111" s="141"/>
      <c r="C111" s="142"/>
      <c r="D111" s="143"/>
      <c r="E111" s="132"/>
      <c r="F111" s="143"/>
      <c r="G111" s="181"/>
      <c r="H111" s="150" t="s">
        <v>117</v>
      </c>
      <c r="I111" s="269" t="s">
        <v>10</v>
      </c>
      <c r="J111" s="151" t="s">
        <v>29</v>
      </c>
      <c r="K111" s="213"/>
      <c r="L111" s="269" t="s">
        <v>10</v>
      </c>
      <c r="M111" s="151" t="s">
        <v>35</v>
      </c>
      <c r="N111" s="177"/>
      <c r="O111" s="177"/>
      <c r="P111" s="177"/>
      <c r="Q111" s="177"/>
      <c r="R111" s="177"/>
      <c r="S111" s="177"/>
      <c r="T111" s="177"/>
      <c r="U111" s="177"/>
      <c r="V111" s="177"/>
      <c r="W111" s="177"/>
      <c r="X111" s="178"/>
      <c r="Y111" s="149"/>
      <c r="Z111" s="146"/>
      <c r="AA111" s="146"/>
      <c r="AB111" s="147"/>
      <c r="AC111" s="446"/>
      <c r="AD111" s="446"/>
      <c r="AE111" s="446"/>
      <c r="AF111" s="446"/>
      <c r="AI111" s="260" t="str">
        <f>"16:field212:" &amp; IF(I111="■",1,IF(L111="■",2,0))</f>
        <v>16:field212:0</v>
      </c>
    </row>
    <row r="112" spans="1:35" ht="18.75" customHeight="1">
      <c r="A112" s="140"/>
      <c r="B112" s="141"/>
      <c r="C112" s="142"/>
      <c r="D112" s="143"/>
      <c r="E112" s="132"/>
      <c r="F112" s="143"/>
      <c r="G112" s="181"/>
      <c r="H112" s="150" t="s">
        <v>88</v>
      </c>
      <c r="I112" s="269" t="s">
        <v>10</v>
      </c>
      <c r="J112" s="151" t="s">
        <v>29</v>
      </c>
      <c r="K112" s="213"/>
      <c r="L112" s="269" t="s">
        <v>10</v>
      </c>
      <c r="M112" s="151" t="s">
        <v>35</v>
      </c>
      <c r="N112" s="177"/>
      <c r="O112" s="177"/>
      <c r="P112" s="177"/>
      <c r="Q112" s="177"/>
      <c r="R112" s="177"/>
      <c r="S112" s="177"/>
      <c r="T112" s="177"/>
      <c r="U112" s="177"/>
      <c r="V112" s="177"/>
      <c r="W112" s="177"/>
      <c r="X112" s="178"/>
      <c r="Y112" s="149"/>
      <c r="Z112" s="146"/>
      <c r="AA112" s="146"/>
      <c r="AB112" s="147"/>
      <c r="AC112" s="446"/>
      <c r="AD112" s="446"/>
      <c r="AE112" s="446"/>
      <c r="AF112" s="446"/>
      <c r="AI112" s="260" t="str">
        <f>"16:field150:" &amp; IF(I112="■",1,IF(L112="■",2,0))</f>
        <v>16:field150:0</v>
      </c>
    </row>
    <row r="113" spans="1:37" ht="18.75" customHeight="1">
      <c r="A113" s="140"/>
      <c r="B113" s="141"/>
      <c r="C113" s="142"/>
      <c r="D113" s="143"/>
      <c r="E113" s="132"/>
      <c r="F113" s="143"/>
      <c r="G113" s="181"/>
      <c r="H113" s="196" t="s">
        <v>118</v>
      </c>
      <c r="I113" s="269" t="s">
        <v>10</v>
      </c>
      <c r="J113" s="151" t="s">
        <v>29</v>
      </c>
      <c r="K113" s="151"/>
      <c r="L113" s="269" t="s">
        <v>10</v>
      </c>
      <c r="M113" s="151" t="s">
        <v>143</v>
      </c>
      <c r="N113" s="151"/>
      <c r="O113" s="269" t="s">
        <v>10</v>
      </c>
      <c r="P113" s="151" t="s">
        <v>89</v>
      </c>
      <c r="Q113" s="151"/>
      <c r="R113" s="269" t="s">
        <v>10</v>
      </c>
      <c r="S113" s="151" t="s">
        <v>144</v>
      </c>
      <c r="T113" s="177"/>
      <c r="U113" s="177"/>
      <c r="V113" s="177"/>
      <c r="W113" s="177"/>
      <c r="X113" s="178"/>
      <c r="Y113" s="149"/>
      <c r="Z113" s="146"/>
      <c r="AA113" s="146"/>
      <c r="AB113" s="147"/>
      <c r="AC113" s="446"/>
      <c r="AD113" s="446"/>
      <c r="AE113" s="446"/>
      <c r="AF113" s="446"/>
      <c r="AI113" s="260" t="str">
        <f>"16:serteikyo_kyoka_code:" &amp; IF(I113="■",1,IF(L113="■",5,IF(O113="■",4,IF(R113="■",6,0))))</f>
        <v>16:serteikyo_kyoka_code:0</v>
      </c>
    </row>
    <row r="114" spans="1:37" ht="18.75" customHeight="1">
      <c r="A114" s="133"/>
      <c r="B114" s="134"/>
      <c r="C114" s="135"/>
      <c r="D114" s="136"/>
      <c r="E114" s="129"/>
      <c r="F114" s="137"/>
      <c r="G114" s="138"/>
      <c r="H114" s="187" t="s">
        <v>145</v>
      </c>
      <c r="I114" s="272" t="s">
        <v>10</v>
      </c>
      <c r="J114" s="175" t="s">
        <v>146</v>
      </c>
      <c r="K114" s="223"/>
      <c r="L114" s="190"/>
      <c r="M114" s="275" t="s">
        <v>10</v>
      </c>
      <c r="N114" s="175" t="s">
        <v>147</v>
      </c>
      <c r="O114" s="191"/>
      <c r="P114" s="191"/>
      <c r="Q114" s="191"/>
      <c r="R114" s="191"/>
      <c r="S114" s="191"/>
      <c r="T114" s="191"/>
      <c r="U114" s="191"/>
      <c r="V114" s="191"/>
      <c r="W114" s="191"/>
      <c r="X114" s="192"/>
      <c r="Y114" s="271" t="s">
        <v>10</v>
      </c>
      <c r="Z114" s="127" t="s">
        <v>21</v>
      </c>
      <c r="AA114" s="127"/>
      <c r="AB114" s="139"/>
      <c r="AC114" s="264" t="s">
        <v>10</v>
      </c>
      <c r="AD114" s="127" t="s">
        <v>21</v>
      </c>
      <c r="AE114" s="127"/>
      <c r="AF114" s="139"/>
      <c r="AG114" s="260" t="str">
        <f>"ser_code = '" &amp; IF(A130="■",21,"") &amp; "'"</f>
        <v>ser_code = ''</v>
      </c>
      <c r="AI114" s="260" t="str">
        <f>"21:yakan_kinmu_code:" &amp; IF(I114="■",1,IF(M114="■",6,0))</f>
        <v>21:yakan_kinmu_code:0</v>
      </c>
      <c r="AJ114" s="260" t="str">
        <f>"21:field203:" &amp; IF(Y114="■",1,IF(Y115="■",2,0))</f>
        <v>21:field203:0</v>
      </c>
      <c r="AK114" s="260" t="str">
        <f>"21:waribiki_code:" &amp; IF(AC114="■",1,IF(AC115="■",2,0))</f>
        <v>21:waribiki_code:0</v>
      </c>
    </row>
    <row r="115" spans="1:37" ht="18.75" customHeight="1">
      <c r="A115" s="140"/>
      <c r="B115" s="141"/>
      <c r="C115" s="142"/>
      <c r="D115" s="143"/>
      <c r="E115" s="132"/>
      <c r="F115" s="144"/>
      <c r="G115" s="145"/>
      <c r="H115" s="196" t="s">
        <v>120</v>
      </c>
      <c r="I115" s="266" t="s">
        <v>10</v>
      </c>
      <c r="J115" s="151" t="s">
        <v>29</v>
      </c>
      <c r="K115" s="151"/>
      <c r="L115" s="176"/>
      <c r="M115" s="269" t="s">
        <v>10</v>
      </c>
      <c r="N115" s="151" t="s">
        <v>92</v>
      </c>
      <c r="O115" s="151"/>
      <c r="P115" s="176"/>
      <c r="Q115" s="269" t="s">
        <v>10</v>
      </c>
      <c r="R115" s="177" t="s">
        <v>93</v>
      </c>
      <c r="S115" s="177"/>
      <c r="T115" s="177"/>
      <c r="U115" s="177"/>
      <c r="V115" s="177"/>
      <c r="W115" s="177"/>
      <c r="X115" s="178"/>
      <c r="Y115" s="263" t="s">
        <v>10</v>
      </c>
      <c r="Z115" s="130" t="s">
        <v>23</v>
      </c>
      <c r="AA115" s="146"/>
      <c r="AB115" s="147"/>
      <c r="AC115" s="263" t="s">
        <v>10</v>
      </c>
      <c r="AD115" s="130" t="s">
        <v>23</v>
      </c>
      <c r="AE115" s="146"/>
      <c r="AF115" s="147"/>
      <c r="AG115" s="260" t="str">
        <f>"21:sisetukbn_code:" &amp; IF(D129="■",1,IF(D130="■",2,IF(D131="■",3,IF(D132="■",4,0))))</f>
        <v>21:sisetukbn_code:0</v>
      </c>
      <c r="AI115" s="260" t="str">
        <f>"21:"&amp;IF(AND(I115="□",M115="□",Q115="□"),"ketu_kangos_code:0",IF(I115="■","ketu_kangos_code:1:ketu_kshoku_code:1",IF(M115="■","ketu_kangos_code:2","ketu_kangos_code:1")&amp;IF(Q115="■",":ketu_kshoku_code:2",":ketu_kshoku_code:1")))</f>
        <v>21:ketu_kangos_code:0</v>
      </c>
    </row>
    <row r="116" spans="1:37" ht="18.75" customHeight="1">
      <c r="A116" s="140"/>
      <c r="B116" s="141"/>
      <c r="C116" s="142"/>
      <c r="D116" s="143"/>
      <c r="E116" s="132"/>
      <c r="F116" s="144"/>
      <c r="G116" s="145"/>
      <c r="H116" s="196" t="s">
        <v>148</v>
      </c>
      <c r="I116" s="266" t="s">
        <v>10</v>
      </c>
      <c r="J116" s="151" t="s">
        <v>66</v>
      </c>
      <c r="K116" s="213"/>
      <c r="L116" s="176"/>
      <c r="M116" s="269" t="s">
        <v>10</v>
      </c>
      <c r="N116" s="151" t="s">
        <v>67</v>
      </c>
      <c r="O116" s="215"/>
      <c r="P116" s="177"/>
      <c r="Q116" s="177"/>
      <c r="R116" s="177"/>
      <c r="S116" s="177"/>
      <c r="T116" s="177"/>
      <c r="U116" s="177"/>
      <c r="V116" s="177"/>
      <c r="W116" s="177"/>
      <c r="X116" s="178"/>
      <c r="Y116" s="149"/>
      <c r="Z116" s="146"/>
      <c r="AA116" s="146"/>
      <c r="AB116" s="147"/>
      <c r="AC116" s="149"/>
      <c r="AD116" s="146"/>
      <c r="AE116" s="146"/>
      <c r="AF116" s="147"/>
      <c r="AI116" s="260" t="str">
        <f>"21:unitcare_code:" &amp; IF(I116="■",1,IF(M116="■",2,0))</f>
        <v>21:unitcare_code:0</v>
      </c>
    </row>
    <row r="117" spans="1:37" ht="19.5" customHeight="1">
      <c r="A117" s="140"/>
      <c r="B117" s="141"/>
      <c r="C117" s="142"/>
      <c r="D117" s="143"/>
      <c r="E117" s="132"/>
      <c r="F117" s="144"/>
      <c r="G117" s="145"/>
      <c r="H117" s="157" t="s">
        <v>25</v>
      </c>
      <c r="I117" s="266" t="s">
        <v>10</v>
      </c>
      <c r="J117" s="151" t="s">
        <v>26</v>
      </c>
      <c r="K117" s="213"/>
      <c r="L117" s="176"/>
      <c r="M117" s="269" t="s">
        <v>10</v>
      </c>
      <c r="N117" s="151" t="s">
        <v>27</v>
      </c>
      <c r="O117" s="214"/>
      <c r="P117" s="151"/>
      <c r="Q117" s="215"/>
      <c r="R117" s="215"/>
      <c r="S117" s="215"/>
      <c r="T117" s="215"/>
      <c r="U117" s="215"/>
      <c r="V117" s="215"/>
      <c r="W117" s="215"/>
      <c r="X117" s="216"/>
      <c r="Y117" s="146"/>
      <c r="Z117" s="146"/>
      <c r="AA117" s="146"/>
      <c r="AB117" s="147"/>
      <c r="AC117" s="149"/>
      <c r="AD117" s="146"/>
      <c r="AE117" s="146"/>
      <c r="AF117" s="147"/>
      <c r="AI117" s="260" t="str">
        <f>"21:field223:" &amp; IF(I117="■",1,IF(M117="■",2,0))</f>
        <v>21:field223:0</v>
      </c>
    </row>
    <row r="118" spans="1:37" ht="19.5" customHeight="1">
      <c r="A118" s="140"/>
      <c r="B118" s="141"/>
      <c r="C118" s="142"/>
      <c r="D118" s="143"/>
      <c r="E118" s="132"/>
      <c r="F118" s="144"/>
      <c r="G118" s="145"/>
      <c r="H118" s="157" t="s">
        <v>94</v>
      </c>
      <c r="I118" s="266" t="s">
        <v>10</v>
      </c>
      <c r="J118" s="151" t="s">
        <v>26</v>
      </c>
      <c r="K118" s="213"/>
      <c r="L118" s="176"/>
      <c r="M118" s="269" t="s">
        <v>10</v>
      </c>
      <c r="N118" s="151" t="s">
        <v>27</v>
      </c>
      <c r="O118" s="214"/>
      <c r="P118" s="151"/>
      <c r="Q118" s="215"/>
      <c r="R118" s="215"/>
      <c r="S118" s="215"/>
      <c r="T118" s="215"/>
      <c r="U118" s="215"/>
      <c r="V118" s="215"/>
      <c r="W118" s="215"/>
      <c r="X118" s="216"/>
      <c r="Y118" s="146"/>
      <c r="Z118" s="146"/>
      <c r="AA118" s="146"/>
      <c r="AB118" s="147"/>
      <c r="AC118" s="149"/>
      <c r="AD118" s="146"/>
      <c r="AE118" s="146"/>
      <c r="AF118" s="147"/>
      <c r="AI118" s="260" t="str">
        <f>"21:field232:" &amp; IF(I118="■",1,IF(M118="■",2,0))</f>
        <v>21:field232:0</v>
      </c>
    </row>
    <row r="119" spans="1:37" ht="18.75" customHeight="1">
      <c r="A119" s="140"/>
      <c r="B119" s="141"/>
      <c r="C119" s="142"/>
      <c r="D119" s="143"/>
      <c r="E119" s="132"/>
      <c r="F119" s="144"/>
      <c r="G119" s="145"/>
      <c r="H119" s="396" t="s">
        <v>149</v>
      </c>
      <c r="I119" s="422" t="s">
        <v>10</v>
      </c>
      <c r="J119" s="426" t="s">
        <v>29</v>
      </c>
      <c r="K119" s="426"/>
      <c r="L119" s="427" t="s">
        <v>10</v>
      </c>
      <c r="M119" s="426" t="s">
        <v>35</v>
      </c>
      <c r="N119" s="426"/>
      <c r="O119" s="153"/>
      <c r="P119" s="153"/>
      <c r="Q119" s="153"/>
      <c r="R119" s="153"/>
      <c r="S119" s="153"/>
      <c r="T119" s="153"/>
      <c r="U119" s="153"/>
      <c r="V119" s="153"/>
      <c r="W119" s="153"/>
      <c r="X119" s="156"/>
      <c r="Y119" s="149"/>
      <c r="Z119" s="146"/>
      <c r="AA119" s="146"/>
      <c r="AB119" s="147"/>
      <c r="AC119" s="149"/>
      <c r="AD119" s="146"/>
      <c r="AE119" s="146"/>
      <c r="AF119" s="147"/>
      <c r="AI119" s="260" t="str">
        <f>"21:field189:" &amp; IF(I119="■",1,IF(L119="■",2,0))</f>
        <v>21:field189:0</v>
      </c>
    </row>
    <row r="120" spans="1:37" ht="18.75" customHeight="1">
      <c r="A120" s="140"/>
      <c r="B120" s="141"/>
      <c r="C120" s="142"/>
      <c r="D120" s="143"/>
      <c r="E120" s="132"/>
      <c r="F120" s="144"/>
      <c r="G120" s="145"/>
      <c r="H120" s="397"/>
      <c r="I120" s="422"/>
      <c r="J120" s="426"/>
      <c r="K120" s="426"/>
      <c r="L120" s="427"/>
      <c r="M120" s="426"/>
      <c r="N120" s="426"/>
      <c r="O120" s="154"/>
      <c r="P120" s="154"/>
      <c r="Q120" s="154"/>
      <c r="R120" s="154"/>
      <c r="S120" s="154"/>
      <c r="T120" s="154"/>
      <c r="U120" s="154"/>
      <c r="V120" s="154"/>
      <c r="W120" s="154"/>
      <c r="X120" s="155"/>
      <c r="Y120" s="149"/>
      <c r="Z120" s="146"/>
      <c r="AA120" s="146"/>
      <c r="AB120" s="147"/>
      <c r="AC120" s="149"/>
      <c r="AD120" s="146"/>
      <c r="AE120" s="146"/>
      <c r="AF120" s="147"/>
    </row>
    <row r="121" spans="1:37" ht="18.75" customHeight="1">
      <c r="A121" s="140"/>
      <c r="B121" s="141"/>
      <c r="C121" s="142"/>
      <c r="D121" s="143"/>
      <c r="E121" s="132"/>
      <c r="F121" s="144"/>
      <c r="G121" s="145"/>
      <c r="H121" s="196" t="s">
        <v>150</v>
      </c>
      <c r="I121" s="266" t="s">
        <v>10</v>
      </c>
      <c r="J121" s="151" t="s">
        <v>29</v>
      </c>
      <c r="K121" s="213"/>
      <c r="L121" s="269" t="s">
        <v>10</v>
      </c>
      <c r="M121" s="151" t="s">
        <v>35</v>
      </c>
      <c r="N121" s="177"/>
      <c r="O121" s="215"/>
      <c r="P121" s="215"/>
      <c r="Q121" s="215"/>
      <c r="R121" s="215"/>
      <c r="S121" s="215"/>
      <c r="T121" s="215"/>
      <c r="U121" s="215"/>
      <c r="V121" s="215"/>
      <c r="W121" s="215"/>
      <c r="X121" s="216"/>
      <c r="Y121" s="149"/>
      <c r="Z121" s="146"/>
      <c r="AA121" s="146"/>
      <c r="AB121" s="147"/>
      <c r="AC121" s="149"/>
      <c r="AD121" s="146"/>
      <c r="AE121" s="146"/>
      <c r="AF121" s="147"/>
      <c r="AI121" s="260" t="str">
        <f>"21:field151:" &amp; IF(I121="■",1,IF(L121="■",2,0))</f>
        <v>21:field151:0</v>
      </c>
    </row>
    <row r="122" spans="1:37" ht="18.75" customHeight="1">
      <c r="A122" s="140"/>
      <c r="B122" s="141"/>
      <c r="C122" s="142"/>
      <c r="D122" s="143"/>
      <c r="E122" s="132"/>
      <c r="F122" s="144"/>
      <c r="G122" s="145"/>
      <c r="H122" s="150" t="s">
        <v>151</v>
      </c>
      <c r="I122" s="266" t="s">
        <v>10</v>
      </c>
      <c r="J122" s="151" t="s">
        <v>29</v>
      </c>
      <c r="K122" s="151"/>
      <c r="L122" s="269" t="s">
        <v>10</v>
      </c>
      <c r="M122" s="151" t="s">
        <v>70</v>
      </c>
      <c r="N122" s="151"/>
      <c r="O122" s="269" t="s">
        <v>10</v>
      </c>
      <c r="P122" s="151" t="s">
        <v>71</v>
      </c>
      <c r="Q122" s="177"/>
      <c r="R122" s="177"/>
      <c r="S122" s="177"/>
      <c r="T122" s="177"/>
      <c r="U122" s="177"/>
      <c r="V122" s="177"/>
      <c r="W122" s="177"/>
      <c r="X122" s="178"/>
      <c r="Y122" s="149"/>
      <c r="Z122" s="146"/>
      <c r="AA122" s="146"/>
      <c r="AB122" s="147"/>
      <c r="AC122" s="149"/>
      <c r="AD122" s="146"/>
      <c r="AE122" s="146"/>
      <c r="AF122" s="147"/>
      <c r="AI122" s="260" t="str">
        <f>"21:field185:" &amp; IF(I122="■",1,IF(L122="■",3,IF(O122="■",2,0)))</f>
        <v>21:field185:0</v>
      </c>
    </row>
    <row r="123" spans="1:37" ht="18.75" customHeight="1">
      <c r="A123" s="140"/>
      <c r="B123" s="141"/>
      <c r="C123" s="142"/>
      <c r="D123" s="143"/>
      <c r="E123" s="132"/>
      <c r="F123" s="144"/>
      <c r="G123" s="145"/>
      <c r="H123" s="196" t="s">
        <v>152</v>
      </c>
      <c r="I123" s="266" t="s">
        <v>10</v>
      </c>
      <c r="J123" s="151" t="s">
        <v>29</v>
      </c>
      <c r="K123" s="213"/>
      <c r="L123" s="269" t="s">
        <v>10</v>
      </c>
      <c r="M123" s="151" t="s">
        <v>35</v>
      </c>
      <c r="N123" s="177"/>
      <c r="O123" s="215"/>
      <c r="P123" s="215"/>
      <c r="Q123" s="215"/>
      <c r="R123" s="215"/>
      <c r="S123" s="215"/>
      <c r="T123" s="215"/>
      <c r="U123" s="215"/>
      <c r="V123" s="215"/>
      <c r="W123" s="215"/>
      <c r="X123" s="216"/>
      <c r="Y123" s="149"/>
      <c r="Z123" s="146"/>
      <c r="AA123" s="146"/>
      <c r="AB123" s="147"/>
      <c r="AC123" s="149"/>
      <c r="AD123" s="146"/>
      <c r="AE123" s="146"/>
      <c r="AF123" s="147"/>
      <c r="AI123" s="260" t="str">
        <f>"21:kunren_code:" &amp; IF(I123="■",1,IF(L123="■",2,0))</f>
        <v>21:kunren_code:0</v>
      </c>
    </row>
    <row r="124" spans="1:37" ht="18.75" customHeight="1">
      <c r="A124" s="140"/>
      <c r="B124" s="141"/>
      <c r="C124" s="142"/>
      <c r="D124" s="143"/>
      <c r="E124" s="132"/>
      <c r="F124" s="144"/>
      <c r="G124" s="145"/>
      <c r="H124" s="150" t="s">
        <v>153</v>
      </c>
      <c r="I124" s="266" t="s">
        <v>10</v>
      </c>
      <c r="J124" s="151" t="s">
        <v>29</v>
      </c>
      <c r="K124" s="213"/>
      <c r="L124" s="269" t="s">
        <v>10</v>
      </c>
      <c r="M124" s="151" t="s">
        <v>35</v>
      </c>
      <c r="N124" s="177"/>
      <c r="O124" s="215"/>
      <c r="P124" s="215"/>
      <c r="Q124" s="215"/>
      <c r="R124" s="215"/>
      <c r="S124" s="215"/>
      <c r="T124" s="215"/>
      <c r="U124" s="215"/>
      <c r="V124" s="215"/>
      <c r="W124" s="215"/>
      <c r="X124" s="216"/>
      <c r="Y124" s="149"/>
      <c r="Z124" s="146"/>
      <c r="AA124" s="146"/>
      <c r="AB124" s="147"/>
      <c r="AC124" s="149"/>
      <c r="AD124" s="146"/>
      <c r="AE124" s="146"/>
      <c r="AF124" s="147"/>
      <c r="AI124" s="260" t="str">
        <f>"21:kobetu_kunren_code:" &amp; IF(I124="■",1,IF(L124="■",2,0))</f>
        <v>21:kobetu_kunren_code:0</v>
      </c>
    </row>
    <row r="125" spans="1:37" ht="18.75" customHeight="1">
      <c r="A125" s="140"/>
      <c r="B125" s="141"/>
      <c r="C125" s="142"/>
      <c r="D125" s="143"/>
      <c r="E125" s="132"/>
      <c r="F125" s="144"/>
      <c r="G125" s="145"/>
      <c r="H125" s="196" t="s">
        <v>154</v>
      </c>
      <c r="I125" s="266" t="s">
        <v>10</v>
      </c>
      <c r="J125" s="151" t="s">
        <v>29</v>
      </c>
      <c r="K125" s="151"/>
      <c r="L125" s="269" t="s">
        <v>10</v>
      </c>
      <c r="M125" s="151" t="s">
        <v>30</v>
      </c>
      <c r="N125" s="151"/>
      <c r="O125" s="269" t="s">
        <v>10</v>
      </c>
      <c r="P125" s="151" t="s">
        <v>155</v>
      </c>
      <c r="Q125" s="177"/>
      <c r="R125" s="177"/>
      <c r="S125" s="177"/>
      <c r="T125" s="177"/>
      <c r="U125" s="177"/>
      <c r="V125" s="177"/>
      <c r="W125" s="177"/>
      <c r="X125" s="178"/>
      <c r="Y125" s="149"/>
      <c r="Z125" s="146"/>
      <c r="AA125" s="146"/>
      <c r="AB125" s="147"/>
      <c r="AC125" s="149"/>
      <c r="AD125" s="146"/>
      <c r="AE125" s="146"/>
      <c r="AF125" s="147"/>
      <c r="AI125" s="260" t="str">
        <f>"21:field158:" &amp; IF(I125="■",1,IF(L125="■",2,IF(O125="■",3,0)))</f>
        <v>21:field158:0</v>
      </c>
    </row>
    <row r="126" spans="1:37" ht="18.75" customHeight="1">
      <c r="A126" s="140"/>
      <c r="B126" s="141"/>
      <c r="C126" s="142"/>
      <c r="D126" s="143"/>
      <c r="E126" s="132"/>
      <c r="F126" s="144"/>
      <c r="G126" s="145"/>
      <c r="H126" s="196" t="s">
        <v>156</v>
      </c>
      <c r="I126" s="266" t="s">
        <v>10</v>
      </c>
      <c r="J126" s="151" t="s">
        <v>29</v>
      </c>
      <c r="K126" s="151"/>
      <c r="L126" s="269" t="s">
        <v>10</v>
      </c>
      <c r="M126" s="151" t="s">
        <v>71</v>
      </c>
      <c r="N126" s="151"/>
      <c r="O126" s="269" t="s">
        <v>10</v>
      </c>
      <c r="P126" s="151" t="s">
        <v>157</v>
      </c>
      <c r="Q126" s="177"/>
      <c r="R126" s="177"/>
      <c r="S126" s="177"/>
      <c r="T126" s="177"/>
      <c r="U126" s="177"/>
      <c r="V126" s="177"/>
      <c r="W126" s="177"/>
      <c r="X126" s="178"/>
      <c r="Y126" s="149"/>
      <c r="Z126" s="146"/>
      <c r="AA126" s="146"/>
      <c r="AB126" s="147"/>
      <c r="AC126" s="149"/>
      <c r="AD126" s="146"/>
      <c r="AE126" s="146"/>
      <c r="AF126" s="147"/>
      <c r="AI126" s="260" t="str">
        <f>"21:field159:" &amp; IF(I126="■",1,IF(L126="■",2,IF(O126="■",3,0)))</f>
        <v>21:field159:0</v>
      </c>
    </row>
    <row r="127" spans="1:37" ht="18.75" customHeight="1">
      <c r="A127" s="140"/>
      <c r="B127" s="141"/>
      <c r="C127" s="142"/>
      <c r="D127" s="143"/>
      <c r="E127" s="132"/>
      <c r="F127" s="144"/>
      <c r="G127" s="145"/>
      <c r="H127" s="196" t="s">
        <v>158</v>
      </c>
      <c r="I127" s="266" t="s">
        <v>10</v>
      </c>
      <c r="J127" s="151" t="s">
        <v>29</v>
      </c>
      <c r="K127" s="213"/>
      <c r="L127" s="269" t="s">
        <v>10</v>
      </c>
      <c r="M127" s="151" t="s">
        <v>35</v>
      </c>
      <c r="N127" s="177"/>
      <c r="O127" s="215"/>
      <c r="P127" s="215"/>
      <c r="Q127" s="215"/>
      <c r="R127" s="215"/>
      <c r="S127" s="215"/>
      <c r="T127" s="215"/>
      <c r="U127" s="215"/>
      <c r="V127" s="215"/>
      <c r="W127" s="215"/>
      <c r="X127" s="216"/>
      <c r="Y127" s="149"/>
      <c r="Z127" s="146"/>
      <c r="AA127" s="146"/>
      <c r="AB127" s="147"/>
      <c r="AC127" s="149"/>
      <c r="AD127" s="146"/>
      <c r="AE127" s="146"/>
      <c r="AF127" s="147"/>
      <c r="AI127" s="260" t="str">
        <f>"21:field160:" &amp; IF(I127="■",1,IF(L127="■",2,0))</f>
        <v>21:field160:0</v>
      </c>
    </row>
    <row r="128" spans="1:37" ht="18.75" customHeight="1">
      <c r="A128" s="140"/>
      <c r="B128" s="141"/>
      <c r="C128" s="142"/>
      <c r="D128" s="143"/>
      <c r="E128" s="132"/>
      <c r="F128" s="144"/>
      <c r="G128" s="145"/>
      <c r="H128" s="172" t="s">
        <v>56</v>
      </c>
      <c r="I128" s="265" t="s">
        <v>10</v>
      </c>
      <c r="J128" s="154" t="s">
        <v>29</v>
      </c>
      <c r="K128" s="218"/>
      <c r="L128" s="276" t="s">
        <v>10</v>
      </c>
      <c r="M128" s="154" t="s">
        <v>35</v>
      </c>
      <c r="N128" s="148"/>
      <c r="O128" s="148"/>
      <c r="P128" s="148"/>
      <c r="Q128" s="211"/>
      <c r="R128" s="211"/>
      <c r="S128" s="211"/>
      <c r="T128" s="211"/>
      <c r="U128" s="211"/>
      <c r="V128" s="211"/>
      <c r="W128" s="211"/>
      <c r="X128" s="212"/>
      <c r="Y128" s="149"/>
      <c r="Z128" s="146"/>
      <c r="AA128" s="146"/>
      <c r="AB128" s="147"/>
      <c r="AC128" s="149"/>
      <c r="AD128" s="146"/>
      <c r="AE128" s="146"/>
      <c r="AF128" s="147"/>
      <c r="AI128" s="260" t="str">
        <f>"21:field171:" &amp; IF(I128="■",1,IF(L128="■",2,0))</f>
        <v>21:field171:0</v>
      </c>
    </row>
    <row r="129" spans="1:37" ht="18.75" customHeight="1">
      <c r="A129" s="140"/>
      <c r="B129" s="141"/>
      <c r="C129" s="142"/>
      <c r="D129" s="263" t="s">
        <v>10</v>
      </c>
      <c r="E129" s="132" t="s">
        <v>159</v>
      </c>
      <c r="F129" s="144"/>
      <c r="G129" s="145"/>
      <c r="H129" s="196" t="s">
        <v>160</v>
      </c>
      <c r="I129" s="266" t="s">
        <v>10</v>
      </c>
      <c r="J129" s="151" t="s">
        <v>29</v>
      </c>
      <c r="K129" s="215"/>
      <c r="L129" s="269" t="s">
        <v>10</v>
      </c>
      <c r="M129" s="151" t="s">
        <v>161</v>
      </c>
      <c r="N129" s="215"/>
      <c r="O129" s="215"/>
      <c r="P129" s="215"/>
      <c r="Q129" s="269" t="s">
        <v>10</v>
      </c>
      <c r="R129" s="177" t="s">
        <v>162</v>
      </c>
      <c r="S129" s="215"/>
      <c r="T129" s="215"/>
      <c r="U129" s="215"/>
      <c r="V129" s="215"/>
      <c r="W129" s="215"/>
      <c r="X129" s="216"/>
      <c r="Y129" s="149"/>
      <c r="Z129" s="146"/>
      <c r="AA129" s="146"/>
      <c r="AB129" s="147"/>
      <c r="AC129" s="149"/>
      <c r="AD129" s="146"/>
      <c r="AE129" s="146"/>
      <c r="AF129" s="147"/>
      <c r="AI129" s="260" t="str">
        <f>"21:yakinhaiti_code:" &amp; IF(I129="■",1,IF(L129="■",2,IF(Q129="■",3,0)))</f>
        <v>21:yakinhaiti_code:0</v>
      </c>
    </row>
    <row r="130" spans="1:37" ht="18.75" customHeight="1">
      <c r="A130" s="262" t="s">
        <v>10</v>
      </c>
      <c r="B130" s="141">
        <v>21</v>
      </c>
      <c r="C130" s="142" t="s">
        <v>163</v>
      </c>
      <c r="D130" s="263" t="s">
        <v>10</v>
      </c>
      <c r="E130" s="132" t="s">
        <v>164</v>
      </c>
      <c r="F130" s="144"/>
      <c r="G130" s="145"/>
      <c r="H130" s="396" t="s">
        <v>165</v>
      </c>
      <c r="I130" s="422" t="s">
        <v>10</v>
      </c>
      <c r="J130" s="426" t="s">
        <v>29</v>
      </c>
      <c r="K130" s="426"/>
      <c r="L130" s="427" t="s">
        <v>10</v>
      </c>
      <c r="M130" s="426" t="s">
        <v>35</v>
      </c>
      <c r="N130" s="426"/>
      <c r="O130" s="153"/>
      <c r="P130" s="153"/>
      <c r="Q130" s="153"/>
      <c r="R130" s="153"/>
      <c r="S130" s="153"/>
      <c r="T130" s="153"/>
      <c r="U130" s="153"/>
      <c r="V130" s="153"/>
      <c r="W130" s="153"/>
      <c r="X130" s="156"/>
      <c r="Y130" s="149"/>
      <c r="Z130" s="146"/>
      <c r="AA130" s="146"/>
      <c r="AB130" s="147"/>
      <c r="AC130" s="149"/>
      <c r="AD130" s="146"/>
      <c r="AE130" s="146"/>
      <c r="AF130" s="147"/>
      <c r="AI130" s="260" t="str">
        <f>"21:field161:" &amp; IF(I130="■",1,IF(L130="■",2,0))</f>
        <v>21:field161:0</v>
      </c>
    </row>
    <row r="131" spans="1:37" ht="18.75" customHeight="1">
      <c r="A131" s="140"/>
      <c r="B131" s="141"/>
      <c r="C131" s="142"/>
      <c r="D131" s="263" t="s">
        <v>10</v>
      </c>
      <c r="E131" s="132" t="s">
        <v>166</v>
      </c>
      <c r="F131" s="144"/>
      <c r="G131" s="145"/>
      <c r="H131" s="397"/>
      <c r="I131" s="422"/>
      <c r="J131" s="426"/>
      <c r="K131" s="426"/>
      <c r="L131" s="427"/>
      <c r="M131" s="426"/>
      <c r="N131" s="426"/>
      <c r="O131" s="154"/>
      <c r="P131" s="154"/>
      <c r="Q131" s="154"/>
      <c r="R131" s="154"/>
      <c r="S131" s="154"/>
      <c r="T131" s="154"/>
      <c r="U131" s="154"/>
      <c r="V131" s="154"/>
      <c r="W131" s="154"/>
      <c r="X131" s="155"/>
      <c r="Y131" s="149"/>
      <c r="Z131" s="146"/>
      <c r="AA131" s="146"/>
      <c r="AB131" s="147"/>
      <c r="AC131" s="149"/>
      <c r="AD131" s="146"/>
      <c r="AE131" s="146"/>
      <c r="AF131" s="147"/>
    </row>
    <row r="132" spans="1:37" ht="18.75" customHeight="1">
      <c r="A132" s="140"/>
      <c r="B132" s="141"/>
      <c r="C132" s="142"/>
      <c r="D132" s="263" t="s">
        <v>10</v>
      </c>
      <c r="E132" s="132" t="s">
        <v>167</v>
      </c>
      <c r="F132" s="144"/>
      <c r="G132" s="145"/>
      <c r="H132" s="196" t="s">
        <v>114</v>
      </c>
      <c r="I132" s="266" t="s">
        <v>10</v>
      </c>
      <c r="J132" s="151" t="s">
        <v>29</v>
      </c>
      <c r="K132" s="213"/>
      <c r="L132" s="269" t="s">
        <v>10</v>
      </c>
      <c r="M132" s="151" t="s">
        <v>35</v>
      </c>
      <c r="N132" s="177"/>
      <c r="O132" s="215"/>
      <c r="P132" s="215"/>
      <c r="Q132" s="215"/>
      <c r="R132" s="215"/>
      <c r="S132" s="215"/>
      <c r="T132" s="215"/>
      <c r="U132" s="215"/>
      <c r="V132" s="215"/>
      <c r="W132" s="215"/>
      <c r="X132" s="216"/>
      <c r="Y132" s="149"/>
      <c r="Z132" s="146"/>
      <c r="AA132" s="146"/>
      <c r="AB132" s="147"/>
      <c r="AC132" s="149"/>
      <c r="AD132" s="146"/>
      <c r="AE132" s="146"/>
      <c r="AF132" s="147"/>
      <c r="AI132" s="260" t="str">
        <f>"21:jyakuninti_uke_code:" &amp; IF(I132="■",1,IF(L132="■",2,0))</f>
        <v>21:jyakuninti_uke_code:0</v>
      </c>
    </row>
    <row r="133" spans="1:37" ht="18.75" customHeight="1">
      <c r="A133" s="140"/>
      <c r="B133" s="141"/>
      <c r="C133" s="142"/>
      <c r="D133" s="143"/>
      <c r="E133" s="132"/>
      <c r="F133" s="144"/>
      <c r="G133" s="145"/>
      <c r="H133" s="196" t="s">
        <v>168</v>
      </c>
      <c r="I133" s="266" t="s">
        <v>10</v>
      </c>
      <c r="J133" s="151" t="s">
        <v>66</v>
      </c>
      <c r="K133" s="213"/>
      <c r="L133" s="278"/>
      <c r="M133" s="269" t="s">
        <v>10</v>
      </c>
      <c r="N133" s="151" t="s">
        <v>67</v>
      </c>
      <c r="O133" s="215"/>
      <c r="P133" s="215"/>
      <c r="Q133" s="215"/>
      <c r="R133" s="215"/>
      <c r="S133" s="215"/>
      <c r="T133" s="215"/>
      <c r="U133" s="215"/>
      <c r="V133" s="215"/>
      <c r="W133" s="215"/>
      <c r="X133" s="216"/>
      <c r="Y133" s="149"/>
      <c r="Z133" s="146"/>
      <c r="AA133" s="146"/>
      <c r="AB133" s="147"/>
      <c r="AC133" s="149"/>
      <c r="AD133" s="146"/>
      <c r="AE133" s="146"/>
      <c r="AF133" s="147"/>
      <c r="AI133" s="260" t="str">
        <f>"21:sougei_code:" &amp; IF(I133="■",1,IF(M133="■",2,0))</f>
        <v>21:sougei_code:0</v>
      </c>
    </row>
    <row r="134" spans="1:37" ht="19.5" customHeight="1">
      <c r="A134" s="140"/>
      <c r="B134" s="141"/>
      <c r="C134" s="142"/>
      <c r="D134" s="143"/>
      <c r="E134" s="132"/>
      <c r="F134" s="144"/>
      <c r="G134" s="145"/>
      <c r="H134" s="157" t="s">
        <v>50</v>
      </c>
      <c r="I134" s="266" t="s">
        <v>10</v>
      </c>
      <c r="J134" s="151" t="s">
        <v>29</v>
      </c>
      <c r="K134" s="151"/>
      <c r="L134" s="269" t="s">
        <v>10</v>
      </c>
      <c r="M134" s="151" t="s">
        <v>35</v>
      </c>
      <c r="N134" s="151"/>
      <c r="O134" s="215"/>
      <c r="P134" s="151"/>
      <c r="Q134" s="215"/>
      <c r="R134" s="215"/>
      <c r="S134" s="215"/>
      <c r="T134" s="215"/>
      <c r="U134" s="215"/>
      <c r="V134" s="215"/>
      <c r="W134" s="215"/>
      <c r="X134" s="216"/>
      <c r="Y134" s="146"/>
      <c r="Z134" s="146"/>
      <c r="AA134" s="146"/>
      <c r="AB134" s="147"/>
      <c r="AC134" s="149"/>
      <c r="AD134" s="146"/>
      <c r="AE134" s="146"/>
      <c r="AF134" s="147"/>
      <c r="AI134" s="260" t="str">
        <f>"21:field224:" &amp; IF(I134="■",1,IF(L134="■",2,0))</f>
        <v>21:field224:0</v>
      </c>
    </row>
    <row r="135" spans="1:37" ht="18.75" customHeight="1">
      <c r="A135" s="140"/>
      <c r="B135" s="141"/>
      <c r="C135" s="142"/>
      <c r="D135" s="143"/>
      <c r="E135" s="132"/>
      <c r="F135" s="144"/>
      <c r="G135" s="145"/>
      <c r="H135" s="196" t="s">
        <v>169</v>
      </c>
      <c r="I135" s="266" t="s">
        <v>10</v>
      </c>
      <c r="J135" s="151" t="s">
        <v>29</v>
      </c>
      <c r="K135" s="213"/>
      <c r="L135" s="269" t="s">
        <v>10</v>
      </c>
      <c r="M135" s="151" t="s">
        <v>35</v>
      </c>
      <c r="N135" s="177"/>
      <c r="O135" s="215"/>
      <c r="P135" s="215"/>
      <c r="Q135" s="215"/>
      <c r="R135" s="215"/>
      <c r="S135" s="215"/>
      <c r="T135" s="215"/>
      <c r="U135" s="215"/>
      <c r="V135" s="215"/>
      <c r="W135" s="215"/>
      <c r="X135" s="216"/>
      <c r="Y135" s="149"/>
      <c r="Z135" s="146"/>
      <c r="AA135" s="146"/>
      <c r="AB135" s="147"/>
      <c r="AC135" s="149"/>
      <c r="AD135" s="146"/>
      <c r="AE135" s="146"/>
      <c r="AF135" s="147"/>
      <c r="AI135" s="260" t="str">
        <f>"21:ryouyoushoku_code:" &amp; IF(I135="■",1,IF(L135="■",2,0))</f>
        <v>21:ryouyoushoku_code:0</v>
      </c>
    </row>
    <row r="136" spans="1:37" ht="18.75" customHeight="1">
      <c r="A136" s="140"/>
      <c r="B136" s="141"/>
      <c r="C136" s="142"/>
      <c r="D136" s="143"/>
      <c r="E136" s="132"/>
      <c r="F136" s="144"/>
      <c r="G136" s="145"/>
      <c r="H136" s="173" t="s">
        <v>51</v>
      </c>
      <c r="I136" s="266" t="s">
        <v>10</v>
      </c>
      <c r="J136" s="151" t="s">
        <v>29</v>
      </c>
      <c r="K136" s="151"/>
      <c r="L136" s="269" t="s">
        <v>10</v>
      </c>
      <c r="M136" s="151" t="s">
        <v>30</v>
      </c>
      <c r="N136" s="151"/>
      <c r="O136" s="269" t="s">
        <v>10</v>
      </c>
      <c r="P136" s="151" t="s">
        <v>31</v>
      </c>
      <c r="Q136" s="215"/>
      <c r="R136" s="215"/>
      <c r="S136" s="215"/>
      <c r="T136" s="215"/>
      <c r="U136" s="215"/>
      <c r="V136" s="215"/>
      <c r="W136" s="215"/>
      <c r="X136" s="216"/>
      <c r="Y136" s="149"/>
      <c r="Z136" s="146"/>
      <c r="AA136" s="146"/>
      <c r="AB136" s="147"/>
      <c r="AC136" s="149"/>
      <c r="AD136" s="146"/>
      <c r="AE136" s="146"/>
      <c r="AF136" s="147"/>
      <c r="AI136" s="260" t="str">
        <f>"21:ninti_senmoncare_code:" &amp; IF(I136="■",1,IF(L136="■",2,IF(O136="■",3,0)))</f>
        <v>21:ninti_senmoncare_code:0</v>
      </c>
    </row>
    <row r="137" spans="1:37" ht="18.75" customHeight="1">
      <c r="A137" s="140"/>
      <c r="B137" s="141"/>
      <c r="C137" s="142"/>
      <c r="D137" s="143"/>
      <c r="E137" s="132"/>
      <c r="F137" s="144"/>
      <c r="G137" s="145"/>
      <c r="H137" s="231" t="s">
        <v>170</v>
      </c>
      <c r="I137" s="266" t="s">
        <v>10</v>
      </c>
      <c r="J137" s="151" t="s">
        <v>29</v>
      </c>
      <c r="K137" s="151"/>
      <c r="L137" s="269" t="s">
        <v>10</v>
      </c>
      <c r="M137" s="151" t="s">
        <v>30</v>
      </c>
      <c r="N137" s="151"/>
      <c r="O137" s="269" t="s">
        <v>10</v>
      </c>
      <c r="P137" s="151" t="s">
        <v>31</v>
      </c>
      <c r="Q137" s="215"/>
      <c r="R137" s="215"/>
      <c r="S137" s="215"/>
      <c r="T137" s="215"/>
      <c r="U137" s="232"/>
      <c r="V137" s="232"/>
      <c r="W137" s="232"/>
      <c r="X137" s="233"/>
      <c r="Y137" s="149"/>
      <c r="Z137" s="146"/>
      <c r="AA137" s="146"/>
      <c r="AB137" s="147"/>
      <c r="AC137" s="149"/>
      <c r="AD137" s="146"/>
      <c r="AE137" s="146"/>
      <c r="AF137" s="147"/>
      <c r="AI137" s="260" t="str">
        <f>"21:field225:" &amp; IF(I137="■",1,IF(L137="■",2,IF(O137="■",3,0)))</f>
        <v>21:field225:0</v>
      </c>
    </row>
    <row r="138" spans="1:37" ht="18.75" customHeight="1">
      <c r="A138" s="140"/>
      <c r="B138" s="141"/>
      <c r="C138" s="142"/>
      <c r="D138" s="143"/>
      <c r="E138" s="132"/>
      <c r="F138" s="144"/>
      <c r="G138" s="145"/>
      <c r="H138" s="396" t="s">
        <v>171</v>
      </c>
      <c r="I138" s="422" t="s">
        <v>10</v>
      </c>
      <c r="J138" s="426" t="s">
        <v>29</v>
      </c>
      <c r="K138" s="426"/>
      <c r="L138" s="427" t="s">
        <v>10</v>
      </c>
      <c r="M138" s="426" t="s">
        <v>172</v>
      </c>
      <c r="N138" s="426"/>
      <c r="O138" s="427" t="s">
        <v>10</v>
      </c>
      <c r="P138" s="426" t="s">
        <v>173</v>
      </c>
      <c r="Q138" s="426"/>
      <c r="R138" s="427" t="s">
        <v>10</v>
      </c>
      <c r="S138" s="426" t="s">
        <v>174</v>
      </c>
      <c r="T138" s="426"/>
      <c r="U138" s="153"/>
      <c r="V138" s="153"/>
      <c r="W138" s="153"/>
      <c r="X138" s="156"/>
      <c r="Y138" s="149"/>
      <c r="Z138" s="146"/>
      <c r="AA138" s="146"/>
      <c r="AB138" s="147"/>
      <c r="AC138" s="149"/>
      <c r="AD138" s="146"/>
      <c r="AE138" s="146"/>
      <c r="AF138" s="147"/>
      <c r="AI138" s="260" t="str">
        <f>"21:serteikyo_kyoka_code:" &amp; IF(I138="■",1,IF(L138="■",6,IF(O138="■",5,IF(R138="■",7,0))))</f>
        <v>21:serteikyo_kyoka_code:0</v>
      </c>
    </row>
    <row r="139" spans="1:37" ht="18.75" customHeight="1">
      <c r="A139" s="140"/>
      <c r="B139" s="141"/>
      <c r="C139" s="142"/>
      <c r="D139" s="143"/>
      <c r="E139" s="132"/>
      <c r="F139" s="144"/>
      <c r="G139" s="145"/>
      <c r="H139" s="397"/>
      <c r="I139" s="422"/>
      <c r="J139" s="426"/>
      <c r="K139" s="426"/>
      <c r="L139" s="427"/>
      <c r="M139" s="426"/>
      <c r="N139" s="426"/>
      <c r="O139" s="427"/>
      <c r="P139" s="426"/>
      <c r="Q139" s="426"/>
      <c r="R139" s="427"/>
      <c r="S139" s="426"/>
      <c r="T139" s="426"/>
      <c r="U139" s="154"/>
      <c r="V139" s="154"/>
      <c r="W139" s="154"/>
      <c r="X139" s="155"/>
      <c r="Y139" s="149"/>
      <c r="Z139" s="146"/>
      <c r="AA139" s="146"/>
      <c r="AB139" s="147"/>
      <c r="AC139" s="149"/>
      <c r="AD139" s="146"/>
      <c r="AE139" s="146"/>
      <c r="AF139" s="147"/>
    </row>
    <row r="140" spans="1:37" ht="18.75" customHeight="1">
      <c r="A140" s="140"/>
      <c r="B140" s="141"/>
      <c r="C140" s="142"/>
      <c r="D140" s="143"/>
      <c r="E140" s="132"/>
      <c r="F140" s="144"/>
      <c r="G140" s="145"/>
      <c r="H140" s="396" t="s">
        <v>175</v>
      </c>
      <c r="I140" s="422" t="s">
        <v>10</v>
      </c>
      <c r="J140" s="426" t="s">
        <v>29</v>
      </c>
      <c r="K140" s="426"/>
      <c r="L140" s="427" t="s">
        <v>10</v>
      </c>
      <c r="M140" s="426" t="s">
        <v>172</v>
      </c>
      <c r="N140" s="426"/>
      <c r="O140" s="427" t="s">
        <v>10</v>
      </c>
      <c r="P140" s="426" t="s">
        <v>173</v>
      </c>
      <c r="Q140" s="426"/>
      <c r="R140" s="427" t="s">
        <v>10</v>
      </c>
      <c r="S140" s="426" t="s">
        <v>174</v>
      </c>
      <c r="T140" s="426"/>
      <c r="U140" s="153"/>
      <c r="V140" s="153"/>
      <c r="W140" s="153"/>
      <c r="X140" s="156"/>
      <c r="Y140" s="149"/>
      <c r="Z140" s="146"/>
      <c r="AA140" s="146"/>
      <c r="AB140" s="147"/>
      <c r="AC140" s="149"/>
      <c r="AD140" s="146"/>
      <c r="AE140" s="146"/>
      <c r="AF140" s="147"/>
      <c r="AI140" s="260" t="str">
        <f>"21:serteikyo_kyoka_kuushou_code:" &amp; IF(I140="■",1,IF(L140="■",6,IF(O140="■",5,IF(R140="■",7,0))))</f>
        <v>21:serteikyo_kyoka_kuushou_code:0</v>
      </c>
    </row>
    <row r="141" spans="1:37" ht="18.75" customHeight="1">
      <c r="A141" s="140"/>
      <c r="B141" s="141"/>
      <c r="C141" s="142"/>
      <c r="D141" s="143"/>
      <c r="E141" s="132"/>
      <c r="F141" s="144"/>
      <c r="G141" s="145"/>
      <c r="H141" s="397"/>
      <c r="I141" s="422"/>
      <c r="J141" s="426"/>
      <c r="K141" s="426"/>
      <c r="L141" s="427"/>
      <c r="M141" s="426"/>
      <c r="N141" s="426"/>
      <c r="O141" s="427"/>
      <c r="P141" s="426"/>
      <c r="Q141" s="426"/>
      <c r="R141" s="427"/>
      <c r="S141" s="426"/>
      <c r="T141" s="426"/>
      <c r="U141" s="154"/>
      <c r="V141" s="154"/>
      <c r="W141" s="154"/>
      <c r="X141" s="155"/>
      <c r="Y141" s="149"/>
      <c r="Z141" s="146"/>
      <c r="AA141" s="146"/>
      <c r="AB141" s="147"/>
      <c r="AC141" s="149"/>
      <c r="AD141" s="146"/>
      <c r="AE141" s="146"/>
      <c r="AF141" s="147"/>
    </row>
    <row r="142" spans="1:37" ht="18.75" customHeight="1">
      <c r="A142" s="140"/>
      <c r="B142" s="141"/>
      <c r="C142" s="142"/>
      <c r="D142" s="143"/>
      <c r="E142" s="132"/>
      <c r="F142" s="144"/>
      <c r="G142" s="145"/>
      <c r="H142" s="396" t="s">
        <v>176</v>
      </c>
      <c r="I142" s="422" t="s">
        <v>10</v>
      </c>
      <c r="J142" s="426" t="s">
        <v>29</v>
      </c>
      <c r="K142" s="426"/>
      <c r="L142" s="427" t="s">
        <v>10</v>
      </c>
      <c r="M142" s="426" t="s">
        <v>35</v>
      </c>
      <c r="N142" s="426"/>
      <c r="O142" s="153"/>
      <c r="P142" s="153"/>
      <c r="Q142" s="153"/>
      <c r="R142" s="153"/>
      <c r="S142" s="153"/>
      <c r="T142" s="153"/>
      <c r="U142" s="153"/>
      <c r="V142" s="153"/>
      <c r="W142" s="153"/>
      <c r="X142" s="156"/>
      <c r="Y142" s="149"/>
      <c r="Z142" s="146"/>
      <c r="AA142" s="146"/>
      <c r="AB142" s="147"/>
      <c r="AC142" s="149"/>
      <c r="AD142" s="146"/>
      <c r="AE142" s="146"/>
      <c r="AF142" s="147"/>
      <c r="AI142" s="260" t="str">
        <f>"21:field221:" &amp; IF(I142="■",1,IF(L142="■",2,0))</f>
        <v>21:field221:0</v>
      </c>
    </row>
    <row r="143" spans="1:37" ht="18.75" customHeight="1">
      <c r="A143" s="140"/>
      <c r="B143" s="141"/>
      <c r="C143" s="142"/>
      <c r="D143" s="143"/>
      <c r="E143" s="132"/>
      <c r="F143" s="144"/>
      <c r="G143" s="145"/>
      <c r="H143" s="397"/>
      <c r="I143" s="422"/>
      <c r="J143" s="426"/>
      <c r="K143" s="426"/>
      <c r="L143" s="427"/>
      <c r="M143" s="426"/>
      <c r="N143" s="426"/>
      <c r="O143" s="154"/>
      <c r="P143" s="154"/>
      <c r="Q143" s="154"/>
      <c r="R143" s="154"/>
      <c r="S143" s="154"/>
      <c r="T143" s="154"/>
      <c r="U143" s="154"/>
      <c r="V143" s="154"/>
      <c r="W143" s="154"/>
      <c r="X143" s="155"/>
      <c r="Y143" s="149"/>
      <c r="Z143" s="146"/>
      <c r="AA143" s="146"/>
      <c r="AB143" s="147"/>
      <c r="AC143" s="149"/>
      <c r="AD143" s="146"/>
      <c r="AE143" s="146"/>
      <c r="AF143" s="147"/>
    </row>
    <row r="144" spans="1:37" s="336" customFormat="1" ht="18.75" customHeight="1">
      <c r="A144" s="318"/>
      <c r="B144" s="319"/>
      <c r="C144" s="320"/>
      <c r="D144" s="321"/>
      <c r="E144" s="322"/>
      <c r="F144" s="323"/>
      <c r="G144" s="322"/>
      <c r="H144" s="324" t="s">
        <v>91</v>
      </c>
      <c r="I144" s="325" t="s">
        <v>10</v>
      </c>
      <c r="J144" s="326" t="s">
        <v>29</v>
      </c>
      <c r="K144" s="326"/>
      <c r="L144" s="327"/>
      <c r="M144" s="328" t="s">
        <v>10</v>
      </c>
      <c r="N144" s="326" t="s">
        <v>92</v>
      </c>
      <c r="O144" s="326"/>
      <c r="P144" s="327"/>
      <c r="Q144" s="328" t="s">
        <v>10</v>
      </c>
      <c r="R144" s="329" t="s">
        <v>93</v>
      </c>
      <c r="S144" s="329"/>
      <c r="T144" s="330"/>
      <c r="U144" s="330"/>
      <c r="V144" s="330"/>
      <c r="W144" s="330"/>
      <c r="X144" s="331"/>
      <c r="Y144" s="332" t="s">
        <v>10</v>
      </c>
      <c r="Z144" s="333" t="s">
        <v>21</v>
      </c>
      <c r="AA144" s="333"/>
      <c r="AB144" s="334"/>
      <c r="AC144" s="332" t="s">
        <v>10</v>
      </c>
      <c r="AD144" s="333" t="s">
        <v>21</v>
      </c>
      <c r="AE144" s="333"/>
      <c r="AF144" s="334"/>
      <c r="AG144" s="335" t="str">
        <f>"ser_code = '" &amp; IF(A153="■",33,"") &amp; "'"</f>
        <v>ser_code = ''</v>
      </c>
      <c r="AH144" s="335" t="str">
        <f>"33:jininkbn_code:"&amp;IF(F152="■",1,IF(F153="■",2,0))</f>
        <v>33:jininkbn_code:0</v>
      </c>
      <c r="AI144" s="335" t="str">
        <f>"33:"&amp;IF(AND(I144="□",M144="□",Q144="□"),"ketu_kangos_code:0",IF(I144="■","ketu_kangos_code:1:ketu_kshoku_code:1",IF(M144="■","ketu_kangos_code:2","ketu_kangos_code:1")&amp;IF(Q144="■",":ketu_kshoku_code:2",":ketu_kshoku_code:1")))</f>
        <v>33:ketu_kangos_code:0</v>
      </c>
      <c r="AJ144" s="335" t="str">
        <f>"33:field203:" &amp; IF(Y144="■",1,IF(Y145="■",2,0))</f>
        <v>33:field203:0</v>
      </c>
      <c r="AK144" s="335" t="str">
        <f>"33:waribiki_code:" &amp; IF(AC144="■",1,IF(AC145="■",2,0))</f>
        <v>33:waribiki_code:0</v>
      </c>
    </row>
    <row r="145" spans="1:37" s="336" customFormat="1" ht="18.75" customHeight="1">
      <c r="A145" s="337"/>
      <c r="B145" s="338"/>
      <c r="C145" s="339"/>
      <c r="D145" s="340"/>
      <c r="E145" s="341"/>
      <c r="F145" s="342"/>
      <c r="G145" s="341"/>
      <c r="H145" s="343" t="s">
        <v>178</v>
      </c>
      <c r="I145" s="344" t="s">
        <v>10</v>
      </c>
      <c r="J145" s="345" t="s">
        <v>26</v>
      </c>
      <c r="K145" s="346"/>
      <c r="L145" s="347"/>
      <c r="M145" s="348" t="s">
        <v>10</v>
      </c>
      <c r="N145" s="345" t="s">
        <v>179</v>
      </c>
      <c r="O145" s="349"/>
      <c r="P145" s="349"/>
      <c r="Q145" s="345"/>
      <c r="R145" s="345"/>
      <c r="S145" s="345"/>
      <c r="T145" s="345"/>
      <c r="U145" s="345"/>
      <c r="V145" s="345"/>
      <c r="W145" s="345"/>
      <c r="X145" s="350"/>
      <c r="Y145" s="351" t="s">
        <v>10</v>
      </c>
      <c r="Z145" s="352" t="s">
        <v>23</v>
      </c>
      <c r="AA145" s="353"/>
      <c r="AB145" s="354"/>
      <c r="AC145" s="351" t="s">
        <v>10</v>
      </c>
      <c r="AD145" s="352" t="s">
        <v>23</v>
      </c>
      <c r="AE145" s="353"/>
      <c r="AF145" s="354"/>
      <c r="AG145" s="335" t="str">
        <f>"33:sisetukbn_code:" &amp; IF(D151="■",1,IF(D152="■",2,IF(D153="■",3,IF(D154="■",5,IF(D155="■",6,IF(D156="■",7,0))))))</f>
        <v>33:sisetukbn_code:0</v>
      </c>
      <c r="AH145" s="335"/>
      <c r="AI145" s="335" t="str">
        <f>"33:sintaikousoku_code:" &amp; IF(I145="■",1,IF(M145="■",2,0))</f>
        <v>33:sintaikousoku_code:0</v>
      </c>
      <c r="AJ145" s="335"/>
      <c r="AK145" s="335"/>
    </row>
    <row r="146" spans="1:37" s="336" customFormat="1" ht="19.5" customHeight="1">
      <c r="A146" s="337"/>
      <c r="B146" s="338"/>
      <c r="C146" s="339"/>
      <c r="D146" s="340"/>
      <c r="E146" s="341"/>
      <c r="F146" s="342"/>
      <c r="G146" s="355"/>
      <c r="H146" s="356" t="s">
        <v>25</v>
      </c>
      <c r="I146" s="344" t="s">
        <v>10</v>
      </c>
      <c r="J146" s="345" t="s">
        <v>26</v>
      </c>
      <c r="K146" s="346"/>
      <c r="L146" s="347"/>
      <c r="M146" s="348" t="s">
        <v>10</v>
      </c>
      <c r="N146" s="345" t="s">
        <v>27</v>
      </c>
      <c r="O146" s="357"/>
      <c r="P146" s="345"/>
      <c r="Q146" s="349"/>
      <c r="R146" s="349"/>
      <c r="S146" s="349"/>
      <c r="T146" s="349"/>
      <c r="U146" s="349"/>
      <c r="V146" s="349"/>
      <c r="W146" s="349"/>
      <c r="X146" s="358"/>
      <c r="Y146" s="353"/>
      <c r="Z146" s="353"/>
      <c r="AA146" s="353"/>
      <c r="AB146" s="354"/>
      <c r="AC146" s="359"/>
      <c r="AD146" s="353"/>
      <c r="AE146" s="353"/>
      <c r="AF146" s="354"/>
      <c r="AG146" s="335"/>
      <c r="AH146" s="335"/>
      <c r="AI146" s="335" t="str">
        <f>"33:field223:" &amp; IF(I146="■",1,IF(M146="■",2,0))</f>
        <v>33:field223:0</v>
      </c>
      <c r="AJ146" s="335"/>
      <c r="AK146" s="335"/>
    </row>
    <row r="147" spans="1:37" s="336" customFormat="1" ht="19.5" customHeight="1">
      <c r="A147" s="337"/>
      <c r="B147" s="338"/>
      <c r="C147" s="339"/>
      <c r="D147" s="340"/>
      <c r="E147" s="341"/>
      <c r="F147" s="342"/>
      <c r="G147" s="355"/>
      <c r="H147" s="356" t="s">
        <v>94</v>
      </c>
      <c r="I147" s="344" t="s">
        <v>10</v>
      </c>
      <c r="J147" s="345" t="s">
        <v>26</v>
      </c>
      <c r="K147" s="346"/>
      <c r="L147" s="347"/>
      <c r="M147" s="348" t="s">
        <v>10</v>
      </c>
      <c r="N147" s="345" t="s">
        <v>27</v>
      </c>
      <c r="O147" s="357"/>
      <c r="P147" s="345"/>
      <c r="Q147" s="349"/>
      <c r="R147" s="349"/>
      <c r="S147" s="349"/>
      <c r="T147" s="349"/>
      <c r="U147" s="349"/>
      <c r="V147" s="349"/>
      <c r="W147" s="349"/>
      <c r="X147" s="358"/>
      <c r="Y147" s="353"/>
      <c r="Z147" s="353"/>
      <c r="AA147" s="353"/>
      <c r="AB147" s="354"/>
      <c r="AC147" s="359"/>
      <c r="AD147" s="353"/>
      <c r="AE147" s="353"/>
      <c r="AF147" s="354"/>
      <c r="AG147" s="335"/>
      <c r="AH147" s="335"/>
      <c r="AI147" s="335" t="str">
        <f>"33:field232:" &amp; IF(I147="■",1,IF(M147="■",2,0))</f>
        <v>33:field232:0</v>
      </c>
      <c r="AJ147" s="335"/>
      <c r="AK147" s="335"/>
    </row>
    <row r="148" spans="1:37" s="336" customFormat="1" ht="18.75" customHeight="1">
      <c r="A148" s="337"/>
      <c r="B148" s="338"/>
      <c r="C148" s="339"/>
      <c r="D148" s="340"/>
      <c r="E148" s="341"/>
      <c r="F148" s="342"/>
      <c r="G148" s="341"/>
      <c r="H148" s="343" t="s">
        <v>180</v>
      </c>
      <c r="I148" s="344" t="s">
        <v>10</v>
      </c>
      <c r="J148" s="345" t="s">
        <v>29</v>
      </c>
      <c r="K148" s="345"/>
      <c r="L148" s="348" t="s">
        <v>10</v>
      </c>
      <c r="M148" s="345" t="s">
        <v>30</v>
      </c>
      <c r="N148" s="345"/>
      <c r="O148" s="348" t="s">
        <v>10</v>
      </c>
      <c r="P148" s="345" t="s">
        <v>31</v>
      </c>
      <c r="Q148" s="345"/>
      <c r="R148" s="345"/>
      <c r="S148" s="345"/>
      <c r="T148" s="345"/>
      <c r="U148" s="345"/>
      <c r="V148" s="345"/>
      <c r="W148" s="345"/>
      <c r="X148" s="350"/>
      <c r="Y148" s="359"/>
      <c r="Z148" s="353"/>
      <c r="AA148" s="353"/>
      <c r="AB148" s="354"/>
      <c r="AC148" s="359"/>
      <c r="AD148" s="353"/>
      <c r="AE148" s="353"/>
      <c r="AF148" s="354"/>
      <c r="AG148" s="335"/>
      <c r="AH148" s="335"/>
      <c r="AI148" s="335" t="str">
        <f>"33:field165:" &amp; IF(I148="■",1,IF(L148="■",2,IF(O148="■",3,0)))</f>
        <v>33:field165:0</v>
      </c>
      <c r="AJ148" s="335"/>
      <c r="AK148" s="335"/>
    </row>
    <row r="149" spans="1:37" s="336" customFormat="1" ht="37.5" customHeight="1">
      <c r="A149" s="337"/>
      <c r="B149" s="338"/>
      <c r="C149" s="339"/>
      <c r="D149" s="340"/>
      <c r="E149" s="341"/>
      <c r="F149" s="342"/>
      <c r="G149" s="341"/>
      <c r="H149" s="360" t="s">
        <v>181</v>
      </c>
      <c r="I149" s="344" t="s">
        <v>10</v>
      </c>
      <c r="J149" s="345" t="s">
        <v>29</v>
      </c>
      <c r="K149" s="346"/>
      <c r="L149" s="348" t="s">
        <v>10</v>
      </c>
      <c r="M149" s="345" t="s">
        <v>35</v>
      </c>
      <c r="N149" s="345"/>
      <c r="O149" s="345"/>
      <c r="P149" s="345"/>
      <c r="Q149" s="345"/>
      <c r="R149" s="345"/>
      <c r="S149" s="345"/>
      <c r="T149" s="345"/>
      <c r="U149" s="345"/>
      <c r="V149" s="345"/>
      <c r="W149" s="345"/>
      <c r="X149" s="350"/>
      <c r="Y149" s="359"/>
      <c r="Z149" s="353"/>
      <c r="AA149" s="353"/>
      <c r="AB149" s="354"/>
      <c r="AC149" s="359"/>
      <c r="AD149" s="353"/>
      <c r="AE149" s="353"/>
      <c r="AF149" s="354"/>
      <c r="AG149" s="335"/>
      <c r="AH149" s="335"/>
      <c r="AI149" s="335" t="str">
        <f>"33:field214:" &amp; IF(I149="■",1,IF(L149="■",2,0))</f>
        <v>33:field214:0</v>
      </c>
      <c r="AJ149" s="335"/>
      <c r="AK149" s="335"/>
    </row>
    <row r="150" spans="1:37" s="336" customFormat="1" ht="18.75" customHeight="1">
      <c r="A150" s="337"/>
      <c r="B150" s="338"/>
      <c r="C150" s="339"/>
      <c r="D150" s="340"/>
      <c r="E150" s="341"/>
      <c r="F150" s="342"/>
      <c r="G150" s="341"/>
      <c r="H150" s="361" t="s">
        <v>151</v>
      </c>
      <c r="I150" s="344" t="s">
        <v>10</v>
      </c>
      <c r="J150" s="345" t="s">
        <v>29</v>
      </c>
      <c r="K150" s="345"/>
      <c r="L150" s="348" t="s">
        <v>10</v>
      </c>
      <c r="M150" s="345" t="s">
        <v>70</v>
      </c>
      <c r="N150" s="345"/>
      <c r="O150" s="348" t="s">
        <v>10</v>
      </c>
      <c r="P150" s="345" t="s">
        <v>71</v>
      </c>
      <c r="Q150" s="345"/>
      <c r="R150" s="345"/>
      <c r="S150" s="345"/>
      <c r="T150" s="345"/>
      <c r="U150" s="345"/>
      <c r="V150" s="345"/>
      <c r="W150" s="345"/>
      <c r="X150" s="350"/>
      <c r="Y150" s="359"/>
      <c r="Z150" s="353"/>
      <c r="AA150" s="353"/>
      <c r="AB150" s="354"/>
      <c r="AC150" s="359"/>
      <c r="AD150" s="353"/>
      <c r="AE150" s="353"/>
      <c r="AF150" s="354"/>
      <c r="AG150" s="335"/>
      <c r="AH150" s="335"/>
      <c r="AI150" s="335" t="str">
        <f>"33:field185:" &amp; IF(I150="■",1,IF(L150="■",3,IF(O150="■",2,0)))</f>
        <v>33:field185:0</v>
      </c>
      <c r="AJ150" s="335"/>
      <c r="AK150" s="335"/>
    </row>
    <row r="151" spans="1:37" s="336" customFormat="1" ht="18.75" customHeight="1">
      <c r="A151" s="337"/>
      <c r="B151" s="338"/>
      <c r="C151" s="339"/>
      <c r="D151" s="351" t="s">
        <v>10</v>
      </c>
      <c r="E151" s="341" t="s">
        <v>182</v>
      </c>
      <c r="F151" s="342"/>
      <c r="G151" s="341"/>
      <c r="H151" s="361" t="s">
        <v>183</v>
      </c>
      <c r="I151" s="344" t="s">
        <v>10</v>
      </c>
      <c r="J151" s="345" t="s">
        <v>29</v>
      </c>
      <c r="K151" s="346"/>
      <c r="L151" s="348" t="s">
        <v>10</v>
      </c>
      <c r="M151" s="345" t="s">
        <v>35</v>
      </c>
      <c r="N151" s="345"/>
      <c r="O151" s="345"/>
      <c r="P151" s="345"/>
      <c r="Q151" s="345"/>
      <c r="R151" s="345"/>
      <c r="S151" s="345"/>
      <c r="T151" s="345"/>
      <c r="U151" s="345"/>
      <c r="V151" s="345"/>
      <c r="W151" s="345"/>
      <c r="X151" s="350"/>
      <c r="Y151" s="359"/>
      <c r="Z151" s="353"/>
      <c r="AA151" s="353"/>
      <c r="AB151" s="354"/>
      <c r="AC151" s="359"/>
      <c r="AD151" s="353"/>
      <c r="AE151" s="353"/>
      <c r="AF151" s="354"/>
      <c r="AG151" s="335"/>
      <c r="AH151" s="335"/>
      <c r="AI151" s="335" t="str">
        <f>"33:kobetu_kunren_code:" &amp; IF(I151="■",1,IF(L151="■",2,0))</f>
        <v>33:kobetu_kunren_code:0</v>
      </c>
      <c r="AJ151" s="335"/>
      <c r="AK151" s="335"/>
    </row>
    <row r="152" spans="1:37" s="336" customFormat="1" ht="18.75" customHeight="1">
      <c r="A152" s="337"/>
      <c r="B152" s="338"/>
      <c r="C152" s="339"/>
      <c r="D152" s="351" t="s">
        <v>10</v>
      </c>
      <c r="E152" s="341" t="s">
        <v>184</v>
      </c>
      <c r="F152" s="351" t="s">
        <v>10</v>
      </c>
      <c r="G152" s="341" t="s">
        <v>185</v>
      </c>
      <c r="H152" s="361" t="s">
        <v>112</v>
      </c>
      <c r="I152" s="344" t="s">
        <v>10</v>
      </c>
      <c r="J152" s="345" t="s">
        <v>29</v>
      </c>
      <c r="K152" s="346"/>
      <c r="L152" s="348" t="s">
        <v>10</v>
      </c>
      <c r="M152" s="345" t="s">
        <v>35</v>
      </c>
      <c r="N152" s="345"/>
      <c r="O152" s="345"/>
      <c r="P152" s="345"/>
      <c r="Q152" s="345"/>
      <c r="R152" s="345"/>
      <c r="S152" s="345"/>
      <c r="T152" s="345"/>
      <c r="U152" s="345"/>
      <c r="V152" s="345"/>
      <c r="W152" s="345"/>
      <c r="X152" s="350"/>
      <c r="Y152" s="359"/>
      <c r="Z152" s="353"/>
      <c r="AA152" s="353"/>
      <c r="AB152" s="354"/>
      <c r="AC152" s="359"/>
      <c r="AD152" s="353"/>
      <c r="AE152" s="353"/>
      <c r="AF152" s="354"/>
      <c r="AG152" s="335"/>
      <c r="AH152" s="335"/>
      <c r="AI152" s="335" t="str">
        <f>"33:field186:" &amp; IF(I152="■",1,IF(L152="■",2,0))</f>
        <v>33:field186:0</v>
      </c>
      <c r="AJ152" s="335"/>
      <c r="AK152" s="335"/>
    </row>
    <row r="153" spans="1:37" s="336" customFormat="1" ht="18.75" customHeight="1">
      <c r="A153" s="351" t="s">
        <v>10</v>
      </c>
      <c r="B153" s="338">
        <v>33</v>
      </c>
      <c r="C153" s="339" t="s">
        <v>186</v>
      </c>
      <c r="D153" s="351" t="s">
        <v>10</v>
      </c>
      <c r="E153" s="341" t="s">
        <v>187</v>
      </c>
      <c r="F153" s="351" t="s">
        <v>10</v>
      </c>
      <c r="G153" s="341" t="s">
        <v>188</v>
      </c>
      <c r="H153" s="343" t="s">
        <v>375</v>
      </c>
      <c r="I153" s="344" t="s">
        <v>10</v>
      </c>
      <c r="J153" s="345" t="s">
        <v>29</v>
      </c>
      <c r="K153" s="345"/>
      <c r="L153" s="357"/>
      <c r="M153" s="348" t="s">
        <v>10</v>
      </c>
      <c r="N153" s="345" t="s">
        <v>189</v>
      </c>
      <c r="O153" s="357"/>
      <c r="P153" s="348" t="s">
        <v>10</v>
      </c>
      <c r="Q153" s="345" t="s">
        <v>378</v>
      </c>
      <c r="R153" s="357"/>
      <c r="S153" s="345"/>
      <c r="T153" s="357"/>
      <c r="U153" s="345"/>
      <c r="V153" s="346"/>
      <c r="W153" s="346"/>
      <c r="X153" s="362"/>
      <c r="Y153" s="359"/>
      <c r="Z153" s="353"/>
      <c r="AA153" s="353"/>
      <c r="AB153" s="354"/>
      <c r="AC153" s="359"/>
      <c r="AD153" s="353"/>
      <c r="AE153" s="353"/>
      <c r="AF153" s="354"/>
      <c r="AG153" s="335"/>
      <c r="AH153" s="335"/>
      <c r="AI153" s="335" t="str">
        <f>"33:yakankango_code:" &amp; IF(I153="■",1,IF(M153="■",3,IF(P153="■",2,0)))</f>
        <v>33:yakankango_code:0</v>
      </c>
      <c r="AJ153" s="335"/>
      <c r="AK153" s="335"/>
    </row>
    <row r="154" spans="1:37" s="336" customFormat="1" ht="18.75" customHeight="1">
      <c r="A154" s="337"/>
      <c r="B154" s="338"/>
      <c r="C154" s="363"/>
      <c r="D154" s="351" t="s">
        <v>10</v>
      </c>
      <c r="E154" s="341" t="s">
        <v>190</v>
      </c>
      <c r="F154" s="342"/>
      <c r="G154" s="341" t="s">
        <v>191</v>
      </c>
      <c r="H154" s="343" t="s">
        <v>192</v>
      </c>
      <c r="I154" s="344" t="s">
        <v>10</v>
      </c>
      <c r="J154" s="345" t="s">
        <v>29</v>
      </c>
      <c r="K154" s="346"/>
      <c r="L154" s="348" t="s">
        <v>10</v>
      </c>
      <c r="M154" s="345" t="s">
        <v>35</v>
      </c>
      <c r="N154" s="346"/>
      <c r="O154" s="346"/>
      <c r="P154" s="346"/>
      <c r="Q154" s="346"/>
      <c r="R154" s="346"/>
      <c r="S154" s="346"/>
      <c r="T154" s="346"/>
      <c r="U154" s="346"/>
      <c r="V154" s="346"/>
      <c r="W154" s="346"/>
      <c r="X154" s="362"/>
      <c r="Y154" s="359"/>
      <c r="Z154" s="353"/>
      <c r="AA154" s="353"/>
      <c r="AB154" s="354"/>
      <c r="AC154" s="359"/>
      <c r="AD154" s="353"/>
      <c r="AE154" s="353"/>
      <c r="AF154" s="354"/>
      <c r="AG154" s="335"/>
      <c r="AH154" s="335"/>
      <c r="AI154" s="335" t="str">
        <f>"33:jyakuninti_uke_code:" &amp; IF(I154="■",1,IF(L154="■",2,0))</f>
        <v>33:jyakuninti_uke_code:0</v>
      </c>
      <c r="AJ154" s="335"/>
      <c r="AK154" s="335"/>
    </row>
    <row r="155" spans="1:37" s="336" customFormat="1" ht="18.75" customHeight="1">
      <c r="A155" s="337"/>
      <c r="B155" s="338"/>
      <c r="C155" s="339"/>
      <c r="D155" s="351" t="s">
        <v>10</v>
      </c>
      <c r="E155" s="341" t="s">
        <v>193</v>
      </c>
      <c r="F155" s="342"/>
      <c r="G155" s="341"/>
      <c r="H155" s="361" t="s">
        <v>117</v>
      </c>
      <c r="I155" s="344" t="s">
        <v>10</v>
      </c>
      <c r="J155" s="345" t="s">
        <v>29</v>
      </c>
      <c r="K155" s="346"/>
      <c r="L155" s="348" t="s">
        <v>10</v>
      </c>
      <c r="M155" s="345" t="s">
        <v>35</v>
      </c>
      <c r="N155" s="345"/>
      <c r="O155" s="345"/>
      <c r="P155" s="345"/>
      <c r="Q155" s="345"/>
      <c r="R155" s="345"/>
      <c r="S155" s="345"/>
      <c r="T155" s="345"/>
      <c r="U155" s="345"/>
      <c r="V155" s="345"/>
      <c r="W155" s="345"/>
      <c r="X155" s="350"/>
      <c r="Y155" s="359"/>
      <c r="Z155" s="353"/>
      <c r="AA155" s="353"/>
      <c r="AB155" s="354"/>
      <c r="AC155" s="359"/>
      <c r="AD155" s="353"/>
      <c r="AE155" s="353"/>
      <c r="AF155" s="354"/>
      <c r="AG155" s="335"/>
      <c r="AH155" s="335"/>
      <c r="AI155" s="335" t="str">
        <f>"33:field212:" &amp; IF(I155="■",1,IF(L155="■",2,0))</f>
        <v>33:field212:0</v>
      </c>
      <c r="AJ155" s="335"/>
      <c r="AK155" s="335"/>
    </row>
    <row r="156" spans="1:37" s="336" customFormat="1" ht="18.75" customHeight="1">
      <c r="A156" s="337"/>
      <c r="B156" s="338"/>
      <c r="C156" s="339"/>
      <c r="D156" s="351" t="s">
        <v>10</v>
      </c>
      <c r="E156" s="341" t="s">
        <v>194</v>
      </c>
      <c r="F156" s="342"/>
      <c r="G156" s="341"/>
      <c r="H156" s="364" t="s">
        <v>195</v>
      </c>
      <c r="I156" s="344" t="s">
        <v>10</v>
      </c>
      <c r="J156" s="345" t="s">
        <v>29</v>
      </c>
      <c r="K156" s="346"/>
      <c r="L156" s="348" t="s">
        <v>10</v>
      </c>
      <c r="M156" s="345" t="s">
        <v>35</v>
      </c>
      <c r="N156" s="346"/>
      <c r="O156" s="346"/>
      <c r="P156" s="346"/>
      <c r="Q156" s="346"/>
      <c r="R156" s="346"/>
      <c r="S156" s="346"/>
      <c r="T156" s="346"/>
      <c r="U156" s="346"/>
      <c r="V156" s="346"/>
      <c r="W156" s="346"/>
      <c r="X156" s="362"/>
      <c r="Y156" s="359"/>
      <c r="Z156" s="353"/>
      <c r="AA156" s="353"/>
      <c r="AB156" s="354"/>
      <c r="AC156" s="359"/>
      <c r="AD156" s="353"/>
      <c r="AE156" s="353"/>
      <c r="AF156" s="354"/>
      <c r="AG156" s="335"/>
      <c r="AH156" s="335"/>
      <c r="AI156" s="335" t="str">
        <f>"33:terminal_code:" &amp; IF(I156="■",1,IF(L156="■",2,0))</f>
        <v>33:terminal_code:0</v>
      </c>
      <c r="AJ156" s="335"/>
      <c r="AK156" s="335"/>
    </row>
    <row r="157" spans="1:37" s="336" customFormat="1" ht="18.75" customHeight="1">
      <c r="A157" s="337"/>
      <c r="B157" s="338"/>
      <c r="C157" s="339"/>
      <c r="D157" s="340"/>
      <c r="E157" s="341"/>
      <c r="F157" s="342"/>
      <c r="G157" s="355"/>
      <c r="H157" s="343" t="s">
        <v>51</v>
      </c>
      <c r="I157" s="344" t="s">
        <v>10</v>
      </c>
      <c r="J157" s="345" t="s">
        <v>29</v>
      </c>
      <c r="K157" s="345"/>
      <c r="L157" s="348" t="s">
        <v>10</v>
      </c>
      <c r="M157" s="345" t="s">
        <v>30</v>
      </c>
      <c r="N157" s="345"/>
      <c r="O157" s="348" t="s">
        <v>10</v>
      </c>
      <c r="P157" s="345" t="s">
        <v>31</v>
      </c>
      <c r="Q157" s="346"/>
      <c r="R157" s="346"/>
      <c r="S157" s="346"/>
      <c r="T157" s="346"/>
      <c r="U157" s="346"/>
      <c r="V157" s="346"/>
      <c r="W157" s="346"/>
      <c r="X157" s="362"/>
      <c r="Y157" s="359"/>
      <c r="Z157" s="353"/>
      <c r="AA157" s="353"/>
      <c r="AB157" s="354"/>
      <c r="AC157" s="359"/>
      <c r="AD157" s="353"/>
      <c r="AE157" s="353"/>
      <c r="AF157" s="354"/>
      <c r="AG157" s="335"/>
      <c r="AH157" s="335"/>
      <c r="AI157" s="335" t="str">
        <f>"33:ninti_senmoncare_code:" &amp; IF(I157="■",1,IF(L157="■",2,IF(O157="■",3,0)))</f>
        <v>33:ninti_senmoncare_code:0</v>
      </c>
      <c r="AJ157" s="335"/>
      <c r="AK157" s="335"/>
    </row>
    <row r="158" spans="1:37" s="336" customFormat="1" ht="18.75" customHeight="1">
      <c r="A158" s="337"/>
      <c r="B158" s="338"/>
      <c r="C158" s="339"/>
      <c r="D158" s="340"/>
      <c r="E158" s="341"/>
      <c r="F158" s="342"/>
      <c r="G158" s="355"/>
      <c r="H158" s="364" t="s">
        <v>376</v>
      </c>
      <c r="I158" s="344" t="s">
        <v>10</v>
      </c>
      <c r="J158" s="345" t="s">
        <v>29</v>
      </c>
      <c r="K158" s="345"/>
      <c r="L158" s="348" t="s">
        <v>10</v>
      </c>
      <c r="M158" s="365" t="s">
        <v>35</v>
      </c>
      <c r="N158" s="345"/>
      <c r="O158" s="345"/>
      <c r="P158" s="345"/>
      <c r="Q158" s="346"/>
      <c r="R158" s="346"/>
      <c r="S158" s="346"/>
      <c r="T158" s="346"/>
      <c r="U158" s="346"/>
      <c r="V158" s="346"/>
      <c r="W158" s="346"/>
      <c r="X158" s="362"/>
      <c r="Y158" s="359"/>
      <c r="Z158" s="353"/>
      <c r="AA158" s="353"/>
      <c r="AB158" s="354"/>
      <c r="AC158" s="359"/>
      <c r="AD158" s="353"/>
      <c r="AE158" s="353"/>
      <c r="AF158" s="354"/>
      <c r="AG158" s="335"/>
      <c r="AH158" s="335"/>
      <c r="AI158" s="335" t="str">
        <f>"33:field226:" &amp; IF(I158="■",1,IF(L158="■",2,0))</f>
        <v>33:field226:0</v>
      </c>
      <c r="AJ158" s="335"/>
      <c r="AK158" s="335"/>
    </row>
    <row r="159" spans="1:37" s="336" customFormat="1" ht="18.75" customHeight="1">
      <c r="A159" s="337"/>
      <c r="B159" s="338"/>
      <c r="C159" s="339"/>
      <c r="D159" s="340"/>
      <c r="E159" s="341"/>
      <c r="F159" s="342"/>
      <c r="G159" s="355"/>
      <c r="H159" s="364" t="s">
        <v>377</v>
      </c>
      <c r="I159" s="344" t="s">
        <v>10</v>
      </c>
      <c r="J159" s="345" t="s">
        <v>29</v>
      </c>
      <c r="K159" s="345"/>
      <c r="L159" s="348" t="s">
        <v>10</v>
      </c>
      <c r="M159" s="365" t="s">
        <v>35</v>
      </c>
      <c r="N159" s="345"/>
      <c r="O159" s="345"/>
      <c r="P159" s="345"/>
      <c r="Q159" s="346"/>
      <c r="R159" s="346"/>
      <c r="S159" s="346"/>
      <c r="T159" s="346"/>
      <c r="U159" s="346"/>
      <c r="V159" s="346"/>
      <c r="W159" s="346"/>
      <c r="X159" s="362"/>
      <c r="Y159" s="359"/>
      <c r="Z159" s="353"/>
      <c r="AA159" s="353"/>
      <c r="AB159" s="354"/>
      <c r="AC159" s="359"/>
      <c r="AD159" s="353"/>
      <c r="AE159" s="353"/>
      <c r="AF159" s="354"/>
      <c r="AG159" s="335"/>
      <c r="AH159" s="335"/>
      <c r="AI159" s="335" t="str">
        <f>"33:field227:" &amp; IF(I159="■",1,IF(L159="■",2,0))</f>
        <v>33:field227:0</v>
      </c>
      <c r="AJ159" s="335"/>
      <c r="AK159" s="335"/>
    </row>
    <row r="160" spans="1:37" s="336" customFormat="1" ht="18.75" customHeight="1">
      <c r="A160" s="337"/>
      <c r="B160" s="338"/>
      <c r="C160" s="339"/>
      <c r="D160" s="340"/>
      <c r="E160" s="341"/>
      <c r="F160" s="342"/>
      <c r="G160" s="355"/>
      <c r="H160" s="366" t="s">
        <v>170</v>
      </c>
      <c r="I160" s="344" t="s">
        <v>10</v>
      </c>
      <c r="J160" s="345" t="s">
        <v>29</v>
      </c>
      <c r="K160" s="345"/>
      <c r="L160" s="348" t="s">
        <v>10</v>
      </c>
      <c r="M160" s="345" t="s">
        <v>30</v>
      </c>
      <c r="N160" s="345"/>
      <c r="O160" s="348" t="s">
        <v>10</v>
      </c>
      <c r="P160" s="345" t="s">
        <v>31</v>
      </c>
      <c r="Q160" s="349"/>
      <c r="R160" s="349"/>
      <c r="S160" s="349"/>
      <c r="T160" s="349"/>
      <c r="U160" s="367"/>
      <c r="V160" s="367"/>
      <c r="W160" s="367"/>
      <c r="X160" s="368"/>
      <c r="Y160" s="359"/>
      <c r="Z160" s="353"/>
      <c r="AA160" s="353"/>
      <c r="AB160" s="354"/>
      <c r="AC160" s="359"/>
      <c r="AD160" s="353"/>
      <c r="AE160" s="353"/>
      <c r="AF160" s="354"/>
      <c r="AG160" s="335"/>
      <c r="AH160" s="335"/>
      <c r="AI160" s="335" t="str">
        <f>"33:field225:" &amp; IF(I160="■",1,IF(L160="■",2,IF(O160="■",3,0)))</f>
        <v>33:field225:0</v>
      </c>
      <c r="AJ160" s="335"/>
      <c r="AK160" s="335"/>
    </row>
    <row r="161" spans="1:37" s="336" customFormat="1" ht="18.75" customHeight="1">
      <c r="A161" s="337"/>
      <c r="B161" s="338"/>
      <c r="C161" s="339"/>
      <c r="D161" s="340"/>
      <c r="E161" s="341"/>
      <c r="F161" s="342"/>
      <c r="G161" s="355"/>
      <c r="H161" s="360" t="s">
        <v>196</v>
      </c>
      <c r="I161" s="344" t="s">
        <v>10</v>
      </c>
      <c r="J161" s="345" t="s">
        <v>29</v>
      </c>
      <c r="K161" s="345"/>
      <c r="L161" s="348" t="s">
        <v>10</v>
      </c>
      <c r="M161" s="345" t="s">
        <v>52</v>
      </c>
      <c r="N161" s="345"/>
      <c r="O161" s="348" t="s">
        <v>10</v>
      </c>
      <c r="P161" s="345" t="s">
        <v>71</v>
      </c>
      <c r="Q161" s="369"/>
      <c r="R161" s="348" t="s">
        <v>10</v>
      </c>
      <c r="S161" s="345" t="s">
        <v>119</v>
      </c>
      <c r="T161" s="345"/>
      <c r="U161" s="345"/>
      <c r="V161" s="345"/>
      <c r="W161" s="345"/>
      <c r="X161" s="350"/>
      <c r="Y161" s="359"/>
      <c r="Z161" s="353"/>
      <c r="AA161" s="353"/>
      <c r="AB161" s="354"/>
      <c r="AC161" s="359"/>
      <c r="AD161" s="353"/>
      <c r="AE161" s="353"/>
      <c r="AF161" s="354"/>
      <c r="AG161" s="335"/>
      <c r="AH161" s="335"/>
      <c r="AI161" s="335" t="str">
        <f>"33:serteikyo_kyoka_code:" &amp; IF(I161="■",1,IF(L161="■",6,IF(O161="■",2,IF(R161="■",7,0))))</f>
        <v>33:serteikyo_kyoka_code:0</v>
      </c>
      <c r="AJ161" s="335"/>
      <c r="AK161" s="335"/>
    </row>
    <row r="162" spans="1:37" s="336" customFormat="1" ht="18.75" customHeight="1">
      <c r="A162" s="318"/>
      <c r="B162" s="319"/>
      <c r="C162" s="384"/>
      <c r="D162" s="323"/>
      <c r="E162" s="322"/>
      <c r="F162" s="323"/>
      <c r="G162" s="385"/>
      <c r="H162" s="324" t="s">
        <v>91</v>
      </c>
      <c r="I162" s="325" t="s">
        <v>10</v>
      </c>
      <c r="J162" s="326" t="s">
        <v>29</v>
      </c>
      <c r="K162" s="326"/>
      <c r="L162" s="327"/>
      <c r="M162" s="328" t="s">
        <v>10</v>
      </c>
      <c r="N162" s="326" t="s">
        <v>92</v>
      </c>
      <c r="O162" s="326"/>
      <c r="P162" s="327"/>
      <c r="Q162" s="328" t="s">
        <v>10</v>
      </c>
      <c r="R162" s="329" t="s">
        <v>93</v>
      </c>
      <c r="S162" s="329"/>
      <c r="T162" s="330"/>
      <c r="U162" s="330"/>
      <c r="V162" s="330"/>
      <c r="W162" s="330"/>
      <c r="X162" s="331"/>
      <c r="Y162" s="332" t="s">
        <v>10</v>
      </c>
      <c r="Z162" s="333" t="s">
        <v>21</v>
      </c>
      <c r="AA162" s="333"/>
      <c r="AB162" s="334"/>
      <c r="AC162" s="332" t="s">
        <v>10</v>
      </c>
      <c r="AD162" s="333" t="s">
        <v>21</v>
      </c>
      <c r="AE162" s="333"/>
      <c r="AF162" s="334"/>
      <c r="AG162" s="335" t="str">
        <f>"ser_code = '" &amp; IF(A167="■",27,"") &amp; "'"</f>
        <v>ser_code = ''</v>
      </c>
      <c r="AH162" s="335"/>
      <c r="AI162" s="335" t="str">
        <f>"27:"&amp;IF(AND(I162="□",M162="□",Q162="□"),"ketu_kangos_code:0",IF(I162="■","ketu_kangos_code:1:ketu_kshoku_code:1",IF(M162="■","ketu_kangos_code:2","ketu_kangos_code:1")&amp;IF(Q162="■",":ketu_kshoku_code:2",":ketu_kshoku_code:1")))</f>
        <v>27:ketu_kangos_code:0</v>
      </c>
      <c r="AJ162" s="335" t="str">
        <f>"27:field203:" &amp; IF(Y162="■",1,IF(Y163="■",2,0))</f>
        <v>27:field203:0</v>
      </c>
      <c r="AK162" s="335" t="str">
        <f>"27:waribiki_code:" &amp; IF(AC162="■",1,IF(AC163="■",2,0))</f>
        <v>27:waribiki_code:0</v>
      </c>
    </row>
    <row r="163" spans="1:37" s="336" customFormat="1" ht="19.5" customHeight="1">
      <c r="A163" s="337"/>
      <c r="B163" s="338"/>
      <c r="C163" s="386"/>
      <c r="D163" s="387"/>
      <c r="E163" s="341"/>
      <c r="F163" s="342"/>
      <c r="G163" s="355"/>
      <c r="H163" s="356" t="s">
        <v>25</v>
      </c>
      <c r="I163" s="344" t="s">
        <v>10</v>
      </c>
      <c r="J163" s="345" t="s">
        <v>26</v>
      </c>
      <c r="K163" s="346"/>
      <c r="L163" s="347"/>
      <c r="M163" s="348" t="s">
        <v>10</v>
      </c>
      <c r="N163" s="345" t="s">
        <v>27</v>
      </c>
      <c r="O163" s="357"/>
      <c r="P163" s="345"/>
      <c r="Q163" s="349"/>
      <c r="R163" s="349"/>
      <c r="S163" s="349"/>
      <c r="T163" s="349"/>
      <c r="U163" s="349"/>
      <c r="V163" s="349"/>
      <c r="W163" s="349"/>
      <c r="X163" s="358"/>
      <c r="Y163" s="351" t="s">
        <v>10</v>
      </c>
      <c r="Z163" s="352" t="s">
        <v>23</v>
      </c>
      <c r="AA163" s="353"/>
      <c r="AB163" s="354"/>
      <c r="AC163" s="351" t="s">
        <v>10</v>
      </c>
      <c r="AD163" s="352" t="s">
        <v>23</v>
      </c>
      <c r="AE163" s="353"/>
      <c r="AF163" s="354"/>
      <c r="AG163" s="335" t="str">
        <f>"27:sisetukbn_code:" &amp; IF(D166="■",1,IF(D167="■",2,IF(D168="■",5,IF(D169="■",6,0))))</f>
        <v>27:sisetukbn_code:0</v>
      </c>
      <c r="AH163" s="335"/>
      <c r="AI163" s="335" t="str">
        <f>"27:field223:" &amp; IF(I163="■",1,IF(M163="■",2,0))</f>
        <v>27:field223:0</v>
      </c>
      <c r="AJ163" s="335"/>
      <c r="AK163" s="335"/>
    </row>
    <row r="164" spans="1:37" s="336" customFormat="1" ht="19.5" customHeight="1">
      <c r="A164" s="337"/>
      <c r="B164" s="338"/>
      <c r="C164" s="386"/>
      <c r="D164" s="387"/>
      <c r="E164" s="341"/>
      <c r="F164" s="342"/>
      <c r="G164" s="355"/>
      <c r="H164" s="356" t="s">
        <v>94</v>
      </c>
      <c r="I164" s="344" t="s">
        <v>10</v>
      </c>
      <c r="J164" s="345" t="s">
        <v>26</v>
      </c>
      <c r="K164" s="346"/>
      <c r="L164" s="347"/>
      <c r="M164" s="348" t="s">
        <v>10</v>
      </c>
      <c r="N164" s="345" t="s">
        <v>27</v>
      </c>
      <c r="O164" s="357"/>
      <c r="P164" s="345"/>
      <c r="Q164" s="349"/>
      <c r="R164" s="349"/>
      <c r="S164" s="349"/>
      <c r="T164" s="349"/>
      <c r="U164" s="349"/>
      <c r="V164" s="349"/>
      <c r="W164" s="349"/>
      <c r="X164" s="358"/>
      <c r="Y164" s="387"/>
      <c r="Z164" s="352"/>
      <c r="AA164" s="353"/>
      <c r="AB164" s="354"/>
      <c r="AC164" s="387"/>
      <c r="AD164" s="352"/>
      <c r="AE164" s="353"/>
      <c r="AF164" s="354"/>
      <c r="AG164" s="335"/>
      <c r="AH164" s="335"/>
      <c r="AI164" s="335" t="str">
        <f>"27:field232:" &amp; IF(I164="■",1,IF(M164="■",2,0))</f>
        <v>27:field232:0</v>
      </c>
      <c r="AJ164" s="335"/>
      <c r="AK164" s="335"/>
    </row>
    <row r="165" spans="1:37" s="336" customFormat="1" ht="18.75" customHeight="1">
      <c r="A165" s="337"/>
      <c r="B165" s="338"/>
      <c r="C165" s="386"/>
      <c r="D165" s="387"/>
      <c r="E165" s="341"/>
      <c r="F165" s="342"/>
      <c r="G165" s="355"/>
      <c r="H165" s="343" t="s">
        <v>375</v>
      </c>
      <c r="I165" s="344" t="s">
        <v>10</v>
      </c>
      <c r="J165" s="345" t="s">
        <v>29</v>
      </c>
      <c r="K165" s="345"/>
      <c r="L165" s="357"/>
      <c r="M165" s="348" t="s">
        <v>10</v>
      </c>
      <c r="N165" s="345" t="s">
        <v>189</v>
      </c>
      <c r="O165" s="357"/>
      <c r="P165" s="348" t="s">
        <v>10</v>
      </c>
      <c r="Q165" s="345" t="s">
        <v>378</v>
      </c>
      <c r="R165" s="357"/>
      <c r="S165" s="345"/>
      <c r="T165" s="357"/>
      <c r="U165" s="345"/>
      <c r="V165" s="346"/>
      <c r="W165" s="346"/>
      <c r="X165" s="362"/>
      <c r="Y165" s="359"/>
      <c r="Z165" s="353"/>
      <c r="AA165" s="353"/>
      <c r="AB165" s="354"/>
      <c r="AC165" s="359"/>
      <c r="AD165" s="353"/>
      <c r="AE165" s="353"/>
      <c r="AF165" s="354"/>
      <c r="AG165" s="335"/>
      <c r="AH165" s="335"/>
      <c r="AI165" s="335" t="str">
        <f>"27:yakankango_code:" &amp; IF(I165="■",1,IF(M165="■",3,IF(P165="■",2,0)))</f>
        <v>27:yakankango_code:0</v>
      </c>
      <c r="AJ165" s="335"/>
      <c r="AK165" s="335"/>
    </row>
    <row r="166" spans="1:37" s="336" customFormat="1" ht="18.75" customHeight="1">
      <c r="A166" s="337"/>
      <c r="B166" s="338"/>
      <c r="C166" s="386"/>
      <c r="D166" s="351" t="s">
        <v>10</v>
      </c>
      <c r="E166" s="341" t="s">
        <v>182</v>
      </c>
      <c r="F166" s="342"/>
      <c r="G166" s="355"/>
      <c r="H166" s="343" t="s">
        <v>192</v>
      </c>
      <c r="I166" s="344" t="s">
        <v>10</v>
      </c>
      <c r="J166" s="345" t="s">
        <v>29</v>
      </c>
      <c r="K166" s="346"/>
      <c r="L166" s="348" t="s">
        <v>10</v>
      </c>
      <c r="M166" s="345" t="s">
        <v>35</v>
      </c>
      <c r="N166" s="345"/>
      <c r="O166" s="346"/>
      <c r="P166" s="346"/>
      <c r="Q166" s="346"/>
      <c r="R166" s="346"/>
      <c r="S166" s="346"/>
      <c r="T166" s="346"/>
      <c r="U166" s="346"/>
      <c r="V166" s="346"/>
      <c r="W166" s="346"/>
      <c r="X166" s="362"/>
      <c r="Y166" s="359"/>
      <c r="Z166" s="353"/>
      <c r="AA166" s="353"/>
      <c r="AB166" s="354"/>
      <c r="AC166" s="359"/>
      <c r="AD166" s="353"/>
      <c r="AE166" s="353"/>
      <c r="AF166" s="354"/>
      <c r="AG166" s="335"/>
      <c r="AH166" s="335"/>
      <c r="AI166" s="335" t="str">
        <f>"27:jyakuninti_uke_code:" &amp; IF(I166="■",1,IF(L166="■",2,0))</f>
        <v>27:jyakuninti_uke_code:0</v>
      </c>
      <c r="AJ166" s="335"/>
      <c r="AK166" s="335"/>
    </row>
    <row r="167" spans="1:37" s="336" customFormat="1" ht="18.75" customHeight="1">
      <c r="A167" s="351" t="s">
        <v>10</v>
      </c>
      <c r="B167" s="338">
        <v>27</v>
      </c>
      <c r="C167" s="386" t="s">
        <v>197</v>
      </c>
      <c r="D167" s="351" t="s">
        <v>10</v>
      </c>
      <c r="E167" s="341" t="s">
        <v>184</v>
      </c>
      <c r="F167" s="342"/>
      <c r="G167" s="341"/>
      <c r="H167" s="364" t="s">
        <v>376</v>
      </c>
      <c r="I167" s="344" t="s">
        <v>10</v>
      </c>
      <c r="J167" s="345" t="s">
        <v>29</v>
      </c>
      <c r="K167" s="345"/>
      <c r="L167" s="348" t="s">
        <v>10</v>
      </c>
      <c r="M167" s="365" t="s">
        <v>35</v>
      </c>
      <c r="N167" s="345"/>
      <c r="O167" s="345"/>
      <c r="P167" s="345"/>
      <c r="Q167" s="346"/>
      <c r="R167" s="346"/>
      <c r="S167" s="346"/>
      <c r="T167" s="346"/>
      <c r="U167" s="346"/>
      <c r="V167" s="346"/>
      <c r="W167" s="346"/>
      <c r="X167" s="362"/>
      <c r="Y167" s="359"/>
      <c r="Z167" s="353"/>
      <c r="AA167" s="353"/>
      <c r="AB167" s="354"/>
      <c r="AC167" s="359"/>
      <c r="AD167" s="353"/>
      <c r="AE167" s="353"/>
      <c r="AF167" s="354"/>
      <c r="AG167" s="335"/>
      <c r="AH167" s="335"/>
      <c r="AI167" s="335" t="str">
        <f>"27:field226:" &amp; IF(I167="■",1,IF(L167="■",2,0))</f>
        <v>27:field226:0</v>
      </c>
      <c r="AJ167" s="335"/>
      <c r="AK167" s="335"/>
    </row>
    <row r="168" spans="1:37" s="336" customFormat="1" ht="18.75" customHeight="1">
      <c r="A168" s="337"/>
      <c r="B168" s="338"/>
      <c r="C168" s="386" t="s">
        <v>198</v>
      </c>
      <c r="D168" s="351" t="s">
        <v>10</v>
      </c>
      <c r="E168" s="341" t="s">
        <v>190</v>
      </c>
      <c r="F168" s="342"/>
      <c r="G168" s="341"/>
      <c r="H168" s="364" t="s">
        <v>377</v>
      </c>
      <c r="I168" s="344" t="s">
        <v>10</v>
      </c>
      <c r="J168" s="345" t="s">
        <v>29</v>
      </c>
      <c r="K168" s="345"/>
      <c r="L168" s="348" t="s">
        <v>10</v>
      </c>
      <c r="M168" s="365" t="s">
        <v>35</v>
      </c>
      <c r="N168" s="345"/>
      <c r="O168" s="345"/>
      <c r="P168" s="345"/>
      <c r="Q168" s="346"/>
      <c r="R168" s="346"/>
      <c r="S168" s="346"/>
      <c r="T168" s="346"/>
      <c r="U168" s="346"/>
      <c r="V168" s="346"/>
      <c r="W168" s="346"/>
      <c r="X168" s="362"/>
      <c r="Y168" s="359"/>
      <c r="Z168" s="353"/>
      <c r="AA168" s="353"/>
      <c r="AB168" s="354"/>
      <c r="AC168" s="359"/>
      <c r="AD168" s="353"/>
      <c r="AE168" s="353"/>
      <c r="AF168" s="354"/>
      <c r="AG168" s="335"/>
      <c r="AH168" s="335"/>
      <c r="AI168" s="335" t="str">
        <f>"27:field227:" &amp; IF(I168="■",1,IF(L168="■",2,0))</f>
        <v>27:field227:0</v>
      </c>
      <c r="AJ168" s="335"/>
      <c r="AK168" s="335"/>
    </row>
    <row r="169" spans="1:37" s="336" customFormat="1" ht="18.75" customHeight="1">
      <c r="A169" s="337"/>
      <c r="B169" s="338"/>
      <c r="C169" s="386"/>
      <c r="D169" s="351" t="s">
        <v>10</v>
      </c>
      <c r="E169" s="341" t="s">
        <v>193</v>
      </c>
      <c r="F169" s="342"/>
      <c r="G169" s="355"/>
      <c r="H169" s="366" t="s">
        <v>170</v>
      </c>
      <c r="I169" s="344" t="s">
        <v>10</v>
      </c>
      <c r="J169" s="345" t="s">
        <v>29</v>
      </c>
      <c r="K169" s="345"/>
      <c r="L169" s="348" t="s">
        <v>10</v>
      </c>
      <c r="M169" s="345" t="s">
        <v>30</v>
      </c>
      <c r="N169" s="345"/>
      <c r="O169" s="348" t="s">
        <v>10</v>
      </c>
      <c r="P169" s="345" t="s">
        <v>31</v>
      </c>
      <c r="Q169" s="349"/>
      <c r="R169" s="349"/>
      <c r="S169" s="349"/>
      <c r="T169" s="349"/>
      <c r="U169" s="367"/>
      <c r="V169" s="367"/>
      <c r="W169" s="367"/>
      <c r="X169" s="368"/>
      <c r="Y169" s="359"/>
      <c r="Z169" s="353"/>
      <c r="AA169" s="353"/>
      <c r="AB169" s="354"/>
      <c r="AC169" s="359"/>
      <c r="AD169" s="353"/>
      <c r="AE169" s="353"/>
      <c r="AF169" s="354"/>
      <c r="AG169" s="335"/>
      <c r="AH169" s="335"/>
      <c r="AI169" s="335" t="str">
        <f>"27:field225:" &amp; IF(I169="■",1,IF(L169="■",2,IF(O169="■",3,0)))</f>
        <v>27:field225:0</v>
      </c>
      <c r="AJ169" s="335"/>
      <c r="AK169" s="335"/>
    </row>
    <row r="170" spans="1:37" s="336" customFormat="1" ht="18.75" customHeight="1">
      <c r="A170" s="337"/>
      <c r="B170" s="338"/>
      <c r="C170" s="386"/>
      <c r="D170" s="387"/>
      <c r="E170" s="341"/>
      <c r="F170" s="342"/>
      <c r="G170" s="355"/>
      <c r="H170" s="360" t="s">
        <v>196</v>
      </c>
      <c r="I170" s="344" t="s">
        <v>10</v>
      </c>
      <c r="J170" s="345" t="s">
        <v>29</v>
      </c>
      <c r="K170" s="345"/>
      <c r="L170" s="348" t="s">
        <v>10</v>
      </c>
      <c r="M170" s="345" t="s">
        <v>52</v>
      </c>
      <c r="N170" s="345"/>
      <c r="O170" s="348" t="s">
        <v>10</v>
      </c>
      <c r="P170" s="345" t="s">
        <v>71</v>
      </c>
      <c r="Q170" s="369"/>
      <c r="R170" s="348" t="s">
        <v>10</v>
      </c>
      <c r="S170" s="345" t="s">
        <v>119</v>
      </c>
      <c r="T170" s="345"/>
      <c r="U170" s="345"/>
      <c r="V170" s="345"/>
      <c r="W170" s="345"/>
      <c r="X170" s="350"/>
      <c r="Y170" s="359"/>
      <c r="Z170" s="353"/>
      <c r="AA170" s="353"/>
      <c r="AB170" s="354"/>
      <c r="AC170" s="359"/>
      <c r="AD170" s="353"/>
      <c r="AE170" s="353"/>
      <c r="AF170" s="354"/>
      <c r="AG170" s="335"/>
      <c r="AH170" s="335"/>
      <c r="AI170" s="335" t="str">
        <f>"27:serteikyo_kyoka_code:" &amp; IF(I170="■",1,IF(L170="■",6,IF(O170="■",2,IF(R170="■",7,0))))</f>
        <v>27:serteikyo_kyoka_code:0</v>
      </c>
      <c r="AJ170" s="335"/>
      <c r="AK170" s="335"/>
    </row>
    <row r="171" spans="1:37" ht="18.75" customHeight="1">
      <c r="A171" s="133"/>
      <c r="B171" s="134"/>
      <c r="C171" s="135"/>
      <c r="D171" s="136"/>
      <c r="E171" s="129"/>
      <c r="F171" s="137"/>
      <c r="G171" s="138"/>
      <c r="H171" s="187" t="s">
        <v>199</v>
      </c>
      <c r="I171" s="272" t="s">
        <v>10</v>
      </c>
      <c r="J171" s="175" t="s">
        <v>29</v>
      </c>
      <c r="K171" s="223"/>
      <c r="L171" s="275" t="s">
        <v>10</v>
      </c>
      <c r="M171" s="175" t="s">
        <v>35</v>
      </c>
      <c r="N171" s="223"/>
      <c r="O171" s="223"/>
      <c r="P171" s="223"/>
      <c r="Q171" s="223"/>
      <c r="R171" s="223"/>
      <c r="S171" s="223"/>
      <c r="T171" s="223"/>
      <c r="U171" s="223"/>
      <c r="V171" s="223"/>
      <c r="W171" s="223"/>
      <c r="X171" s="234"/>
      <c r="Y171" s="271" t="s">
        <v>10</v>
      </c>
      <c r="Z171" s="127" t="s">
        <v>21</v>
      </c>
      <c r="AA171" s="127"/>
      <c r="AB171" s="139"/>
      <c r="AC171" s="413"/>
      <c r="AD171" s="414"/>
      <c r="AE171" s="414"/>
      <c r="AF171" s="415"/>
      <c r="AG171" s="260" t="str">
        <f>"ser_code = '" &amp; IF(A173="■",17,"") &amp; "'"</f>
        <v>ser_code = ''</v>
      </c>
      <c r="AI171" s="260" t="str">
        <f>"17:tokutiiki_code:" &amp; IF(I171="■",1,IF(L171="■",2,0))</f>
        <v>17:tokutiiki_code:0</v>
      </c>
      <c r="AJ171" s="260" t="str">
        <f>"17:field203:" &amp; IF(Y171="■",1,IF(Y172="■",2,0))</f>
        <v>17:field203:0</v>
      </c>
    </row>
    <row r="172" spans="1:37" ht="18.75" customHeight="1">
      <c r="A172" s="140"/>
      <c r="B172" s="141"/>
      <c r="C172" s="142"/>
      <c r="D172" s="143"/>
      <c r="E172" s="132"/>
      <c r="F172" s="144"/>
      <c r="G172" s="145"/>
      <c r="H172" s="396" t="s">
        <v>77</v>
      </c>
      <c r="I172" s="422" t="s">
        <v>10</v>
      </c>
      <c r="J172" s="403" t="s">
        <v>39</v>
      </c>
      <c r="K172" s="403"/>
      <c r="L172" s="403"/>
      <c r="M172" s="402" t="s">
        <v>10</v>
      </c>
      <c r="N172" s="403" t="s">
        <v>40</v>
      </c>
      <c r="O172" s="403"/>
      <c r="P172" s="403"/>
      <c r="Q172" s="232"/>
      <c r="R172" s="232"/>
      <c r="S172" s="232"/>
      <c r="T172" s="232"/>
      <c r="U172" s="232"/>
      <c r="V172" s="232"/>
      <c r="W172" s="232"/>
      <c r="X172" s="233"/>
      <c r="Y172" s="262" t="s">
        <v>10</v>
      </c>
      <c r="Z172" s="130" t="s">
        <v>23</v>
      </c>
      <c r="AA172" s="146"/>
      <c r="AB172" s="147"/>
      <c r="AC172" s="416"/>
      <c r="AD172" s="417"/>
      <c r="AE172" s="417"/>
      <c r="AF172" s="418"/>
      <c r="AI172" s="260" t="str">
        <f>"17:chuusankanti_tiiki_code:" &amp; IF(I172="■",1,IF(M172="■",2,0))</f>
        <v>17:chuusankanti_tiiki_code:0</v>
      </c>
    </row>
    <row r="173" spans="1:37" ht="18.75" customHeight="1">
      <c r="A173" s="262" t="s">
        <v>10</v>
      </c>
      <c r="B173" s="141">
        <v>17</v>
      </c>
      <c r="C173" s="142" t="s">
        <v>200</v>
      </c>
      <c r="D173" s="143"/>
      <c r="E173" s="132"/>
      <c r="F173" s="144"/>
      <c r="G173" s="145"/>
      <c r="H173" s="397"/>
      <c r="I173" s="422"/>
      <c r="J173" s="401"/>
      <c r="K173" s="401"/>
      <c r="L173" s="401"/>
      <c r="M173" s="399"/>
      <c r="N173" s="401"/>
      <c r="O173" s="401"/>
      <c r="P173" s="401"/>
      <c r="Q173" s="218"/>
      <c r="R173" s="218"/>
      <c r="S173" s="218"/>
      <c r="T173" s="218"/>
      <c r="U173" s="218"/>
      <c r="V173" s="218"/>
      <c r="W173" s="218"/>
      <c r="X173" s="219"/>
      <c r="Y173" s="149"/>
      <c r="Z173" s="146"/>
      <c r="AA173" s="146"/>
      <c r="AB173" s="147"/>
      <c r="AC173" s="416"/>
      <c r="AD173" s="417"/>
      <c r="AE173" s="417"/>
      <c r="AF173" s="418"/>
    </row>
    <row r="174" spans="1:37" ht="18.75" customHeight="1">
      <c r="A174" s="140"/>
      <c r="B174" s="141"/>
      <c r="C174" s="142"/>
      <c r="D174" s="143"/>
      <c r="E174" s="132"/>
      <c r="F174" s="144"/>
      <c r="G174" s="145"/>
      <c r="H174" s="396" t="s">
        <v>79</v>
      </c>
      <c r="I174" s="424" t="s">
        <v>10</v>
      </c>
      <c r="J174" s="403" t="s">
        <v>39</v>
      </c>
      <c r="K174" s="403"/>
      <c r="L174" s="403"/>
      <c r="M174" s="402" t="s">
        <v>10</v>
      </c>
      <c r="N174" s="403" t="s">
        <v>40</v>
      </c>
      <c r="O174" s="403"/>
      <c r="P174" s="403"/>
      <c r="Q174" s="232"/>
      <c r="R174" s="232"/>
      <c r="S174" s="232"/>
      <c r="T174" s="232"/>
      <c r="U174" s="232"/>
      <c r="V174" s="232"/>
      <c r="W174" s="232"/>
      <c r="X174" s="233"/>
      <c r="Y174" s="149"/>
      <c r="Z174" s="146"/>
      <c r="AA174" s="146"/>
      <c r="AB174" s="147"/>
      <c r="AC174" s="416"/>
      <c r="AD174" s="417"/>
      <c r="AE174" s="417"/>
      <c r="AF174" s="418"/>
      <c r="AI174" s="260" t="str">
        <f>"17:chuusankanti_kibo_code:" &amp; IF(I174="■",1,IF(M174="■",2,0))</f>
        <v>17:chuusankanti_kibo_code:0</v>
      </c>
    </row>
    <row r="175" spans="1:37" ht="18.75" customHeight="1">
      <c r="A175" s="159"/>
      <c r="B175" s="160"/>
      <c r="C175" s="161"/>
      <c r="D175" s="162"/>
      <c r="E175" s="163"/>
      <c r="F175" s="164"/>
      <c r="G175" s="165"/>
      <c r="H175" s="423"/>
      <c r="I175" s="425"/>
      <c r="J175" s="407"/>
      <c r="K175" s="407"/>
      <c r="L175" s="407"/>
      <c r="M175" s="406"/>
      <c r="N175" s="407"/>
      <c r="O175" s="407"/>
      <c r="P175" s="407"/>
      <c r="Q175" s="235"/>
      <c r="R175" s="235"/>
      <c r="S175" s="235"/>
      <c r="T175" s="235"/>
      <c r="U175" s="235"/>
      <c r="V175" s="235"/>
      <c r="W175" s="235"/>
      <c r="X175" s="236"/>
      <c r="Y175" s="169"/>
      <c r="Z175" s="170"/>
      <c r="AA175" s="170"/>
      <c r="AB175" s="171"/>
      <c r="AC175" s="419"/>
      <c r="AD175" s="420"/>
      <c r="AE175" s="420"/>
      <c r="AF175" s="421"/>
    </row>
    <row r="176" spans="1:37" ht="20.25" customHeight="1"/>
    <row r="177" spans="1:35" ht="36" customHeight="1">
      <c r="A177" s="428" t="s">
        <v>201</v>
      </c>
      <c r="B177" s="428"/>
      <c r="C177" s="428"/>
      <c r="D177" s="428"/>
      <c r="E177" s="428"/>
      <c r="F177" s="428"/>
      <c r="G177" s="428"/>
      <c r="H177" s="428"/>
      <c r="I177" s="428"/>
      <c r="J177" s="428"/>
      <c r="K177" s="428"/>
      <c r="L177" s="428"/>
      <c r="M177" s="428"/>
      <c r="N177" s="428"/>
      <c r="O177" s="428"/>
      <c r="P177" s="428"/>
      <c r="Q177" s="428"/>
      <c r="R177" s="428"/>
      <c r="S177" s="428"/>
      <c r="T177" s="428"/>
      <c r="U177" s="428"/>
      <c r="V177" s="428"/>
      <c r="W177" s="428"/>
      <c r="X177" s="428"/>
      <c r="Y177" s="428"/>
      <c r="Z177" s="428"/>
      <c r="AA177" s="428"/>
      <c r="AB177" s="428"/>
      <c r="AC177" s="428"/>
      <c r="AD177" s="428"/>
      <c r="AE177" s="428"/>
      <c r="AF177" s="428"/>
    </row>
    <row r="178" spans="1:35" ht="20.25" customHeight="1">
      <c r="AG178" s="87" t="s">
        <v>379</v>
      </c>
    </row>
    <row r="179" spans="1:35" ht="30" customHeight="1">
      <c r="S179" s="429" t="s">
        <v>1</v>
      </c>
      <c r="T179" s="430"/>
      <c r="U179" s="430"/>
      <c r="V179" s="431"/>
      <c r="W179" s="277"/>
      <c r="X179" s="292"/>
      <c r="Y179" s="292"/>
      <c r="Z179" s="292"/>
      <c r="AA179" s="292"/>
      <c r="AB179" s="292"/>
      <c r="AC179" s="292"/>
      <c r="AD179" s="292"/>
      <c r="AE179" s="292"/>
      <c r="AF179" s="293"/>
      <c r="AG179" s="260" t="str">
        <f>"kaigo_num='" &amp;W179&amp;X179&amp;Y179&amp;Z179&amp;AA179&amp;AB179&amp;AC179&amp;AD179&amp;AE179&amp;AF179&amp; "'"</f>
        <v>kaigo_num=''</v>
      </c>
    </row>
    <row r="180" spans="1:35" ht="20.25" customHeight="1"/>
    <row r="181" spans="1:35" ht="18" customHeight="1">
      <c r="A181" s="429" t="s">
        <v>202</v>
      </c>
      <c r="B181" s="430"/>
      <c r="C181" s="431"/>
      <c r="D181" s="429" t="s">
        <v>3</v>
      </c>
      <c r="E181" s="431"/>
      <c r="F181" s="429" t="s">
        <v>4</v>
      </c>
      <c r="G181" s="431"/>
      <c r="H181" s="429" t="s">
        <v>5</v>
      </c>
      <c r="I181" s="430"/>
      <c r="J181" s="430"/>
      <c r="K181" s="430"/>
      <c r="L181" s="430"/>
      <c r="M181" s="430"/>
      <c r="N181" s="430"/>
      <c r="O181" s="430"/>
      <c r="P181" s="430"/>
      <c r="Q181" s="430"/>
      <c r="R181" s="430"/>
      <c r="S181" s="430"/>
      <c r="T181" s="430"/>
      <c r="U181" s="430"/>
      <c r="V181" s="430"/>
      <c r="W181" s="430"/>
      <c r="X181" s="430"/>
      <c r="Y181" s="430"/>
      <c r="Z181" s="430"/>
      <c r="AA181" s="430"/>
      <c r="AB181" s="430"/>
      <c r="AC181" s="430"/>
      <c r="AD181" s="430"/>
      <c r="AE181" s="430"/>
      <c r="AF181" s="431"/>
    </row>
    <row r="182" spans="1:35" ht="18.75" customHeight="1">
      <c r="A182" s="432" t="s">
        <v>8</v>
      </c>
      <c r="B182" s="433"/>
      <c r="C182" s="434"/>
      <c r="D182" s="243"/>
      <c r="E182" s="186"/>
      <c r="F182" s="136"/>
      <c r="G182" s="186"/>
      <c r="H182" s="438" t="s">
        <v>9</v>
      </c>
      <c r="I182" s="263" t="s">
        <v>10</v>
      </c>
      <c r="J182" s="127" t="s">
        <v>11</v>
      </c>
      <c r="K182" s="128"/>
      <c r="L182" s="128"/>
      <c r="M182" s="263" t="s">
        <v>10</v>
      </c>
      <c r="N182" s="127" t="s">
        <v>12</v>
      </c>
      <c r="O182" s="128"/>
      <c r="P182" s="128"/>
      <c r="Q182" s="263" t="s">
        <v>10</v>
      </c>
      <c r="R182" s="127" t="s">
        <v>13</v>
      </c>
      <c r="S182" s="128"/>
      <c r="T182" s="128"/>
      <c r="U182" s="263" t="s">
        <v>10</v>
      </c>
      <c r="V182" s="127" t="s">
        <v>14</v>
      </c>
      <c r="W182" s="128"/>
      <c r="X182" s="128"/>
      <c r="Y182" s="127"/>
      <c r="Z182" s="127"/>
      <c r="AA182" s="127"/>
      <c r="AB182" s="127"/>
      <c r="AC182" s="127"/>
      <c r="AD182" s="127"/>
      <c r="AE182" s="127"/>
      <c r="AF182" s="138"/>
      <c r="AG182" s="261" t="str">
        <f>"tiikikbn_code:"&amp; IF(I182="■",1,IF(M182="■",6,IF(Q182="■",7,IF(U182="■",2,IF(I183="■",3,IF(M183="■",4,IF(Q183="■",9,IF(U183="■",5,0))))))))</f>
        <v>tiikikbn_code:0</v>
      </c>
    </row>
    <row r="183" spans="1:35" ht="18.75" customHeight="1">
      <c r="A183" s="435"/>
      <c r="B183" s="436"/>
      <c r="C183" s="437"/>
      <c r="D183" s="244"/>
      <c r="E183" s="188"/>
      <c r="F183" s="162"/>
      <c r="G183" s="188"/>
      <c r="H183" s="439"/>
      <c r="I183" s="279" t="s">
        <v>10</v>
      </c>
      <c r="J183" s="245" t="s">
        <v>15</v>
      </c>
      <c r="K183" s="246"/>
      <c r="L183" s="246"/>
      <c r="M183" s="263" t="s">
        <v>10</v>
      </c>
      <c r="N183" s="245" t="s">
        <v>16</v>
      </c>
      <c r="O183" s="246"/>
      <c r="P183" s="246"/>
      <c r="Q183" s="263" t="s">
        <v>10</v>
      </c>
      <c r="R183" s="245" t="s">
        <v>17</v>
      </c>
      <c r="S183" s="246"/>
      <c r="T183" s="246"/>
      <c r="U183" s="263" t="s">
        <v>10</v>
      </c>
      <c r="V183" s="245" t="s">
        <v>18</v>
      </c>
      <c r="W183" s="246"/>
      <c r="X183" s="246"/>
      <c r="Y183" s="247"/>
      <c r="Z183" s="247"/>
      <c r="AA183" s="247"/>
      <c r="AB183" s="247"/>
      <c r="AC183" s="247"/>
      <c r="AD183" s="247"/>
      <c r="AE183" s="247"/>
      <c r="AF183" s="188"/>
    </row>
    <row r="184" spans="1:35" ht="18.75" customHeight="1">
      <c r="A184" s="133"/>
      <c r="B184" s="134"/>
      <c r="C184" s="135"/>
      <c r="D184" s="136"/>
      <c r="E184" s="129"/>
      <c r="F184" s="137"/>
      <c r="G184" s="138"/>
      <c r="H184" s="440" t="s">
        <v>19</v>
      </c>
      <c r="I184" s="271" t="s">
        <v>10</v>
      </c>
      <c r="J184" s="127" t="s">
        <v>20</v>
      </c>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8"/>
      <c r="AG184" s="260" t="str">
        <f>"ser_code = '" &amp; IF(A194="■","11S","") &amp; "'"</f>
        <v>ser_code = ''</v>
      </c>
      <c r="AI184" s="260" t="str">
        <f>"11:sintaikaigo_taisei_code:" &amp; IF(I184="■",1,IF(I185="■",2,IF(I186="■",3,0)))</f>
        <v>11:sintaikaigo_taisei_code:0</v>
      </c>
    </row>
    <row r="185" spans="1:35" ht="18.75" customHeight="1">
      <c r="A185" s="140"/>
      <c r="B185" s="141"/>
      <c r="C185" s="142"/>
      <c r="D185" s="143"/>
      <c r="E185" s="132"/>
      <c r="F185" s="144"/>
      <c r="G185" s="145"/>
      <c r="H185" s="441"/>
      <c r="I185" s="262" t="s">
        <v>10</v>
      </c>
      <c r="J185" s="124" t="s">
        <v>22</v>
      </c>
      <c r="K185" s="209"/>
      <c r="L185" s="209"/>
      <c r="M185" s="209"/>
      <c r="N185" s="209"/>
      <c r="O185" s="209"/>
      <c r="P185" s="209"/>
      <c r="Q185" s="209"/>
      <c r="R185" s="209"/>
      <c r="S185" s="209"/>
      <c r="T185" s="209"/>
      <c r="U185" s="209"/>
      <c r="V185" s="209"/>
      <c r="W185" s="209"/>
      <c r="X185" s="209"/>
      <c r="Y185" s="209"/>
      <c r="Z185" s="209"/>
      <c r="AA185" s="209"/>
      <c r="AB185" s="209"/>
      <c r="AC185" s="209"/>
      <c r="AD185" s="209"/>
      <c r="AE185" s="209"/>
      <c r="AF185" s="210"/>
      <c r="AG185" s="260" t="str">
        <f>"11:sisetukbn_code:" &amp; IF(AND(D193="■",D194="■",D195="■"),"1;2;3",IF(AND(D193="■",D194="■"),"1;2",0))</f>
        <v>11:sisetukbn_code:0</v>
      </c>
    </row>
    <row r="186" spans="1:35" ht="18.75" customHeight="1">
      <c r="A186" s="140"/>
      <c r="B186" s="141"/>
      <c r="C186" s="142"/>
      <c r="D186" s="143"/>
      <c r="E186" s="132"/>
      <c r="F186" s="144"/>
      <c r="G186" s="145"/>
      <c r="H186" s="408"/>
      <c r="I186" s="265" t="s">
        <v>10</v>
      </c>
      <c r="J186" s="148" t="s">
        <v>24</v>
      </c>
      <c r="K186" s="211"/>
      <c r="L186" s="211"/>
      <c r="M186" s="211"/>
      <c r="N186" s="211"/>
      <c r="O186" s="211"/>
      <c r="P186" s="211"/>
      <c r="Q186" s="211"/>
      <c r="R186" s="211"/>
      <c r="S186" s="211"/>
      <c r="T186" s="211"/>
      <c r="U186" s="211"/>
      <c r="V186" s="211"/>
      <c r="W186" s="211"/>
      <c r="X186" s="211"/>
      <c r="Y186" s="211"/>
      <c r="Z186" s="211"/>
      <c r="AA186" s="211"/>
      <c r="AB186" s="211"/>
      <c r="AC186" s="211"/>
      <c r="AD186" s="211"/>
      <c r="AE186" s="211"/>
      <c r="AF186" s="212"/>
    </row>
    <row r="187" spans="1:35" ht="19.5" customHeight="1">
      <c r="A187" s="140"/>
      <c r="B187" s="141"/>
      <c r="C187" s="142"/>
      <c r="D187" s="143"/>
      <c r="E187" s="132"/>
      <c r="F187" s="144"/>
      <c r="G187" s="145"/>
      <c r="H187" s="157" t="s">
        <v>25</v>
      </c>
      <c r="I187" s="266" t="s">
        <v>10</v>
      </c>
      <c r="J187" s="151" t="s">
        <v>26</v>
      </c>
      <c r="K187" s="213"/>
      <c r="L187" s="176"/>
      <c r="M187" s="269" t="s">
        <v>10</v>
      </c>
      <c r="N187" s="151" t="s">
        <v>27</v>
      </c>
      <c r="O187" s="214"/>
      <c r="P187" s="151"/>
      <c r="Q187" s="215"/>
      <c r="R187" s="215"/>
      <c r="S187" s="215"/>
      <c r="T187" s="215"/>
      <c r="U187" s="215"/>
      <c r="V187" s="215"/>
      <c r="W187" s="215"/>
      <c r="X187" s="215"/>
      <c r="Y187" s="215"/>
      <c r="Z187" s="215"/>
      <c r="AA187" s="215"/>
      <c r="AB187" s="215"/>
      <c r="AC187" s="215"/>
      <c r="AD187" s="215"/>
      <c r="AE187" s="215"/>
      <c r="AF187" s="147"/>
      <c r="AI187" s="260" t="str">
        <f>"11:field223:" &amp; IF(I187="■",1,IF(M187="■",2,0))</f>
        <v>11:field223:0</v>
      </c>
    </row>
    <row r="188" spans="1:35" ht="18.75" customHeight="1">
      <c r="A188" s="140"/>
      <c r="B188" s="141"/>
      <c r="C188" s="142"/>
      <c r="D188" s="206"/>
      <c r="E188" s="132"/>
      <c r="F188" s="144"/>
      <c r="G188" s="145"/>
      <c r="H188" s="404" t="s">
        <v>36</v>
      </c>
      <c r="I188" s="398" t="s">
        <v>10</v>
      </c>
      <c r="J188" s="400" t="s">
        <v>29</v>
      </c>
      <c r="K188" s="400"/>
      <c r="L188" s="398" t="s">
        <v>10</v>
      </c>
      <c r="M188" s="400" t="s">
        <v>35</v>
      </c>
      <c r="N188" s="400"/>
      <c r="O188" s="179"/>
      <c r="P188" s="179"/>
      <c r="Q188" s="179"/>
      <c r="R188" s="179"/>
      <c r="S188" s="179"/>
      <c r="T188" s="179"/>
      <c r="U188" s="179"/>
      <c r="V188" s="179"/>
      <c r="W188" s="179"/>
      <c r="X188" s="179"/>
      <c r="Y188" s="179"/>
      <c r="Z188" s="179"/>
      <c r="AA188" s="179"/>
      <c r="AB188" s="179"/>
      <c r="AC188" s="179"/>
      <c r="AD188" s="179"/>
      <c r="AE188" s="179"/>
      <c r="AF188" s="180"/>
      <c r="AI188" s="260" t="str">
        <f>"11:field179:" &amp; IF(I188="■",1,IF(L188="■",2,0))</f>
        <v>11:field179:0</v>
      </c>
    </row>
    <row r="189" spans="1:35" ht="18.75" customHeight="1">
      <c r="A189" s="206"/>
      <c r="B189" s="141"/>
      <c r="C189" s="142"/>
      <c r="D189" s="206"/>
      <c r="E189" s="132"/>
      <c r="F189" s="144"/>
      <c r="G189" s="145"/>
      <c r="H189" s="408"/>
      <c r="I189" s="399"/>
      <c r="J189" s="401"/>
      <c r="K189" s="401"/>
      <c r="L189" s="399"/>
      <c r="M189" s="401"/>
      <c r="N189" s="401"/>
      <c r="O189" s="148"/>
      <c r="P189" s="148"/>
      <c r="Q189" s="148"/>
      <c r="R189" s="148"/>
      <c r="S189" s="148"/>
      <c r="T189" s="148"/>
      <c r="U189" s="148"/>
      <c r="V189" s="148"/>
      <c r="W189" s="148"/>
      <c r="X189" s="148"/>
      <c r="Y189" s="148"/>
      <c r="Z189" s="148"/>
      <c r="AA189" s="148"/>
      <c r="AB189" s="148"/>
      <c r="AC189" s="148"/>
      <c r="AD189" s="148"/>
      <c r="AE189" s="148"/>
      <c r="AF189" s="184"/>
    </row>
    <row r="190" spans="1:35" ht="18.75" customHeight="1">
      <c r="A190" s="206"/>
      <c r="B190" s="141"/>
      <c r="C190" s="142"/>
      <c r="D190" s="206"/>
      <c r="E190" s="132"/>
      <c r="F190" s="144"/>
      <c r="G190" s="145"/>
      <c r="H190" s="404" t="s">
        <v>37</v>
      </c>
      <c r="I190" s="398" t="s">
        <v>10</v>
      </c>
      <c r="J190" s="400" t="s">
        <v>29</v>
      </c>
      <c r="K190" s="400"/>
      <c r="L190" s="398" t="s">
        <v>10</v>
      </c>
      <c r="M190" s="400" t="s">
        <v>35</v>
      </c>
      <c r="N190" s="400"/>
      <c r="O190" s="179"/>
      <c r="P190" s="179"/>
      <c r="Q190" s="179"/>
      <c r="R190" s="179"/>
      <c r="S190" s="179"/>
      <c r="T190" s="179"/>
      <c r="U190" s="179"/>
      <c r="V190" s="179"/>
      <c r="W190" s="179"/>
      <c r="X190" s="179"/>
      <c r="Y190" s="179"/>
      <c r="Z190" s="179"/>
      <c r="AA190" s="179"/>
      <c r="AB190" s="179"/>
      <c r="AC190" s="179"/>
      <c r="AD190" s="179"/>
      <c r="AE190" s="179"/>
      <c r="AF190" s="180"/>
      <c r="AI190" s="260" t="str">
        <f>"11:fieldfield180:" &amp; IF(I190="■",1,IF(L190="■",2,0))</f>
        <v>11:fieldfield180:0</v>
      </c>
    </row>
    <row r="191" spans="1:35" ht="18.75" customHeight="1">
      <c r="A191" s="206"/>
      <c r="B191" s="141"/>
      <c r="C191" s="142"/>
      <c r="D191" s="206"/>
      <c r="E191" s="132"/>
      <c r="F191" s="144"/>
      <c r="G191" s="145"/>
      <c r="H191" s="408"/>
      <c r="I191" s="399"/>
      <c r="J191" s="401"/>
      <c r="K191" s="401"/>
      <c r="L191" s="399"/>
      <c r="M191" s="401"/>
      <c r="N191" s="401"/>
      <c r="O191" s="148"/>
      <c r="P191" s="148"/>
      <c r="Q191" s="148"/>
      <c r="R191" s="148"/>
      <c r="S191" s="148"/>
      <c r="T191" s="148"/>
      <c r="U191" s="148"/>
      <c r="V191" s="148"/>
      <c r="W191" s="148"/>
      <c r="X191" s="148"/>
      <c r="Y191" s="148"/>
      <c r="Z191" s="148"/>
      <c r="AA191" s="148"/>
      <c r="AB191" s="148"/>
      <c r="AC191" s="148"/>
      <c r="AD191" s="148"/>
      <c r="AE191" s="148"/>
      <c r="AF191" s="184"/>
    </row>
    <row r="192" spans="1:35" ht="18.75" customHeight="1">
      <c r="A192" s="206"/>
      <c r="B192" s="141"/>
      <c r="C192" s="142"/>
      <c r="D192" s="205"/>
      <c r="E192" s="132"/>
      <c r="F192" s="144"/>
      <c r="G192" s="145"/>
      <c r="H192" s="396" t="s">
        <v>38</v>
      </c>
      <c r="I192" s="411" t="s">
        <v>10</v>
      </c>
      <c r="J192" s="403" t="s">
        <v>39</v>
      </c>
      <c r="K192" s="403"/>
      <c r="L192" s="403"/>
      <c r="M192" s="402" t="s">
        <v>10</v>
      </c>
      <c r="N192" s="403" t="s">
        <v>40</v>
      </c>
      <c r="O192" s="403"/>
      <c r="P192" s="403"/>
      <c r="Q192" s="409"/>
      <c r="R192" s="409"/>
      <c r="S192" s="409"/>
      <c r="T192" s="409"/>
      <c r="U192" s="409"/>
      <c r="V192" s="409"/>
      <c r="W192" s="409"/>
      <c r="X192" s="409"/>
      <c r="Y192" s="248"/>
      <c r="Z192" s="248"/>
      <c r="AA192" s="248"/>
      <c r="AB192" s="248"/>
      <c r="AC192" s="248"/>
      <c r="AD192" s="248"/>
      <c r="AE192" s="248"/>
      <c r="AF192" s="249"/>
      <c r="AI192" s="260" t="str">
        <f>"11:field233:" &amp; IF(I192="■",1,IF(M192="■",2,0))</f>
        <v>11:field233:0</v>
      </c>
    </row>
    <row r="193" spans="1:35" ht="19.5" customHeight="1">
      <c r="A193" s="140"/>
      <c r="B193" s="141"/>
      <c r="C193" s="142"/>
      <c r="D193" s="262" t="s">
        <v>10</v>
      </c>
      <c r="E193" s="132" t="s">
        <v>41</v>
      </c>
      <c r="F193" s="144"/>
      <c r="G193" s="145"/>
      <c r="H193" s="397"/>
      <c r="I193" s="412"/>
      <c r="J193" s="401"/>
      <c r="K193" s="401"/>
      <c r="L193" s="401"/>
      <c r="M193" s="399"/>
      <c r="N193" s="401"/>
      <c r="O193" s="401"/>
      <c r="P193" s="401"/>
      <c r="Q193" s="410"/>
      <c r="R193" s="410"/>
      <c r="S193" s="410"/>
      <c r="T193" s="410"/>
      <c r="U193" s="410"/>
      <c r="V193" s="410"/>
      <c r="W193" s="410"/>
      <c r="X193" s="410"/>
      <c r="Y193" s="250"/>
      <c r="Z193" s="250"/>
      <c r="AA193" s="250"/>
      <c r="AB193" s="250"/>
      <c r="AC193" s="250"/>
      <c r="AD193" s="250"/>
      <c r="AE193" s="250"/>
      <c r="AF193" s="251"/>
    </row>
    <row r="194" spans="1:35" ht="19.5" customHeight="1">
      <c r="A194" s="262" t="s">
        <v>10</v>
      </c>
      <c r="B194" s="141">
        <v>11</v>
      </c>
      <c r="C194" s="142" t="s">
        <v>42</v>
      </c>
      <c r="D194" s="262" t="s">
        <v>10</v>
      </c>
      <c r="E194" s="132" t="s">
        <v>43</v>
      </c>
      <c r="F194" s="144"/>
      <c r="G194" s="145"/>
      <c r="H194" s="396" t="s">
        <v>44</v>
      </c>
      <c r="I194" s="411" t="s">
        <v>10</v>
      </c>
      <c r="J194" s="403" t="s">
        <v>39</v>
      </c>
      <c r="K194" s="403"/>
      <c r="L194" s="403"/>
      <c r="M194" s="402" t="s">
        <v>10</v>
      </c>
      <c r="N194" s="403" t="s">
        <v>40</v>
      </c>
      <c r="O194" s="403"/>
      <c r="P194" s="403"/>
      <c r="Q194" s="409"/>
      <c r="R194" s="409"/>
      <c r="S194" s="409"/>
      <c r="T194" s="409"/>
      <c r="U194" s="409"/>
      <c r="V194" s="409"/>
      <c r="W194" s="409"/>
      <c r="X194" s="409"/>
      <c r="Y194" s="248"/>
      <c r="Z194" s="248"/>
      <c r="AA194" s="248"/>
      <c r="AB194" s="248"/>
      <c r="AC194" s="248"/>
      <c r="AD194" s="248"/>
      <c r="AE194" s="248"/>
      <c r="AF194" s="249"/>
      <c r="AI194" s="260" t="str">
        <f>"11:field234:" &amp; IF(I194="■",1,IF(M194="■",2,0))</f>
        <v>11:field234:0</v>
      </c>
    </row>
    <row r="195" spans="1:35" ht="19.5" customHeight="1">
      <c r="A195" s="206"/>
      <c r="B195" s="141"/>
      <c r="C195" s="142"/>
      <c r="D195" s="262" t="s">
        <v>10</v>
      </c>
      <c r="E195" s="132" t="s">
        <v>203</v>
      </c>
      <c r="F195" s="144"/>
      <c r="G195" s="145"/>
      <c r="H195" s="397"/>
      <c r="I195" s="412"/>
      <c r="J195" s="401"/>
      <c r="K195" s="401"/>
      <c r="L195" s="401"/>
      <c r="M195" s="399"/>
      <c r="N195" s="401"/>
      <c r="O195" s="401"/>
      <c r="P195" s="401"/>
      <c r="Q195" s="410"/>
      <c r="R195" s="410"/>
      <c r="S195" s="410"/>
      <c r="T195" s="410"/>
      <c r="U195" s="410"/>
      <c r="V195" s="410"/>
      <c r="W195" s="410"/>
      <c r="X195" s="410"/>
      <c r="Y195" s="250"/>
      <c r="Z195" s="250"/>
      <c r="AA195" s="250"/>
      <c r="AB195" s="250"/>
      <c r="AC195" s="250"/>
      <c r="AD195" s="250"/>
      <c r="AE195" s="250"/>
      <c r="AF195" s="251"/>
    </row>
    <row r="196" spans="1:35" ht="19.5" customHeight="1">
      <c r="A196" s="206"/>
      <c r="B196" s="141"/>
      <c r="C196" s="142"/>
      <c r="D196" s="205"/>
      <c r="E196" s="132"/>
      <c r="F196" s="144"/>
      <c r="G196" s="145"/>
      <c r="H196" s="396" t="s">
        <v>46</v>
      </c>
      <c r="I196" s="411" t="s">
        <v>10</v>
      </c>
      <c r="J196" s="403" t="s">
        <v>39</v>
      </c>
      <c r="K196" s="403"/>
      <c r="L196" s="403"/>
      <c r="M196" s="402" t="s">
        <v>10</v>
      </c>
      <c r="N196" s="403" t="s">
        <v>40</v>
      </c>
      <c r="O196" s="403"/>
      <c r="P196" s="403"/>
      <c r="Q196" s="409"/>
      <c r="R196" s="409"/>
      <c r="S196" s="409"/>
      <c r="T196" s="409"/>
      <c r="U196" s="409"/>
      <c r="V196" s="409"/>
      <c r="W196" s="409"/>
      <c r="X196" s="409"/>
      <c r="Y196" s="248"/>
      <c r="Z196" s="248"/>
      <c r="AA196" s="248"/>
      <c r="AB196" s="248"/>
      <c r="AC196" s="248"/>
      <c r="AD196" s="248"/>
      <c r="AE196" s="248"/>
      <c r="AF196" s="249"/>
      <c r="AI196" s="260" t="str">
        <f>"11:field235:" &amp; IF(I196="■",1,IF(M196="■",2,0))</f>
        <v>11:field235:0</v>
      </c>
    </row>
    <row r="197" spans="1:35" ht="19.5" customHeight="1">
      <c r="A197" s="140"/>
      <c r="B197" s="141"/>
      <c r="C197" s="142"/>
      <c r="F197" s="144"/>
      <c r="G197" s="145"/>
      <c r="H197" s="397"/>
      <c r="I197" s="412"/>
      <c r="J197" s="401"/>
      <c r="K197" s="401"/>
      <c r="L197" s="401"/>
      <c r="M197" s="399"/>
      <c r="N197" s="401"/>
      <c r="O197" s="401"/>
      <c r="P197" s="401"/>
      <c r="Q197" s="410"/>
      <c r="R197" s="410"/>
      <c r="S197" s="410"/>
      <c r="T197" s="410"/>
      <c r="U197" s="410"/>
      <c r="V197" s="410"/>
      <c r="W197" s="410"/>
      <c r="X197" s="410"/>
      <c r="Y197" s="250"/>
      <c r="Z197" s="250"/>
      <c r="AA197" s="250"/>
      <c r="AB197" s="250"/>
      <c r="AC197" s="250"/>
      <c r="AD197" s="250"/>
      <c r="AE197" s="250"/>
      <c r="AF197" s="251"/>
    </row>
    <row r="198" spans="1:35" ht="18.75" customHeight="1">
      <c r="A198" s="140"/>
      <c r="B198" s="141"/>
      <c r="C198" s="142"/>
      <c r="F198" s="144"/>
      <c r="G198" s="145"/>
      <c r="H198" s="173" t="s">
        <v>199</v>
      </c>
      <c r="I198" s="265" t="s">
        <v>10</v>
      </c>
      <c r="J198" s="154" t="s">
        <v>29</v>
      </c>
      <c r="K198" s="218"/>
      <c r="L198" s="276" t="s">
        <v>10</v>
      </c>
      <c r="M198" s="154" t="s">
        <v>35</v>
      </c>
      <c r="N198" s="213"/>
      <c r="O198" s="215"/>
      <c r="P198" s="215"/>
      <c r="Q198" s="215"/>
      <c r="R198" s="215"/>
      <c r="S198" s="215"/>
      <c r="T198" s="215"/>
      <c r="U198" s="215"/>
      <c r="V198" s="215"/>
      <c r="W198" s="215"/>
      <c r="X198" s="215"/>
      <c r="Y198" s="215"/>
      <c r="Z198" s="215"/>
      <c r="AA198" s="215"/>
      <c r="AB198" s="215"/>
      <c r="AC198" s="215"/>
      <c r="AD198" s="215"/>
      <c r="AE198" s="215"/>
      <c r="AF198" s="216"/>
      <c r="AI198" s="260" t="str">
        <f>"11:tokutiiki_code:" &amp; IF(I198="■",1,IF(M198="■",2,0))</f>
        <v>11:tokutiiki_code:0</v>
      </c>
    </row>
    <row r="199" spans="1:35" ht="18.75" customHeight="1">
      <c r="A199" s="140"/>
      <c r="B199" s="141"/>
      <c r="C199" s="142"/>
      <c r="D199" s="143"/>
      <c r="E199" s="132"/>
      <c r="F199" s="144"/>
      <c r="G199" s="145"/>
      <c r="H199" s="404" t="s">
        <v>77</v>
      </c>
      <c r="I199" s="402" t="s">
        <v>10</v>
      </c>
      <c r="J199" s="403" t="s">
        <v>39</v>
      </c>
      <c r="K199" s="403"/>
      <c r="L199" s="403"/>
      <c r="M199" s="402" t="s">
        <v>10</v>
      </c>
      <c r="N199" s="403" t="s">
        <v>40</v>
      </c>
      <c r="O199" s="403"/>
      <c r="P199" s="403"/>
      <c r="Q199" s="232"/>
      <c r="R199" s="232"/>
      <c r="S199" s="232"/>
      <c r="T199" s="232"/>
      <c r="U199" s="232"/>
      <c r="V199" s="232"/>
      <c r="W199" s="232"/>
      <c r="X199" s="232"/>
      <c r="Y199" s="232"/>
      <c r="Z199" s="232"/>
      <c r="AA199" s="232"/>
      <c r="AB199" s="232"/>
      <c r="AC199" s="232"/>
      <c r="AD199" s="232"/>
      <c r="AE199" s="232"/>
      <c r="AF199" s="233"/>
      <c r="AI199" s="260" t="str">
        <f>"11:chuusankanti_tiiki_code:" &amp; IF(I199="■",1,IF(M199="■",2,0))</f>
        <v>11:chuusankanti_tiiki_code:0</v>
      </c>
    </row>
    <row r="200" spans="1:35" ht="18.75" customHeight="1">
      <c r="A200" s="140"/>
      <c r="B200" s="141"/>
      <c r="C200" s="142"/>
      <c r="D200" s="143"/>
      <c r="E200" s="132"/>
      <c r="F200" s="144"/>
      <c r="G200" s="145"/>
      <c r="H200" s="408"/>
      <c r="I200" s="399"/>
      <c r="J200" s="401"/>
      <c r="K200" s="401"/>
      <c r="L200" s="401"/>
      <c r="M200" s="399"/>
      <c r="N200" s="401"/>
      <c r="O200" s="401"/>
      <c r="P200" s="401"/>
      <c r="Q200" s="211"/>
      <c r="R200" s="211"/>
      <c r="S200" s="211"/>
      <c r="T200" s="211"/>
      <c r="U200" s="211"/>
      <c r="V200" s="211"/>
      <c r="W200" s="211"/>
      <c r="X200" s="211"/>
      <c r="Y200" s="211"/>
      <c r="Z200" s="211"/>
      <c r="AA200" s="211"/>
      <c r="AB200" s="211"/>
      <c r="AC200" s="211"/>
      <c r="AD200" s="211"/>
      <c r="AE200" s="211"/>
      <c r="AF200" s="212"/>
    </row>
    <row r="201" spans="1:35" ht="18.75" customHeight="1">
      <c r="A201" s="140"/>
      <c r="B201" s="141"/>
      <c r="C201" s="142"/>
      <c r="D201" s="143"/>
      <c r="E201" s="132"/>
      <c r="F201" s="144"/>
      <c r="G201" s="145"/>
      <c r="H201" s="404" t="s">
        <v>79</v>
      </c>
      <c r="I201" s="402" t="s">
        <v>10</v>
      </c>
      <c r="J201" s="403" t="s">
        <v>39</v>
      </c>
      <c r="K201" s="403"/>
      <c r="L201" s="403"/>
      <c r="M201" s="402" t="s">
        <v>10</v>
      </c>
      <c r="N201" s="403" t="s">
        <v>40</v>
      </c>
      <c r="O201" s="403"/>
      <c r="P201" s="403"/>
      <c r="Q201" s="232"/>
      <c r="R201" s="232"/>
      <c r="S201" s="232"/>
      <c r="T201" s="232"/>
      <c r="U201" s="232"/>
      <c r="V201" s="232"/>
      <c r="W201" s="232"/>
      <c r="X201" s="232"/>
      <c r="Y201" s="232"/>
      <c r="Z201" s="232"/>
      <c r="AA201" s="232"/>
      <c r="AB201" s="232"/>
      <c r="AC201" s="232"/>
      <c r="AD201" s="232"/>
      <c r="AE201" s="232"/>
      <c r="AF201" s="233"/>
      <c r="AI201" s="260" t="str">
        <f>"11:chuusankanti_kibo_code:" &amp; IF(I201="■",1,IF(M201="■",2,0))</f>
        <v>11:chuusankanti_kibo_code:0</v>
      </c>
    </row>
    <row r="202" spans="1:35" ht="18.75" customHeight="1">
      <c r="A202" s="140"/>
      <c r="B202" s="141"/>
      <c r="C202" s="142"/>
      <c r="D202" s="143"/>
      <c r="E202" s="132"/>
      <c r="F202" s="144"/>
      <c r="G202" s="145"/>
      <c r="H202" s="408"/>
      <c r="I202" s="399"/>
      <c r="J202" s="401"/>
      <c r="K202" s="401"/>
      <c r="L202" s="401"/>
      <c r="M202" s="399"/>
      <c r="N202" s="401"/>
      <c r="O202" s="401"/>
      <c r="P202" s="401"/>
      <c r="Q202" s="211"/>
      <c r="R202" s="211"/>
      <c r="S202" s="211"/>
      <c r="T202" s="211"/>
      <c r="U202" s="211"/>
      <c r="V202" s="211"/>
      <c r="W202" s="211"/>
      <c r="X202" s="211"/>
      <c r="Y202" s="211"/>
      <c r="Z202" s="211"/>
      <c r="AA202" s="211"/>
      <c r="AB202" s="211"/>
      <c r="AC202" s="211"/>
      <c r="AD202" s="211"/>
      <c r="AE202" s="211"/>
      <c r="AF202" s="212"/>
    </row>
    <row r="203" spans="1:35" ht="19.5" customHeight="1">
      <c r="A203" s="140"/>
      <c r="B203" s="141"/>
      <c r="C203" s="142"/>
      <c r="D203" s="143"/>
      <c r="E203" s="132"/>
      <c r="F203" s="144"/>
      <c r="G203" s="145"/>
      <c r="H203" s="157" t="s">
        <v>50</v>
      </c>
      <c r="I203" s="266" t="s">
        <v>10</v>
      </c>
      <c r="J203" s="151" t="s">
        <v>29</v>
      </c>
      <c r="K203" s="151"/>
      <c r="L203" s="269" t="s">
        <v>10</v>
      </c>
      <c r="M203" s="151" t="s">
        <v>35</v>
      </c>
      <c r="N203" s="151"/>
      <c r="O203" s="215"/>
      <c r="P203" s="151"/>
      <c r="Q203" s="215"/>
      <c r="R203" s="215"/>
      <c r="S203" s="215"/>
      <c r="T203" s="215"/>
      <c r="U203" s="215"/>
      <c r="V203" s="215"/>
      <c r="W203" s="215"/>
      <c r="X203" s="215"/>
      <c r="Y203" s="215"/>
      <c r="Z203" s="215"/>
      <c r="AA203" s="215"/>
      <c r="AB203" s="215"/>
      <c r="AC203" s="215"/>
      <c r="AD203" s="215"/>
      <c r="AE203" s="215"/>
      <c r="AF203" s="252"/>
      <c r="AI203" s="260" t="str">
        <f>"11:field224:" &amp; IF(I203="■",1,IF(L203="■",2,0))</f>
        <v>11:field224:0</v>
      </c>
    </row>
    <row r="204" spans="1:35" ht="18.75" customHeight="1">
      <c r="A204" s="159"/>
      <c r="B204" s="160"/>
      <c r="C204" s="161"/>
      <c r="D204" s="162"/>
      <c r="E204" s="163"/>
      <c r="F204" s="164"/>
      <c r="G204" s="165"/>
      <c r="H204" s="161" t="s">
        <v>51</v>
      </c>
      <c r="I204" s="279" t="s">
        <v>10</v>
      </c>
      <c r="J204" s="245" t="s">
        <v>29</v>
      </c>
      <c r="K204" s="245"/>
      <c r="L204" s="273" t="s">
        <v>10</v>
      </c>
      <c r="M204" s="245" t="s">
        <v>30</v>
      </c>
      <c r="N204" s="245"/>
      <c r="O204" s="273" t="s">
        <v>10</v>
      </c>
      <c r="P204" s="245" t="s">
        <v>31</v>
      </c>
      <c r="Q204" s="228"/>
      <c r="R204" s="228"/>
      <c r="S204" s="228"/>
      <c r="T204" s="228"/>
      <c r="U204" s="228"/>
      <c r="V204" s="228"/>
      <c r="W204" s="228"/>
      <c r="X204" s="228"/>
      <c r="Y204" s="228"/>
      <c r="Z204" s="228"/>
      <c r="AA204" s="228"/>
      <c r="AB204" s="228"/>
      <c r="AC204" s="228"/>
      <c r="AD204" s="228"/>
      <c r="AE204" s="228"/>
      <c r="AF204" s="229"/>
      <c r="AI204" s="260" t="str">
        <f>"11:ninti_senmoncare_code:" &amp; IF(I204="■",1,IF(L204="■",2,IF(O204="■",3,0)))</f>
        <v>11:ninti_senmoncare_code:0</v>
      </c>
    </row>
    <row r="205" spans="1:35" ht="18.75" customHeight="1">
      <c r="A205" s="133"/>
      <c r="B205" s="134"/>
      <c r="C205" s="135"/>
      <c r="D205" s="136"/>
      <c r="E205" s="129"/>
      <c r="F205" s="137"/>
      <c r="G205" s="138"/>
      <c r="H205" s="253" t="s">
        <v>76</v>
      </c>
      <c r="I205" s="272" t="s">
        <v>10</v>
      </c>
      <c r="J205" s="175" t="s">
        <v>29</v>
      </c>
      <c r="K205" s="223"/>
      <c r="L205" s="275" t="s">
        <v>10</v>
      </c>
      <c r="M205" s="175" t="s">
        <v>35</v>
      </c>
      <c r="N205" s="223"/>
      <c r="O205" s="225"/>
      <c r="P205" s="225"/>
      <c r="Q205" s="225"/>
      <c r="R205" s="225"/>
      <c r="S205" s="225"/>
      <c r="T205" s="225"/>
      <c r="U205" s="225"/>
      <c r="V205" s="225"/>
      <c r="W205" s="225"/>
      <c r="X205" s="225"/>
      <c r="Y205" s="225"/>
      <c r="Z205" s="225"/>
      <c r="AA205" s="225"/>
      <c r="AB205" s="225"/>
      <c r="AC205" s="225"/>
      <c r="AD205" s="225"/>
      <c r="AE205" s="225"/>
      <c r="AF205" s="226"/>
      <c r="AG205" s="260" t="str">
        <f>"ser_code = '" &amp; IF(A207="■","13S","") &amp; "'"</f>
        <v>ser_code = ''</v>
      </c>
      <c r="AI205" s="260" t="str">
        <f>"13:tokutiiki_code:" &amp; IF(I205="■",1,IF(L205="■",2,0))</f>
        <v>13:tokutiiki_code:0</v>
      </c>
    </row>
    <row r="206" spans="1:35" ht="18.75" customHeight="1">
      <c r="A206" s="140"/>
      <c r="B206" s="141"/>
      <c r="C206" s="142"/>
      <c r="D206" s="262" t="s">
        <v>10</v>
      </c>
      <c r="E206" s="132" t="s">
        <v>60</v>
      </c>
      <c r="F206" s="144"/>
      <c r="G206" s="237"/>
      <c r="H206" s="404" t="s">
        <v>77</v>
      </c>
      <c r="I206" s="402" t="s">
        <v>10</v>
      </c>
      <c r="J206" s="403" t="s">
        <v>39</v>
      </c>
      <c r="K206" s="403"/>
      <c r="L206" s="403"/>
      <c r="M206" s="402" t="s">
        <v>10</v>
      </c>
      <c r="N206" s="403" t="s">
        <v>40</v>
      </c>
      <c r="O206" s="403"/>
      <c r="P206" s="403"/>
      <c r="Q206" s="232"/>
      <c r="R206" s="232"/>
      <c r="S206" s="232"/>
      <c r="T206" s="232"/>
      <c r="U206" s="232"/>
      <c r="V206" s="232"/>
      <c r="W206" s="232"/>
      <c r="X206" s="232"/>
      <c r="Y206" s="232"/>
      <c r="Z206" s="232"/>
      <c r="AA206" s="232"/>
      <c r="AB206" s="232"/>
      <c r="AC206" s="232"/>
      <c r="AD206" s="232"/>
      <c r="AE206" s="232"/>
      <c r="AF206" s="233"/>
      <c r="AG206" s="260" t="str">
        <f>"13:sisetukbn_code:" &amp; IF(D212="■",1,IF(D213="■",2,IF(D214="■",3,0)))</f>
        <v>13:sisetukbn_code:0</v>
      </c>
      <c r="AI206" s="260" t="str">
        <f>"13:chuusankanti_tiiki_code:" &amp; IF(I206="■",1,IF(M206="■",2,0))</f>
        <v>13:chuusankanti_tiiki_code:0</v>
      </c>
    </row>
    <row r="207" spans="1:35" ht="18.75" customHeight="1">
      <c r="A207" s="262" t="s">
        <v>10</v>
      </c>
      <c r="B207" s="141">
        <v>13</v>
      </c>
      <c r="C207" s="142" t="s">
        <v>61</v>
      </c>
      <c r="D207" s="262" t="s">
        <v>10</v>
      </c>
      <c r="E207" s="132" t="s">
        <v>62</v>
      </c>
      <c r="F207" s="144"/>
      <c r="G207" s="237"/>
      <c r="H207" s="408"/>
      <c r="I207" s="399"/>
      <c r="J207" s="401"/>
      <c r="K207" s="401"/>
      <c r="L207" s="401"/>
      <c r="M207" s="399"/>
      <c r="N207" s="401"/>
      <c r="O207" s="401"/>
      <c r="P207" s="401"/>
      <c r="Q207" s="211"/>
      <c r="R207" s="211"/>
      <c r="S207" s="211"/>
      <c r="T207" s="211"/>
      <c r="U207" s="211"/>
      <c r="V207" s="211"/>
      <c r="W207" s="211"/>
      <c r="X207" s="211"/>
      <c r="Y207" s="211"/>
      <c r="Z207" s="211"/>
      <c r="AA207" s="211"/>
      <c r="AB207" s="211"/>
      <c r="AC207" s="211"/>
      <c r="AD207" s="211"/>
      <c r="AE207" s="211"/>
      <c r="AF207" s="212"/>
    </row>
    <row r="208" spans="1:35" ht="18.75" customHeight="1">
      <c r="A208" s="140"/>
      <c r="B208" s="141"/>
      <c r="C208" s="142"/>
      <c r="D208" s="262" t="s">
        <v>10</v>
      </c>
      <c r="E208" s="132" t="s">
        <v>204</v>
      </c>
      <c r="F208" s="144"/>
      <c r="G208" s="237"/>
      <c r="H208" s="404" t="s">
        <v>79</v>
      </c>
      <c r="I208" s="402" t="s">
        <v>10</v>
      </c>
      <c r="J208" s="403" t="s">
        <v>39</v>
      </c>
      <c r="K208" s="403"/>
      <c r="L208" s="403"/>
      <c r="M208" s="402" t="s">
        <v>10</v>
      </c>
      <c r="N208" s="403" t="s">
        <v>40</v>
      </c>
      <c r="O208" s="403"/>
      <c r="P208" s="403"/>
      <c r="Q208" s="232"/>
      <c r="R208" s="232"/>
      <c r="S208" s="232"/>
      <c r="T208" s="232"/>
      <c r="U208" s="232"/>
      <c r="V208" s="232"/>
      <c r="W208" s="232"/>
      <c r="X208" s="232"/>
      <c r="Y208" s="232"/>
      <c r="Z208" s="232"/>
      <c r="AA208" s="232"/>
      <c r="AB208" s="232"/>
      <c r="AC208" s="232"/>
      <c r="AD208" s="232"/>
      <c r="AE208" s="232"/>
      <c r="AF208" s="233"/>
      <c r="AI208" s="260" t="str">
        <f>"13:chuusankanti_kibo_code:" &amp; IF(I208="■",1,IF(M208="■",2,0))</f>
        <v>13:chuusankanti_kibo_code:0</v>
      </c>
    </row>
    <row r="209" spans="1:35" ht="18.75" customHeight="1">
      <c r="A209" s="159"/>
      <c r="B209" s="160"/>
      <c r="C209" s="161"/>
      <c r="D209" s="162"/>
      <c r="E209" s="163"/>
      <c r="F209" s="164"/>
      <c r="G209" s="236"/>
      <c r="H209" s="405"/>
      <c r="I209" s="406"/>
      <c r="J209" s="407"/>
      <c r="K209" s="407"/>
      <c r="L209" s="407"/>
      <c r="M209" s="406"/>
      <c r="N209" s="407"/>
      <c r="O209" s="407"/>
      <c r="P209" s="407"/>
      <c r="Q209" s="228"/>
      <c r="R209" s="228"/>
      <c r="S209" s="228"/>
      <c r="T209" s="228"/>
      <c r="U209" s="228"/>
      <c r="V209" s="228"/>
      <c r="W209" s="228"/>
      <c r="X209" s="228"/>
      <c r="Y209" s="228"/>
      <c r="Z209" s="228"/>
      <c r="AA209" s="228"/>
      <c r="AB209" s="228"/>
      <c r="AC209" s="228"/>
      <c r="AD209" s="228"/>
      <c r="AE209" s="228"/>
      <c r="AF209" s="229"/>
    </row>
    <row r="210" spans="1:35" ht="18.75" customHeight="1">
      <c r="A210" s="133"/>
      <c r="B210" s="134"/>
      <c r="C210" s="135"/>
      <c r="D210" s="133"/>
      <c r="E210" s="129"/>
      <c r="F210" s="137"/>
      <c r="G210" s="138"/>
      <c r="H210" s="187" t="s">
        <v>199</v>
      </c>
      <c r="I210" s="272" t="s">
        <v>10</v>
      </c>
      <c r="J210" s="175" t="s">
        <v>29</v>
      </c>
      <c r="K210" s="223"/>
      <c r="L210" s="275" t="s">
        <v>10</v>
      </c>
      <c r="M210" s="175" t="s">
        <v>35</v>
      </c>
      <c r="N210" s="223"/>
      <c r="O210" s="225"/>
      <c r="P210" s="223"/>
      <c r="Q210" s="223"/>
      <c r="R210" s="223"/>
      <c r="S210" s="223"/>
      <c r="T210" s="223"/>
      <c r="U210" s="223"/>
      <c r="V210" s="223"/>
      <c r="W210" s="223"/>
      <c r="X210" s="223"/>
      <c r="Y210" s="223"/>
      <c r="Z210" s="223"/>
      <c r="AA210" s="223"/>
      <c r="AB210" s="223"/>
      <c r="AC210" s="223"/>
      <c r="AD210" s="223"/>
      <c r="AE210" s="223"/>
      <c r="AF210" s="234"/>
      <c r="AG210" s="260" t="str">
        <f>"ser_code = '" &amp; IF(A213="■",14,"") &amp; "'"</f>
        <v>ser_code = ''</v>
      </c>
      <c r="AI210" s="260" t="str">
        <f>"14:tokutiiki_code:" &amp; IF(I210="■",1,IF(L210="■",2,0))</f>
        <v>14:tokutiiki_code:0</v>
      </c>
    </row>
    <row r="211" spans="1:35" ht="18.75" customHeight="1">
      <c r="A211" s="140"/>
      <c r="B211" s="141"/>
      <c r="C211" s="142"/>
      <c r="D211" s="140"/>
      <c r="E211" s="132"/>
      <c r="F211" s="144"/>
      <c r="G211" s="145"/>
      <c r="H211" s="396" t="s">
        <v>77</v>
      </c>
      <c r="I211" s="402" t="s">
        <v>10</v>
      </c>
      <c r="J211" s="403" t="s">
        <v>39</v>
      </c>
      <c r="K211" s="403"/>
      <c r="L211" s="403"/>
      <c r="M211" s="402" t="s">
        <v>10</v>
      </c>
      <c r="N211" s="403" t="s">
        <v>40</v>
      </c>
      <c r="O211" s="403"/>
      <c r="P211" s="403"/>
      <c r="Q211" s="232"/>
      <c r="R211" s="232"/>
      <c r="S211" s="232"/>
      <c r="T211" s="232"/>
      <c r="U211" s="232"/>
      <c r="V211" s="232"/>
      <c r="W211" s="232"/>
      <c r="X211" s="232"/>
      <c r="Y211" s="232"/>
      <c r="Z211" s="232"/>
      <c r="AA211" s="232"/>
      <c r="AB211" s="232"/>
      <c r="AC211" s="232"/>
      <c r="AD211" s="232"/>
      <c r="AE211" s="232"/>
      <c r="AF211" s="233"/>
      <c r="AG211" s="260" t="str">
        <f>"14:sisetukbn_code:" &amp; IF(D212="■",1,IF(D213="■",2,IF(D214="■",3,0)))</f>
        <v>14:sisetukbn_code:0</v>
      </c>
      <c r="AI211" s="260" t="str">
        <f>"14:chuusankanti_tiiki_code:" &amp; IF(I211="■",1,IF(M211="■",2,0))</f>
        <v>14:chuusankanti_tiiki_code:0</v>
      </c>
    </row>
    <row r="212" spans="1:35" ht="18.75" customHeight="1">
      <c r="A212" s="140"/>
      <c r="B212" s="141"/>
      <c r="C212" s="142"/>
      <c r="D212" s="262" t="s">
        <v>10</v>
      </c>
      <c r="E212" s="132" t="s">
        <v>205</v>
      </c>
      <c r="F212" s="144"/>
      <c r="G212" s="145"/>
      <c r="H212" s="397"/>
      <c r="I212" s="399"/>
      <c r="J212" s="401"/>
      <c r="K212" s="401"/>
      <c r="L212" s="401"/>
      <c r="M212" s="399"/>
      <c r="N212" s="401"/>
      <c r="O212" s="401"/>
      <c r="P212" s="401"/>
      <c r="Q212" s="211"/>
      <c r="R212" s="211"/>
      <c r="S212" s="211"/>
      <c r="T212" s="211"/>
      <c r="U212" s="211"/>
      <c r="V212" s="211"/>
      <c r="W212" s="211"/>
      <c r="X212" s="211"/>
      <c r="Y212" s="211"/>
      <c r="Z212" s="211"/>
      <c r="AA212" s="211"/>
      <c r="AB212" s="211"/>
      <c r="AC212" s="211"/>
      <c r="AD212" s="211"/>
      <c r="AE212" s="211"/>
      <c r="AF212" s="212"/>
    </row>
    <row r="213" spans="1:35" ht="18.75" customHeight="1">
      <c r="A213" s="262" t="s">
        <v>10</v>
      </c>
      <c r="B213" s="141">
        <v>14</v>
      </c>
      <c r="C213" s="142" t="s">
        <v>206</v>
      </c>
      <c r="D213" s="262" t="s">
        <v>10</v>
      </c>
      <c r="E213" s="132" t="s">
        <v>81</v>
      </c>
      <c r="F213" s="144"/>
      <c r="G213" s="145"/>
      <c r="H213" s="396" t="s">
        <v>79</v>
      </c>
      <c r="I213" s="402" t="s">
        <v>10</v>
      </c>
      <c r="J213" s="403" t="s">
        <v>39</v>
      </c>
      <c r="K213" s="403"/>
      <c r="L213" s="403"/>
      <c r="M213" s="402" t="s">
        <v>10</v>
      </c>
      <c r="N213" s="403" t="s">
        <v>40</v>
      </c>
      <c r="O213" s="403"/>
      <c r="P213" s="403"/>
      <c r="Q213" s="232"/>
      <c r="R213" s="232"/>
      <c r="S213" s="232"/>
      <c r="T213" s="232"/>
      <c r="U213" s="232"/>
      <c r="V213" s="232"/>
      <c r="W213" s="232"/>
      <c r="X213" s="232"/>
      <c r="Y213" s="232"/>
      <c r="Z213" s="232"/>
      <c r="AA213" s="232"/>
      <c r="AB213" s="232"/>
      <c r="AC213" s="232"/>
      <c r="AD213" s="232"/>
      <c r="AE213" s="232"/>
      <c r="AF213" s="233"/>
      <c r="AI213" s="260" t="str">
        <f>"14:chuusankanti_kibo_code:" &amp; IF(I213="■",1,IF(M213="■",2,0))</f>
        <v>14:chuusankanti_kibo_code:0</v>
      </c>
    </row>
    <row r="214" spans="1:35" ht="18.75" customHeight="1">
      <c r="A214" s="140"/>
      <c r="B214" s="141"/>
      <c r="C214" s="142"/>
      <c r="D214" s="262" t="s">
        <v>10</v>
      </c>
      <c r="E214" s="132" t="s">
        <v>82</v>
      </c>
      <c r="F214" s="144"/>
      <c r="G214" s="145"/>
      <c r="H214" s="397"/>
      <c r="I214" s="399"/>
      <c r="J214" s="401"/>
      <c r="K214" s="401"/>
      <c r="L214" s="401"/>
      <c r="M214" s="399"/>
      <c r="N214" s="401"/>
      <c r="O214" s="401"/>
      <c r="P214" s="401"/>
      <c r="Q214" s="211"/>
      <c r="R214" s="211"/>
      <c r="S214" s="211"/>
      <c r="T214" s="211"/>
      <c r="U214" s="211"/>
      <c r="V214" s="211"/>
      <c r="W214" s="211"/>
      <c r="X214" s="211"/>
      <c r="Y214" s="211"/>
      <c r="Z214" s="211"/>
      <c r="AA214" s="211"/>
      <c r="AB214" s="211"/>
      <c r="AC214" s="211"/>
      <c r="AD214" s="211"/>
      <c r="AE214" s="211"/>
      <c r="AF214" s="212"/>
    </row>
    <row r="215" spans="1:35" ht="18.75" customHeight="1">
      <c r="A215" s="140"/>
      <c r="B215" s="141"/>
      <c r="C215" s="142"/>
      <c r="D215" s="206"/>
      <c r="E215" s="132"/>
      <c r="F215" s="144"/>
      <c r="G215" s="145"/>
      <c r="H215" s="196" t="s">
        <v>132</v>
      </c>
      <c r="I215" s="280" t="s">
        <v>10</v>
      </c>
      <c r="J215" s="151" t="s">
        <v>29</v>
      </c>
      <c r="K215" s="151"/>
      <c r="L215" s="269" t="s">
        <v>10</v>
      </c>
      <c r="M215" s="151" t="s">
        <v>84</v>
      </c>
      <c r="N215" s="151"/>
      <c r="O215" s="151"/>
      <c r="P215" s="269" t="s">
        <v>10</v>
      </c>
      <c r="Q215" s="151" t="s">
        <v>85</v>
      </c>
      <c r="R215" s="151"/>
      <c r="S215" s="151"/>
      <c r="T215" s="269" t="s">
        <v>10</v>
      </c>
      <c r="U215" s="151" t="s">
        <v>86</v>
      </c>
      <c r="V215" s="151"/>
      <c r="W215" s="151"/>
      <c r="X215" s="269" t="s">
        <v>10</v>
      </c>
      <c r="Y215" s="151" t="s">
        <v>87</v>
      </c>
      <c r="Z215" s="151"/>
      <c r="AA215" s="151"/>
      <c r="AB215" s="151"/>
      <c r="AC215" s="151"/>
      <c r="AD215" s="151"/>
      <c r="AE215" s="151"/>
      <c r="AF215" s="152"/>
      <c r="AI215" s="260" t="str">
        <f>"14:field149:" &amp; IF(I215="■",1,IF(L215="■",3,IF(P215="■",6,IF(T215="■",4,IF(X215="■",7,0)))))</f>
        <v>14:field149:0</v>
      </c>
    </row>
    <row r="216" spans="1:35" ht="18.75" customHeight="1">
      <c r="A216" s="159"/>
      <c r="B216" s="160"/>
      <c r="C216" s="161"/>
      <c r="D216" s="159"/>
      <c r="E216" s="163"/>
      <c r="F216" s="164"/>
      <c r="G216" s="165"/>
      <c r="H216" s="254" t="s">
        <v>207</v>
      </c>
      <c r="I216" s="279" t="s">
        <v>10</v>
      </c>
      <c r="J216" s="245" t="s">
        <v>29</v>
      </c>
      <c r="K216" s="235"/>
      <c r="L216" s="273" t="s">
        <v>10</v>
      </c>
      <c r="M216" s="245" t="s">
        <v>35</v>
      </c>
      <c r="N216" s="235"/>
      <c r="O216" s="245"/>
      <c r="P216" s="245"/>
      <c r="Q216" s="245"/>
      <c r="R216" s="245"/>
      <c r="S216" s="245"/>
      <c r="T216" s="245"/>
      <c r="U216" s="245"/>
      <c r="V216" s="245"/>
      <c r="W216" s="245"/>
      <c r="X216" s="245"/>
      <c r="Y216" s="245"/>
      <c r="Z216" s="245"/>
      <c r="AA216" s="245"/>
      <c r="AB216" s="245"/>
      <c r="AC216" s="245"/>
      <c r="AD216" s="245"/>
      <c r="AE216" s="245"/>
      <c r="AF216" s="165"/>
      <c r="AI216" s="260" t="str">
        <f>"14:field150:" &amp; IF(I216="■",1,IF(L216="■",2,0))</f>
        <v>14:field150:0</v>
      </c>
    </row>
    <row r="217" spans="1:35" ht="18.75" customHeight="1">
      <c r="A217" s="133"/>
      <c r="B217" s="134"/>
      <c r="C217" s="189"/>
      <c r="D217" s="137"/>
      <c r="E217" s="129"/>
      <c r="F217" s="137"/>
      <c r="G217" s="138"/>
      <c r="H217" s="187" t="s">
        <v>91</v>
      </c>
      <c r="I217" s="272" t="s">
        <v>10</v>
      </c>
      <c r="J217" s="175" t="s">
        <v>29</v>
      </c>
      <c r="K217" s="175"/>
      <c r="L217" s="191"/>
      <c r="M217" s="275" t="s">
        <v>10</v>
      </c>
      <c r="N217" s="175" t="s">
        <v>92</v>
      </c>
      <c r="O217" s="175"/>
      <c r="P217" s="191"/>
      <c r="Q217" s="275" t="s">
        <v>10</v>
      </c>
      <c r="R217" s="191" t="s">
        <v>93</v>
      </c>
      <c r="S217" s="191"/>
      <c r="T217" s="225"/>
      <c r="U217" s="225"/>
      <c r="V217" s="225"/>
      <c r="W217" s="225"/>
      <c r="X217" s="225"/>
      <c r="Y217" s="225"/>
      <c r="Z217" s="225"/>
      <c r="AA217" s="225"/>
      <c r="AB217" s="225"/>
      <c r="AC217" s="225"/>
      <c r="AD217" s="225"/>
      <c r="AE217" s="225"/>
      <c r="AF217" s="226"/>
      <c r="AG217" s="260" t="str">
        <f>"ser_code = '" &amp; IF(A229="■","15S","") &amp; "'"</f>
        <v>ser_code = ''</v>
      </c>
      <c r="AI217" s="260" t="str">
        <f>"15:"&amp;IF(AND(I217="□",M217="□",Q217="□"),"ketu_kangos_code:0",IF(I217="■","ketu_kangos_code:1:ketu_kshoku_code:1",IF(M217="■","ketu_kangos_code:2","ketu_kangos_code:1")&amp;IF(Q217="■",":ketu_kshoku_code:2",":ketu_kshoku_code:1")))</f>
        <v>15:ketu_kangos_code:0</v>
      </c>
    </row>
    <row r="218" spans="1:35" ht="19.5" customHeight="1">
      <c r="A218" s="140"/>
      <c r="B218" s="141"/>
      <c r="C218" s="142"/>
      <c r="D218" s="143"/>
      <c r="E218" s="132"/>
      <c r="F218" s="144"/>
      <c r="G218" s="145"/>
      <c r="H218" s="157" t="s">
        <v>25</v>
      </c>
      <c r="I218" s="266" t="s">
        <v>10</v>
      </c>
      <c r="J218" s="151" t="s">
        <v>26</v>
      </c>
      <c r="K218" s="213"/>
      <c r="L218" s="176"/>
      <c r="M218" s="269" t="s">
        <v>10</v>
      </c>
      <c r="N218" s="151" t="s">
        <v>27</v>
      </c>
      <c r="O218" s="214"/>
      <c r="P218" s="151"/>
      <c r="Q218" s="215"/>
      <c r="R218" s="215"/>
      <c r="S218" s="215"/>
      <c r="T218" s="215"/>
      <c r="U218" s="215"/>
      <c r="V218" s="215"/>
      <c r="W218" s="215"/>
      <c r="X218" s="215"/>
      <c r="Y218" s="215"/>
      <c r="Z218" s="215"/>
      <c r="AA218" s="215"/>
      <c r="AB218" s="215"/>
      <c r="AC218" s="215"/>
      <c r="AD218" s="215"/>
      <c r="AE218" s="215"/>
      <c r="AF218" s="147"/>
      <c r="AG218" s="260" t="str">
        <f>"15:sisetukbn_code:" &amp; IF(D228="■",4,IF(D229="■",6,IF(D230="■",7,0)))</f>
        <v>15:sisetukbn_code:0</v>
      </c>
      <c r="AI218" s="260" t="str">
        <f>"15:field223:" &amp; IF(I218="■",1,IF(M218="■",2,0))</f>
        <v>15:field223:0</v>
      </c>
    </row>
    <row r="219" spans="1:35" ht="19.5" customHeight="1">
      <c r="A219" s="140"/>
      <c r="B219" s="141"/>
      <c r="C219" s="142"/>
      <c r="D219" s="143"/>
      <c r="E219" s="132"/>
      <c r="F219" s="144"/>
      <c r="G219" s="145"/>
      <c r="H219" s="157" t="s">
        <v>94</v>
      </c>
      <c r="I219" s="266" t="s">
        <v>10</v>
      </c>
      <c r="J219" s="151" t="s">
        <v>26</v>
      </c>
      <c r="K219" s="213"/>
      <c r="L219" s="176"/>
      <c r="M219" s="269" t="s">
        <v>10</v>
      </c>
      <c r="N219" s="151" t="s">
        <v>27</v>
      </c>
      <c r="O219" s="214"/>
      <c r="P219" s="151"/>
      <c r="Q219" s="215"/>
      <c r="R219" s="215"/>
      <c r="S219" s="215"/>
      <c r="T219" s="215"/>
      <c r="U219" s="215"/>
      <c r="V219" s="215"/>
      <c r="W219" s="215"/>
      <c r="X219" s="215"/>
      <c r="Y219" s="215"/>
      <c r="Z219" s="215"/>
      <c r="AA219" s="215"/>
      <c r="AB219" s="215"/>
      <c r="AC219" s="215"/>
      <c r="AD219" s="215"/>
      <c r="AE219" s="215"/>
      <c r="AF219" s="252"/>
      <c r="AI219" s="260" t="str">
        <f>"15:field232:" &amp; IF(I219="■",1,IF(M219="■",2,0))</f>
        <v>15:field232:0</v>
      </c>
    </row>
    <row r="220" spans="1:35" ht="18.75" customHeight="1">
      <c r="A220" s="140"/>
      <c r="B220" s="141"/>
      <c r="C220" s="142"/>
      <c r="D220" s="143"/>
      <c r="E220" s="132"/>
      <c r="F220" s="144"/>
      <c r="G220" s="237"/>
      <c r="H220" s="196" t="s">
        <v>96</v>
      </c>
      <c r="I220" s="266" t="s">
        <v>10</v>
      </c>
      <c r="J220" s="151" t="s">
        <v>66</v>
      </c>
      <c r="K220" s="213"/>
      <c r="L220" s="177"/>
      <c r="M220" s="269" t="s">
        <v>10</v>
      </c>
      <c r="N220" s="151" t="s">
        <v>67</v>
      </c>
      <c r="O220" s="213"/>
      <c r="P220" s="215"/>
      <c r="Q220" s="215"/>
      <c r="R220" s="215"/>
      <c r="S220" s="215"/>
      <c r="T220" s="215"/>
      <c r="U220" s="215"/>
      <c r="V220" s="215"/>
      <c r="W220" s="215"/>
      <c r="X220" s="215"/>
      <c r="Y220" s="215"/>
      <c r="Z220" s="215"/>
      <c r="AA220" s="215"/>
      <c r="AB220" s="215"/>
      <c r="AC220" s="215"/>
      <c r="AD220" s="215"/>
      <c r="AE220" s="215"/>
      <c r="AF220" s="216"/>
      <c r="AI220" s="260" t="str">
        <f>"15:timeser_code:" &amp; IF(I220="■",1,IF(M220="■",2,0))</f>
        <v>15:timeser_code:0</v>
      </c>
    </row>
    <row r="221" spans="1:35" ht="18.75" customHeight="1">
      <c r="A221" s="140"/>
      <c r="B221" s="141"/>
      <c r="C221" s="142"/>
      <c r="D221" s="143"/>
      <c r="E221" s="132"/>
      <c r="F221" s="144"/>
      <c r="G221" s="237"/>
      <c r="H221" s="396" t="s">
        <v>97</v>
      </c>
      <c r="I221" s="398" t="s">
        <v>10</v>
      </c>
      <c r="J221" s="400" t="s">
        <v>29</v>
      </c>
      <c r="K221" s="400"/>
      <c r="L221" s="398" t="s">
        <v>10</v>
      </c>
      <c r="M221" s="400" t="s">
        <v>35</v>
      </c>
      <c r="N221" s="400"/>
      <c r="O221" s="179"/>
      <c r="P221" s="179"/>
      <c r="Q221" s="179"/>
      <c r="R221" s="179"/>
      <c r="S221" s="179"/>
      <c r="T221" s="179"/>
      <c r="U221" s="179"/>
      <c r="V221" s="179"/>
      <c r="W221" s="179"/>
      <c r="X221" s="179"/>
      <c r="Y221" s="179"/>
      <c r="Z221" s="179"/>
      <c r="AA221" s="179"/>
      <c r="AB221" s="179"/>
      <c r="AC221" s="179"/>
      <c r="AD221" s="179"/>
      <c r="AE221" s="179"/>
      <c r="AF221" s="180"/>
      <c r="AI221" s="260" t="str">
        <f>"15:field181:" &amp; IF(I221="■",1,IF(L221="■",2,0))</f>
        <v>15:field181:0</v>
      </c>
    </row>
    <row r="222" spans="1:35" ht="18.75" customHeight="1">
      <c r="A222" s="140"/>
      <c r="B222" s="141"/>
      <c r="C222" s="142"/>
      <c r="D222" s="143"/>
      <c r="E222" s="132"/>
      <c r="F222" s="144"/>
      <c r="G222" s="237"/>
      <c r="H222" s="397"/>
      <c r="I222" s="399"/>
      <c r="J222" s="401"/>
      <c r="K222" s="401"/>
      <c r="L222" s="399"/>
      <c r="M222" s="401"/>
      <c r="N222" s="401"/>
      <c r="O222" s="148"/>
      <c r="P222" s="148"/>
      <c r="Q222" s="148"/>
      <c r="R222" s="148"/>
      <c r="S222" s="148"/>
      <c r="T222" s="148"/>
      <c r="U222" s="148"/>
      <c r="V222" s="148"/>
      <c r="W222" s="148"/>
      <c r="X222" s="148"/>
      <c r="Y222" s="148"/>
      <c r="Z222" s="148"/>
      <c r="AA222" s="148"/>
      <c r="AB222" s="148"/>
      <c r="AC222" s="148"/>
      <c r="AD222" s="148"/>
      <c r="AE222" s="148"/>
      <c r="AF222" s="184"/>
    </row>
    <row r="223" spans="1:35" ht="18.75" customHeight="1">
      <c r="A223" s="140"/>
      <c r="B223" s="141"/>
      <c r="C223" s="142"/>
      <c r="D223" s="143"/>
      <c r="E223" s="132"/>
      <c r="F223" s="144"/>
      <c r="G223" s="237"/>
      <c r="H223" s="396" t="s">
        <v>98</v>
      </c>
      <c r="I223" s="398" t="s">
        <v>10</v>
      </c>
      <c r="J223" s="400" t="s">
        <v>29</v>
      </c>
      <c r="K223" s="400"/>
      <c r="L223" s="398" t="s">
        <v>10</v>
      </c>
      <c r="M223" s="400" t="s">
        <v>35</v>
      </c>
      <c r="N223" s="400"/>
      <c r="O223" s="179"/>
      <c r="P223" s="179"/>
      <c r="Q223" s="179"/>
      <c r="R223" s="179"/>
      <c r="S223" s="179"/>
      <c r="T223" s="179"/>
      <c r="U223" s="179"/>
      <c r="V223" s="179"/>
      <c r="W223" s="179"/>
      <c r="X223" s="179"/>
      <c r="Y223" s="179"/>
      <c r="Z223" s="179"/>
      <c r="AA223" s="179"/>
      <c r="AB223" s="179"/>
      <c r="AC223" s="179"/>
      <c r="AD223" s="179"/>
      <c r="AE223" s="179"/>
      <c r="AF223" s="180"/>
      <c r="AI223" s="260" t="str">
        <f>"15:field182:" &amp; IF(I223="■",1,IF(L223="■",2,0))</f>
        <v>15:field182:0</v>
      </c>
    </row>
    <row r="224" spans="1:35" ht="18.75" customHeight="1">
      <c r="A224" s="140"/>
      <c r="B224" s="141"/>
      <c r="C224" s="142"/>
      <c r="D224" s="143"/>
      <c r="E224" s="132"/>
      <c r="F224" s="144"/>
      <c r="G224" s="237"/>
      <c r="H224" s="397"/>
      <c r="I224" s="399"/>
      <c r="J224" s="401"/>
      <c r="K224" s="401"/>
      <c r="L224" s="399"/>
      <c r="M224" s="401"/>
      <c r="N224" s="401"/>
      <c r="O224" s="148"/>
      <c r="P224" s="148"/>
      <c r="Q224" s="148"/>
      <c r="R224" s="148"/>
      <c r="S224" s="148"/>
      <c r="T224" s="148"/>
      <c r="U224" s="148"/>
      <c r="V224" s="148"/>
      <c r="W224" s="148"/>
      <c r="X224" s="148"/>
      <c r="Y224" s="148"/>
      <c r="Z224" s="148"/>
      <c r="AA224" s="148"/>
      <c r="AB224" s="148"/>
      <c r="AC224" s="148"/>
      <c r="AD224" s="148"/>
      <c r="AE224" s="148"/>
      <c r="AF224" s="184"/>
    </row>
    <row r="225" spans="1:35" ht="18.75" customHeight="1">
      <c r="A225" s="140"/>
      <c r="B225" s="141"/>
      <c r="C225" s="142"/>
      <c r="D225" s="143"/>
      <c r="E225" s="132"/>
      <c r="F225" s="144"/>
      <c r="G225" s="237"/>
      <c r="H225" s="396" t="s">
        <v>99</v>
      </c>
      <c r="I225" s="398" t="s">
        <v>10</v>
      </c>
      <c r="J225" s="400" t="s">
        <v>29</v>
      </c>
      <c r="K225" s="400"/>
      <c r="L225" s="398" t="s">
        <v>10</v>
      </c>
      <c r="M225" s="400" t="s">
        <v>35</v>
      </c>
      <c r="N225" s="400"/>
      <c r="O225" s="179"/>
      <c r="P225" s="179"/>
      <c r="Q225" s="179"/>
      <c r="R225" s="179"/>
      <c r="S225" s="179"/>
      <c r="T225" s="179"/>
      <c r="U225" s="179"/>
      <c r="V225" s="179"/>
      <c r="W225" s="179"/>
      <c r="X225" s="179"/>
      <c r="Y225" s="179"/>
      <c r="Z225" s="179"/>
      <c r="AA225" s="179"/>
      <c r="AB225" s="179"/>
      <c r="AC225" s="179"/>
      <c r="AD225" s="179"/>
      <c r="AE225" s="179"/>
      <c r="AF225" s="180"/>
      <c r="AI225" s="260" t="str">
        <f>"15:field183:" &amp; IF(I225="■",1,IF(L225="■",2,0))</f>
        <v>15:field183:0</v>
      </c>
    </row>
    <row r="226" spans="1:35" ht="18.75" customHeight="1">
      <c r="A226" s="140"/>
      <c r="B226" s="141"/>
      <c r="C226" s="142"/>
      <c r="D226" s="143"/>
      <c r="E226" s="132"/>
      <c r="F226" s="144"/>
      <c r="G226" s="237"/>
      <c r="H226" s="397"/>
      <c r="I226" s="399"/>
      <c r="J226" s="401"/>
      <c r="K226" s="401"/>
      <c r="L226" s="399"/>
      <c r="M226" s="401"/>
      <c r="N226" s="401"/>
      <c r="O226" s="148"/>
      <c r="P226" s="148"/>
      <c r="Q226" s="148"/>
      <c r="R226" s="148"/>
      <c r="S226" s="148"/>
      <c r="T226" s="148"/>
      <c r="U226" s="148"/>
      <c r="V226" s="148"/>
      <c r="W226" s="148"/>
      <c r="X226" s="148"/>
      <c r="Y226" s="148"/>
      <c r="Z226" s="148"/>
      <c r="AA226" s="148"/>
      <c r="AB226" s="148"/>
      <c r="AC226" s="148"/>
      <c r="AD226" s="148"/>
      <c r="AE226" s="148"/>
      <c r="AF226" s="184"/>
    </row>
    <row r="227" spans="1:35" ht="18.75" customHeight="1">
      <c r="A227" s="140"/>
      <c r="B227" s="141"/>
      <c r="C227" s="142"/>
      <c r="D227" s="143"/>
      <c r="E227" s="132"/>
      <c r="F227" s="144"/>
      <c r="G227" s="237"/>
      <c r="H227" s="396" t="s">
        <v>100</v>
      </c>
      <c r="I227" s="398" t="s">
        <v>10</v>
      </c>
      <c r="J227" s="400" t="s">
        <v>29</v>
      </c>
      <c r="K227" s="400"/>
      <c r="L227" s="398" t="s">
        <v>10</v>
      </c>
      <c r="M227" s="400" t="s">
        <v>35</v>
      </c>
      <c r="N227" s="400"/>
      <c r="O227" s="179"/>
      <c r="P227" s="179"/>
      <c r="Q227" s="179"/>
      <c r="R227" s="179"/>
      <c r="S227" s="179"/>
      <c r="T227" s="179"/>
      <c r="U227" s="179"/>
      <c r="V227" s="179"/>
      <c r="W227" s="179"/>
      <c r="X227" s="179"/>
      <c r="Y227" s="179"/>
      <c r="Z227" s="179"/>
      <c r="AA227" s="179"/>
      <c r="AB227" s="179"/>
      <c r="AC227" s="179"/>
      <c r="AD227" s="179"/>
      <c r="AE227" s="179"/>
      <c r="AF227" s="180"/>
      <c r="AI227" s="260" t="str">
        <f>"15:field184:" &amp; IF(I227="■",1,IF(L227="■",2,0))</f>
        <v>15:field184:0</v>
      </c>
    </row>
    <row r="228" spans="1:35" ht="18.75" customHeight="1">
      <c r="A228" s="140"/>
      <c r="B228" s="141"/>
      <c r="C228" s="142"/>
      <c r="D228" s="262" t="s">
        <v>10</v>
      </c>
      <c r="E228" s="132" t="s">
        <v>101</v>
      </c>
      <c r="F228" s="144"/>
      <c r="G228" s="237"/>
      <c r="H228" s="397"/>
      <c r="I228" s="399"/>
      <c r="J228" s="401"/>
      <c r="K228" s="401"/>
      <c r="L228" s="399"/>
      <c r="M228" s="401"/>
      <c r="N228" s="401"/>
      <c r="O228" s="148"/>
      <c r="P228" s="148"/>
      <c r="Q228" s="148"/>
      <c r="R228" s="148"/>
      <c r="S228" s="148"/>
      <c r="T228" s="148"/>
      <c r="U228" s="148"/>
      <c r="V228" s="148"/>
      <c r="W228" s="148"/>
      <c r="X228" s="148"/>
      <c r="Y228" s="148"/>
      <c r="Z228" s="148"/>
      <c r="AA228" s="148"/>
      <c r="AB228" s="148"/>
      <c r="AC228" s="148"/>
      <c r="AD228" s="148"/>
      <c r="AE228" s="148"/>
      <c r="AF228" s="184"/>
    </row>
    <row r="229" spans="1:35" ht="18.75" customHeight="1">
      <c r="A229" s="262" t="s">
        <v>10</v>
      </c>
      <c r="B229" s="141">
        <v>15</v>
      </c>
      <c r="C229" s="193" t="s">
        <v>102</v>
      </c>
      <c r="D229" s="262" t="s">
        <v>10</v>
      </c>
      <c r="E229" s="132" t="s">
        <v>103</v>
      </c>
      <c r="F229" s="144"/>
      <c r="G229" s="237"/>
      <c r="H229" s="158" t="s">
        <v>104</v>
      </c>
      <c r="I229" s="265" t="s">
        <v>10</v>
      </c>
      <c r="J229" s="154" t="s">
        <v>29</v>
      </c>
      <c r="K229" s="218"/>
      <c r="L229" s="276" t="s">
        <v>10</v>
      </c>
      <c r="M229" s="154" t="s">
        <v>35</v>
      </c>
      <c r="N229" s="218"/>
      <c r="O229" s="177"/>
      <c r="P229" s="177"/>
      <c r="Q229" s="177"/>
      <c r="R229" s="177"/>
      <c r="S229" s="177"/>
      <c r="T229" s="177"/>
      <c r="U229" s="177"/>
      <c r="V229" s="177"/>
      <c r="W229" s="177"/>
      <c r="X229" s="177"/>
      <c r="Y229" s="177"/>
      <c r="Z229" s="177"/>
      <c r="AA229" s="177"/>
      <c r="AB229" s="177"/>
      <c r="AC229" s="177"/>
      <c r="AD229" s="177"/>
      <c r="AE229" s="177"/>
      <c r="AF229" s="178"/>
      <c r="AI229" s="260" t="str">
        <f>"15:field151:" &amp; IF(I229="■",1,IF(L229="■",2,0))</f>
        <v>15:field151:0</v>
      </c>
    </row>
    <row r="230" spans="1:35" ht="18.75" customHeight="1">
      <c r="A230" s="140"/>
      <c r="B230" s="141"/>
      <c r="C230" s="142"/>
      <c r="D230" s="262" t="s">
        <v>10</v>
      </c>
      <c r="E230" s="132" t="s">
        <v>105</v>
      </c>
      <c r="F230" s="144"/>
      <c r="G230" s="237"/>
      <c r="H230" s="150" t="s">
        <v>106</v>
      </c>
      <c r="I230" s="266" t="s">
        <v>10</v>
      </c>
      <c r="J230" s="151" t="s">
        <v>29</v>
      </c>
      <c r="K230" s="151"/>
      <c r="L230" s="269" t="s">
        <v>10</v>
      </c>
      <c r="M230" s="151" t="s">
        <v>30</v>
      </c>
      <c r="N230" s="151"/>
      <c r="O230" s="269" t="s">
        <v>10</v>
      </c>
      <c r="P230" s="151" t="s">
        <v>31</v>
      </c>
      <c r="Q230" s="215"/>
      <c r="R230" s="194"/>
      <c r="S230" s="194"/>
      <c r="T230" s="194"/>
      <c r="U230" s="194"/>
      <c r="V230" s="194"/>
      <c r="W230" s="194"/>
      <c r="X230" s="194"/>
      <c r="Y230" s="194"/>
      <c r="Z230" s="194"/>
      <c r="AA230" s="194"/>
      <c r="AB230" s="194"/>
      <c r="AC230" s="194"/>
      <c r="AD230" s="194"/>
      <c r="AE230" s="194"/>
      <c r="AF230" s="195"/>
      <c r="AI230" s="260" t="str">
        <f>"15:nyukai_code:" &amp; IF(I230="■",1,IF(L230="■",2,IF(O230="■",3,0)))</f>
        <v>15:nyukai_code:0</v>
      </c>
    </row>
    <row r="231" spans="1:35" ht="18.75" customHeight="1">
      <c r="A231" s="140"/>
      <c r="B231" s="141"/>
      <c r="C231" s="142"/>
      <c r="D231" s="143"/>
      <c r="E231" s="132"/>
      <c r="F231" s="144"/>
      <c r="G231" s="237"/>
      <c r="H231" s="150" t="s">
        <v>107</v>
      </c>
      <c r="I231" s="265" t="s">
        <v>10</v>
      </c>
      <c r="J231" s="154" t="s">
        <v>29</v>
      </c>
      <c r="K231" s="218"/>
      <c r="L231" s="276" t="s">
        <v>10</v>
      </c>
      <c r="M231" s="154" t="s">
        <v>35</v>
      </c>
      <c r="N231" s="218"/>
      <c r="O231" s="215"/>
      <c r="P231" s="215"/>
      <c r="Q231" s="215"/>
      <c r="R231" s="215"/>
      <c r="S231" s="215"/>
      <c r="T231" s="215"/>
      <c r="U231" s="215"/>
      <c r="V231" s="215"/>
      <c r="W231" s="215"/>
      <c r="X231" s="215"/>
      <c r="Y231" s="215"/>
      <c r="Z231" s="215"/>
      <c r="AA231" s="215"/>
      <c r="AB231" s="215"/>
      <c r="AC231" s="215"/>
      <c r="AD231" s="215"/>
      <c r="AE231" s="215"/>
      <c r="AF231" s="216"/>
      <c r="AI231" s="260" t="str">
        <f>"15:field153:" &amp; IF(I231="■",1,IF(L231="■",2,0))</f>
        <v>15:field153:0</v>
      </c>
    </row>
    <row r="232" spans="1:35" ht="18.75" customHeight="1">
      <c r="A232" s="140"/>
      <c r="B232" s="141"/>
      <c r="C232" s="142"/>
      <c r="D232" s="143"/>
      <c r="E232" s="132"/>
      <c r="F232" s="144"/>
      <c r="G232" s="237"/>
      <c r="H232" s="150" t="s">
        <v>108</v>
      </c>
      <c r="I232" s="266" t="s">
        <v>10</v>
      </c>
      <c r="J232" s="151" t="s">
        <v>29</v>
      </c>
      <c r="K232" s="151"/>
      <c r="L232" s="269" t="s">
        <v>10</v>
      </c>
      <c r="M232" s="151" t="s">
        <v>70</v>
      </c>
      <c r="N232" s="151"/>
      <c r="O232" s="269" t="s">
        <v>10</v>
      </c>
      <c r="P232" s="151" t="s">
        <v>71</v>
      </c>
      <c r="Q232" s="215"/>
      <c r="R232" s="177"/>
      <c r="S232" s="177"/>
      <c r="T232" s="177"/>
      <c r="U232" s="177"/>
      <c r="V232" s="177"/>
      <c r="W232" s="177"/>
      <c r="X232" s="177"/>
      <c r="Y232" s="177"/>
      <c r="Z232" s="177"/>
      <c r="AA232" s="177"/>
      <c r="AB232" s="177"/>
      <c r="AC232" s="177"/>
      <c r="AD232" s="177"/>
      <c r="AE232" s="177"/>
      <c r="AF232" s="178"/>
      <c r="AI232" s="260" t="str">
        <f>"15:field185:" &amp; IF(I232="■",1,IF(L232="■",3,IF(O232="■",2,0)))</f>
        <v>15:field185:0</v>
      </c>
    </row>
    <row r="233" spans="1:35" ht="18.75" customHeight="1">
      <c r="A233" s="140"/>
      <c r="B233" s="141"/>
      <c r="C233" s="142"/>
      <c r="D233" s="143"/>
      <c r="E233" s="132"/>
      <c r="F233" s="144"/>
      <c r="G233" s="237"/>
      <c r="H233" s="150" t="s">
        <v>208</v>
      </c>
      <c r="I233" s="266" t="s">
        <v>10</v>
      </c>
      <c r="J233" s="151" t="s">
        <v>29</v>
      </c>
      <c r="K233" s="151"/>
      <c r="L233" s="269" t="s">
        <v>10</v>
      </c>
      <c r="M233" s="151" t="s">
        <v>110</v>
      </c>
      <c r="N233" s="177"/>
      <c r="O233" s="177"/>
      <c r="P233" s="269" t="s">
        <v>10</v>
      </c>
      <c r="Q233" s="151" t="s">
        <v>111</v>
      </c>
      <c r="R233" s="177"/>
      <c r="S233" s="177"/>
      <c r="T233" s="177"/>
      <c r="U233" s="177"/>
      <c r="V233" s="177"/>
      <c r="W233" s="177"/>
      <c r="X233" s="177"/>
      <c r="Y233" s="177"/>
      <c r="Z233" s="177"/>
      <c r="AA233" s="177"/>
      <c r="AB233" s="177"/>
      <c r="AC233" s="177"/>
      <c r="AD233" s="177"/>
      <c r="AE233" s="177"/>
      <c r="AF233" s="178"/>
      <c r="AI233" s="260" t="str">
        <f>"15:field205:" &amp; IF(I233="■",1,IF(L233="■",2,IF(P233="■",3,0)))</f>
        <v>15:field205:0</v>
      </c>
    </row>
    <row r="234" spans="1:35" ht="18.75" customHeight="1">
      <c r="A234" s="140"/>
      <c r="B234" s="141"/>
      <c r="C234" s="142"/>
      <c r="D234" s="143"/>
      <c r="E234" s="132"/>
      <c r="F234" s="144"/>
      <c r="G234" s="237"/>
      <c r="H234" s="150" t="s">
        <v>209</v>
      </c>
      <c r="I234" s="265" t="s">
        <v>10</v>
      </c>
      <c r="J234" s="154" t="s">
        <v>29</v>
      </c>
      <c r="K234" s="218"/>
      <c r="L234" s="276" t="s">
        <v>10</v>
      </c>
      <c r="M234" s="154" t="s">
        <v>35</v>
      </c>
      <c r="N234" s="218"/>
      <c r="O234" s="177"/>
      <c r="P234" s="177"/>
      <c r="Q234" s="177"/>
      <c r="R234" s="177"/>
      <c r="S234" s="177"/>
      <c r="T234" s="177"/>
      <c r="U234" s="177"/>
      <c r="V234" s="177"/>
      <c r="W234" s="177"/>
      <c r="X234" s="177"/>
      <c r="Y234" s="177"/>
      <c r="Z234" s="177"/>
      <c r="AA234" s="177"/>
      <c r="AB234" s="177"/>
      <c r="AC234" s="177"/>
      <c r="AD234" s="177"/>
      <c r="AE234" s="177"/>
      <c r="AF234" s="178"/>
      <c r="AI234" s="260" t="str">
        <f>"15:field186:" &amp; IF(I234="■",1,IF(L234="■",2,0))</f>
        <v>15:field186:0</v>
      </c>
    </row>
    <row r="235" spans="1:35" ht="18.75" customHeight="1">
      <c r="A235" s="140"/>
      <c r="B235" s="141"/>
      <c r="C235" s="142"/>
      <c r="D235" s="143"/>
      <c r="E235" s="132"/>
      <c r="F235" s="144"/>
      <c r="G235" s="237"/>
      <c r="H235" s="196" t="s">
        <v>113</v>
      </c>
      <c r="I235" s="265" t="s">
        <v>10</v>
      </c>
      <c r="J235" s="154" t="s">
        <v>29</v>
      </c>
      <c r="K235" s="218"/>
      <c r="L235" s="276" t="s">
        <v>10</v>
      </c>
      <c r="M235" s="154" t="s">
        <v>35</v>
      </c>
      <c r="N235" s="218"/>
      <c r="O235" s="215"/>
      <c r="P235" s="215"/>
      <c r="Q235" s="215"/>
      <c r="R235" s="215"/>
      <c r="S235" s="215"/>
      <c r="T235" s="215"/>
      <c r="U235" s="215"/>
      <c r="V235" s="215"/>
      <c r="W235" s="215"/>
      <c r="X235" s="215"/>
      <c r="Y235" s="215"/>
      <c r="Z235" s="215"/>
      <c r="AA235" s="215"/>
      <c r="AB235" s="215"/>
      <c r="AC235" s="215"/>
      <c r="AD235" s="215"/>
      <c r="AE235" s="215"/>
      <c r="AF235" s="216"/>
      <c r="AI235" s="260" t="str">
        <f>"15:field167:" &amp; IF(I235="■",1,IF(L235="■",2,0))</f>
        <v>15:field167:0</v>
      </c>
    </row>
    <row r="236" spans="1:35" ht="18.75" customHeight="1">
      <c r="A236" s="140"/>
      <c r="B236" s="141"/>
      <c r="C236" s="142"/>
      <c r="D236" s="143"/>
      <c r="E236" s="132"/>
      <c r="F236" s="144"/>
      <c r="G236" s="237"/>
      <c r="H236" s="196" t="s">
        <v>114</v>
      </c>
      <c r="I236" s="265" t="s">
        <v>10</v>
      </c>
      <c r="J236" s="154" t="s">
        <v>29</v>
      </c>
      <c r="K236" s="218"/>
      <c r="L236" s="276" t="s">
        <v>10</v>
      </c>
      <c r="M236" s="154" t="s">
        <v>35</v>
      </c>
      <c r="N236" s="218"/>
      <c r="O236" s="215"/>
      <c r="P236" s="215"/>
      <c r="Q236" s="215"/>
      <c r="R236" s="215"/>
      <c r="S236" s="215"/>
      <c r="T236" s="215"/>
      <c r="U236" s="215"/>
      <c r="V236" s="215"/>
      <c r="W236" s="215"/>
      <c r="X236" s="215"/>
      <c r="Y236" s="215"/>
      <c r="Z236" s="215"/>
      <c r="AA236" s="215"/>
      <c r="AB236" s="215"/>
      <c r="AC236" s="215"/>
      <c r="AD236" s="215"/>
      <c r="AE236" s="215"/>
      <c r="AF236" s="216"/>
      <c r="AI236" s="260" t="str">
        <f>"15:jyakuninti_uke_code:" &amp; IF(I236="■",1,IF(L236="■",2,0))</f>
        <v>15:jyakuninti_uke_code:0</v>
      </c>
    </row>
    <row r="237" spans="1:35" ht="18.75" customHeight="1">
      <c r="A237" s="140"/>
      <c r="B237" s="141"/>
      <c r="C237" s="142"/>
      <c r="D237" s="143"/>
      <c r="E237" s="132"/>
      <c r="F237" s="144"/>
      <c r="G237" s="237"/>
      <c r="H237" s="130" t="s">
        <v>115</v>
      </c>
      <c r="I237" s="265" t="s">
        <v>10</v>
      </c>
      <c r="J237" s="154" t="s">
        <v>29</v>
      </c>
      <c r="K237" s="218"/>
      <c r="L237" s="276" t="s">
        <v>10</v>
      </c>
      <c r="M237" s="154" t="s">
        <v>35</v>
      </c>
      <c r="N237" s="218"/>
      <c r="O237" s="215"/>
      <c r="P237" s="215"/>
      <c r="Q237" s="215"/>
      <c r="R237" s="215"/>
      <c r="S237" s="215"/>
      <c r="T237" s="215"/>
      <c r="U237" s="215"/>
      <c r="V237" s="215"/>
      <c r="W237" s="215"/>
      <c r="X237" s="215"/>
      <c r="Y237" s="215"/>
      <c r="Z237" s="215"/>
      <c r="AA237" s="215"/>
      <c r="AB237" s="215"/>
      <c r="AC237" s="215"/>
      <c r="AD237" s="215"/>
      <c r="AE237" s="215"/>
      <c r="AF237" s="216"/>
      <c r="AI237" s="260" t="str">
        <f>"15:eiyomana_code:" &amp; IF(I237="■",1,IF(L237="■",2,0))</f>
        <v>15:eiyomana_code:0</v>
      </c>
    </row>
    <row r="238" spans="1:35" ht="18.75" customHeight="1">
      <c r="A238" s="140"/>
      <c r="B238" s="141"/>
      <c r="C238" s="142"/>
      <c r="D238" s="143"/>
      <c r="E238" s="132"/>
      <c r="F238" s="144"/>
      <c r="G238" s="237"/>
      <c r="H238" s="150" t="s">
        <v>116</v>
      </c>
      <c r="I238" s="265" t="s">
        <v>10</v>
      </c>
      <c r="J238" s="154" t="s">
        <v>29</v>
      </c>
      <c r="K238" s="218"/>
      <c r="L238" s="276" t="s">
        <v>10</v>
      </c>
      <c r="M238" s="154" t="s">
        <v>35</v>
      </c>
      <c r="N238" s="218"/>
      <c r="O238" s="151"/>
      <c r="P238" s="151"/>
      <c r="Q238" s="151"/>
      <c r="R238" s="151"/>
      <c r="S238" s="151"/>
      <c r="T238" s="151"/>
      <c r="U238" s="151"/>
      <c r="V238" s="151"/>
      <c r="W238" s="151"/>
      <c r="X238" s="151"/>
      <c r="Y238" s="151"/>
      <c r="Z238" s="151"/>
      <c r="AA238" s="151"/>
      <c r="AB238" s="151"/>
      <c r="AC238" s="151"/>
      <c r="AD238" s="151"/>
      <c r="AE238" s="151"/>
      <c r="AF238" s="152"/>
      <c r="AI238" s="260" t="str">
        <f>"15:koukoukino_code:" &amp; IF(I238="■",1,IF(L238="■",2,0))</f>
        <v>15:koukoukino_code:0</v>
      </c>
    </row>
    <row r="239" spans="1:35" ht="18.75" customHeight="1">
      <c r="A239" s="159"/>
      <c r="B239" s="160"/>
      <c r="C239" s="161"/>
      <c r="D239" s="162"/>
      <c r="E239" s="163"/>
      <c r="F239" s="164"/>
      <c r="G239" s="236"/>
      <c r="H239" s="185" t="s">
        <v>117</v>
      </c>
      <c r="I239" s="268" t="s">
        <v>10</v>
      </c>
      <c r="J239" s="167" t="s">
        <v>29</v>
      </c>
      <c r="K239" s="238"/>
      <c r="L239" s="270" t="s">
        <v>10</v>
      </c>
      <c r="M239" s="167" t="s">
        <v>35</v>
      </c>
      <c r="N239" s="238"/>
      <c r="O239" s="167"/>
      <c r="P239" s="167"/>
      <c r="Q239" s="167"/>
      <c r="R239" s="167"/>
      <c r="S239" s="167"/>
      <c r="T239" s="167"/>
      <c r="U239" s="167"/>
      <c r="V239" s="167"/>
      <c r="W239" s="167"/>
      <c r="X239" s="167"/>
      <c r="Y239" s="167"/>
      <c r="Z239" s="167"/>
      <c r="AA239" s="167"/>
      <c r="AB239" s="167"/>
      <c r="AC239" s="167"/>
      <c r="AD239" s="167"/>
      <c r="AE239" s="167"/>
      <c r="AF239" s="168"/>
      <c r="AI239" s="260" t="str">
        <f>"15:field212:" &amp; IF(I239="■",1,IF(L239="■",2,0))</f>
        <v>15:field212:0</v>
      </c>
    </row>
    <row r="240" spans="1:35" ht="8.25" customHeight="1">
      <c r="A240" s="255"/>
      <c r="B240" s="255"/>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row>
    <row r="241" spans="1:22" ht="20.25" customHeight="1">
      <c r="A241" s="255"/>
      <c r="B241" s="255"/>
      <c r="C241" s="130" t="s">
        <v>210</v>
      </c>
      <c r="D241" s="130"/>
      <c r="E241" s="256"/>
      <c r="F241" s="256"/>
      <c r="G241" s="256"/>
      <c r="H241" s="256"/>
      <c r="I241" s="256"/>
      <c r="J241" s="256"/>
      <c r="K241" s="256"/>
      <c r="L241" s="256"/>
      <c r="M241" s="256"/>
      <c r="N241" s="256"/>
      <c r="O241" s="256"/>
      <c r="P241" s="256"/>
      <c r="Q241" s="256"/>
      <c r="R241" s="256"/>
      <c r="S241" s="256"/>
      <c r="T241" s="256"/>
      <c r="U241" s="256"/>
      <c r="V241" s="256"/>
    </row>
  </sheetData>
  <sheetProtection algorithmName="SHA-512" hashValue="DEjIog47TcAzTPVIKC0EgOggSlTTYQc3ismcEX8cT7zU2Oik2294EDQIPeUoiSZX+idRLo7ltIvL34dS5/4Zww==" saltValue="SBiPDR3eMsJt7O1t8Mgy3Q==" spinCount="100000" sheet="1" objects="1" scenarios="1" selectLockedCells="1"/>
  <mergeCells count="30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5:H36"/>
    <mergeCell ref="I35:I36"/>
    <mergeCell ref="J35:L36"/>
    <mergeCell ref="M35:M36"/>
    <mergeCell ref="N35:P36"/>
    <mergeCell ref="H37:H38"/>
    <mergeCell ref="I37:I38"/>
    <mergeCell ref="J37:L38"/>
    <mergeCell ref="M37:M38"/>
    <mergeCell ref="N37:P38"/>
    <mergeCell ref="H43:H44"/>
    <mergeCell ref="I43:I44"/>
    <mergeCell ref="J43:L44"/>
    <mergeCell ref="M43:M44"/>
    <mergeCell ref="H51:H53"/>
    <mergeCell ref="AC54:AF62"/>
    <mergeCell ref="H55:H56"/>
    <mergeCell ref="I55:I56"/>
    <mergeCell ref="J55:L56"/>
    <mergeCell ref="M55:M56"/>
    <mergeCell ref="N55:P56"/>
    <mergeCell ref="H57:H58"/>
    <mergeCell ref="I57:I58"/>
    <mergeCell ref="J57:L58"/>
    <mergeCell ref="AC42:AF53"/>
    <mergeCell ref="M57:M58"/>
    <mergeCell ref="N57:P58"/>
    <mergeCell ref="H59:H60"/>
    <mergeCell ref="N43:P44"/>
    <mergeCell ref="H45:H46"/>
    <mergeCell ref="I45:I46"/>
    <mergeCell ref="J45:L46"/>
    <mergeCell ref="M45:M46"/>
    <mergeCell ref="N45:P46"/>
    <mergeCell ref="AC63:AF67"/>
    <mergeCell ref="H64:H65"/>
    <mergeCell ref="I64:I65"/>
    <mergeCell ref="J64:L65"/>
    <mergeCell ref="M64:M65"/>
    <mergeCell ref="N64:P65"/>
    <mergeCell ref="H66:H67"/>
    <mergeCell ref="I66:I67"/>
    <mergeCell ref="J66:L67"/>
    <mergeCell ref="M66:M67"/>
    <mergeCell ref="N66:P67"/>
    <mergeCell ref="H71:H73"/>
    <mergeCell ref="I71:I73"/>
    <mergeCell ref="J71:K73"/>
    <mergeCell ref="L71:L73"/>
    <mergeCell ref="M71:N73"/>
    <mergeCell ref="H75:H76"/>
    <mergeCell ref="I75:I76"/>
    <mergeCell ref="J75:K76"/>
    <mergeCell ref="L75:L76"/>
    <mergeCell ref="M75:N76"/>
    <mergeCell ref="H77:H78"/>
    <mergeCell ref="I77:I78"/>
    <mergeCell ref="J77:K78"/>
    <mergeCell ref="L77:L78"/>
    <mergeCell ref="M77:N78"/>
    <mergeCell ref="H95:H96"/>
    <mergeCell ref="AC95:AF113"/>
    <mergeCell ref="H97:H99"/>
    <mergeCell ref="I97:I99"/>
    <mergeCell ref="J97:K99"/>
    <mergeCell ref="L97:L99"/>
    <mergeCell ref="M97:N99"/>
    <mergeCell ref="H103:H104"/>
    <mergeCell ref="H79:H80"/>
    <mergeCell ref="I79:I80"/>
    <mergeCell ref="J79:K80"/>
    <mergeCell ref="L79:L80"/>
    <mergeCell ref="M79:N80"/>
    <mergeCell ref="H81:H82"/>
    <mergeCell ref="I81:I82"/>
    <mergeCell ref="J81:K82"/>
    <mergeCell ref="L81:L82"/>
    <mergeCell ref="M81:N82"/>
    <mergeCell ref="H119:H120"/>
    <mergeCell ref="I119:I120"/>
    <mergeCell ref="J119:K120"/>
    <mergeCell ref="L119:L120"/>
    <mergeCell ref="M119:N120"/>
    <mergeCell ref="H130:H131"/>
    <mergeCell ref="I130:I131"/>
    <mergeCell ref="J130:K131"/>
    <mergeCell ref="L130:L131"/>
    <mergeCell ref="M130:N131"/>
    <mergeCell ref="P138:Q139"/>
    <mergeCell ref="R138:R139"/>
    <mergeCell ref="S138:T139"/>
    <mergeCell ref="H140:H141"/>
    <mergeCell ref="I140:I141"/>
    <mergeCell ref="J140:K141"/>
    <mergeCell ref="L140:L141"/>
    <mergeCell ref="M140:N141"/>
    <mergeCell ref="O140:O141"/>
    <mergeCell ref="P140:Q141"/>
    <mergeCell ref="H138:H139"/>
    <mergeCell ref="I138:I139"/>
    <mergeCell ref="J138:K139"/>
    <mergeCell ref="L138:L139"/>
    <mergeCell ref="M138:N139"/>
    <mergeCell ref="O138:O139"/>
    <mergeCell ref="R140:R141"/>
    <mergeCell ref="S140:T141"/>
    <mergeCell ref="H142:H143"/>
    <mergeCell ref="I142:I143"/>
    <mergeCell ref="J142:K143"/>
    <mergeCell ref="L142:L143"/>
    <mergeCell ref="M142:N143"/>
    <mergeCell ref="H190:H191"/>
    <mergeCell ref="I190:I191"/>
    <mergeCell ref="J190:K191"/>
    <mergeCell ref="L190:L191"/>
    <mergeCell ref="M190:N191"/>
    <mergeCell ref="N174:P175"/>
    <mergeCell ref="A177:AF177"/>
    <mergeCell ref="S179:V179"/>
    <mergeCell ref="A181:C181"/>
    <mergeCell ref="A182:C183"/>
    <mergeCell ref="H182:H183"/>
    <mergeCell ref="H184:H186"/>
    <mergeCell ref="H188:H189"/>
    <mergeCell ref="I188:I189"/>
    <mergeCell ref="J188:K189"/>
    <mergeCell ref="D181:E181"/>
    <mergeCell ref="F181:G181"/>
    <mergeCell ref="H181:AF181"/>
    <mergeCell ref="L188:L189"/>
    <mergeCell ref="AC171:AF175"/>
    <mergeCell ref="H172:H173"/>
    <mergeCell ref="I172:I173"/>
    <mergeCell ref="J172:L173"/>
    <mergeCell ref="M172:M173"/>
    <mergeCell ref="N172:P173"/>
    <mergeCell ref="H174:H175"/>
    <mergeCell ref="I174:I175"/>
    <mergeCell ref="J174:L175"/>
    <mergeCell ref="M174:M175"/>
    <mergeCell ref="M188:N189"/>
    <mergeCell ref="X192:X193"/>
    <mergeCell ref="H194:H195"/>
    <mergeCell ref="I194:I195"/>
    <mergeCell ref="J194:L195"/>
    <mergeCell ref="M194:M195"/>
    <mergeCell ref="N194:P195"/>
    <mergeCell ref="Q194:Q195"/>
    <mergeCell ref="R194:R195"/>
    <mergeCell ref="S194:S195"/>
    <mergeCell ref="T194:T195"/>
    <mergeCell ref="R192:R193"/>
    <mergeCell ref="S192:S193"/>
    <mergeCell ref="T192:T193"/>
    <mergeCell ref="U192:U193"/>
    <mergeCell ref="V192:V193"/>
    <mergeCell ref="W192:W193"/>
    <mergeCell ref="H192:H193"/>
    <mergeCell ref="I192:I193"/>
    <mergeCell ref="J192:L193"/>
    <mergeCell ref="M192:M193"/>
    <mergeCell ref="N192:P193"/>
    <mergeCell ref="Q192:Q193"/>
    <mergeCell ref="U194:U195"/>
    <mergeCell ref="V194:V195"/>
    <mergeCell ref="W194:W195"/>
    <mergeCell ref="X194:X195"/>
    <mergeCell ref="H196:H197"/>
    <mergeCell ref="I196:I197"/>
    <mergeCell ref="J196:L197"/>
    <mergeCell ref="M196:M197"/>
    <mergeCell ref="N196:P197"/>
    <mergeCell ref="Q196:Q197"/>
    <mergeCell ref="X196:X197"/>
    <mergeCell ref="V196:V197"/>
    <mergeCell ref="W196:W197"/>
    <mergeCell ref="H199:H200"/>
    <mergeCell ref="I199:I200"/>
    <mergeCell ref="J199:L200"/>
    <mergeCell ref="M199:M200"/>
    <mergeCell ref="N199:P200"/>
    <mergeCell ref="R196:R197"/>
    <mergeCell ref="S196:S197"/>
    <mergeCell ref="T196:T197"/>
    <mergeCell ref="U196:U197"/>
    <mergeCell ref="H201:H202"/>
    <mergeCell ref="I201:I202"/>
    <mergeCell ref="J201:L202"/>
    <mergeCell ref="M201:M202"/>
    <mergeCell ref="N201:P202"/>
    <mergeCell ref="H206:H207"/>
    <mergeCell ref="I206:I207"/>
    <mergeCell ref="J206:L207"/>
    <mergeCell ref="M206:M207"/>
    <mergeCell ref="N206:P207"/>
    <mergeCell ref="H208:H209"/>
    <mergeCell ref="I208:I209"/>
    <mergeCell ref="J208:L209"/>
    <mergeCell ref="M208:M209"/>
    <mergeCell ref="N208:P209"/>
    <mergeCell ref="H211:H212"/>
    <mergeCell ref="I211:I212"/>
    <mergeCell ref="J211:L212"/>
    <mergeCell ref="M211:M212"/>
    <mergeCell ref="N211:P212"/>
    <mergeCell ref="H213:H214"/>
    <mergeCell ref="I213:I214"/>
    <mergeCell ref="J213:L214"/>
    <mergeCell ref="M213:M214"/>
    <mergeCell ref="N213:P214"/>
    <mergeCell ref="H221:H222"/>
    <mergeCell ref="I221:I222"/>
    <mergeCell ref="J221:K222"/>
    <mergeCell ref="L221:L222"/>
    <mergeCell ref="M221:N222"/>
    <mergeCell ref="H227:H228"/>
    <mergeCell ref="I227:I228"/>
    <mergeCell ref="J227:K228"/>
    <mergeCell ref="L227:L228"/>
    <mergeCell ref="M227:N228"/>
    <mergeCell ref="H223:H224"/>
    <mergeCell ref="I223:I224"/>
    <mergeCell ref="J223:K224"/>
    <mergeCell ref="L223:L224"/>
    <mergeCell ref="M223:N224"/>
    <mergeCell ref="H225:H226"/>
    <mergeCell ref="I225:I226"/>
    <mergeCell ref="J225:K226"/>
    <mergeCell ref="L225:L226"/>
    <mergeCell ref="M225:N226"/>
  </mergeCells>
  <phoneticPr fontId="1"/>
  <dataValidations count="1">
    <dataValidation type="list" allowBlank="1" showInputMessage="1" showErrorMessage="1" sqref="M8:M9 Q8:Q9 U8:U9 Y10:Y11 AC10:AC11 R14 U14 L97 M48 M95:M96 Y114:Y115 Q68 AC114:AC115 O62 L54 D46:D48 L71 M74 O84 O86 P87 Q95:Q96 U95 L52 M100 L119:L132 O102 Q162 O105 Q115 R138:R141 O122 O125:O126 Q129 D228:D230 D82:D84 A105 D129:D132 A83 A130 F152:F153 A153 Y144:Y145 Q144 L154:L161 AC144:AC145 Y42:Y43 M172:M175 A213 A229 O136:O141 L153:M153 O50 T153 O153:P153 R153 L101:L103 R165 T165 O165:P165 Y63:Y64 O157 M133 O204 I182:I239 L198 M199:M202 O187 O218:O219 A64:A66 L49:L50 A47 Q59 M43:M46 Y68:Y70 L47 M114:M118 M27:M30 M13 L34 L61:L63 A39:A40 A173 A58 O69:O70 D57:D59 AC68:AC70 AC33:AC35 Y95:Y96 O117:O118 M64:M70 R170 A167 AC162:AC164 Y162:Y164 O163:O164 D163:D170 Y33:Y35 R113 O13:O14 M33 A19:A20 L26 M20:M25 I8:I20 L14:L19 I22 A22 D21:D23 I24 M35:M38 O39 O41 R41 L31:L32 O32 Q51:Q52 M55:M60 L75:L94 O94 R94 D101:D109 P103 M104 L105:L113 O113 L134:L143 M144:M147 L148:L152 O148 O150 O160:O161 R161 M162:M165 O169:O170 Y171:Y172 A194 D193:D195 U182:U183 M182:M183 Q182:Q183 M187 L188:L191 M192:M197 L203:L205 M206:M209 L210 M211:M214 L215:L216 P215 T215 X215 M217:M220 Q217 L221:L239 O230 O232 P233 D212:D214 D206:D208 A207 L39:L42 I26:I97 I100:I175 L166:L171" xr:uid="{30B37449-71AB-4E10-ADCB-01BE651258C1}">
      <formula1>"□,■"</formula1>
    </dataValidation>
  </dataValidations>
  <pageMargins left="0.7" right="0.7" top="0.75" bottom="0.75" header="0.3" footer="0.3"/>
  <pageSetup paperSize="9" scale="52" fitToHeight="0" orientation="landscape" r:id="rId1"/>
  <rowBreaks count="6" manualBreakCount="6">
    <brk id="41" max="31" man="1"/>
    <brk id="67" max="31" man="1"/>
    <brk id="113" max="31" man="1"/>
    <brk id="143" max="31" man="1"/>
    <brk id="175" max="31" man="1"/>
    <brk id="21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L373"/>
  <sheetViews>
    <sheetView showGridLines="0" zoomScale="75" zoomScaleNormal="75" zoomScaleSheetLayoutView="55" workbookViewId="0">
      <pane xSplit="3" topLeftCell="D1" activePane="topRight" state="frozen"/>
      <selection pane="topRight" activeCell="I8" sqref="I8"/>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5.88671875" style="1" hidden="1" customWidth="1"/>
    <col min="34" max="34" width="0" style="1" hidden="1" customWidth="1"/>
    <col min="35" max="35" width="22.88671875" style="1" hidden="1" customWidth="1"/>
    <col min="36" max="37" width="0" style="1" hidden="1" customWidth="1"/>
    <col min="38" max="16384" width="9" style="1"/>
  </cols>
  <sheetData>
    <row r="2" spans="1:38" ht="20.25" customHeight="1">
      <c r="A2" s="120" t="s">
        <v>211</v>
      </c>
      <c r="B2" s="120"/>
    </row>
    <row r="3" spans="1:38" ht="20.25" customHeight="1">
      <c r="A3" s="469" t="s">
        <v>212</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8" ht="20.25" customHeight="1"/>
    <row r="5" spans="1:38" ht="30" customHeight="1">
      <c r="S5" s="470" t="s">
        <v>1</v>
      </c>
      <c r="T5" s="471"/>
      <c r="U5" s="471"/>
      <c r="V5" s="472"/>
      <c r="W5" s="288"/>
      <c r="X5" s="289"/>
      <c r="Y5" s="289"/>
      <c r="Z5" s="289"/>
      <c r="AA5" s="289"/>
      <c r="AB5" s="289"/>
      <c r="AC5" s="289"/>
      <c r="AD5" s="289"/>
      <c r="AE5" s="289"/>
      <c r="AF5" s="290"/>
      <c r="AG5" s="260" t="str">
        <f>"kaigo_num='" &amp;W5&amp;X5&amp;Y5&amp;Z5&amp;AA5&amp;AB5&amp;AC5&amp;AD5&amp;AE5&amp;AF5&amp; "'"</f>
        <v>kaigo_num=''</v>
      </c>
    </row>
    <row r="6" spans="1:38" ht="20.25" customHeight="1">
      <c r="AG6" s="260"/>
    </row>
    <row r="7" spans="1:38" ht="17.25" customHeight="1">
      <c r="A7" s="429" t="s">
        <v>202</v>
      </c>
      <c r="B7" s="430"/>
      <c r="C7" s="431"/>
      <c r="D7" s="429" t="s">
        <v>3</v>
      </c>
      <c r="E7" s="431"/>
      <c r="F7" s="429" t="s">
        <v>4</v>
      </c>
      <c r="G7" s="431"/>
      <c r="H7" s="429" t="s">
        <v>213</v>
      </c>
      <c r="I7" s="430"/>
      <c r="J7" s="430"/>
      <c r="K7" s="430"/>
      <c r="L7" s="430"/>
      <c r="M7" s="430"/>
      <c r="N7" s="430"/>
      <c r="O7" s="430"/>
      <c r="P7" s="430"/>
      <c r="Q7" s="430"/>
      <c r="R7" s="430"/>
      <c r="S7" s="430"/>
      <c r="T7" s="430"/>
      <c r="U7" s="430"/>
      <c r="V7" s="430"/>
      <c r="W7" s="430"/>
      <c r="X7" s="431"/>
      <c r="Y7" s="429" t="s">
        <v>6</v>
      </c>
      <c r="Z7" s="430"/>
      <c r="AA7" s="430"/>
      <c r="AB7" s="431"/>
      <c r="AC7" s="429" t="s">
        <v>7</v>
      </c>
      <c r="AD7" s="430"/>
      <c r="AE7" s="430"/>
      <c r="AF7" s="431"/>
      <c r="AG7" s="260"/>
    </row>
    <row r="8" spans="1:38" ht="18.75" customHeight="1">
      <c r="A8" s="432" t="s">
        <v>8</v>
      </c>
      <c r="B8" s="433"/>
      <c r="C8" s="434"/>
      <c r="D8" s="243"/>
      <c r="E8" s="186"/>
      <c r="F8" s="136"/>
      <c r="G8" s="186"/>
      <c r="H8" s="438" t="s">
        <v>9</v>
      </c>
      <c r="I8" s="264" t="s">
        <v>10</v>
      </c>
      <c r="J8" s="127" t="s">
        <v>11</v>
      </c>
      <c r="K8" s="128"/>
      <c r="L8" s="128"/>
      <c r="M8" s="264" t="s">
        <v>10</v>
      </c>
      <c r="N8" s="127" t="s">
        <v>12</v>
      </c>
      <c r="O8" s="128"/>
      <c r="P8" s="128"/>
      <c r="Q8" s="264" t="s">
        <v>10</v>
      </c>
      <c r="R8" s="127" t="s">
        <v>13</v>
      </c>
      <c r="S8" s="128"/>
      <c r="T8" s="128"/>
      <c r="U8" s="264" t="s">
        <v>10</v>
      </c>
      <c r="V8" s="127" t="s">
        <v>14</v>
      </c>
      <c r="W8" s="128"/>
      <c r="X8" s="129"/>
      <c r="Y8" s="455"/>
      <c r="Z8" s="456"/>
      <c r="AA8" s="456"/>
      <c r="AB8" s="457"/>
      <c r="AC8" s="455"/>
      <c r="AD8" s="456"/>
      <c r="AE8" s="456"/>
      <c r="AF8" s="457"/>
      <c r="AG8" s="261" t="str">
        <f>"tiikikbn_code:"&amp; IF(I8="■",1,IF(M8="■",6,IF(Q8="■",7,IF(U8="■",2,IF(I9="■",3,IF(M9="■",4,IF(Q9="■",9,IF(U9="■",5,0))))))))</f>
        <v>tiikikbn_code:0</v>
      </c>
    </row>
    <row r="9" spans="1:38" ht="18.75" customHeight="1">
      <c r="A9" s="435"/>
      <c r="B9" s="436"/>
      <c r="C9" s="437"/>
      <c r="D9" s="244"/>
      <c r="E9" s="188"/>
      <c r="F9" s="162"/>
      <c r="G9" s="188"/>
      <c r="H9" s="439"/>
      <c r="I9" s="279" t="s">
        <v>10</v>
      </c>
      <c r="J9" s="245" t="s">
        <v>15</v>
      </c>
      <c r="K9" s="246"/>
      <c r="L9" s="246"/>
      <c r="M9" s="273" t="s">
        <v>10</v>
      </c>
      <c r="N9" s="245" t="s">
        <v>16</v>
      </c>
      <c r="O9" s="246"/>
      <c r="P9" s="246"/>
      <c r="Q9" s="273" t="s">
        <v>10</v>
      </c>
      <c r="R9" s="245" t="s">
        <v>17</v>
      </c>
      <c r="S9" s="246"/>
      <c r="T9" s="246"/>
      <c r="U9" s="273" t="s">
        <v>10</v>
      </c>
      <c r="V9" s="245" t="s">
        <v>18</v>
      </c>
      <c r="W9" s="246"/>
      <c r="X9" s="163"/>
      <c r="Y9" s="461"/>
      <c r="Z9" s="462"/>
      <c r="AA9" s="462"/>
      <c r="AB9" s="463"/>
      <c r="AC9" s="461"/>
      <c r="AD9" s="462"/>
      <c r="AE9" s="462"/>
      <c r="AF9" s="463"/>
      <c r="AG9" s="260"/>
    </row>
    <row r="10" spans="1:38" ht="19.5" customHeight="1">
      <c r="A10" s="140"/>
      <c r="B10" s="141"/>
      <c r="C10" s="142"/>
      <c r="D10" s="136"/>
      <c r="E10" s="132"/>
      <c r="F10" s="144"/>
      <c r="G10" s="145"/>
      <c r="H10" s="204" t="s">
        <v>25</v>
      </c>
      <c r="I10" s="265" t="s">
        <v>10</v>
      </c>
      <c r="J10" s="154" t="s">
        <v>26</v>
      </c>
      <c r="K10" s="218"/>
      <c r="L10" s="201"/>
      <c r="M10" s="276" t="s">
        <v>10</v>
      </c>
      <c r="N10" s="154" t="s">
        <v>27</v>
      </c>
      <c r="O10" s="227"/>
      <c r="P10" s="154"/>
      <c r="Q10" s="211"/>
      <c r="R10" s="211"/>
      <c r="S10" s="211"/>
      <c r="T10" s="211"/>
      <c r="U10" s="211"/>
      <c r="V10" s="211"/>
      <c r="W10" s="211"/>
      <c r="X10" s="212"/>
      <c r="Y10" s="263" t="s">
        <v>10</v>
      </c>
      <c r="Z10" s="130" t="s">
        <v>21</v>
      </c>
      <c r="AA10" s="130"/>
      <c r="AB10" s="147"/>
      <c r="AC10" s="263" t="s">
        <v>10</v>
      </c>
      <c r="AD10" s="130" t="s">
        <v>21</v>
      </c>
      <c r="AE10" s="130"/>
      <c r="AF10" s="147"/>
      <c r="AG10" s="260" t="str">
        <f>"ser_code = '" &amp; IF(A15="■",62,"") &amp; "'"</f>
        <v>ser_code = ''</v>
      </c>
      <c r="AI10" s="260" t="str">
        <f>"62:field223:" &amp; IF(I10="■",1,IF(M10="■",2,0))</f>
        <v>62:field223:0</v>
      </c>
      <c r="AJ10" s="260" t="str">
        <f>"62:field203:" &amp; IF(Y10="■",1,IF(Y11="■",2,0))</f>
        <v>62:field203:0</v>
      </c>
      <c r="AK10" s="260" t="str">
        <f>"62:waribiki_code:" &amp; IF(AC10="■",1,IF(AC11="■",2,0))</f>
        <v>62:waribiki_code:0</v>
      </c>
      <c r="AL10" s="124"/>
    </row>
    <row r="11" spans="1:38" ht="18.75" customHeight="1">
      <c r="A11" s="140"/>
      <c r="B11" s="141"/>
      <c r="C11" s="142"/>
      <c r="D11" s="143"/>
      <c r="E11" s="132"/>
      <c r="F11" s="144"/>
      <c r="G11" s="145"/>
      <c r="H11" s="172" t="s">
        <v>76</v>
      </c>
      <c r="I11" s="263" t="s">
        <v>10</v>
      </c>
      <c r="J11" s="154" t="s">
        <v>29</v>
      </c>
      <c r="K11" s="218"/>
      <c r="L11" s="263" t="s">
        <v>10</v>
      </c>
      <c r="M11" s="154" t="s">
        <v>35</v>
      </c>
      <c r="N11" s="154"/>
      <c r="O11" s="154"/>
      <c r="P11" s="154"/>
      <c r="Q11" s="154"/>
      <c r="R11" s="154"/>
      <c r="S11" s="154"/>
      <c r="T11" s="154"/>
      <c r="U11" s="154"/>
      <c r="V11" s="154"/>
      <c r="W11" s="154"/>
      <c r="X11" s="155"/>
      <c r="Y11" s="263" t="s">
        <v>10</v>
      </c>
      <c r="Z11" s="130" t="s">
        <v>23</v>
      </c>
      <c r="AA11" s="146"/>
      <c r="AB11" s="147"/>
      <c r="AC11" s="263" t="s">
        <v>10</v>
      </c>
      <c r="AD11" s="130" t="s">
        <v>23</v>
      </c>
      <c r="AE11" s="146"/>
      <c r="AF11" s="147"/>
      <c r="AG11" s="260"/>
      <c r="AI11" s="260" t="str">
        <f>"62:tokutiiki_code:" &amp; IF(I11="■",1,IF(L11="■",2,0))</f>
        <v>62:tokutiiki_code:0</v>
      </c>
    </row>
    <row r="12" spans="1:38" ht="18.75" customHeight="1">
      <c r="A12" s="140"/>
      <c r="B12" s="141"/>
      <c r="C12" s="142"/>
      <c r="D12" s="143"/>
      <c r="E12" s="132"/>
      <c r="F12" s="144"/>
      <c r="G12" s="145"/>
      <c r="H12" s="396" t="s">
        <v>77</v>
      </c>
      <c r="I12" s="402" t="s">
        <v>10</v>
      </c>
      <c r="J12" s="403" t="s">
        <v>39</v>
      </c>
      <c r="K12" s="403"/>
      <c r="L12" s="403"/>
      <c r="M12" s="402" t="s">
        <v>10</v>
      </c>
      <c r="N12" s="403" t="s">
        <v>40</v>
      </c>
      <c r="O12" s="403"/>
      <c r="P12" s="403"/>
      <c r="Q12" s="220"/>
      <c r="R12" s="220"/>
      <c r="S12" s="220"/>
      <c r="T12" s="220"/>
      <c r="U12" s="220"/>
      <c r="V12" s="220"/>
      <c r="W12" s="220"/>
      <c r="X12" s="221"/>
      <c r="Y12" s="124"/>
      <c r="Z12" s="124"/>
      <c r="AA12" s="124"/>
      <c r="AB12" s="147"/>
      <c r="AC12" s="124"/>
      <c r="AD12" s="124"/>
      <c r="AE12" s="124"/>
      <c r="AF12" s="147"/>
      <c r="AG12" s="121"/>
      <c r="AI12" s="260" t="str">
        <f>"62:chuusankanti_tiiki_code:" &amp; IF(I12="■",1,IF(M12="■",2,0))</f>
        <v>62:chuusankanti_tiiki_code:0</v>
      </c>
    </row>
    <row r="13" spans="1:38" ht="18.75" customHeight="1">
      <c r="A13" s="140"/>
      <c r="B13" s="141"/>
      <c r="C13" s="142"/>
      <c r="D13" s="143"/>
      <c r="E13" s="132"/>
      <c r="F13" s="144"/>
      <c r="G13" s="145"/>
      <c r="H13" s="397"/>
      <c r="I13" s="399"/>
      <c r="J13" s="401"/>
      <c r="K13" s="401"/>
      <c r="L13" s="401"/>
      <c r="M13" s="399"/>
      <c r="N13" s="401"/>
      <c r="O13" s="401"/>
      <c r="P13" s="401"/>
      <c r="Q13" s="211"/>
      <c r="R13" s="211"/>
      <c r="S13" s="211"/>
      <c r="T13" s="211"/>
      <c r="U13" s="211"/>
      <c r="V13" s="211"/>
      <c r="W13" s="211"/>
      <c r="X13" s="212"/>
      <c r="Y13" s="149"/>
      <c r="Z13" s="146"/>
      <c r="AA13" s="146"/>
      <c r="AB13" s="147"/>
      <c r="AC13" s="149"/>
      <c r="AD13" s="146"/>
      <c r="AE13" s="146"/>
      <c r="AF13" s="147"/>
      <c r="AG13" s="121"/>
      <c r="AI13" s="260"/>
    </row>
    <row r="14" spans="1:38" ht="18.75" customHeight="1">
      <c r="A14" s="140"/>
      <c r="B14" s="141"/>
      <c r="C14" s="142"/>
      <c r="D14" s="143"/>
      <c r="E14" s="132"/>
      <c r="F14" s="144"/>
      <c r="G14" s="145"/>
      <c r="H14" s="396" t="s">
        <v>79</v>
      </c>
      <c r="I14" s="402" t="s">
        <v>10</v>
      </c>
      <c r="J14" s="403" t="s">
        <v>39</v>
      </c>
      <c r="K14" s="403"/>
      <c r="L14" s="403"/>
      <c r="M14" s="402" t="s">
        <v>10</v>
      </c>
      <c r="N14" s="403" t="s">
        <v>40</v>
      </c>
      <c r="O14" s="403"/>
      <c r="P14" s="403"/>
      <c r="Q14" s="220"/>
      <c r="R14" s="220"/>
      <c r="S14" s="220"/>
      <c r="T14" s="220"/>
      <c r="U14" s="220"/>
      <c r="V14" s="220"/>
      <c r="W14" s="220"/>
      <c r="X14" s="221"/>
      <c r="Y14" s="149"/>
      <c r="Z14" s="146"/>
      <c r="AA14" s="146"/>
      <c r="AB14" s="147"/>
      <c r="AC14" s="149"/>
      <c r="AD14" s="146"/>
      <c r="AE14" s="146"/>
      <c r="AF14" s="147"/>
      <c r="AI14" s="260" t="str">
        <f>"62:chuusankanti_kibo_code:" &amp; IF(I14="■",1,IF(M14="■",2,0))</f>
        <v>62:chuusankanti_kibo_code:0</v>
      </c>
    </row>
    <row r="15" spans="1:38" ht="18.75" customHeight="1">
      <c r="A15" s="262" t="s">
        <v>10</v>
      </c>
      <c r="B15" s="141">
        <v>62</v>
      </c>
      <c r="C15" s="142" t="s">
        <v>214</v>
      </c>
      <c r="D15" s="143"/>
      <c r="E15" s="132"/>
      <c r="F15" s="144"/>
      <c r="G15" s="145"/>
      <c r="H15" s="397"/>
      <c r="I15" s="399"/>
      <c r="J15" s="401"/>
      <c r="K15" s="401"/>
      <c r="L15" s="401"/>
      <c r="M15" s="399"/>
      <c r="N15" s="401"/>
      <c r="O15" s="401"/>
      <c r="P15" s="401"/>
      <c r="Q15" s="211"/>
      <c r="R15" s="211"/>
      <c r="S15" s="211"/>
      <c r="T15" s="211"/>
      <c r="U15" s="211"/>
      <c r="V15" s="211"/>
      <c r="W15" s="211"/>
      <c r="X15" s="212"/>
      <c r="Y15" s="149"/>
      <c r="Z15" s="146"/>
      <c r="AA15" s="146"/>
      <c r="AB15" s="147"/>
      <c r="AC15" s="149"/>
      <c r="AD15" s="146"/>
      <c r="AE15" s="146"/>
      <c r="AF15" s="147"/>
    </row>
    <row r="16" spans="1:38" ht="18.75" customHeight="1">
      <c r="A16" s="140"/>
      <c r="B16" s="141"/>
      <c r="C16" s="142"/>
      <c r="D16" s="143"/>
      <c r="E16" s="132"/>
      <c r="F16" s="144"/>
      <c r="G16" s="145"/>
      <c r="H16" s="173" t="s">
        <v>51</v>
      </c>
      <c r="I16" s="280" t="s">
        <v>10</v>
      </c>
      <c r="J16" s="151" t="s">
        <v>29</v>
      </c>
      <c r="K16" s="151"/>
      <c r="L16" s="269" t="s">
        <v>10</v>
      </c>
      <c r="M16" s="151" t="s">
        <v>30</v>
      </c>
      <c r="N16" s="151"/>
      <c r="O16" s="269" t="s">
        <v>10</v>
      </c>
      <c r="P16" s="151" t="s">
        <v>31</v>
      </c>
      <c r="Q16" s="215"/>
      <c r="R16" s="213"/>
      <c r="S16" s="213"/>
      <c r="T16" s="213"/>
      <c r="U16" s="213"/>
      <c r="V16" s="213"/>
      <c r="W16" s="213"/>
      <c r="X16" s="217"/>
      <c r="Y16" s="149"/>
      <c r="Z16" s="146"/>
      <c r="AA16" s="146"/>
      <c r="AB16" s="147"/>
      <c r="AC16" s="149"/>
      <c r="AD16" s="146"/>
      <c r="AE16" s="146"/>
      <c r="AF16" s="147"/>
      <c r="AI16" s="260" t="str">
        <f>"62:ninti_senmoncare_code:" &amp; IF(I16="■",1,IF(L16="■",2,IF(O16="■",3,0)))</f>
        <v>62:ninti_senmoncare_code:0</v>
      </c>
    </row>
    <row r="17" spans="1:36" ht="18.75" customHeight="1">
      <c r="A17" s="140"/>
      <c r="B17" s="141"/>
      <c r="C17" s="142"/>
      <c r="D17" s="143"/>
      <c r="E17" s="132"/>
      <c r="F17" s="144"/>
      <c r="G17" s="145"/>
      <c r="H17" s="196" t="s">
        <v>118</v>
      </c>
      <c r="I17" s="266" t="s">
        <v>10</v>
      </c>
      <c r="J17" s="151" t="s">
        <v>29</v>
      </c>
      <c r="K17" s="154"/>
      <c r="L17" s="269" t="s">
        <v>10</v>
      </c>
      <c r="M17" s="151" t="s">
        <v>58</v>
      </c>
      <c r="N17" s="151"/>
      <c r="O17" s="269" t="s">
        <v>10</v>
      </c>
      <c r="P17" s="151" t="s">
        <v>31</v>
      </c>
      <c r="Q17" s="151"/>
      <c r="R17" s="269" t="s">
        <v>10</v>
      </c>
      <c r="S17" s="154" t="s">
        <v>59</v>
      </c>
      <c r="T17" s="154"/>
      <c r="U17" s="151"/>
      <c r="V17" s="151"/>
      <c r="W17" s="151"/>
      <c r="X17" s="152"/>
      <c r="Y17" s="149"/>
      <c r="Z17" s="146"/>
      <c r="AA17" s="146"/>
      <c r="AB17" s="147"/>
      <c r="AC17" s="149"/>
      <c r="AD17" s="146"/>
      <c r="AE17" s="146"/>
      <c r="AF17" s="147"/>
      <c r="AI17" s="260" t="str">
        <f>"62:serteikyo_kyoka_code:" &amp; IF(I17="■",1,IF(L17="■",4,IF(O17="■",3,IF(R17="■",5,0))))</f>
        <v>62:serteikyo_kyoka_code:0</v>
      </c>
    </row>
    <row r="18" spans="1:36" ht="18.75" customHeight="1">
      <c r="A18" s="133"/>
      <c r="B18" s="134"/>
      <c r="C18" s="135"/>
      <c r="D18" s="136"/>
      <c r="E18" s="129"/>
      <c r="F18" s="137"/>
      <c r="G18" s="138"/>
      <c r="H18" s="174" t="s">
        <v>76</v>
      </c>
      <c r="I18" s="264" t="s">
        <v>10</v>
      </c>
      <c r="J18" s="175" t="s">
        <v>29</v>
      </c>
      <c r="K18" s="223"/>
      <c r="L18" s="264" t="s">
        <v>10</v>
      </c>
      <c r="M18" s="175" t="s">
        <v>35</v>
      </c>
      <c r="N18" s="175"/>
      <c r="O18" s="175"/>
      <c r="P18" s="175"/>
      <c r="Q18" s="225"/>
      <c r="R18" s="225"/>
      <c r="S18" s="225"/>
      <c r="T18" s="225"/>
      <c r="U18" s="225"/>
      <c r="V18" s="225"/>
      <c r="W18" s="225"/>
      <c r="X18" s="226"/>
      <c r="Y18" s="264" t="s">
        <v>10</v>
      </c>
      <c r="Z18" s="127" t="s">
        <v>21</v>
      </c>
      <c r="AA18" s="127"/>
      <c r="AB18" s="139"/>
      <c r="AC18" s="455"/>
      <c r="AD18" s="456"/>
      <c r="AE18" s="456"/>
      <c r="AF18" s="457"/>
      <c r="AG18" s="260" t="str">
        <f>"ser_code = '" &amp; IF(A22="■",63,"") &amp; "'"</f>
        <v>ser_code = ''</v>
      </c>
      <c r="AI18" s="260" t="str">
        <f>"63:tokutiiki_code:" &amp; IF(I18="■",1,IF(L18="■",2,0))</f>
        <v>63:tokutiiki_code:0</v>
      </c>
      <c r="AJ18" s="260" t="str">
        <f>"63:field203:" &amp; IF(Y18="■",1,IF(Y19="■",2,0))</f>
        <v>63:field203:0</v>
      </c>
    </row>
    <row r="19" spans="1:36" ht="18.75" customHeight="1">
      <c r="A19" s="140"/>
      <c r="B19" s="141"/>
      <c r="C19" s="142"/>
      <c r="D19" s="143"/>
      <c r="E19" s="132"/>
      <c r="F19" s="144"/>
      <c r="G19" s="145"/>
      <c r="H19" s="396" t="s">
        <v>77</v>
      </c>
      <c r="I19" s="402" t="s">
        <v>10</v>
      </c>
      <c r="J19" s="403" t="s">
        <v>39</v>
      </c>
      <c r="K19" s="403"/>
      <c r="L19" s="403"/>
      <c r="M19" s="402" t="s">
        <v>10</v>
      </c>
      <c r="N19" s="403" t="s">
        <v>40</v>
      </c>
      <c r="O19" s="403"/>
      <c r="P19" s="403"/>
      <c r="Q19" s="220"/>
      <c r="R19" s="220"/>
      <c r="S19" s="220"/>
      <c r="T19" s="220"/>
      <c r="U19" s="220"/>
      <c r="V19" s="220"/>
      <c r="W19" s="220"/>
      <c r="X19" s="221"/>
      <c r="Y19" s="263" t="s">
        <v>10</v>
      </c>
      <c r="Z19" s="130" t="s">
        <v>23</v>
      </c>
      <c r="AA19" s="146"/>
      <c r="AB19" s="147"/>
      <c r="AC19" s="458"/>
      <c r="AD19" s="459"/>
      <c r="AE19" s="459"/>
      <c r="AF19" s="460"/>
      <c r="AG19" s="260" t="str">
        <f>"63:sisetukbn_code:" &amp; IF(D22="■",1,IF(D23="■",2,0))</f>
        <v>63:sisetukbn_code:0</v>
      </c>
      <c r="AI19" s="260" t="str">
        <f>"63:chuusankanti_tiiki_code:" &amp; IF(I19="■",1,IF(M19="■",2,0))</f>
        <v>63:chuusankanti_tiiki_code:0</v>
      </c>
    </row>
    <row r="20" spans="1:36" ht="18.75" customHeight="1">
      <c r="A20" s="140"/>
      <c r="B20" s="141"/>
      <c r="C20" s="142"/>
      <c r="D20" s="143"/>
      <c r="E20" s="132"/>
      <c r="F20" s="144"/>
      <c r="G20" s="145"/>
      <c r="H20" s="397"/>
      <c r="I20" s="399"/>
      <c r="J20" s="401"/>
      <c r="K20" s="401"/>
      <c r="L20" s="401"/>
      <c r="M20" s="399"/>
      <c r="N20" s="401"/>
      <c r="O20" s="401"/>
      <c r="P20" s="401"/>
      <c r="Q20" s="211"/>
      <c r="R20" s="211"/>
      <c r="S20" s="211"/>
      <c r="T20" s="211"/>
      <c r="U20" s="211"/>
      <c r="V20" s="211"/>
      <c r="W20" s="211"/>
      <c r="X20" s="212"/>
      <c r="Y20" s="149"/>
      <c r="Z20" s="146"/>
      <c r="AA20" s="146"/>
      <c r="AB20" s="147"/>
      <c r="AC20" s="458"/>
      <c r="AD20" s="459"/>
      <c r="AE20" s="459"/>
      <c r="AF20" s="460"/>
      <c r="AI20" s="260"/>
    </row>
    <row r="21" spans="1:36" ht="18.75" customHeight="1">
      <c r="A21" s="140"/>
      <c r="B21" s="141"/>
      <c r="C21" s="142"/>
      <c r="D21" s="143"/>
      <c r="E21" s="132"/>
      <c r="F21" s="144"/>
      <c r="G21" s="145"/>
      <c r="H21" s="396" t="s">
        <v>79</v>
      </c>
      <c r="I21" s="402" t="s">
        <v>10</v>
      </c>
      <c r="J21" s="403" t="s">
        <v>39</v>
      </c>
      <c r="K21" s="403"/>
      <c r="L21" s="403"/>
      <c r="M21" s="402" t="s">
        <v>10</v>
      </c>
      <c r="N21" s="403" t="s">
        <v>40</v>
      </c>
      <c r="O21" s="403"/>
      <c r="P21" s="403"/>
      <c r="Q21" s="220"/>
      <c r="R21" s="220"/>
      <c r="S21" s="220"/>
      <c r="T21" s="220"/>
      <c r="U21" s="220"/>
      <c r="V21" s="220"/>
      <c r="W21" s="220"/>
      <c r="X21" s="221"/>
      <c r="Y21" s="149"/>
      <c r="Z21" s="146"/>
      <c r="AA21" s="146"/>
      <c r="AB21" s="147"/>
      <c r="AC21" s="458"/>
      <c r="AD21" s="459"/>
      <c r="AE21" s="459"/>
      <c r="AF21" s="460"/>
      <c r="AG21" s="121"/>
      <c r="AI21" s="260" t="str">
        <f>"63:chuusankanti_kibo_code:" &amp; IF(I21="■",1,IF(M21="■",2,0))</f>
        <v>63:chuusankanti_kibo_code:0</v>
      </c>
    </row>
    <row r="22" spans="1:36" ht="18.75" customHeight="1">
      <c r="A22" s="262" t="s">
        <v>10</v>
      </c>
      <c r="B22" s="141">
        <v>63</v>
      </c>
      <c r="C22" s="142" t="s">
        <v>215</v>
      </c>
      <c r="D22" s="263" t="s">
        <v>10</v>
      </c>
      <c r="E22" s="132" t="s">
        <v>60</v>
      </c>
      <c r="F22" s="144"/>
      <c r="G22" s="145"/>
      <c r="H22" s="397"/>
      <c r="I22" s="399"/>
      <c r="J22" s="401"/>
      <c r="K22" s="401"/>
      <c r="L22" s="401"/>
      <c r="M22" s="399"/>
      <c r="N22" s="401"/>
      <c r="O22" s="401"/>
      <c r="P22" s="401"/>
      <c r="Q22" s="211"/>
      <c r="R22" s="211"/>
      <c r="S22" s="211"/>
      <c r="T22" s="211"/>
      <c r="U22" s="211"/>
      <c r="V22" s="211"/>
      <c r="W22" s="211"/>
      <c r="X22" s="212"/>
      <c r="Y22" s="149"/>
      <c r="Z22" s="146"/>
      <c r="AA22" s="146"/>
      <c r="AB22" s="147"/>
      <c r="AC22" s="458"/>
      <c r="AD22" s="459"/>
      <c r="AE22" s="459"/>
      <c r="AF22" s="460"/>
      <c r="AG22" s="121"/>
    </row>
    <row r="23" spans="1:36" ht="18.75" customHeight="1">
      <c r="A23" s="140"/>
      <c r="B23" s="141"/>
      <c r="C23" s="142"/>
      <c r="D23" s="263" t="s">
        <v>10</v>
      </c>
      <c r="E23" s="132" t="s">
        <v>62</v>
      </c>
      <c r="F23" s="144"/>
      <c r="G23" s="145"/>
      <c r="H23" s="196" t="s">
        <v>216</v>
      </c>
      <c r="I23" s="263" t="s">
        <v>10</v>
      </c>
      <c r="J23" s="151" t="s">
        <v>29</v>
      </c>
      <c r="K23" s="213"/>
      <c r="L23" s="263" t="s">
        <v>10</v>
      </c>
      <c r="M23" s="151" t="s">
        <v>35</v>
      </c>
      <c r="N23" s="151"/>
      <c r="O23" s="215"/>
      <c r="P23" s="215"/>
      <c r="Q23" s="215"/>
      <c r="R23" s="215"/>
      <c r="S23" s="215"/>
      <c r="T23" s="215"/>
      <c r="U23" s="215"/>
      <c r="V23" s="215"/>
      <c r="W23" s="215"/>
      <c r="X23" s="216"/>
      <c r="Y23" s="149"/>
      <c r="Z23" s="146"/>
      <c r="AA23" s="146"/>
      <c r="AB23" s="147"/>
      <c r="AC23" s="458"/>
      <c r="AD23" s="459"/>
      <c r="AE23" s="459"/>
      <c r="AF23" s="460"/>
      <c r="AI23" s="260" t="str">
        <f>"63:kinkyu_code:" &amp; IF(I23="■",1,IF(L23="■",2,0))</f>
        <v>63:kinkyu_code:0</v>
      </c>
    </row>
    <row r="24" spans="1:36" ht="18.75" customHeight="1">
      <c r="A24" s="140"/>
      <c r="B24" s="141"/>
      <c r="C24" s="142"/>
      <c r="D24" s="143"/>
      <c r="E24" s="132"/>
      <c r="F24" s="144"/>
      <c r="G24" s="145"/>
      <c r="H24" s="196" t="s">
        <v>217</v>
      </c>
      <c r="I24" s="266" t="s">
        <v>10</v>
      </c>
      <c r="J24" s="151" t="s">
        <v>66</v>
      </c>
      <c r="K24" s="213"/>
      <c r="L24" s="176"/>
      <c r="M24" s="263" t="s">
        <v>10</v>
      </c>
      <c r="N24" s="151" t="s">
        <v>67</v>
      </c>
      <c r="O24" s="215"/>
      <c r="P24" s="215"/>
      <c r="Q24" s="215"/>
      <c r="R24" s="215"/>
      <c r="S24" s="215"/>
      <c r="T24" s="215"/>
      <c r="U24" s="215"/>
      <c r="V24" s="215"/>
      <c r="W24" s="215"/>
      <c r="X24" s="216"/>
      <c r="Y24" s="149"/>
      <c r="Z24" s="146"/>
      <c r="AA24" s="146"/>
      <c r="AB24" s="147"/>
      <c r="AC24" s="458"/>
      <c r="AD24" s="459"/>
      <c r="AE24" s="459"/>
      <c r="AF24" s="460"/>
      <c r="AI24" s="260" t="str">
        <f>"63:tokukanri_code:" &amp; IF(I24="■",1,IF(M24="■",2,0))</f>
        <v>63:tokukanri_code:0</v>
      </c>
    </row>
    <row r="25" spans="1:36" ht="18.75" customHeight="1">
      <c r="A25" s="140"/>
      <c r="B25" s="141"/>
      <c r="C25" s="142"/>
      <c r="D25" s="143"/>
      <c r="E25" s="132"/>
      <c r="F25" s="144"/>
      <c r="G25" s="145"/>
      <c r="H25" s="199" t="s">
        <v>218</v>
      </c>
      <c r="I25" s="266" t="s">
        <v>10</v>
      </c>
      <c r="J25" s="151" t="s">
        <v>29</v>
      </c>
      <c r="K25" s="213"/>
      <c r="L25" s="263" t="s">
        <v>10</v>
      </c>
      <c r="M25" s="151" t="s">
        <v>35</v>
      </c>
      <c r="N25" s="151"/>
      <c r="O25" s="151"/>
      <c r="P25" s="151"/>
      <c r="Q25" s="151"/>
      <c r="R25" s="151"/>
      <c r="S25" s="151"/>
      <c r="T25" s="151"/>
      <c r="U25" s="151"/>
      <c r="V25" s="151"/>
      <c r="W25" s="151"/>
      <c r="X25" s="152"/>
      <c r="Y25" s="149"/>
      <c r="Z25" s="146"/>
      <c r="AA25" s="146"/>
      <c r="AB25" s="147"/>
      <c r="AC25" s="458"/>
      <c r="AD25" s="459"/>
      <c r="AE25" s="459"/>
      <c r="AF25" s="460"/>
      <c r="AI25" s="260" t="str">
        <f>"63:field169:" &amp; IF(I25="■",1,IF(L25="■",2,0))</f>
        <v>63:field169:0</v>
      </c>
    </row>
    <row r="26" spans="1:36" ht="18.75" customHeight="1">
      <c r="A26" s="159"/>
      <c r="B26" s="160"/>
      <c r="C26" s="161"/>
      <c r="D26" s="162"/>
      <c r="E26" s="163"/>
      <c r="F26" s="164"/>
      <c r="G26" s="165"/>
      <c r="H26" s="166" t="s">
        <v>118</v>
      </c>
      <c r="I26" s="268" t="s">
        <v>10</v>
      </c>
      <c r="J26" s="167" t="s">
        <v>29</v>
      </c>
      <c r="K26" s="167"/>
      <c r="L26" s="270" t="s">
        <v>10</v>
      </c>
      <c r="M26" s="167" t="s">
        <v>70</v>
      </c>
      <c r="N26" s="167"/>
      <c r="O26" s="270" t="s">
        <v>10</v>
      </c>
      <c r="P26" s="167" t="s">
        <v>89</v>
      </c>
      <c r="Q26" s="222"/>
      <c r="R26" s="238"/>
      <c r="S26" s="238"/>
      <c r="T26" s="238"/>
      <c r="U26" s="238"/>
      <c r="V26" s="238"/>
      <c r="W26" s="238"/>
      <c r="X26" s="239"/>
      <c r="Y26" s="169"/>
      <c r="Z26" s="170"/>
      <c r="AA26" s="170"/>
      <c r="AB26" s="171"/>
      <c r="AC26" s="461"/>
      <c r="AD26" s="462"/>
      <c r="AE26" s="462"/>
      <c r="AF26" s="463"/>
      <c r="AI26" s="260" t="str">
        <f>"63:serteikyo_kyoka_code:"&amp;IF(I26="■",1,IF(L26="■",3,IF(O26="■",4,0)))</f>
        <v>63:serteikyo_kyoka_code:0</v>
      </c>
    </row>
    <row r="27" spans="1:36" ht="18.75" customHeight="1">
      <c r="A27" s="133"/>
      <c r="B27" s="134"/>
      <c r="C27" s="189"/>
      <c r="D27" s="137"/>
      <c r="E27" s="129"/>
      <c r="F27" s="137"/>
      <c r="G27" s="138"/>
      <c r="H27" s="174" t="s">
        <v>76</v>
      </c>
      <c r="I27" s="264" t="s">
        <v>10</v>
      </c>
      <c r="J27" s="175" t="s">
        <v>29</v>
      </c>
      <c r="K27" s="223"/>
      <c r="L27" s="264" t="s">
        <v>10</v>
      </c>
      <c r="M27" s="175" t="s">
        <v>35</v>
      </c>
      <c r="N27" s="175"/>
      <c r="O27" s="175"/>
      <c r="P27" s="175"/>
      <c r="Q27" s="225"/>
      <c r="R27" s="225"/>
      <c r="S27" s="225"/>
      <c r="T27" s="225"/>
      <c r="U27" s="225"/>
      <c r="V27" s="225"/>
      <c r="W27" s="225"/>
      <c r="X27" s="226"/>
      <c r="Y27" s="264" t="s">
        <v>10</v>
      </c>
      <c r="Z27" s="127" t="s">
        <v>21</v>
      </c>
      <c r="AA27" s="127"/>
      <c r="AB27" s="139"/>
      <c r="AC27" s="455"/>
      <c r="AD27" s="456"/>
      <c r="AE27" s="456"/>
      <c r="AF27" s="457"/>
      <c r="AG27" s="260" t="str">
        <f>"ser_code = '" &amp; IF(A30="■",64,"") &amp; "'"</f>
        <v>ser_code = ''</v>
      </c>
      <c r="AH27" s="260"/>
      <c r="AI27" s="260" t="str">
        <f>"64:tokutiiki_code:" &amp; IF(I27="■",1,IF(L27="■",2,0))</f>
        <v>64:tokutiiki_code:0</v>
      </c>
      <c r="AJ27" s="260" t="str">
        <f>"64:field203:" &amp; IF(Y27="■",1,IF(Y28="■",2,0))</f>
        <v>64:field203:0</v>
      </c>
    </row>
    <row r="28" spans="1:36" ht="18.75" customHeight="1">
      <c r="A28" s="140"/>
      <c r="B28" s="141"/>
      <c r="C28" s="193"/>
      <c r="D28" s="144"/>
      <c r="E28" s="132"/>
      <c r="F28" s="144"/>
      <c r="G28" s="145"/>
      <c r="H28" s="396" t="s">
        <v>219</v>
      </c>
      <c r="I28" s="402" t="s">
        <v>10</v>
      </c>
      <c r="J28" s="403" t="s">
        <v>39</v>
      </c>
      <c r="K28" s="403"/>
      <c r="L28" s="403"/>
      <c r="M28" s="402" t="s">
        <v>10</v>
      </c>
      <c r="N28" s="403" t="s">
        <v>40</v>
      </c>
      <c r="O28" s="403"/>
      <c r="P28" s="403"/>
      <c r="Q28" s="220"/>
      <c r="R28" s="220"/>
      <c r="S28" s="220"/>
      <c r="T28" s="220"/>
      <c r="U28" s="220"/>
      <c r="V28" s="220"/>
      <c r="W28" s="220"/>
      <c r="X28" s="221"/>
      <c r="Y28" s="263" t="s">
        <v>10</v>
      </c>
      <c r="Z28" s="130" t="s">
        <v>23</v>
      </c>
      <c r="AA28" s="146"/>
      <c r="AB28" s="147"/>
      <c r="AC28" s="458"/>
      <c r="AD28" s="459"/>
      <c r="AE28" s="459"/>
      <c r="AF28" s="460"/>
      <c r="AG28" s="260" t="str">
        <f>"64:sisetukbn_code:" &amp; IF(D29="■",1,IF(D30="■",2,IF(D31="■",3,0)))</f>
        <v>64:sisetukbn_code:0</v>
      </c>
      <c r="AH28" s="260"/>
      <c r="AI28" s="260" t="str">
        <f>"64:chuusankanti_tiiki_code:" &amp; IF(I28="■",1,IF(M28="■",2,0))</f>
        <v>64:chuusankanti_tiiki_code:0</v>
      </c>
      <c r="AJ28" s="260"/>
    </row>
    <row r="29" spans="1:36" ht="18.75" customHeight="1">
      <c r="A29" s="140"/>
      <c r="B29" s="141"/>
      <c r="C29" s="193"/>
      <c r="D29" s="263" t="s">
        <v>10</v>
      </c>
      <c r="E29" s="291" t="s">
        <v>205</v>
      </c>
      <c r="F29" s="144"/>
      <c r="G29" s="145"/>
      <c r="H29" s="397"/>
      <c r="I29" s="399"/>
      <c r="J29" s="401"/>
      <c r="K29" s="401"/>
      <c r="L29" s="401"/>
      <c r="M29" s="399"/>
      <c r="N29" s="401"/>
      <c r="O29" s="401"/>
      <c r="P29" s="401"/>
      <c r="Q29" s="211"/>
      <c r="R29" s="211"/>
      <c r="S29" s="211"/>
      <c r="T29" s="211"/>
      <c r="U29" s="211"/>
      <c r="V29" s="211"/>
      <c r="W29" s="211"/>
      <c r="X29" s="212"/>
      <c r="Y29" s="149"/>
      <c r="Z29" s="146"/>
      <c r="AA29" s="146"/>
      <c r="AB29" s="147"/>
      <c r="AC29" s="458"/>
      <c r="AD29" s="459"/>
      <c r="AE29" s="459"/>
      <c r="AF29" s="460"/>
      <c r="AG29" s="260"/>
      <c r="AH29" s="260"/>
      <c r="AI29" s="260"/>
      <c r="AJ29" s="260"/>
    </row>
    <row r="30" spans="1:36" ht="18.75" customHeight="1">
      <c r="A30" s="262" t="s">
        <v>10</v>
      </c>
      <c r="B30" s="141">
        <v>64</v>
      </c>
      <c r="C30" s="193" t="s">
        <v>220</v>
      </c>
      <c r="D30" s="263" t="s">
        <v>10</v>
      </c>
      <c r="E30" s="291" t="s">
        <v>81</v>
      </c>
      <c r="F30" s="144"/>
      <c r="G30" s="145"/>
      <c r="H30" s="396" t="s">
        <v>221</v>
      </c>
      <c r="I30" s="402" t="s">
        <v>10</v>
      </c>
      <c r="J30" s="403" t="s">
        <v>39</v>
      </c>
      <c r="K30" s="403"/>
      <c r="L30" s="403"/>
      <c r="M30" s="402" t="s">
        <v>10</v>
      </c>
      <c r="N30" s="403" t="s">
        <v>40</v>
      </c>
      <c r="O30" s="403"/>
      <c r="P30" s="403"/>
      <c r="Q30" s="220"/>
      <c r="R30" s="220"/>
      <c r="S30" s="220"/>
      <c r="T30" s="220"/>
      <c r="U30" s="220"/>
      <c r="V30" s="220"/>
      <c r="W30" s="220"/>
      <c r="X30" s="221"/>
      <c r="Y30" s="149"/>
      <c r="Z30" s="146"/>
      <c r="AA30" s="146"/>
      <c r="AB30" s="147"/>
      <c r="AC30" s="458"/>
      <c r="AD30" s="459"/>
      <c r="AE30" s="459"/>
      <c r="AF30" s="460"/>
      <c r="AG30" s="260"/>
      <c r="AH30" s="260"/>
      <c r="AI30" s="260" t="str">
        <f>"64:chuusankanti_kibo_code:" &amp; IF(I30="■",1,IF(M30="■",2,0))</f>
        <v>64:chuusankanti_kibo_code:0</v>
      </c>
      <c r="AJ30" s="260"/>
    </row>
    <row r="31" spans="1:36" ht="18.75" customHeight="1">
      <c r="A31" s="140"/>
      <c r="B31" s="141"/>
      <c r="C31" s="193" t="s">
        <v>222</v>
      </c>
      <c r="D31" s="263" t="s">
        <v>10</v>
      </c>
      <c r="E31" s="291" t="s">
        <v>82</v>
      </c>
      <c r="F31" s="144"/>
      <c r="G31" s="145"/>
      <c r="H31" s="397"/>
      <c r="I31" s="399"/>
      <c r="J31" s="401"/>
      <c r="K31" s="401"/>
      <c r="L31" s="401"/>
      <c r="M31" s="399"/>
      <c r="N31" s="401"/>
      <c r="O31" s="401"/>
      <c r="P31" s="401"/>
      <c r="Q31" s="211"/>
      <c r="R31" s="211"/>
      <c r="S31" s="211"/>
      <c r="T31" s="211"/>
      <c r="U31" s="211"/>
      <c r="V31" s="211"/>
      <c r="W31" s="211"/>
      <c r="X31" s="212"/>
      <c r="Y31" s="149"/>
      <c r="Z31" s="146"/>
      <c r="AA31" s="146"/>
      <c r="AB31" s="147"/>
      <c r="AC31" s="458"/>
      <c r="AD31" s="459"/>
      <c r="AE31" s="459"/>
      <c r="AF31" s="460"/>
    </row>
    <row r="32" spans="1:36" ht="18.75" customHeight="1">
      <c r="A32" s="159"/>
      <c r="B32" s="160"/>
      <c r="C32" s="259"/>
      <c r="D32" s="164"/>
      <c r="E32" s="163"/>
      <c r="F32" s="164"/>
      <c r="G32" s="165"/>
      <c r="H32" s="166" t="s">
        <v>118</v>
      </c>
      <c r="I32" s="268" t="s">
        <v>10</v>
      </c>
      <c r="J32" s="167" t="s">
        <v>29</v>
      </c>
      <c r="K32" s="167"/>
      <c r="L32" s="270" t="s">
        <v>10</v>
      </c>
      <c r="M32" s="167" t="s">
        <v>70</v>
      </c>
      <c r="N32" s="167"/>
      <c r="O32" s="270" t="s">
        <v>10</v>
      </c>
      <c r="P32" s="167" t="s">
        <v>89</v>
      </c>
      <c r="Q32" s="222"/>
      <c r="R32" s="238"/>
      <c r="S32" s="222"/>
      <c r="T32" s="222"/>
      <c r="U32" s="222"/>
      <c r="V32" s="222"/>
      <c r="W32" s="222"/>
      <c r="X32" s="230"/>
      <c r="Y32" s="169"/>
      <c r="Z32" s="170"/>
      <c r="AA32" s="170"/>
      <c r="AB32" s="171"/>
      <c r="AC32" s="461"/>
      <c r="AD32" s="462"/>
      <c r="AE32" s="462"/>
      <c r="AF32" s="463"/>
      <c r="AI32" s="260" t="str">
        <f>"64:serteikyo_kyoka_code:" &amp; IF(I32="■",1,IF(L32="■",3,IF(O32="■",4,0)))</f>
        <v>64:serteikyo_kyoka_code:0</v>
      </c>
    </row>
    <row r="33" spans="1:37" ht="18.75" customHeight="1">
      <c r="A33" s="133"/>
      <c r="B33" s="134"/>
      <c r="C33" s="189"/>
      <c r="D33" s="137"/>
      <c r="E33" s="129"/>
      <c r="F33" s="137"/>
      <c r="G33" s="138"/>
      <c r="H33" s="174" t="s">
        <v>76</v>
      </c>
      <c r="I33" s="271" t="s">
        <v>10</v>
      </c>
      <c r="J33" s="175" t="s">
        <v>29</v>
      </c>
      <c r="K33" s="223"/>
      <c r="L33" s="264" t="s">
        <v>10</v>
      </c>
      <c r="M33" s="175" t="s">
        <v>35</v>
      </c>
      <c r="N33" s="175"/>
      <c r="O33" s="175"/>
      <c r="P33" s="175"/>
      <c r="Q33" s="225"/>
      <c r="R33" s="225"/>
      <c r="S33" s="225"/>
      <c r="T33" s="225"/>
      <c r="U33" s="225"/>
      <c r="V33" s="225"/>
      <c r="W33" s="225"/>
      <c r="X33" s="226"/>
      <c r="Y33" s="264" t="s">
        <v>10</v>
      </c>
      <c r="Z33" s="127" t="s">
        <v>21</v>
      </c>
      <c r="AA33" s="127"/>
      <c r="AB33" s="139"/>
      <c r="AC33" s="413"/>
      <c r="AD33" s="414"/>
      <c r="AE33" s="414"/>
      <c r="AF33" s="415"/>
      <c r="AG33" s="260" t="str">
        <f>"ser_code = '" &amp; IF(A35="■",34,"") &amp; "'"</f>
        <v>ser_code = ''</v>
      </c>
      <c r="AH33" s="260"/>
      <c r="AI33" s="260" t="str">
        <f>"34:tokutiiki_code:" &amp; IF(I33="■",1,IF(L33="■",2,0))</f>
        <v>34:tokutiiki_code:0</v>
      </c>
      <c r="AJ33" s="260" t="str">
        <f>"34:field203:" &amp; IF(Y33="■",1,IF(Y34="■",2,0))</f>
        <v>34:field203:0</v>
      </c>
    </row>
    <row r="34" spans="1:37" ht="18.75" customHeight="1">
      <c r="A34" s="140"/>
      <c r="B34" s="141"/>
      <c r="C34" s="142"/>
      <c r="D34" s="144"/>
      <c r="E34" s="132"/>
      <c r="F34" s="144"/>
      <c r="G34" s="145"/>
      <c r="H34" s="396" t="s">
        <v>219</v>
      </c>
      <c r="I34" s="473" t="s">
        <v>10</v>
      </c>
      <c r="J34" s="403" t="s">
        <v>39</v>
      </c>
      <c r="K34" s="403"/>
      <c r="L34" s="403"/>
      <c r="M34" s="475" t="s">
        <v>10</v>
      </c>
      <c r="N34" s="403" t="s">
        <v>40</v>
      </c>
      <c r="O34" s="403"/>
      <c r="P34" s="403"/>
      <c r="Q34" s="220"/>
      <c r="R34" s="220"/>
      <c r="S34" s="220"/>
      <c r="T34" s="220"/>
      <c r="U34" s="220"/>
      <c r="V34" s="220"/>
      <c r="W34" s="220"/>
      <c r="X34" s="221"/>
      <c r="Y34" s="263" t="s">
        <v>10</v>
      </c>
      <c r="Z34" s="130" t="s">
        <v>23</v>
      </c>
      <c r="AA34" s="130"/>
      <c r="AB34" s="147"/>
      <c r="AC34" s="416"/>
      <c r="AD34" s="417"/>
      <c r="AE34" s="417"/>
      <c r="AF34" s="418"/>
      <c r="AG34" s="260"/>
      <c r="AH34" s="260"/>
      <c r="AI34" s="260" t="str">
        <f>"34:chuusankanti_tiiki_code:" &amp; IF(I34="■",1,IF(M34="■",2,0))</f>
        <v>34:chuusankanti_tiiki_code:0</v>
      </c>
      <c r="AJ34" s="260"/>
    </row>
    <row r="35" spans="1:37" ht="18.75" customHeight="1">
      <c r="A35" s="262" t="s">
        <v>10</v>
      </c>
      <c r="B35" s="141">
        <v>34</v>
      </c>
      <c r="C35" s="142" t="s">
        <v>223</v>
      </c>
      <c r="D35" s="144"/>
      <c r="E35" s="132"/>
      <c r="F35" s="144"/>
      <c r="G35" s="145"/>
      <c r="H35" s="397"/>
      <c r="I35" s="474"/>
      <c r="J35" s="401"/>
      <c r="K35" s="401"/>
      <c r="L35" s="401"/>
      <c r="M35" s="476"/>
      <c r="N35" s="401"/>
      <c r="O35" s="401"/>
      <c r="P35" s="401"/>
      <c r="Q35" s="211"/>
      <c r="R35" s="211"/>
      <c r="S35" s="211"/>
      <c r="T35" s="211"/>
      <c r="U35" s="211"/>
      <c r="V35" s="211"/>
      <c r="W35" s="211"/>
      <c r="X35" s="212"/>
      <c r="Y35" s="149"/>
      <c r="Z35" s="146"/>
      <c r="AA35" s="146"/>
      <c r="AB35" s="147"/>
      <c r="AC35" s="416"/>
      <c r="AD35" s="417"/>
      <c r="AE35" s="417"/>
      <c r="AF35" s="418"/>
      <c r="AG35" s="260"/>
      <c r="AH35" s="260"/>
      <c r="AI35" s="260"/>
      <c r="AJ35" s="260"/>
    </row>
    <row r="36" spans="1:37" ht="18.75" customHeight="1">
      <c r="A36" s="140"/>
      <c r="B36" s="141"/>
      <c r="C36" s="193" t="s">
        <v>224</v>
      </c>
      <c r="D36" s="144"/>
      <c r="E36" s="132"/>
      <c r="F36" s="144"/>
      <c r="G36" s="145"/>
      <c r="H36" s="396" t="s">
        <v>221</v>
      </c>
      <c r="I36" s="473" t="s">
        <v>10</v>
      </c>
      <c r="J36" s="403" t="s">
        <v>39</v>
      </c>
      <c r="K36" s="403"/>
      <c r="L36" s="403"/>
      <c r="M36" s="475" t="s">
        <v>10</v>
      </c>
      <c r="N36" s="403" t="s">
        <v>40</v>
      </c>
      <c r="O36" s="403"/>
      <c r="P36" s="403"/>
      <c r="Q36" s="220"/>
      <c r="R36" s="220"/>
      <c r="S36" s="220"/>
      <c r="T36" s="220"/>
      <c r="U36" s="220"/>
      <c r="V36" s="220"/>
      <c r="W36" s="220"/>
      <c r="X36" s="221"/>
      <c r="Y36" s="149"/>
      <c r="Z36" s="146"/>
      <c r="AA36" s="146"/>
      <c r="AB36" s="147"/>
      <c r="AC36" s="416"/>
      <c r="AD36" s="417"/>
      <c r="AE36" s="417"/>
      <c r="AF36" s="418"/>
      <c r="AG36" s="260"/>
      <c r="AH36" s="260"/>
      <c r="AI36" s="260" t="str">
        <f>"34:chuusankanti_kibo_code:" &amp; IF(I36="■",1,IF(M36="■",2,0))</f>
        <v>34:chuusankanti_kibo_code:0</v>
      </c>
      <c r="AJ36" s="260"/>
    </row>
    <row r="37" spans="1:37" ht="18" customHeight="1">
      <c r="A37" s="159"/>
      <c r="B37" s="160"/>
      <c r="C37" s="259"/>
      <c r="D37" s="164"/>
      <c r="E37" s="163"/>
      <c r="F37" s="164"/>
      <c r="G37" s="165"/>
      <c r="H37" s="423"/>
      <c r="I37" s="477"/>
      <c r="J37" s="407"/>
      <c r="K37" s="407"/>
      <c r="L37" s="407"/>
      <c r="M37" s="478"/>
      <c r="N37" s="407"/>
      <c r="O37" s="407"/>
      <c r="P37" s="407"/>
      <c r="Q37" s="228"/>
      <c r="R37" s="228"/>
      <c r="S37" s="228"/>
      <c r="T37" s="228"/>
      <c r="U37" s="228"/>
      <c r="V37" s="228"/>
      <c r="W37" s="228"/>
      <c r="X37" s="229"/>
      <c r="Y37" s="169"/>
      <c r="Z37" s="170"/>
      <c r="AA37" s="170"/>
      <c r="AB37" s="171"/>
      <c r="AC37" s="419"/>
      <c r="AD37" s="420"/>
      <c r="AE37" s="420"/>
      <c r="AF37" s="421"/>
    </row>
    <row r="38" spans="1:37" ht="18.75" customHeight="1">
      <c r="A38" s="133"/>
      <c r="B38" s="134"/>
      <c r="C38" s="189"/>
      <c r="D38" s="137"/>
      <c r="E38" s="129"/>
      <c r="F38" s="137"/>
      <c r="G38" s="138"/>
      <c r="H38" s="438" t="s">
        <v>91</v>
      </c>
      <c r="I38" s="271" t="s">
        <v>10</v>
      </c>
      <c r="J38" s="127" t="s">
        <v>29</v>
      </c>
      <c r="K38" s="127"/>
      <c r="L38" s="197"/>
      <c r="M38" s="264" t="s">
        <v>10</v>
      </c>
      <c r="N38" s="127" t="s">
        <v>121</v>
      </c>
      <c r="O38" s="127"/>
      <c r="P38" s="197"/>
      <c r="Q38" s="264" t="s">
        <v>10</v>
      </c>
      <c r="R38" s="198" t="s">
        <v>122</v>
      </c>
      <c r="S38" s="198"/>
      <c r="T38" s="198"/>
      <c r="U38" s="264" t="s">
        <v>10</v>
      </c>
      <c r="V38" s="198" t="s">
        <v>123</v>
      </c>
      <c r="W38" s="198"/>
      <c r="X38" s="186"/>
      <c r="Y38" s="264" t="s">
        <v>10</v>
      </c>
      <c r="Z38" s="127" t="s">
        <v>21</v>
      </c>
      <c r="AA38" s="127"/>
      <c r="AB38" s="139"/>
      <c r="AC38" s="413"/>
      <c r="AD38" s="414"/>
      <c r="AE38" s="414"/>
      <c r="AF38" s="415"/>
      <c r="AG38" s="260" t="e">
        <f>"ser_code = '" &amp; IF(#REF!="■",66,"") &amp; "'"</f>
        <v>#REF!</v>
      </c>
      <c r="AH38" s="260"/>
      <c r="AI38" s="260" t="str">
        <f>"66:"&amp;IF(AND(I38="□",M38="□",Q38="□",U38="□",I39="□",M39="□",Q39="□"),"ketu_doctor_code:0",IF(I38="■","ketu_doctor_code:1:ketu_kangos_code:1:ketu_kshoku_code:1:ketu_rryoho_code:1:ketu_sryoho_code:1:ketu_gengo_code:1",
IF(M38="■","ketu_doctor_code:2","ketu_doctor_code:1")
&amp;IF(Q38="■",":ketu_kangos_code:2",":ketu_kangos_code:1")
&amp;IF(U38="■",":ketu_kshoku_code:2",":ketu_kshoku_code:1")
&amp;IF(I39="■",":ketu_rryoho_code:2",":ketu_rryoho_code:1")
&amp;IF(M39="■",":ketu_sryoho_code:2",":ketu_sryoho_code:1")
&amp;IF(Q39="■",":ketu_gengo_code:2",":ketu_gengo_code:1")))</f>
        <v>66:ketu_doctor_code:0</v>
      </c>
      <c r="AJ38" s="260" t="str">
        <f>"66:field203:" &amp; IF(Y38="■",1,IF(Y39="■",2,0))</f>
        <v>66:field203:0</v>
      </c>
    </row>
    <row r="39" spans="1:37" ht="18.75" customHeight="1">
      <c r="A39" s="140"/>
      <c r="B39" s="141"/>
      <c r="C39" s="193"/>
      <c r="D39" s="144"/>
      <c r="E39" s="132"/>
      <c r="F39" s="144"/>
      <c r="G39" s="145"/>
      <c r="H39" s="453"/>
      <c r="I39" s="265" t="s">
        <v>10</v>
      </c>
      <c r="J39" s="154" t="s">
        <v>124</v>
      </c>
      <c r="K39" s="148"/>
      <c r="L39" s="148"/>
      <c r="M39" s="276" t="s">
        <v>10</v>
      </c>
      <c r="N39" s="154" t="s">
        <v>125</v>
      </c>
      <c r="O39" s="148"/>
      <c r="P39" s="148"/>
      <c r="Q39" s="276" t="s">
        <v>10</v>
      </c>
      <c r="R39" s="154" t="s">
        <v>126</v>
      </c>
      <c r="S39" s="148"/>
      <c r="T39" s="148"/>
      <c r="U39" s="148"/>
      <c r="V39" s="148"/>
      <c r="W39" s="148"/>
      <c r="X39" s="184"/>
      <c r="Y39" s="263" t="s">
        <v>10</v>
      </c>
      <c r="Z39" s="130" t="s">
        <v>23</v>
      </c>
      <c r="AA39" s="146"/>
      <c r="AB39" s="147"/>
      <c r="AC39" s="416"/>
      <c r="AD39" s="417"/>
      <c r="AE39" s="417"/>
      <c r="AF39" s="418"/>
      <c r="AG39" s="260" t="str">
        <f>"66:sisetukbn_code:" &amp; IF(D43="■",1,IF(D44="■",2,IF(D45="■",3,0)))</f>
        <v>66:sisetukbn_code:0</v>
      </c>
      <c r="AH39" s="260"/>
      <c r="AI39" s="260"/>
      <c r="AJ39" s="260"/>
    </row>
    <row r="40" spans="1:37" ht="18.75" customHeight="1">
      <c r="A40" s="140"/>
      <c r="B40" s="141"/>
      <c r="C40" s="193"/>
      <c r="D40" s="144"/>
      <c r="E40" s="132"/>
      <c r="F40" s="144"/>
      <c r="G40" s="145"/>
      <c r="H40" s="158" t="s">
        <v>225</v>
      </c>
      <c r="I40" s="266" t="s">
        <v>10</v>
      </c>
      <c r="J40" s="151" t="s">
        <v>29</v>
      </c>
      <c r="K40" s="213"/>
      <c r="L40" s="269" t="s">
        <v>10</v>
      </c>
      <c r="M40" s="151" t="s">
        <v>35</v>
      </c>
      <c r="N40" s="151"/>
      <c r="O40" s="177"/>
      <c r="P40" s="177"/>
      <c r="Q40" s="177"/>
      <c r="R40" s="177"/>
      <c r="S40" s="177"/>
      <c r="T40" s="177"/>
      <c r="U40" s="177"/>
      <c r="V40" s="177"/>
      <c r="W40" s="177"/>
      <c r="X40" s="178"/>
      <c r="Y40" s="149"/>
      <c r="Z40" s="146"/>
      <c r="AA40" s="146"/>
      <c r="AB40" s="147"/>
      <c r="AC40" s="416"/>
      <c r="AD40" s="417"/>
      <c r="AE40" s="417"/>
      <c r="AF40" s="418"/>
      <c r="AG40" s="121"/>
      <c r="AI40" s="260" t="str">
        <f>"66:field157:" &amp; IF(I40="■",1,IF(L40="■",2,0))</f>
        <v>66:field157:0</v>
      </c>
    </row>
    <row r="41" spans="1:37" ht="18.75" customHeight="1">
      <c r="A41" s="140"/>
      <c r="B41" s="141"/>
      <c r="C41" s="193"/>
      <c r="D41" s="144"/>
      <c r="E41" s="132"/>
      <c r="F41" s="144"/>
      <c r="G41" s="145"/>
      <c r="H41" s="196" t="s">
        <v>226</v>
      </c>
      <c r="I41" s="269" t="s">
        <v>10</v>
      </c>
      <c r="J41" s="151" t="s">
        <v>29</v>
      </c>
      <c r="K41" s="213"/>
      <c r="L41" s="269" t="s">
        <v>10</v>
      </c>
      <c r="M41" s="151" t="s">
        <v>35</v>
      </c>
      <c r="N41" s="151"/>
      <c r="O41" s="177"/>
      <c r="P41" s="177"/>
      <c r="Q41" s="177"/>
      <c r="R41" s="177"/>
      <c r="S41" s="177"/>
      <c r="T41" s="177"/>
      <c r="U41" s="177"/>
      <c r="V41" s="177"/>
      <c r="W41" s="177"/>
      <c r="X41" s="178"/>
      <c r="Y41" s="149"/>
      <c r="Z41" s="146"/>
      <c r="AA41" s="146"/>
      <c r="AB41" s="147"/>
      <c r="AC41" s="416"/>
      <c r="AD41" s="417"/>
      <c r="AE41" s="417"/>
      <c r="AF41" s="418"/>
      <c r="AI41" s="260" t="str">
        <f>"66:jyakuninti_uke_code:" &amp; IF(I41="■",1,IF(L41="■",2,0))</f>
        <v>66:jyakuninti_uke_code:0</v>
      </c>
    </row>
    <row r="42" spans="1:37" ht="18.75" customHeight="1">
      <c r="A42" s="140"/>
      <c r="B42" s="141"/>
      <c r="C42" s="193"/>
      <c r="D42" s="144"/>
      <c r="E42" s="132"/>
      <c r="F42" s="144"/>
      <c r="G42" s="145"/>
      <c r="H42" s="196" t="s">
        <v>227</v>
      </c>
      <c r="I42" s="269" t="s">
        <v>10</v>
      </c>
      <c r="J42" s="151" t="s">
        <v>29</v>
      </c>
      <c r="K42" s="213"/>
      <c r="L42" s="269" t="s">
        <v>10</v>
      </c>
      <c r="M42" s="151" t="s">
        <v>35</v>
      </c>
      <c r="N42" s="151"/>
      <c r="O42" s="177"/>
      <c r="P42" s="177"/>
      <c r="Q42" s="177"/>
      <c r="R42" s="177"/>
      <c r="S42" s="177"/>
      <c r="T42" s="177"/>
      <c r="U42" s="177"/>
      <c r="V42" s="177"/>
      <c r="W42" s="177"/>
      <c r="X42" s="178"/>
      <c r="Y42" s="149"/>
      <c r="Z42" s="146"/>
      <c r="AA42" s="146"/>
      <c r="AB42" s="147"/>
      <c r="AC42" s="416"/>
      <c r="AD42" s="417"/>
      <c r="AE42" s="417"/>
      <c r="AF42" s="418"/>
      <c r="AI42" s="260" t="str">
        <f>"66:undokojyo_code:" &amp; IF(I42="■",1,IF(L42="■",2,0))</f>
        <v>66:undokojyo_code:0</v>
      </c>
    </row>
    <row r="43" spans="1:37" ht="18.75" customHeight="1">
      <c r="A43" s="140"/>
      <c r="B43" s="141"/>
      <c r="C43" s="193"/>
      <c r="D43" s="263" t="s">
        <v>10</v>
      </c>
      <c r="E43" s="132" t="s">
        <v>205</v>
      </c>
      <c r="F43" s="144"/>
      <c r="G43" s="145"/>
      <c r="H43" s="196" t="s">
        <v>115</v>
      </c>
      <c r="I43" s="269" t="s">
        <v>10</v>
      </c>
      <c r="J43" s="151" t="s">
        <v>29</v>
      </c>
      <c r="K43" s="213"/>
      <c r="L43" s="269" t="s">
        <v>10</v>
      </c>
      <c r="M43" s="151" t="s">
        <v>35</v>
      </c>
      <c r="N43" s="151"/>
      <c r="O43" s="177"/>
      <c r="P43" s="177"/>
      <c r="Q43" s="177"/>
      <c r="R43" s="177"/>
      <c r="S43" s="177"/>
      <c r="T43" s="177"/>
      <c r="U43" s="177"/>
      <c r="V43" s="177"/>
      <c r="W43" s="177"/>
      <c r="X43" s="178"/>
      <c r="Y43" s="149"/>
      <c r="Z43" s="146"/>
      <c r="AA43" s="146"/>
      <c r="AB43" s="147"/>
      <c r="AC43" s="416"/>
      <c r="AD43" s="417"/>
      <c r="AE43" s="417"/>
      <c r="AF43" s="418"/>
      <c r="AI43" s="260" t="str">
        <f>"66:eiyomana_code:" &amp; IF(I43="■",1,IF(L43="■",2,0))</f>
        <v>66:eiyomana_code:0</v>
      </c>
    </row>
    <row r="44" spans="1:37" ht="18.75" customHeight="1">
      <c r="A44" s="262" t="s">
        <v>10</v>
      </c>
      <c r="B44" s="141">
        <v>66</v>
      </c>
      <c r="C44" s="193" t="s">
        <v>228</v>
      </c>
      <c r="D44" s="263" t="s">
        <v>10</v>
      </c>
      <c r="E44" s="132" t="s">
        <v>81</v>
      </c>
      <c r="F44" s="144"/>
      <c r="G44" s="145"/>
      <c r="H44" s="150" t="s">
        <v>116</v>
      </c>
      <c r="I44" s="269" t="s">
        <v>10</v>
      </c>
      <c r="J44" s="151" t="s">
        <v>29</v>
      </c>
      <c r="K44" s="213"/>
      <c r="L44" s="269" t="s">
        <v>10</v>
      </c>
      <c r="M44" s="151" t="s">
        <v>35</v>
      </c>
      <c r="N44" s="151"/>
      <c r="O44" s="177"/>
      <c r="P44" s="177"/>
      <c r="Q44" s="177"/>
      <c r="R44" s="177"/>
      <c r="S44" s="177"/>
      <c r="T44" s="177"/>
      <c r="U44" s="177"/>
      <c r="V44" s="177"/>
      <c r="W44" s="177"/>
      <c r="X44" s="178"/>
      <c r="Y44" s="149"/>
      <c r="Z44" s="146"/>
      <c r="AA44" s="146"/>
      <c r="AB44" s="147"/>
      <c r="AC44" s="416"/>
      <c r="AD44" s="417"/>
      <c r="AE44" s="417"/>
      <c r="AF44" s="418"/>
      <c r="AI44" s="260" t="str">
        <f>"66:koukoukino_code:" &amp; IF(I44="■",1,IF(L44="■",2,0))</f>
        <v>66:koukoukino_code:0</v>
      </c>
    </row>
    <row r="45" spans="1:37" ht="18.75" customHeight="1">
      <c r="A45" s="140"/>
      <c r="B45" s="141"/>
      <c r="C45" s="193" t="s">
        <v>222</v>
      </c>
      <c r="D45" s="263" t="s">
        <v>10</v>
      </c>
      <c r="E45" s="132" t="s">
        <v>82</v>
      </c>
      <c r="F45" s="144"/>
      <c r="G45" s="145"/>
      <c r="H45" s="196" t="s">
        <v>229</v>
      </c>
      <c r="I45" s="269" t="s">
        <v>10</v>
      </c>
      <c r="J45" s="151" t="s">
        <v>29</v>
      </c>
      <c r="K45" s="213"/>
      <c r="L45" s="269" t="s">
        <v>10</v>
      </c>
      <c r="M45" s="151" t="s">
        <v>35</v>
      </c>
      <c r="N45" s="151"/>
      <c r="O45" s="177"/>
      <c r="P45" s="177"/>
      <c r="Q45" s="177"/>
      <c r="R45" s="177"/>
      <c r="S45" s="177"/>
      <c r="T45" s="177"/>
      <c r="U45" s="177"/>
      <c r="V45" s="177"/>
      <c r="W45" s="177"/>
      <c r="X45" s="178"/>
      <c r="Y45" s="149"/>
      <c r="Z45" s="146"/>
      <c r="AA45" s="146"/>
      <c r="AB45" s="147"/>
      <c r="AC45" s="416"/>
      <c r="AD45" s="417"/>
      <c r="AE45" s="417"/>
      <c r="AF45" s="418"/>
      <c r="AI45" s="260" t="str">
        <f>"66:field174:" &amp; IF(I45="■",1,IF(L45="■",2,0))</f>
        <v>66:field174:0</v>
      </c>
    </row>
    <row r="46" spans="1:37" ht="18.75" customHeight="1">
      <c r="A46" s="140"/>
      <c r="B46" s="141"/>
      <c r="C46" s="142"/>
      <c r="D46" s="143"/>
      <c r="E46" s="132"/>
      <c r="F46" s="144"/>
      <c r="G46" s="145"/>
      <c r="H46" s="150" t="s">
        <v>117</v>
      </c>
      <c r="I46" s="269" t="s">
        <v>10</v>
      </c>
      <c r="J46" s="151" t="s">
        <v>29</v>
      </c>
      <c r="K46" s="213"/>
      <c r="L46" s="269" t="s">
        <v>10</v>
      </c>
      <c r="M46" s="151" t="s">
        <v>35</v>
      </c>
      <c r="N46" s="151"/>
      <c r="O46" s="177"/>
      <c r="P46" s="177"/>
      <c r="Q46" s="177"/>
      <c r="R46" s="177"/>
      <c r="S46" s="177"/>
      <c r="T46" s="177"/>
      <c r="U46" s="177"/>
      <c r="V46" s="177"/>
      <c r="W46" s="177"/>
      <c r="X46" s="178"/>
      <c r="Y46" s="149"/>
      <c r="Z46" s="146"/>
      <c r="AA46" s="146"/>
      <c r="AB46" s="147"/>
      <c r="AC46" s="416"/>
      <c r="AD46" s="417"/>
      <c r="AE46" s="417"/>
      <c r="AF46" s="418"/>
      <c r="AI46" s="260" t="str">
        <f>"66:field212:" &amp; IF(I46="■",1,IF(L46="■",2,0))</f>
        <v>66:field212:0</v>
      </c>
    </row>
    <row r="47" spans="1:37" ht="18.75" customHeight="1">
      <c r="A47" s="140"/>
      <c r="B47" s="141"/>
      <c r="C47" s="193"/>
      <c r="D47" s="144"/>
      <c r="E47" s="132"/>
      <c r="F47" s="144"/>
      <c r="G47" s="145"/>
      <c r="H47" s="196" t="s">
        <v>118</v>
      </c>
      <c r="I47" s="269" t="s">
        <v>10</v>
      </c>
      <c r="J47" s="151" t="s">
        <v>29</v>
      </c>
      <c r="K47" s="151"/>
      <c r="L47" s="269" t="s">
        <v>10</v>
      </c>
      <c r="M47" s="151" t="s">
        <v>143</v>
      </c>
      <c r="N47" s="151"/>
      <c r="O47" s="269" t="s">
        <v>10</v>
      </c>
      <c r="P47" s="151" t="s">
        <v>89</v>
      </c>
      <c r="Q47" s="151"/>
      <c r="R47" s="269" t="s">
        <v>10</v>
      </c>
      <c r="S47" s="151" t="s">
        <v>144</v>
      </c>
      <c r="T47" s="177"/>
      <c r="U47" s="177"/>
      <c r="V47" s="177"/>
      <c r="W47" s="177"/>
      <c r="X47" s="178"/>
      <c r="Y47" s="149"/>
      <c r="Z47" s="146"/>
      <c r="AA47" s="146"/>
      <c r="AB47" s="147"/>
      <c r="AC47" s="416"/>
      <c r="AD47" s="417"/>
      <c r="AE47" s="417"/>
      <c r="AF47" s="418"/>
      <c r="AI47" s="260" t="str">
        <f>"66:serteikyo_kyoka_code:" &amp; IF(I47="■",1,IF(L47="■",5,IF(O47="■",4,IF(R47="■",6,0))))</f>
        <v>66:serteikyo_kyoka_code:0</v>
      </c>
    </row>
    <row r="48" spans="1:37" ht="18.75" customHeight="1">
      <c r="A48" s="133"/>
      <c r="B48" s="134"/>
      <c r="C48" s="135"/>
      <c r="D48" s="136"/>
      <c r="E48" s="129"/>
      <c r="F48" s="137"/>
      <c r="G48" s="138"/>
      <c r="H48" s="187" t="s">
        <v>177</v>
      </c>
      <c r="I48" s="272" t="s">
        <v>10</v>
      </c>
      <c r="J48" s="175" t="s">
        <v>146</v>
      </c>
      <c r="K48" s="223"/>
      <c r="L48" s="190"/>
      <c r="M48" s="275" t="s">
        <v>10</v>
      </c>
      <c r="N48" s="175" t="s">
        <v>147</v>
      </c>
      <c r="O48" s="191"/>
      <c r="P48" s="191"/>
      <c r="Q48" s="191"/>
      <c r="R48" s="191"/>
      <c r="S48" s="191"/>
      <c r="T48" s="223"/>
      <c r="U48" s="223"/>
      <c r="V48" s="223"/>
      <c r="W48" s="223"/>
      <c r="X48" s="234"/>
      <c r="Y48" s="264" t="s">
        <v>10</v>
      </c>
      <c r="Z48" s="127" t="s">
        <v>21</v>
      </c>
      <c r="AA48" s="127"/>
      <c r="AB48" s="139"/>
      <c r="AC48" s="264" t="s">
        <v>10</v>
      </c>
      <c r="AD48" s="127" t="s">
        <v>21</v>
      </c>
      <c r="AE48" s="127"/>
      <c r="AF48" s="139"/>
      <c r="AG48" s="260" t="str">
        <f>"ser_code = '" &amp; IF(A60="■",24,"") &amp; "'"</f>
        <v>ser_code = ''</v>
      </c>
      <c r="AH48" s="260"/>
      <c r="AI48" s="260" t="str">
        <f>"24:yakan_kinmu_code:" &amp; IF(I48="■",1,IF(M48="■",6,0))</f>
        <v>24:yakan_kinmu_code:0</v>
      </c>
      <c r="AJ48" s="260" t="str">
        <f>"24:field203:" &amp; IF(Y48="■",1,IF(Y49="■",2,0))</f>
        <v>24:field203:0</v>
      </c>
      <c r="AK48" s="260" t="str">
        <f>"21:waribiki_code:" &amp; IF(AC48="■",1,IF(AC49="■",2,0))</f>
        <v>21:waribiki_code:0</v>
      </c>
    </row>
    <row r="49" spans="1:35" ht="18.75" customHeight="1">
      <c r="A49" s="140"/>
      <c r="B49" s="141"/>
      <c r="C49" s="142"/>
      <c r="D49" s="143"/>
      <c r="E49" s="132"/>
      <c r="F49" s="144"/>
      <c r="G49" s="145"/>
      <c r="H49" s="196" t="s">
        <v>91</v>
      </c>
      <c r="I49" s="266" t="s">
        <v>10</v>
      </c>
      <c r="J49" s="151" t="s">
        <v>29</v>
      </c>
      <c r="K49" s="151"/>
      <c r="L49" s="176"/>
      <c r="M49" s="269" t="s">
        <v>10</v>
      </c>
      <c r="N49" s="151" t="s">
        <v>92</v>
      </c>
      <c r="O49" s="151"/>
      <c r="P49" s="176"/>
      <c r="Q49" s="269" t="s">
        <v>10</v>
      </c>
      <c r="R49" s="177" t="s">
        <v>93</v>
      </c>
      <c r="S49" s="177"/>
      <c r="T49" s="213"/>
      <c r="U49" s="213"/>
      <c r="V49" s="213"/>
      <c r="W49" s="213"/>
      <c r="X49" s="217"/>
      <c r="Y49" s="263" t="s">
        <v>10</v>
      </c>
      <c r="Z49" s="130" t="s">
        <v>23</v>
      </c>
      <c r="AA49" s="146"/>
      <c r="AB49" s="147"/>
      <c r="AC49" s="263" t="s">
        <v>10</v>
      </c>
      <c r="AD49" s="130" t="s">
        <v>23</v>
      </c>
      <c r="AE49" s="146"/>
      <c r="AF49" s="147"/>
      <c r="AG49" s="260" t="str">
        <f>"24:sisetukbn_code:" &amp; IF(D59="■",1,IF(D60="■",2,IF(D61="■",3,IF(D62="■",4,0))))</f>
        <v>24:sisetukbn_code:0</v>
      </c>
      <c r="AI49" s="260" t="str">
        <f>"24:"&amp;IF(AND(I49="□",M49="□",Q49="□"),"ketu_kangos_code:0",IF(I49="■","ketu_kangos_code:1:ketu_kshoku_code:1",IF(M49="■","ketu_kangos_code:2","ketu_kangos_code:1")&amp;IF(Q49="■",":ketu_kshoku_code:2",":ketu_kshoku_code:1")))</f>
        <v>24:ketu_kangos_code:0</v>
      </c>
    </row>
    <row r="50" spans="1:35" ht="18.75" customHeight="1">
      <c r="A50" s="140"/>
      <c r="B50" s="141"/>
      <c r="C50" s="142"/>
      <c r="D50" s="143"/>
      <c r="E50" s="132"/>
      <c r="F50" s="144"/>
      <c r="G50" s="145"/>
      <c r="H50" s="196" t="s">
        <v>148</v>
      </c>
      <c r="I50" s="266" t="s">
        <v>10</v>
      </c>
      <c r="J50" s="151" t="s">
        <v>66</v>
      </c>
      <c r="K50" s="213"/>
      <c r="L50" s="176"/>
      <c r="M50" s="269" t="s">
        <v>10</v>
      </c>
      <c r="N50" s="151" t="s">
        <v>67</v>
      </c>
      <c r="O50" s="215"/>
      <c r="P50" s="177"/>
      <c r="Q50" s="177"/>
      <c r="R50" s="177"/>
      <c r="S50" s="177"/>
      <c r="T50" s="213"/>
      <c r="U50" s="213"/>
      <c r="V50" s="213"/>
      <c r="W50" s="213"/>
      <c r="X50" s="217"/>
      <c r="Y50" s="149"/>
      <c r="Z50" s="146"/>
      <c r="AA50" s="146"/>
      <c r="AB50" s="147"/>
      <c r="AC50" s="149"/>
      <c r="AD50" s="146"/>
      <c r="AE50" s="146"/>
      <c r="AF50" s="147"/>
      <c r="AI50" s="260" t="str">
        <f>"24:unitcare_code:" &amp; IF(I50="■",1,IF(M50="■",2,0))</f>
        <v>24:unitcare_code:0</v>
      </c>
    </row>
    <row r="51" spans="1:35" ht="19.5" customHeight="1">
      <c r="A51" s="140"/>
      <c r="B51" s="141"/>
      <c r="C51" s="142"/>
      <c r="D51" s="143"/>
      <c r="E51" s="132"/>
      <c r="F51" s="144"/>
      <c r="G51" s="145"/>
      <c r="H51" s="157" t="s">
        <v>25</v>
      </c>
      <c r="I51" s="266" t="s">
        <v>10</v>
      </c>
      <c r="J51" s="151" t="s">
        <v>26</v>
      </c>
      <c r="K51" s="213"/>
      <c r="L51" s="176"/>
      <c r="M51" s="269" t="s">
        <v>10</v>
      </c>
      <c r="N51" s="151" t="s">
        <v>27</v>
      </c>
      <c r="O51" s="214"/>
      <c r="P51" s="151"/>
      <c r="Q51" s="215"/>
      <c r="R51" s="215"/>
      <c r="S51" s="215"/>
      <c r="T51" s="215"/>
      <c r="U51" s="215"/>
      <c r="V51" s="215"/>
      <c r="W51" s="215"/>
      <c r="X51" s="216"/>
      <c r="Y51" s="146"/>
      <c r="Z51" s="146"/>
      <c r="AA51" s="146"/>
      <c r="AB51" s="147"/>
      <c r="AC51" s="149"/>
      <c r="AD51" s="146"/>
      <c r="AE51" s="146"/>
      <c r="AF51" s="147"/>
      <c r="AI51" s="260" t="str">
        <f>"24:field223:" &amp; IF(I51="■",1,IF(M51="■",2,0))</f>
        <v>24:field223:0</v>
      </c>
    </row>
    <row r="52" spans="1:35" ht="19.5" customHeight="1">
      <c r="A52" s="140"/>
      <c r="B52" s="141"/>
      <c r="C52" s="142"/>
      <c r="D52" s="143"/>
      <c r="E52" s="132"/>
      <c r="F52" s="144"/>
      <c r="G52" s="145"/>
      <c r="H52" s="157" t="s">
        <v>94</v>
      </c>
      <c r="I52" s="266" t="s">
        <v>10</v>
      </c>
      <c r="J52" s="151" t="s">
        <v>26</v>
      </c>
      <c r="K52" s="213"/>
      <c r="L52" s="176"/>
      <c r="M52" s="269" t="s">
        <v>10</v>
      </c>
      <c r="N52" s="151" t="s">
        <v>27</v>
      </c>
      <c r="O52" s="214"/>
      <c r="P52" s="151"/>
      <c r="Q52" s="215"/>
      <c r="R52" s="215"/>
      <c r="S52" s="215"/>
      <c r="T52" s="215"/>
      <c r="U52" s="215"/>
      <c r="V52" s="215"/>
      <c r="W52" s="215"/>
      <c r="X52" s="216"/>
      <c r="Y52" s="146"/>
      <c r="Z52" s="146"/>
      <c r="AA52" s="146"/>
      <c r="AB52" s="147"/>
      <c r="AC52" s="149"/>
      <c r="AD52" s="146"/>
      <c r="AE52" s="146"/>
      <c r="AF52" s="147"/>
      <c r="AI52" s="260" t="str">
        <f>"24:field232:" &amp; IF(I52="■",1,IF(M52="■",2,0))</f>
        <v>24:field232:0</v>
      </c>
    </row>
    <row r="53" spans="1:35" ht="18.75" customHeight="1">
      <c r="A53" s="140"/>
      <c r="B53" s="141"/>
      <c r="C53" s="142"/>
      <c r="D53" s="143"/>
      <c r="E53" s="132"/>
      <c r="F53" s="144"/>
      <c r="G53" s="145"/>
      <c r="H53" s="396" t="s">
        <v>149</v>
      </c>
      <c r="I53" s="480" t="s">
        <v>10</v>
      </c>
      <c r="J53" s="426" t="s">
        <v>29</v>
      </c>
      <c r="K53" s="426"/>
      <c r="L53" s="479" t="s">
        <v>10</v>
      </c>
      <c r="M53" s="426" t="s">
        <v>35</v>
      </c>
      <c r="N53" s="426"/>
      <c r="O53" s="153"/>
      <c r="P53" s="153"/>
      <c r="Q53" s="153"/>
      <c r="R53" s="153"/>
      <c r="S53" s="153"/>
      <c r="T53" s="153"/>
      <c r="U53" s="153"/>
      <c r="V53" s="153"/>
      <c r="W53" s="153"/>
      <c r="X53" s="156"/>
      <c r="Y53" s="149"/>
      <c r="Z53" s="146"/>
      <c r="AA53" s="146"/>
      <c r="AB53" s="147"/>
      <c r="AC53" s="149"/>
      <c r="AD53" s="146"/>
      <c r="AE53" s="146"/>
      <c r="AF53" s="147"/>
      <c r="AI53" s="260" t="str">
        <f>"24:field189:" &amp; IF(I53="■",1,IF(L53="■",2,0))</f>
        <v>24:field189:0</v>
      </c>
    </row>
    <row r="54" spans="1:35" ht="18.75" customHeight="1">
      <c r="A54" s="140"/>
      <c r="B54" s="141"/>
      <c r="C54" s="142"/>
      <c r="D54" s="143"/>
      <c r="E54" s="132"/>
      <c r="F54" s="144"/>
      <c r="G54" s="145"/>
      <c r="H54" s="397"/>
      <c r="I54" s="480"/>
      <c r="J54" s="426"/>
      <c r="K54" s="426"/>
      <c r="L54" s="479"/>
      <c r="M54" s="426"/>
      <c r="N54" s="426"/>
      <c r="O54" s="154"/>
      <c r="P54" s="154"/>
      <c r="Q54" s="154"/>
      <c r="R54" s="154"/>
      <c r="S54" s="154"/>
      <c r="T54" s="154"/>
      <c r="U54" s="154"/>
      <c r="V54" s="154"/>
      <c r="W54" s="154"/>
      <c r="X54" s="155"/>
      <c r="Y54" s="149"/>
      <c r="Z54" s="146"/>
      <c r="AA54" s="146"/>
      <c r="AB54" s="147"/>
      <c r="AC54" s="149"/>
      <c r="AD54" s="146"/>
      <c r="AE54" s="146"/>
      <c r="AF54" s="147"/>
      <c r="AI54" s="260"/>
    </row>
    <row r="55" spans="1:35" ht="18.75" customHeight="1">
      <c r="A55" s="140"/>
      <c r="B55" s="141"/>
      <c r="C55" s="142"/>
      <c r="D55" s="143"/>
      <c r="E55" s="132"/>
      <c r="F55" s="144"/>
      <c r="G55" s="145"/>
      <c r="H55" s="196" t="s">
        <v>104</v>
      </c>
      <c r="I55" s="266" t="s">
        <v>10</v>
      </c>
      <c r="J55" s="151" t="s">
        <v>29</v>
      </c>
      <c r="K55" s="213"/>
      <c r="L55" s="269" t="s">
        <v>10</v>
      </c>
      <c r="M55" s="151" t="s">
        <v>35</v>
      </c>
      <c r="N55" s="177"/>
      <c r="O55" s="215"/>
      <c r="P55" s="215"/>
      <c r="Q55" s="215"/>
      <c r="R55" s="215"/>
      <c r="S55" s="215"/>
      <c r="T55" s="215"/>
      <c r="U55" s="215"/>
      <c r="V55" s="215"/>
      <c r="W55" s="215"/>
      <c r="X55" s="216"/>
      <c r="Y55" s="149"/>
      <c r="Z55" s="146"/>
      <c r="AA55" s="146"/>
      <c r="AB55" s="147"/>
      <c r="AC55" s="149"/>
      <c r="AD55" s="146"/>
      <c r="AE55" s="146"/>
      <c r="AF55" s="147"/>
      <c r="AI55" s="260" t="str">
        <f>"24:field151:" &amp; IF(I55="■",1,IF(L55="■",2,0))</f>
        <v>24:field151:0</v>
      </c>
    </row>
    <row r="56" spans="1:35" ht="18.75" customHeight="1">
      <c r="A56" s="140"/>
      <c r="B56" s="141"/>
      <c r="C56" s="142"/>
      <c r="D56" s="143"/>
      <c r="E56" s="132"/>
      <c r="F56" s="144"/>
      <c r="G56" s="145"/>
      <c r="H56" s="196" t="s">
        <v>108</v>
      </c>
      <c r="I56" s="266" t="s">
        <v>10</v>
      </c>
      <c r="J56" s="151" t="s">
        <v>29</v>
      </c>
      <c r="K56" s="151"/>
      <c r="L56" s="269" t="s">
        <v>10</v>
      </c>
      <c r="M56" s="151" t="s">
        <v>70</v>
      </c>
      <c r="N56" s="151"/>
      <c r="O56" s="269" t="s">
        <v>10</v>
      </c>
      <c r="P56" s="151" t="s">
        <v>71</v>
      </c>
      <c r="Q56" s="177"/>
      <c r="R56" s="177"/>
      <c r="S56" s="177"/>
      <c r="T56" s="177"/>
      <c r="U56" s="177"/>
      <c r="V56" s="177"/>
      <c r="W56" s="177"/>
      <c r="X56" s="178"/>
      <c r="Y56" s="149"/>
      <c r="Z56" s="146"/>
      <c r="AA56" s="146"/>
      <c r="AB56" s="147"/>
      <c r="AC56" s="149"/>
      <c r="AD56" s="146"/>
      <c r="AE56" s="146"/>
      <c r="AF56" s="147"/>
      <c r="AI56" s="260" t="str">
        <f>"24:field185:" &amp; IF(I56="■",1,IF(L56="■",3,IF(O56="■",2,0)))</f>
        <v>24:field185:0</v>
      </c>
    </row>
    <row r="57" spans="1:35" ht="18.75" customHeight="1">
      <c r="A57" s="140"/>
      <c r="B57" s="141"/>
      <c r="C57" s="142"/>
      <c r="D57" s="143"/>
      <c r="E57" s="132"/>
      <c r="F57" s="144"/>
      <c r="G57" s="145"/>
      <c r="H57" s="196" t="s">
        <v>152</v>
      </c>
      <c r="I57" s="266" t="s">
        <v>10</v>
      </c>
      <c r="J57" s="151" t="s">
        <v>29</v>
      </c>
      <c r="K57" s="213"/>
      <c r="L57" s="269" t="s">
        <v>10</v>
      </c>
      <c r="M57" s="151" t="s">
        <v>35</v>
      </c>
      <c r="N57" s="177"/>
      <c r="O57" s="215"/>
      <c r="P57" s="215"/>
      <c r="Q57" s="215"/>
      <c r="R57" s="215"/>
      <c r="S57" s="215"/>
      <c r="T57" s="215"/>
      <c r="U57" s="215"/>
      <c r="V57" s="215"/>
      <c r="W57" s="215"/>
      <c r="X57" s="216"/>
      <c r="Y57" s="149"/>
      <c r="Z57" s="146"/>
      <c r="AA57" s="146"/>
      <c r="AB57" s="147"/>
      <c r="AC57" s="149"/>
      <c r="AD57" s="146"/>
      <c r="AE57" s="146"/>
      <c r="AF57" s="147"/>
      <c r="AI57" s="260" t="str">
        <f>"24:kunren_code:" &amp; IF(I57="■",1,IF(L57="■",2,0))</f>
        <v>24:kunren_code:0</v>
      </c>
    </row>
    <row r="58" spans="1:35" ht="18.75" customHeight="1">
      <c r="A58" s="140"/>
      <c r="B58" s="141"/>
      <c r="C58" s="142"/>
      <c r="D58" s="143"/>
      <c r="E58" s="132"/>
      <c r="F58" s="144"/>
      <c r="G58" s="145"/>
      <c r="H58" s="196" t="s">
        <v>153</v>
      </c>
      <c r="I58" s="266" t="s">
        <v>10</v>
      </c>
      <c r="J58" s="151" t="s">
        <v>29</v>
      </c>
      <c r="K58" s="213"/>
      <c r="L58" s="269" t="s">
        <v>10</v>
      </c>
      <c r="M58" s="151" t="s">
        <v>35</v>
      </c>
      <c r="N58" s="177"/>
      <c r="O58" s="215"/>
      <c r="P58" s="215"/>
      <c r="Q58" s="215"/>
      <c r="R58" s="215"/>
      <c r="S58" s="215"/>
      <c r="T58" s="215"/>
      <c r="U58" s="215"/>
      <c r="V58" s="215"/>
      <c r="W58" s="215"/>
      <c r="X58" s="216"/>
      <c r="Y58" s="149"/>
      <c r="Z58" s="146"/>
      <c r="AA58" s="146"/>
      <c r="AB58" s="147"/>
      <c r="AC58" s="149"/>
      <c r="AD58" s="146"/>
      <c r="AE58" s="146"/>
      <c r="AF58" s="147"/>
      <c r="AI58" s="260" t="str">
        <f>"24:kobetu_kunren_code:" &amp; IF(I58="■",1,IF(L58="■",2,0))</f>
        <v>24:kobetu_kunren_code:0</v>
      </c>
    </row>
    <row r="59" spans="1:35" ht="18.75" customHeight="1">
      <c r="A59" s="140"/>
      <c r="B59" s="141"/>
      <c r="C59" s="142"/>
      <c r="D59" s="263" t="s">
        <v>10</v>
      </c>
      <c r="E59" s="132" t="s">
        <v>159</v>
      </c>
      <c r="F59" s="144"/>
      <c r="G59" s="145"/>
      <c r="H59" s="196" t="s">
        <v>226</v>
      </c>
      <c r="I59" s="266" t="s">
        <v>10</v>
      </c>
      <c r="J59" s="151" t="s">
        <v>29</v>
      </c>
      <c r="K59" s="213"/>
      <c r="L59" s="269" t="s">
        <v>10</v>
      </c>
      <c r="M59" s="151" t="s">
        <v>35</v>
      </c>
      <c r="N59" s="177"/>
      <c r="O59" s="213"/>
      <c r="P59" s="213"/>
      <c r="Q59" s="213"/>
      <c r="R59" s="213"/>
      <c r="S59" s="213"/>
      <c r="T59" s="213"/>
      <c r="U59" s="213"/>
      <c r="V59" s="213"/>
      <c r="W59" s="213"/>
      <c r="X59" s="217"/>
      <c r="Y59" s="149"/>
      <c r="Z59" s="146"/>
      <c r="AA59" s="146"/>
      <c r="AB59" s="147"/>
      <c r="AC59" s="149"/>
      <c r="AD59" s="146"/>
      <c r="AE59" s="146"/>
      <c r="AF59" s="147"/>
      <c r="AI59" s="260" t="str">
        <f>"24:jyakuninti_uke_code:" &amp; IF(I59="■",1,IF(L59="■",2,0))</f>
        <v>24:jyakuninti_uke_code:0</v>
      </c>
    </row>
    <row r="60" spans="1:35" ht="18.75" customHeight="1">
      <c r="A60" s="262" t="s">
        <v>10</v>
      </c>
      <c r="B60" s="141">
        <v>24</v>
      </c>
      <c r="C60" s="142" t="s">
        <v>230</v>
      </c>
      <c r="D60" s="263" t="s">
        <v>10</v>
      </c>
      <c r="E60" s="132" t="s">
        <v>164</v>
      </c>
      <c r="F60" s="144"/>
      <c r="G60" s="145"/>
      <c r="H60" s="196" t="s">
        <v>168</v>
      </c>
      <c r="I60" s="266" t="s">
        <v>10</v>
      </c>
      <c r="J60" s="151" t="s">
        <v>66</v>
      </c>
      <c r="K60" s="213"/>
      <c r="L60" s="176"/>
      <c r="M60" s="269" t="s">
        <v>10</v>
      </c>
      <c r="N60" s="151" t="s">
        <v>67</v>
      </c>
      <c r="O60" s="215"/>
      <c r="P60" s="213"/>
      <c r="Q60" s="213"/>
      <c r="R60" s="213"/>
      <c r="S60" s="213"/>
      <c r="T60" s="213"/>
      <c r="U60" s="213"/>
      <c r="V60" s="213"/>
      <c r="W60" s="213"/>
      <c r="X60" s="217"/>
      <c r="Y60" s="149"/>
      <c r="Z60" s="146"/>
      <c r="AA60" s="146"/>
      <c r="AB60" s="147"/>
      <c r="AC60" s="149"/>
      <c r="AD60" s="146"/>
      <c r="AE60" s="146"/>
      <c r="AF60" s="147"/>
      <c r="AI60" s="260" t="str">
        <f>"24:sougei_code:" &amp; IF(I60="■",1,IF(M60="■",2,0))</f>
        <v>24:sougei_code:0</v>
      </c>
    </row>
    <row r="61" spans="1:35" ht="19.5" customHeight="1">
      <c r="A61" s="140"/>
      <c r="B61" s="141"/>
      <c r="C61" s="142"/>
      <c r="D61" s="263" t="s">
        <v>10</v>
      </c>
      <c r="E61" s="132" t="s">
        <v>166</v>
      </c>
      <c r="F61" s="144"/>
      <c r="G61" s="145"/>
      <c r="H61" s="157" t="s">
        <v>50</v>
      </c>
      <c r="I61" s="266" t="s">
        <v>10</v>
      </c>
      <c r="J61" s="151" t="s">
        <v>29</v>
      </c>
      <c r="K61" s="151"/>
      <c r="L61" s="269" t="s">
        <v>10</v>
      </c>
      <c r="M61" s="151" t="s">
        <v>35</v>
      </c>
      <c r="N61" s="151"/>
      <c r="O61" s="215"/>
      <c r="P61" s="151"/>
      <c r="Q61" s="215"/>
      <c r="R61" s="215"/>
      <c r="S61" s="215"/>
      <c r="T61" s="215"/>
      <c r="U61" s="215"/>
      <c r="V61" s="215"/>
      <c r="W61" s="215"/>
      <c r="X61" s="216"/>
      <c r="Y61" s="146"/>
      <c r="Z61" s="146"/>
      <c r="AA61" s="146"/>
      <c r="AB61" s="147"/>
      <c r="AC61" s="149"/>
      <c r="AD61" s="146"/>
      <c r="AE61" s="146"/>
      <c r="AF61" s="147"/>
      <c r="AI61" s="260" t="str">
        <f>"24:field224:" &amp; IF(I61="■",1,IF(L61="■",2,0))</f>
        <v>24:field224:0</v>
      </c>
    </row>
    <row r="62" spans="1:35" ht="18.75" customHeight="1">
      <c r="A62" s="140"/>
      <c r="B62" s="141"/>
      <c r="C62" s="142"/>
      <c r="D62" s="263" t="s">
        <v>10</v>
      </c>
      <c r="E62" s="132" t="s">
        <v>167</v>
      </c>
      <c r="F62" s="144"/>
      <c r="G62" s="145"/>
      <c r="H62" s="196" t="s">
        <v>169</v>
      </c>
      <c r="I62" s="266" t="s">
        <v>10</v>
      </c>
      <c r="J62" s="151" t="s">
        <v>29</v>
      </c>
      <c r="K62" s="213"/>
      <c r="L62" s="269" t="s">
        <v>10</v>
      </c>
      <c r="M62" s="151" t="s">
        <v>35</v>
      </c>
      <c r="N62" s="177"/>
      <c r="O62" s="213"/>
      <c r="P62" s="213"/>
      <c r="Q62" s="213"/>
      <c r="R62" s="213"/>
      <c r="S62" s="213"/>
      <c r="T62" s="213"/>
      <c r="U62" s="213"/>
      <c r="V62" s="213"/>
      <c r="W62" s="213"/>
      <c r="X62" s="217"/>
      <c r="Y62" s="149"/>
      <c r="Z62" s="146"/>
      <c r="AA62" s="146"/>
      <c r="AB62" s="147"/>
      <c r="AC62" s="149"/>
      <c r="AD62" s="146"/>
      <c r="AE62" s="146"/>
      <c r="AF62" s="147"/>
      <c r="AI62" s="260" t="str">
        <f>"24:ryouyoushoku_code:" &amp; IF(I62="■",1,IF(L62="■",2,0))</f>
        <v>24:ryouyoushoku_code:0</v>
      </c>
    </row>
    <row r="63" spans="1:35" ht="18.75" customHeight="1">
      <c r="A63" s="140"/>
      <c r="B63" s="141"/>
      <c r="C63" s="142"/>
      <c r="D63" s="143"/>
      <c r="E63" s="132"/>
      <c r="F63" s="144"/>
      <c r="G63" s="145"/>
      <c r="H63" s="173" t="s">
        <v>51</v>
      </c>
      <c r="I63" s="266" t="s">
        <v>10</v>
      </c>
      <c r="J63" s="151" t="s">
        <v>29</v>
      </c>
      <c r="K63" s="151"/>
      <c r="L63" s="269" t="s">
        <v>10</v>
      </c>
      <c r="M63" s="151" t="s">
        <v>30</v>
      </c>
      <c r="N63" s="151"/>
      <c r="O63" s="269" t="s">
        <v>10</v>
      </c>
      <c r="P63" s="151" t="s">
        <v>31</v>
      </c>
      <c r="Q63" s="215"/>
      <c r="R63" s="215"/>
      <c r="S63" s="215"/>
      <c r="T63" s="215"/>
      <c r="U63" s="215"/>
      <c r="V63" s="215"/>
      <c r="W63" s="215"/>
      <c r="X63" s="216"/>
      <c r="Y63" s="149"/>
      <c r="Z63" s="146"/>
      <c r="AA63" s="146"/>
      <c r="AB63" s="147"/>
      <c r="AC63" s="149"/>
      <c r="AD63" s="146"/>
      <c r="AE63" s="146"/>
      <c r="AF63" s="147"/>
      <c r="AI63" s="260" t="str">
        <f>"24:ninti_senmoncare_code:" &amp; IF(I63="■",1,IF(L63="■",2,IF(O63="■",3,0)))</f>
        <v>24:ninti_senmoncare_code:0</v>
      </c>
    </row>
    <row r="64" spans="1:35" ht="18.75" customHeight="1">
      <c r="A64" s="140"/>
      <c r="B64" s="141"/>
      <c r="C64" s="142"/>
      <c r="D64" s="143"/>
      <c r="E64" s="132"/>
      <c r="F64" s="144"/>
      <c r="G64" s="145"/>
      <c r="H64" s="231" t="s">
        <v>170</v>
      </c>
      <c r="I64" s="266" t="s">
        <v>10</v>
      </c>
      <c r="J64" s="151" t="s">
        <v>29</v>
      </c>
      <c r="K64" s="151"/>
      <c r="L64" s="269" t="s">
        <v>10</v>
      </c>
      <c r="M64" s="151" t="s">
        <v>30</v>
      </c>
      <c r="N64" s="151"/>
      <c r="O64" s="269" t="s">
        <v>10</v>
      </c>
      <c r="P64" s="151" t="s">
        <v>31</v>
      </c>
      <c r="Q64" s="215"/>
      <c r="R64" s="215"/>
      <c r="S64" s="215"/>
      <c r="T64" s="215"/>
      <c r="U64" s="232"/>
      <c r="V64" s="232"/>
      <c r="W64" s="232"/>
      <c r="X64" s="233"/>
      <c r="Y64" s="149"/>
      <c r="Z64" s="146"/>
      <c r="AA64" s="146"/>
      <c r="AB64" s="147"/>
      <c r="AC64" s="149"/>
      <c r="AD64" s="146"/>
      <c r="AE64" s="146"/>
      <c r="AF64" s="147"/>
      <c r="AI64" s="260" t="str">
        <f>"24:field225:" &amp; IF(I64="■",1,IF(L64="■",2,IF(O64="■",3,0)))</f>
        <v>24:field225:0</v>
      </c>
    </row>
    <row r="65" spans="1:37" ht="18.75" customHeight="1">
      <c r="A65" s="140"/>
      <c r="B65" s="141"/>
      <c r="C65" s="142"/>
      <c r="D65" s="143"/>
      <c r="E65" s="132"/>
      <c r="F65" s="144"/>
      <c r="G65" s="145"/>
      <c r="H65" s="396" t="s">
        <v>171</v>
      </c>
      <c r="I65" s="480" t="s">
        <v>10</v>
      </c>
      <c r="J65" s="426" t="s">
        <v>29</v>
      </c>
      <c r="K65" s="426"/>
      <c r="L65" s="479" t="s">
        <v>10</v>
      </c>
      <c r="M65" s="426" t="s">
        <v>172</v>
      </c>
      <c r="N65" s="426"/>
      <c r="O65" s="479" t="s">
        <v>10</v>
      </c>
      <c r="P65" s="426" t="s">
        <v>173</v>
      </c>
      <c r="Q65" s="426"/>
      <c r="R65" s="479" t="s">
        <v>380</v>
      </c>
      <c r="S65" s="426" t="s">
        <v>174</v>
      </c>
      <c r="T65" s="426"/>
      <c r="U65" s="153"/>
      <c r="V65" s="153"/>
      <c r="W65" s="153"/>
      <c r="X65" s="156"/>
      <c r="Y65" s="149"/>
      <c r="Z65" s="146"/>
      <c r="AA65" s="146"/>
      <c r="AB65" s="147"/>
      <c r="AC65" s="149"/>
      <c r="AD65" s="146"/>
      <c r="AE65" s="146"/>
      <c r="AF65" s="147"/>
      <c r="AI65" s="260" t="str">
        <f>"24:serteikyo_kyoka_code:" &amp; IF(I65="■",1,IF(L65="■",6,IF(O65="■",5,IF(R65="■",7,0))))</f>
        <v>24:serteikyo_kyoka_code:0</v>
      </c>
    </row>
    <row r="66" spans="1:37" ht="18.75" customHeight="1">
      <c r="A66" s="140"/>
      <c r="B66" s="141"/>
      <c r="C66" s="142"/>
      <c r="D66" s="143"/>
      <c r="E66" s="132"/>
      <c r="F66" s="144"/>
      <c r="G66" s="145"/>
      <c r="H66" s="397"/>
      <c r="I66" s="480"/>
      <c r="J66" s="426"/>
      <c r="K66" s="426"/>
      <c r="L66" s="479"/>
      <c r="M66" s="426"/>
      <c r="N66" s="426"/>
      <c r="O66" s="479"/>
      <c r="P66" s="426"/>
      <c r="Q66" s="426"/>
      <c r="R66" s="479"/>
      <c r="S66" s="426"/>
      <c r="T66" s="426"/>
      <c r="U66" s="154"/>
      <c r="V66" s="154"/>
      <c r="W66" s="154"/>
      <c r="X66" s="155"/>
      <c r="Y66" s="149"/>
      <c r="Z66" s="146"/>
      <c r="AA66" s="146"/>
      <c r="AB66" s="147"/>
      <c r="AC66" s="149"/>
      <c r="AD66" s="146"/>
      <c r="AE66" s="146"/>
      <c r="AF66" s="147"/>
      <c r="AI66" s="260"/>
    </row>
    <row r="67" spans="1:37" ht="18.75" customHeight="1">
      <c r="A67" s="140"/>
      <c r="B67" s="141"/>
      <c r="C67" s="142"/>
      <c r="D67" s="143"/>
      <c r="E67" s="132"/>
      <c r="F67" s="144"/>
      <c r="G67" s="145"/>
      <c r="H67" s="396" t="s">
        <v>231</v>
      </c>
      <c r="I67" s="480" t="s">
        <v>10</v>
      </c>
      <c r="J67" s="426" t="s">
        <v>29</v>
      </c>
      <c r="K67" s="426"/>
      <c r="L67" s="479" t="s">
        <v>10</v>
      </c>
      <c r="M67" s="426" t="s">
        <v>172</v>
      </c>
      <c r="N67" s="426"/>
      <c r="O67" s="479" t="s">
        <v>10</v>
      </c>
      <c r="P67" s="426" t="s">
        <v>173</v>
      </c>
      <c r="Q67" s="426"/>
      <c r="R67" s="479" t="s">
        <v>10</v>
      </c>
      <c r="S67" s="426" t="s">
        <v>174</v>
      </c>
      <c r="T67" s="426"/>
      <c r="U67" s="153"/>
      <c r="V67" s="153"/>
      <c r="W67" s="153"/>
      <c r="X67" s="156"/>
      <c r="Y67" s="149"/>
      <c r="Z67" s="146"/>
      <c r="AA67" s="146"/>
      <c r="AB67" s="147"/>
      <c r="AC67" s="149"/>
      <c r="AD67" s="146"/>
      <c r="AE67" s="146"/>
      <c r="AF67" s="147"/>
      <c r="AI67" s="260" t="str">
        <f>"24:serteikyo_kyoka_kuushou_code:" &amp; IF(I67="■",1,IF(L67="■",6,IF(O67="■",5,IF(R67="■",7,0))))</f>
        <v>24:serteikyo_kyoka_kuushou_code:0</v>
      </c>
    </row>
    <row r="68" spans="1:37" ht="18.75" customHeight="1">
      <c r="A68" s="140"/>
      <c r="B68" s="141"/>
      <c r="C68" s="142"/>
      <c r="D68" s="143"/>
      <c r="E68" s="132"/>
      <c r="F68" s="144"/>
      <c r="G68" s="145"/>
      <c r="H68" s="397"/>
      <c r="I68" s="480"/>
      <c r="J68" s="426"/>
      <c r="K68" s="426"/>
      <c r="L68" s="479"/>
      <c r="M68" s="426"/>
      <c r="N68" s="426"/>
      <c r="O68" s="479"/>
      <c r="P68" s="426"/>
      <c r="Q68" s="426"/>
      <c r="R68" s="479"/>
      <c r="S68" s="426"/>
      <c r="T68" s="426"/>
      <c r="U68" s="154"/>
      <c r="V68" s="154"/>
      <c r="W68" s="154"/>
      <c r="X68" s="155"/>
      <c r="Y68" s="149"/>
      <c r="Z68" s="146"/>
      <c r="AA68" s="146"/>
      <c r="AB68" s="147"/>
      <c r="AC68" s="149"/>
      <c r="AD68" s="146"/>
      <c r="AE68" s="146"/>
      <c r="AF68" s="147"/>
      <c r="AI68" s="260"/>
    </row>
    <row r="69" spans="1:37" ht="18.75" customHeight="1">
      <c r="A69" s="140"/>
      <c r="B69" s="141"/>
      <c r="C69" s="142"/>
      <c r="D69" s="143"/>
      <c r="E69" s="132"/>
      <c r="F69" s="144"/>
      <c r="G69" s="145"/>
      <c r="H69" s="396" t="s">
        <v>176</v>
      </c>
      <c r="I69" s="480" t="s">
        <v>10</v>
      </c>
      <c r="J69" s="426" t="s">
        <v>29</v>
      </c>
      <c r="K69" s="426"/>
      <c r="L69" s="479" t="s">
        <v>10</v>
      </c>
      <c r="M69" s="426" t="s">
        <v>35</v>
      </c>
      <c r="N69" s="426"/>
      <c r="O69" s="153"/>
      <c r="P69" s="153"/>
      <c r="Q69" s="153"/>
      <c r="R69" s="153"/>
      <c r="S69" s="153"/>
      <c r="T69" s="153"/>
      <c r="U69" s="153"/>
      <c r="V69" s="153"/>
      <c r="W69" s="153"/>
      <c r="X69" s="156"/>
      <c r="Y69" s="149"/>
      <c r="Z69" s="146"/>
      <c r="AA69" s="146"/>
      <c r="AB69" s="147"/>
      <c r="AC69" s="149"/>
      <c r="AD69" s="146"/>
      <c r="AE69" s="146"/>
      <c r="AF69" s="147"/>
      <c r="AI69" s="260" t="str">
        <f>"24:field221:" &amp; IF(I69="■",1,IF(L69="■",2,0))</f>
        <v>24:field221:0</v>
      </c>
    </row>
    <row r="70" spans="1:37" ht="18.75" customHeight="1">
      <c r="A70" s="140"/>
      <c r="B70" s="141"/>
      <c r="C70" s="142"/>
      <c r="D70" s="143"/>
      <c r="E70" s="132"/>
      <c r="F70" s="144"/>
      <c r="G70" s="145"/>
      <c r="H70" s="397"/>
      <c r="I70" s="480"/>
      <c r="J70" s="426"/>
      <c r="K70" s="426"/>
      <c r="L70" s="479"/>
      <c r="M70" s="426"/>
      <c r="N70" s="426"/>
      <c r="O70" s="154"/>
      <c r="P70" s="154"/>
      <c r="Q70" s="154"/>
      <c r="R70" s="154"/>
      <c r="S70" s="154"/>
      <c r="T70" s="154"/>
      <c r="U70" s="154"/>
      <c r="V70" s="154"/>
      <c r="W70" s="154"/>
      <c r="X70" s="155"/>
      <c r="Y70" s="149"/>
      <c r="Z70" s="146"/>
      <c r="AA70" s="146"/>
      <c r="AB70" s="147"/>
      <c r="AC70" s="149"/>
      <c r="AD70" s="146"/>
      <c r="AE70" s="146"/>
      <c r="AF70" s="147"/>
      <c r="AI70" s="260"/>
    </row>
    <row r="71" spans="1:37" s="336" customFormat="1" ht="18.75" customHeight="1">
      <c r="A71" s="318"/>
      <c r="B71" s="319"/>
      <c r="C71" s="384"/>
      <c r="D71" s="323"/>
      <c r="E71" s="322"/>
      <c r="F71" s="323"/>
      <c r="G71" s="322"/>
      <c r="H71" s="324" t="s">
        <v>91</v>
      </c>
      <c r="I71" s="325" t="s">
        <v>10</v>
      </c>
      <c r="J71" s="326" t="s">
        <v>29</v>
      </c>
      <c r="K71" s="326"/>
      <c r="L71" s="327"/>
      <c r="M71" s="328" t="s">
        <v>10</v>
      </c>
      <c r="N71" s="326" t="s">
        <v>92</v>
      </c>
      <c r="O71" s="326"/>
      <c r="P71" s="327"/>
      <c r="Q71" s="328" t="s">
        <v>10</v>
      </c>
      <c r="R71" s="329" t="s">
        <v>93</v>
      </c>
      <c r="S71" s="329"/>
      <c r="T71" s="330"/>
      <c r="U71" s="330"/>
      <c r="V71" s="330"/>
      <c r="W71" s="330"/>
      <c r="X71" s="331"/>
      <c r="Y71" s="332" t="s">
        <v>10</v>
      </c>
      <c r="Z71" s="333" t="s">
        <v>21</v>
      </c>
      <c r="AA71" s="333"/>
      <c r="AB71" s="334"/>
      <c r="AC71" s="388" t="s">
        <v>10</v>
      </c>
      <c r="AD71" s="333" t="s">
        <v>21</v>
      </c>
      <c r="AE71" s="333"/>
      <c r="AF71" s="334"/>
      <c r="AG71" s="335" t="str">
        <f>"ser_code = '" &amp; IF(A78="■",35,"") &amp; "'"</f>
        <v>ser_code = ''</v>
      </c>
      <c r="AH71" s="335" t="str">
        <f>"35:jininkbn_code:"&amp;IF(F78="■",1,IF(F79="■",2,0))</f>
        <v>35:jininkbn_code:0</v>
      </c>
      <c r="AI71" s="335" t="str">
        <f>"35:"&amp;IF(AND(I71="□",M71="□",Q71="□"),"ketu_kangos_code:0",IF(I71="■","ketu_kangos_code:1:ketu_kshoku_code:1",IF(M71="■","ketu_kangos_code:2","ketu_kangos_code:1")&amp;IF(Q71="■",":ketu_kshoku_code:2",":ketu_kshoku_code:1")))</f>
        <v>35:ketu_kangos_code:0</v>
      </c>
      <c r="AJ71" s="335" t="str">
        <f>"35:field203:" &amp; IF(Y71="■",1,IF(Y72="■",2,0))</f>
        <v>35:field203:0</v>
      </c>
      <c r="AK71" s="335" t="str">
        <f>"35:waribiki_code:" &amp; IF(AC71="■",1,IF(AC72="■",2,0))</f>
        <v>35:waribiki_code:0</v>
      </c>
    </row>
    <row r="72" spans="1:37" s="336" customFormat="1" ht="18.75" customHeight="1">
      <c r="A72" s="337"/>
      <c r="B72" s="338"/>
      <c r="C72" s="386"/>
      <c r="D72" s="342"/>
      <c r="E72" s="341"/>
      <c r="F72" s="342"/>
      <c r="G72" s="341"/>
      <c r="H72" s="343" t="s">
        <v>178</v>
      </c>
      <c r="I72" s="344" t="s">
        <v>10</v>
      </c>
      <c r="J72" s="345" t="s">
        <v>26</v>
      </c>
      <c r="K72" s="346"/>
      <c r="L72" s="347"/>
      <c r="M72" s="348" t="s">
        <v>10</v>
      </c>
      <c r="N72" s="345" t="s">
        <v>179</v>
      </c>
      <c r="O72" s="349"/>
      <c r="P72" s="349"/>
      <c r="Q72" s="345"/>
      <c r="R72" s="345"/>
      <c r="S72" s="345"/>
      <c r="T72" s="345"/>
      <c r="U72" s="345"/>
      <c r="V72" s="345"/>
      <c r="W72" s="345"/>
      <c r="X72" s="350"/>
      <c r="Y72" s="389" t="s">
        <v>10</v>
      </c>
      <c r="Z72" s="352" t="s">
        <v>23</v>
      </c>
      <c r="AA72" s="353"/>
      <c r="AB72" s="354"/>
      <c r="AC72" s="389" t="s">
        <v>10</v>
      </c>
      <c r="AD72" s="352" t="s">
        <v>23</v>
      </c>
      <c r="AE72" s="353"/>
      <c r="AF72" s="354"/>
      <c r="AG72" s="335" t="str">
        <f>"35:sisetukbn_code:" &amp; IF(D78="■",1,IF(D79="■",2,IF(D80="■",3,0)))</f>
        <v>35:sisetukbn_code:0</v>
      </c>
      <c r="AH72" s="335"/>
      <c r="AI72" s="335" t="str">
        <f>"35:sintaikousoku_code:" &amp; IF(I72="■",1,IF(M72="■",2,0))</f>
        <v>35:sintaikousoku_code:0</v>
      </c>
      <c r="AJ72" s="335"/>
      <c r="AK72" s="335"/>
    </row>
    <row r="73" spans="1:37" s="336" customFormat="1" ht="19.5" customHeight="1">
      <c r="A73" s="337"/>
      <c r="B73" s="338"/>
      <c r="C73" s="339"/>
      <c r="D73" s="340"/>
      <c r="E73" s="341"/>
      <c r="F73" s="342"/>
      <c r="G73" s="355"/>
      <c r="H73" s="356" t="s">
        <v>25</v>
      </c>
      <c r="I73" s="344" t="s">
        <v>10</v>
      </c>
      <c r="J73" s="345" t="s">
        <v>26</v>
      </c>
      <c r="K73" s="346"/>
      <c r="L73" s="347"/>
      <c r="M73" s="348" t="s">
        <v>10</v>
      </c>
      <c r="N73" s="345" t="s">
        <v>27</v>
      </c>
      <c r="O73" s="357"/>
      <c r="P73" s="345"/>
      <c r="Q73" s="349"/>
      <c r="R73" s="349"/>
      <c r="S73" s="349"/>
      <c r="T73" s="349"/>
      <c r="U73" s="349"/>
      <c r="V73" s="349"/>
      <c r="W73" s="349"/>
      <c r="X73" s="358"/>
      <c r="Y73" s="353"/>
      <c r="Z73" s="353"/>
      <c r="AA73" s="353"/>
      <c r="AB73" s="354"/>
      <c r="AC73" s="359"/>
      <c r="AD73" s="353"/>
      <c r="AE73" s="353"/>
      <c r="AF73" s="354"/>
      <c r="AI73" s="335" t="str">
        <f>"35:field223:" &amp; IF(I73="■",1,IF(M73="■",2,0))</f>
        <v>35:field223:0</v>
      </c>
    </row>
    <row r="74" spans="1:37" s="336" customFormat="1" ht="19.5" customHeight="1">
      <c r="A74" s="337"/>
      <c r="B74" s="338"/>
      <c r="C74" s="339"/>
      <c r="D74" s="340"/>
      <c r="E74" s="341"/>
      <c r="F74" s="342"/>
      <c r="G74" s="355"/>
      <c r="H74" s="356" t="s">
        <v>94</v>
      </c>
      <c r="I74" s="344" t="s">
        <v>10</v>
      </c>
      <c r="J74" s="345" t="s">
        <v>26</v>
      </c>
      <c r="K74" s="346"/>
      <c r="L74" s="347"/>
      <c r="M74" s="348" t="s">
        <v>10</v>
      </c>
      <c r="N74" s="345" t="s">
        <v>27</v>
      </c>
      <c r="O74" s="357"/>
      <c r="P74" s="345"/>
      <c r="Q74" s="349"/>
      <c r="R74" s="349"/>
      <c r="S74" s="349"/>
      <c r="T74" s="349"/>
      <c r="U74" s="349"/>
      <c r="V74" s="349"/>
      <c r="W74" s="349"/>
      <c r="X74" s="358"/>
      <c r="Y74" s="353"/>
      <c r="Z74" s="353"/>
      <c r="AA74" s="353"/>
      <c r="AB74" s="354"/>
      <c r="AC74" s="359"/>
      <c r="AD74" s="353"/>
      <c r="AE74" s="353"/>
      <c r="AF74" s="354"/>
      <c r="AI74" s="335" t="str">
        <f>"35:field232:" &amp; IF(I74="■",1,IF(M74="■",2,0))</f>
        <v>35:field232:0</v>
      </c>
    </row>
    <row r="75" spans="1:37" s="336" customFormat="1" ht="18.75" customHeight="1">
      <c r="A75" s="337"/>
      <c r="B75" s="338"/>
      <c r="C75" s="386"/>
      <c r="D75" s="342"/>
      <c r="E75" s="341"/>
      <c r="F75" s="342"/>
      <c r="G75" s="341"/>
      <c r="H75" s="361" t="s">
        <v>151</v>
      </c>
      <c r="I75" s="344" t="s">
        <v>10</v>
      </c>
      <c r="J75" s="345" t="s">
        <v>29</v>
      </c>
      <c r="K75" s="345"/>
      <c r="L75" s="348" t="s">
        <v>10</v>
      </c>
      <c r="M75" s="345" t="s">
        <v>70</v>
      </c>
      <c r="N75" s="345"/>
      <c r="O75" s="348" t="s">
        <v>10</v>
      </c>
      <c r="P75" s="345" t="s">
        <v>71</v>
      </c>
      <c r="Q75" s="345"/>
      <c r="R75" s="345"/>
      <c r="S75" s="345"/>
      <c r="T75" s="345"/>
      <c r="U75" s="345"/>
      <c r="V75" s="345"/>
      <c r="W75" s="345"/>
      <c r="X75" s="350"/>
      <c r="Y75" s="359"/>
      <c r="Z75" s="353"/>
      <c r="AA75" s="353"/>
      <c r="AB75" s="354"/>
      <c r="AC75" s="359"/>
      <c r="AD75" s="353"/>
      <c r="AE75" s="353"/>
      <c r="AF75" s="354"/>
      <c r="AI75" s="335" t="str">
        <f>"35:field185:" &amp; IF(I75="■",1,IF(L75="■",3,IF(O75="■",2,0)))</f>
        <v>35:field185:0</v>
      </c>
    </row>
    <row r="76" spans="1:37" s="336" customFormat="1" ht="18.75" customHeight="1">
      <c r="A76" s="337"/>
      <c r="B76" s="338"/>
      <c r="C76" s="386"/>
      <c r="D76" s="342"/>
      <c r="E76" s="341"/>
      <c r="F76" s="342"/>
      <c r="G76" s="341"/>
      <c r="H76" s="361" t="s">
        <v>183</v>
      </c>
      <c r="I76" s="344" t="s">
        <v>10</v>
      </c>
      <c r="J76" s="345" t="s">
        <v>29</v>
      </c>
      <c r="K76" s="346"/>
      <c r="L76" s="348" t="s">
        <v>10</v>
      </c>
      <c r="M76" s="345" t="s">
        <v>35</v>
      </c>
      <c r="N76" s="345"/>
      <c r="O76" s="345"/>
      <c r="P76" s="345"/>
      <c r="Q76" s="345"/>
      <c r="R76" s="345"/>
      <c r="S76" s="345"/>
      <c r="T76" s="345"/>
      <c r="U76" s="345"/>
      <c r="V76" s="345"/>
      <c r="W76" s="345"/>
      <c r="X76" s="350"/>
      <c r="Y76" s="359"/>
      <c r="Z76" s="353"/>
      <c r="AA76" s="353"/>
      <c r="AB76" s="354"/>
      <c r="AC76" s="359"/>
      <c r="AD76" s="353"/>
      <c r="AE76" s="353"/>
      <c r="AF76" s="354"/>
      <c r="AG76" s="390"/>
      <c r="AI76" s="335" t="str">
        <f>"35:kobetu_kunren_code:" &amp; IF(I76="■",1,IF(L76="■",2,0))</f>
        <v>35:kobetu_kunren_code:0</v>
      </c>
    </row>
    <row r="77" spans="1:37" s="336" customFormat="1" ht="18.75" customHeight="1">
      <c r="A77" s="387"/>
      <c r="B77" s="338"/>
      <c r="C77" s="386"/>
      <c r="D77" s="387"/>
      <c r="E77" s="341"/>
      <c r="F77" s="387"/>
      <c r="G77" s="341"/>
      <c r="H77" s="343" t="s">
        <v>192</v>
      </c>
      <c r="I77" s="344" t="s">
        <v>10</v>
      </c>
      <c r="J77" s="345" t="s">
        <v>29</v>
      </c>
      <c r="K77" s="346"/>
      <c r="L77" s="348" t="s">
        <v>10</v>
      </c>
      <c r="M77" s="345" t="s">
        <v>35</v>
      </c>
      <c r="N77" s="345"/>
      <c r="O77" s="345"/>
      <c r="P77" s="345"/>
      <c r="Q77" s="345"/>
      <c r="R77" s="345"/>
      <c r="S77" s="345"/>
      <c r="T77" s="345"/>
      <c r="U77" s="345"/>
      <c r="V77" s="345"/>
      <c r="W77" s="345"/>
      <c r="X77" s="350"/>
      <c r="Y77" s="359"/>
      <c r="Z77" s="353"/>
      <c r="AA77" s="353"/>
      <c r="AB77" s="354"/>
      <c r="AC77" s="359"/>
      <c r="AD77" s="353"/>
      <c r="AE77" s="353"/>
      <c r="AF77" s="354"/>
      <c r="AI77" s="335" t="str">
        <f>"35:jyakuninti_uke_code:" &amp; IF(I77="■",1,IF(L77="■",2,0))</f>
        <v>35:jyakuninti_uke_code:0</v>
      </c>
    </row>
    <row r="78" spans="1:37" s="336" customFormat="1" ht="18.75" customHeight="1">
      <c r="A78" s="351" t="s">
        <v>10</v>
      </c>
      <c r="B78" s="338">
        <v>35</v>
      </c>
      <c r="C78" s="386" t="s">
        <v>233</v>
      </c>
      <c r="D78" s="351" t="s">
        <v>10</v>
      </c>
      <c r="E78" s="341" t="s">
        <v>234</v>
      </c>
      <c r="F78" s="351" t="s">
        <v>10</v>
      </c>
      <c r="G78" s="341" t="s">
        <v>185</v>
      </c>
      <c r="H78" s="361" t="s">
        <v>117</v>
      </c>
      <c r="I78" s="344" t="s">
        <v>10</v>
      </c>
      <c r="J78" s="345" t="s">
        <v>29</v>
      </c>
      <c r="K78" s="346"/>
      <c r="L78" s="348" t="s">
        <v>10</v>
      </c>
      <c r="M78" s="345" t="s">
        <v>35</v>
      </c>
      <c r="N78" s="345"/>
      <c r="O78" s="345"/>
      <c r="P78" s="345"/>
      <c r="Q78" s="345"/>
      <c r="R78" s="345"/>
      <c r="S78" s="345"/>
      <c r="T78" s="345"/>
      <c r="U78" s="345"/>
      <c r="V78" s="345"/>
      <c r="W78" s="345"/>
      <c r="X78" s="350"/>
      <c r="Y78" s="359"/>
      <c r="Z78" s="353"/>
      <c r="AA78" s="353"/>
      <c r="AB78" s="354"/>
      <c r="AC78" s="359"/>
      <c r="AD78" s="353"/>
      <c r="AE78" s="353"/>
      <c r="AF78" s="354"/>
      <c r="AI78" s="335" t="str">
        <f>"35:field212:" &amp; IF(I78="■",1,IF(L78="■",2,0))</f>
        <v>35:field212:0</v>
      </c>
    </row>
    <row r="79" spans="1:37" s="336" customFormat="1" ht="18.75" customHeight="1">
      <c r="A79" s="337"/>
      <c r="B79" s="338"/>
      <c r="C79" s="386" t="s">
        <v>235</v>
      </c>
      <c r="D79" s="351" t="s">
        <v>10</v>
      </c>
      <c r="E79" s="341" t="s">
        <v>236</v>
      </c>
      <c r="F79" s="351" t="s">
        <v>10</v>
      </c>
      <c r="G79" s="341" t="s">
        <v>188</v>
      </c>
      <c r="H79" s="343" t="s">
        <v>51</v>
      </c>
      <c r="I79" s="344" t="s">
        <v>10</v>
      </c>
      <c r="J79" s="345" t="s">
        <v>29</v>
      </c>
      <c r="K79" s="345"/>
      <c r="L79" s="348" t="s">
        <v>10</v>
      </c>
      <c r="M79" s="345" t="s">
        <v>30</v>
      </c>
      <c r="N79" s="345"/>
      <c r="O79" s="348" t="s">
        <v>10</v>
      </c>
      <c r="P79" s="345" t="s">
        <v>31</v>
      </c>
      <c r="Q79" s="346"/>
      <c r="R79" s="346"/>
      <c r="S79" s="346"/>
      <c r="T79" s="346"/>
      <c r="U79" s="346"/>
      <c r="V79" s="346"/>
      <c r="W79" s="346"/>
      <c r="X79" s="362"/>
      <c r="Y79" s="359"/>
      <c r="Z79" s="353"/>
      <c r="AA79" s="353"/>
      <c r="AB79" s="354"/>
      <c r="AC79" s="359"/>
      <c r="AD79" s="353"/>
      <c r="AE79" s="353"/>
      <c r="AF79" s="354"/>
      <c r="AI79" s="335" t="str">
        <f>"35:ninti_senmoncare_code:" &amp; IF(I79="■",1,IF(L79="■",2,IF(O79="■",3,0)))</f>
        <v>35:ninti_senmoncare_code:0</v>
      </c>
    </row>
    <row r="80" spans="1:37" s="336" customFormat="1" ht="18.75" customHeight="1">
      <c r="A80" s="337"/>
      <c r="B80" s="338"/>
      <c r="C80" s="386"/>
      <c r="D80" s="351" t="s">
        <v>10</v>
      </c>
      <c r="E80" s="341" t="s">
        <v>237</v>
      </c>
      <c r="F80" s="342"/>
      <c r="G80" s="341" t="s">
        <v>191</v>
      </c>
      <c r="H80" s="364" t="s">
        <v>376</v>
      </c>
      <c r="I80" s="344" t="s">
        <v>10</v>
      </c>
      <c r="J80" s="345" t="s">
        <v>29</v>
      </c>
      <c r="K80" s="345"/>
      <c r="L80" s="348" t="s">
        <v>10</v>
      </c>
      <c r="M80" s="365" t="s">
        <v>35</v>
      </c>
      <c r="N80" s="345"/>
      <c r="O80" s="345"/>
      <c r="P80" s="345"/>
      <c r="Q80" s="346"/>
      <c r="R80" s="346"/>
      <c r="S80" s="346"/>
      <c r="T80" s="346"/>
      <c r="U80" s="346"/>
      <c r="V80" s="346"/>
      <c r="W80" s="346"/>
      <c r="X80" s="362"/>
      <c r="Y80" s="359"/>
      <c r="Z80" s="353"/>
      <c r="AA80" s="353"/>
      <c r="AB80" s="354"/>
      <c r="AC80" s="359"/>
      <c r="AD80" s="353"/>
      <c r="AE80" s="353"/>
      <c r="AF80" s="354"/>
      <c r="AI80" s="335" t="str">
        <f>"35:field226:" &amp; IF(I80="■",1,IF(L80="■",2,0))</f>
        <v>35:field226:0</v>
      </c>
    </row>
    <row r="81" spans="1:36" s="336" customFormat="1" ht="18.75" customHeight="1">
      <c r="A81" s="337"/>
      <c r="B81" s="338"/>
      <c r="C81" s="339"/>
      <c r="D81" s="340"/>
      <c r="E81" s="341"/>
      <c r="F81" s="342"/>
      <c r="G81" s="355"/>
      <c r="H81" s="364" t="s">
        <v>377</v>
      </c>
      <c r="I81" s="344" t="s">
        <v>10</v>
      </c>
      <c r="J81" s="345" t="s">
        <v>29</v>
      </c>
      <c r="K81" s="345"/>
      <c r="L81" s="348" t="s">
        <v>10</v>
      </c>
      <c r="M81" s="365" t="s">
        <v>35</v>
      </c>
      <c r="N81" s="345"/>
      <c r="O81" s="345"/>
      <c r="P81" s="345"/>
      <c r="Q81" s="346"/>
      <c r="R81" s="346"/>
      <c r="S81" s="346"/>
      <c r="T81" s="346"/>
      <c r="U81" s="346"/>
      <c r="V81" s="346"/>
      <c r="W81" s="346"/>
      <c r="X81" s="362"/>
      <c r="Y81" s="359"/>
      <c r="Z81" s="353"/>
      <c r="AA81" s="353"/>
      <c r="AB81" s="354"/>
      <c r="AC81" s="359"/>
      <c r="AD81" s="353"/>
      <c r="AE81" s="353"/>
      <c r="AF81" s="354"/>
      <c r="AI81" s="335" t="str">
        <f>"35:field227:" &amp; IF(I81="■",1,IF(L81="■",2,0))</f>
        <v>35:field227:0</v>
      </c>
    </row>
    <row r="82" spans="1:36" s="336" customFormat="1" ht="18.75" customHeight="1">
      <c r="A82" s="337"/>
      <c r="B82" s="338"/>
      <c r="C82" s="339"/>
      <c r="D82" s="340"/>
      <c r="E82" s="341"/>
      <c r="F82" s="342"/>
      <c r="G82" s="355"/>
      <c r="H82" s="366" t="s">
        <v>170</v>
      </c>
      <c r="I82" s="344" t="s">
        <v>10</v>
      </c>
      <c r="J82" s="345" t="s">
        <v>29</v>
      </c>
      <c r="K82" s="345"/>
      <c r="L82" s="348" t="s">
        <v>10</v>
      </c>
      <c r="M82" s="345" t="s">
        <v>30</v>
      </c>
      <c r="N82" s="345"/>
      <c r="O82" s="348" t="s">
        <v>10</v>
      </c>
      <c r="P82" s="345" t="s">
        <v>31</v>
      </c>
      <c r="Q82" s="349"/>
      <c r="R82" s="349"/>
      <c r="S82" s="349"/>
      <c r="T82" s="349"/>
      <c r="U82" s="367"/>
      <c r="V82" s="367"/>
      <c r="W82" s="367"/>
      <c r="X82" s="368"/>
      <c r="Y82" s="359"/>
      <c r="Z82" s="353"/>
      <c r="AA82" s="353"/>
      <c r="AB82" s="354"/>
      <c r="AC82" s="359"/>
      <c r="AD82" s="353"/>
      <c r="AE82" s="353"/>
      <c r="AF82" s="354"/>
      <c r="AI82" s="335" t="str">
        <f>"35:field225:" &amp; IF(I82="■",1,IF(L82="■",2,IF(O82="■",3,0)))</f>
        <v>35:field225:0</v>
      </c>
    </row>
    <row r="83" spans="1:36" s="336" customFormat="1" ht="18.75" customHeight="1">
      <c r="A83" s="370"/>
      <c r="B83" s="371"/>
      <c r="C83" s="372"/>
      <c r="D83" s="373"/>
      <c r="E83" s="374"/>
      <c r="F83" s="375"/>
      <c r="G83" s="376"/>
      <c r="H83" s="393" t="s">
        <v>196</v>
      </c>
      <c r="I83" s="377" t="s">
        <v>10</v>
      </c>
      <c r="J83" s="378" t="s">
        <v>29</v>
      </c>
      <c r="K83" s="378"/>
      <c r="L83" s="379" t="s">
        <v>10</v>
      </c>
      <c r="M83" s="378" t="s">
        <v>52</v>
      </c>
      <c r="N83" s="378"/>
      <c r="O83" s="379" t="s">
        <v>10</v>
      </c>
      <c r="P83" s="378" t="s">
        <v>71</v>
      </c>
      <c r="Q83" s="394"/>
      <c r="R83" s="379" t="s">
        <v>10</v>
      </c>
      <c r="S83" s="378" t="s">
        <v>119</v>
      </c>
      <c r="T83" s="378"/>
      <c r="U83" s="378"/>
      <c r="V83" s="378"/>
      <c r="W83" s="378"/>
      <c r="X83" s="380"/>
      <c r="Y83" s="381"/>
      <c r="Z83" s="382"/>
      <c r="AA83" s="382"/>
      <c r="AB83" s="383"/>
      <c r="AC83" s="381"/>
      <c r="AD83" s="382"/>
      <c r="AE83" s="382"/>
      <c r="AF83" s="383"/>
      <c r="AI83" s="335" t="str">
        <f>"35:serteikyo_kyoka_code:" &amp; IF(I83="■",1,IF(L83="■",6,IF(O83="■",2,IF(R83="■",7,0))))</f>
        <v>35:serteikyo_kyoka_code:0</v>
      </c>
    </row>
    <row r="84" spans="1:36" ht="18.75" customHeight="1">
      <c r="A84" s="140"/>
      <c r="B84" s="141"/>
      <c r="C84" s="142"/>
      <c r="D84" s="143"/>
      <c r="E84" s="145"/>
      <c r="F84" s="143"/>
      <c r="G84" s="145"/>
      <c r="H84" s="391" t="s">
        <v>199</v>
      </c>
      <c r="I84" s="315" t="s">
        <v>10</v>
      </c>
      <c r="J84" s="154" t="s">
        <v>29</v>
      </c>
      <c r="K84" s="218"/>
      <c r="L84" s="317" t="s">
        <v>10</v>
      </c>
      <c r="M84" s="154" t="s">
        <v>35</v>
      </c>
      <c r="N84" s="218"/>
      <c r="O84" s="218"/>
      <c r="P84" s="218"/>
      <c r="Q84" s="218"/>
      <c r="R84" s="218"/>
      <c r="S84" s="218"/>
      <c r="T84" s="218"/>
      <c r="U84" s="218"/>
      <c r="V84" s="218"/>
      <c r="W84" s="218"/>
      <c r="X84" s="219"/>
      <c r="Y84" s="316" t="s">
        <v>10</v>
      </c>
      <c r="Z84" s="392" t="s">
        <v>238</v>
      </c>
      <c r="AA84" s="392"/>
      <c r="AB84" s="147"/>
      <c r="AC84" s="458"/>
      <c r="AD84" s="459"/>
      <c r="AE84" s="459"/>
      <c r="AF84" s="460"/>
      <c r="AG84" s="260" t="str">
        <f>"ser_code = '" &amp; IF(A86="■",67,"") &amp; "'"</f>
        <v>ser_code = ''</v>
      </c>
      <c r="AH84" s="260"/>
      <c r="AI84" s="260" t="str">
        <f>"67:tokutiiki_code:" &amp; IF(I84="■",1,IF(L84="■",2,0))</f>
        <v>67:tokutiiki_code:0</v>
      </c>
      <c r="AJ84" s="260" t="str">
        <f>"67:field203:" &amp; IF(Y84="■",1,IF(Y85="■",2,0))</f>
        <v>67:field203:0</v>
      </c>
    </row>
    <row r="85" spans="1:36" ht="18.75" customHeight="1">
      <c r="A85" s="206"/>
      <c r="B85" s="141"/>
      <c r="C85" s="142"/>
      <c r="D85" s="143"/>
      <c r="E85" s="145"/>
      <c r="F85" s="143"/>
      <c r="G85" s="145"/>
      <c r="H85" s="404" t="s">
        <v>219</v>
      </c>
      <c r="I85" s="402" t="s">
        <v>10</v>
      </c>
      <c r="J85" s="403" t="s">
        <v>39</v>
      </c>
      <c r="K85" s="403"/>
      <c r="L85" s="403"/>
      <c r="M85" s="402" t="s">
        <v>10</v>
      </c>
      <c r="N85" s="403" t="s">
        <v>40</v>
      </c>
      <c r="O85" s="403"/>
      <c r="P85" s="403"/>
      <c r="Q85" s="232"/>
      <c r="R85" s="232"/>
      <c r="S85" s="232"/>
      <c r="T85" s="232"/>
      <c r="U85" s="232"/>
      <c r="V85" s="232"/>
      <c r="W85" s="232"/>
      <c r="X85" s="233"/>
      <c r="Y85" s="263" t="s">
        <v>10</v>
      </c>
      <c r="Z85" s="130" t="s">
        <v>23</v>
      </c>
      <c r="AA85" s="146"/>
      <c r="AB85" s="147"/>
      <c r="AC85" s="458"/>
      <c r="AD85" s="459"/>
      <c r="AE85" s="459"/>
      <c r="AF85" s="460"/>
      <c r="AG85" s="260"/>
      <c r="AH85" s="260"/>
      <c r="AI85" s="260" t="str">
        <f>"67:chuusankanti_tiiki_code:" &amp; IF(I85="■",1,IF(M85="■",2,0))</f>
        <v>67:chuusankanti_tiiki_code:0</v>
      </c>
      <c r="AJ85" s="260"/>
    </row>
    <row r="86" spans="1:36" ht="18.75" customHeight="1">
      <c r="A86" s="262" t="s">
        <v>10</v>
      </c>
      <c r="B86" s="141">
        <v>67</v>
      </c>
      <c r="C86" s="142" t="s">
        <v>239</v>
      </c>
      <c r="D86" s="143"/>
      <c r="E86" s="145"/>
      <c r="F86" s="143"/>
      <c r="G86" s="145"/>
      <c r="H86" s="408"/>
      <c r="I86" s="399"/>
      <c r="J86" s="401"/>
      <c r="K86" s="401"/>
      <c r="L86" s="401"/>
      <c r="M86" s="399"/>
      <c r="N86" s="401"/>
      <c r="O86" s="401"/>
      <c r="P86" s="401"/>
      <c r="Q86" s="218"/>
      <c r="R86" s="218"/>
      <c r="S86" s="218"/>
      <c r="T86" s="218"/>
      <c r="U86" s="218"/>
      <c r="V86" s="218"/>
      <c r="W86" s="218"/>
      <c r="X86" s="219"/>
      <c r="Y86" s="149"/>
      <c r="Z86" s="146"/>
      <c r="AA86" s="146"/>
      <c r="AB86" s="147"/>
      <c r="AC86" s="458"/>
      <c r="AD86" s="459"/>
      <c r="AE86" s="459"/>
      <c r="AF86" s="460"/>
      <c r="AG86" s="260"/>
      <c r="AH86" s="260"/>
      <c r="AI86" s="260"/>
      <c r="AJ86" s="260"/>
    </row>
    <row r="87" spans="1:36" ht="18.75" customHeight="1">
      <c r="A87" s="140"/>
      <c r="B87" s="141"/>
      <c r="C87" s="142"/>
      <c r="D87" s="143"/>
      <c r="E87" s="145"/>
      <c r="F87" s="143"/>
      <c r="G87" s="145"/>
      <c r="H87" s="404" t="s">
        <v>221</v>
      </c>
      <c r="I87" s="424" t="s">
        <v>10</v>
      </c>
      <c r="J87" s="403" t="s">
        <v>39</v>
      </c>
      <c r="K87" s="403"/>
      <c r="L87" s="403"/>
      <c r="M87" s="402" t="s">
        <v>10</v>
      </c>
      <c r="N87" s="403" t="s">
        <v>40</v>
      </c>
      <c r="O87" s="403"/>
      <c r="P87" s="403"/>
      <c r="Q87" s="232"/>
      <c r="R87" s="232"/>
      <c r="S87" s="232"/>
      <c r="T87" s="232"/>
      <c r="U87" s="232"/>
      <c r="V87" s="232"/>
      <c r="W87" s="232"/>
      <c r="X87" s="233"/>
      <c r="Y87" s="149"/>
      <c r="Z87" s="146"/>
      <c r="AA87" s="146"/>
      <c r="AB87" s="147"/>
      <c r="AC87" s="458"/>
      <c r="AD87" s="459"/>
      <c r="AE87" s="459"/>
      <c r="AF87" s="460"/>
      <c r="AG87" s="260"/>
      <c r="AH87" s="260"/>
      <c r="AI87" s="260" t="str">
        <f>"67:chuusankanti_kibo_code:" &amp; IF(I87="■",1,IF(M87="■",2,0))</f>
        <v>67:chuusankanti_kibo_code:0</v>
      </c>
      <c r="AJ87" s="260"/>
    </row>
    <row r="88" spans="1:36" ht="18.75" customHeight="1">
      <c r="A88" s="159"/>
      <c r="B88" s="160"/>
      <c r="C88" s="161"/>
      <c r="D88" s="162"/>
      <c r="E88" s="165"/>
      <c r="F88" s="162"/>
      <c r="G88" s="165"/>
      <c r="H88" s="405"/>
      <c r="I88" s="425"/>
      <c r="J88" s="407"/>
      <c r="K88" s="407"/>
      <c r="L88" s="407"/>
      <c r="M88" s="406"/>
      <c r="N88" s="407"/>
      <c r="O88" s="407"/>
      <c r="P88" s="407"/>
      <c r="Q88" s="235"/>
      <c r="R88" s="235"/>
      <c r="S88" s="235"/>
      <c r="T88" s="235"/>
      <c r="U88" s="235"/>
      <c r="V88" s="235"/>
      <c r="W88" s="235"/>
      <c r="X88" s="236"/>
      <c r="Y88" s="169"/>
      <c r="Z88" s="170"/>
      <c r="AA88" s="170"/>
      <c r="AB88" s="171"/>
      <c r="AC88" s="461"/>
      <c r="AD88" s="462"/>
      <c r="AE88" s="462"/>
      <c r="AF88" s="463"/>
      <c r="AG88" s="260"/>
      <c r="AH88" s="260"/>
      <c r="AI88" s="260"/>
      <c r="AJ88" s="260"/>
    </row>
    <row r="89" spans="1:36" ht="20.25" customHeight="1"/>
    <row r="90" spans="1:36" ht="20.25" customHeight="1">
      <c r="A90" s="469" t="s">
        <v>201</v>
      </c>
      <c r="B90" s="469"/>
      <c r="C90" s="469"/>
      <c r="D90" s="469"/>
      <c r="E90" s="469"/>
      <c r="F90" s="469"/>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row>
    <row r="91" spans="1:36" ht="20.25" customHeight="1">
      <c r="AG91" s="87" t="s">
        <v>379</v>
      </c>
    </row>
    <row r="92" spans="1:36" ht="30" customHeight="1">
      <c r="S92" s="470" t="s">
        <v>1</v>
      </c>
      <c r="T92" s="471"/>
      <c r="U92" s="471"/>
      <c r="V92" s="472"/>
      <c r="W92" s="294"/>
      <c r="X92" s="289"/>
      <c r="Y92" s="289"/>
      <c r="Z92" s="289"/>
      <c r="AA92" s="289"/>
      <c r="AB92" s="289"/>
      <c r="AC92" s="289"/>
      <c r="AD92" s="289"/>
      <c r="AE92" s="289"/>
      <c r="AF92" s="290"/>
      <c r="AG92" s="260" t="str">
        <f>"kaigo_num='" &amp;W92&amp;X92&amp;Y92&amp;Z92&amp;AA92&amp;AB92&amp;AC92&amp;AD92&amp;AE92&amp;AF92&amp; "'"</f>
        <v>kaigo_num=''</v>
      </c>
    </row>
    <row r="93" spans="1:36" ht="20.25" customHeight="1">
      <c r="AG93" s="260"/>
    </row>
    <row r="94" spans="1:36" ht="17.25" customHeight="1">
      <c r="A94" s="470" t="s">
        <v>202</v>
      </c>
      <c r="B94" s="471"/>
      <c r="C94" s="472"/>
      <c r="D94" s="470" t="s">
        <v>3</v>
      </c>
      <c r="E94" s="472"/>
      <c r="F94" s="470" t="s">
        <v>4</v>
      </c>
      <c r="G94" s="472"/>
      <c r="H94" s="470" t="s">
        <v>5</v>
      </c>
      <c r="I94" s="471"/>
      <c r="J94" s="471"/>
      <c r="K94" s="471"/>
      <c r="L94" s="471"/>
      <c r="M94" s="471"/>
      <c r="N94" s="471"/>
      <c r="O94" s="471"/>
      <c r="P94" s="471"/>
      <c r="Q94" s="471"/>
      <c r="R94" s="471"/>
      <c r="S94" s="471"/>
      <c r="T94" s="471"/>
      <c r="U94" s="471"/>
      <c r="V94" s="471"/>
      <c r="W94" s="471"/>
      <c r="X94" s="471"/>
      <c r="Y94" s="471"/>
      <c r="Z94" s="471"/>
      <c r="AA94" s="471"/>
      <c r="AB94" s="471"/>
      <c r="AC94" s="471"/>
      <c r="AD94" s="471"/>
      <c r="AE94" s="471"/>
      <c r="AF94" s="472"/>
      <c r="AG94" s="260"/>
    </row>
    <row r="95" spans="1:36" ht="18.75" customHeight="1">
      <c r="A95" s="481" t="s">
        <v>8</v>
      </c>
      <c r="B95" s="482"/>
      <c r="C95" s="483"/>
      <c r="D95" s="100"/>
      <c r="E95" s="4"/>
      <c r="F95" s="6"/>
      <c r="G95" s="23"/>
      <c r="H95" s="487" t="s">
        <v>9</v>
      </c>
      <c r="I95" s="281" t="s">
        <v>10</v>
      </c>
      <c r="J95" s="22" t="s">
        <v>11</v>
      </c>
      <c r="K95" s="93"/>
      <c r="L95" s="93"/>
      <c r="M95" s="284" t="s">
        <v>10</v>
      </c>
      <c r="N95" s="22" t="s">
        <v>12</v>
      </c>
      <c r="O95" s="93"/>
      <c r="P95" s="93"/>
      <c r="Q95" s="284" t="s">
        <v>10</v>
      </c>
      <c r="R95" s="22" t="s">
        <v>13</v>
      </c>
      <c r="S95" s="93"/>
      <c r="T95" s="93"/>
      <c r="U95" s="284" t="s">
        <v>10</v>
      </c>
      <c r="V95" s="22" t="s">
        <v>14</v>
      </c>
      <c r="W95" s="93"/>
      <c r="X95" s="93"/>
      <c r="Y95" s="22"/>
      <c r="Z95" s="93"/>
      <c r="AA95" s="93"/>
      <c r="AB95" s="93"/>
      <c r="AC95" s="93"/>
      <c r="AD95" s="93"/>
      <c r="AE95" s="93"/>
      <c r="AF95" s="106"/>
      <c r="AG95" s="261" t="str">
        <f>"tiikikbn_code:"&amp; IF(I95="■",1,IF(M95="■",6,IF(Q95="■",7,IF(U95="■",2,IF(I96="■",3,IF(M96="■",4,IF(Q96="■",9,IF(U96="■",5,0))))))))</f>
        <v>tiikikbn_code:0</v>
      </c>
    </row>
    <row r="96" spans="1:36" ht="18.75" customHeight="1">
      <c r="A96" s="484"/>
      <c r="B96" s="485"/>
      <c r="C96" s="486"/>
      <c r="D96" s="101"/>
      <c r="E96" s="92"/>
      <c r="F96" s="91"/>
      <c r="G96" s="95"/>
      <c r="H96" s="488"/>
      <c r="I96" s="282" t="s">
        <v>10</v>
      </c>
      <c r="J96" s="85" t="s">
        <v>15</v>
      </c>
      <c r="K96" s="90"/>
      <c r="L96" s="90"/>
      <c r="M96" s="285" t="s">
        <v>10</v>
      </c>
      <c r="N96" s="85" t="s">
        <v>16</v>
      </c>
      <c r="O96" s="90"/>
      <c r="P96" s="90"/>
      <c r="Q96" s="285" t="s">
        <v>10</v>
      </c>
      <c r="R96" s="85" t="s">
        <v>17</v>
      </c>
      <c r="S96" s="90"/>
      <c r="T96" s="90"/>
      <c r="U96" s="285" t="s">
        <v>10</v>
      </c>
      <c r="V96" s="85" t="s">
        <v>18</v>
      </c>
      <c r="W96" s="90"/>
      <c r="X96" s="90"/>
      <c r="Y96" s="8"/>
      <c r="Z96" s="104"/>
      <c r="AA96" s="104"/>
      <c r="AB96" s="104"/>
      <c r="AC96" s="104"/>
      <c r="AD96" s="104"/>
      <c r="AE96" s="104"/>
      <c r="AF96" s="105"/>
      <c r="AG96" s="260"/>
    </row>
    <row r="97" spans="1:35" ht="18.75" customHeight="1">
      <c r="A97" s="97"/>
      <c r="B97" s="96"/>
      <c r="C97" s="107"/>
      <c r="D97" s="94"/>
      <c r="E97" s="89"/>
      <c r="F97" s="99"/>
      <c r="G97" s="88"/>
      <c r="H97" s="122" t="s">
        <v>76</v>
      </c>
      <c r="I97" s="283" t="s">
        <v>10</v>
      </c>
      <c r="J97" s="111" t="s">
        <v>29</v>
      </c>
      <c r="K97" s="112"/>
      <c r="L97" s="286" t="s">
        <v>10</v>
      </c>
      <c r="M97" s="111" t="s">
        <v>35</v>
      </c>
      <c r="N97" s="112"/>
      <c r="O97" s="109"/>
      <c r="P97" s="109"/>
      <c r="Q97" s="109"/>
      <c r="R97" s="109"/>
      <c r="S97" s="109"/>
      <c r="T97" s="109"/>
      <c r="U97" s="109"/>
      <c r="V97" s="109"/>
      <c r="W97" s="109"/>
      <c r="X97" s="109"/>
      <c r="Y97" s="109"/>
      <c r="Z97" s="109"/>
      <c r="AA97" s="87"/>
      <c r="AB97" s="87"/>
      <c r="AC97" s="87"/>
      <c r="AD97" s="87"/>
      <c r="AE97" s="87"/>
      <c r="AF97" s="108"/>
      <c r="AG97" s="260" t="str">
        <f>"ser_code = '" &amp; IF(A99="■","63S","") &amp; "'"</f>
        <v>ser_code = ''</v>
      </c>
      <c r="AI97" s="260" t="str">
        <f>"63:tokutiiki_code:" &amp; IF(I97="■",1,IF(L97="■",2,0))</f>
        <v>63:tokutiiki_code:0</v>
      </c>
    </row>
    <row r="98" spans="1:35" ht="18.75" customHeight="1">
      <c r="A98" s="97"/>
      <c r="B98" s="96"/>
      <c r="C98" s="107"/>
      <c r="D98" s="94"/>
      <c r="E98" s="89"/>
      <c r="F98" s="99"/>
      <c r="G98" s="88"/>
      <c r="H98" s="489" t="s">
        <v>77</v>
      </c>
      <c r="I98" s="491" t="s">
        <v>10</v>
      </c>
      <c r="J98" s="493" t="s">
        <v>39</v>
      </c>
      <c r="K98" s="493"/>
      <c r="L98" s="493"/>
      <c r="M98" s="491" t="s">
        <v>10</v>
      </c>
      <c r="N98" s="493" t="s">
        <v>40</v>
      </c>
      <c r="O98" s="493"/>
      <c r="P98" s="493"/>
      <c r="Q98" s="118"/>
      <c r="R98" s="118"/>
      <c r="S98" s="118"/>
      <c r="T98" s="118"/>
      <c r="U98" s="118"/>
      <c r="V98" s="118"/>
      <c r="W98" s="118"/>
      <c r="X98" s="118"/>
      <c r="Y98" s="118"/>
      <c r="Z98" s="118"/>
      <c r="AA98" s="118"/>
      <c r="AB98" s="118"/>
      <c r="AC98" s="118"/>
      <c r="AD98" s="118"/>
      <c r="AE98" s="118"/>
      <c r="AF98" s="119"/>
      <c r="AG98" s="260" t="str">
        <f>"63:sisetukbn_code:" &amp; IF(D99="■",1,IF(D100="■",2,0))</f>
        <v>63:sisetukbn_code:0</v>
      </c>
      <c r="AI98" s="260" t="str">
        <f>"63:chuusankanti_tiiki_code:" &amp; IF(I98="■",1,IF(M98="■",2,0))</f>
        <v>63:chuusankanti_tiiki_code:0</v>
      </c>
    </row>
    <row r="99" spans="1:35" ht="18.75" customHeight="1">
      <c r="A99" s="287" t="s">
        <v>10</v>
      </c>
      <c r="B99" s="96">
        <v>63</v>
      </c>
      <c r="C99" s="107" t="s">
        <v>241</v>
      </c>
      <c r="D99" s="287" t="s">
        <v>10</v>
      </c>
      <c r="E99" s="89" t="s">
        <v>60</v>
      </c>
      <c r="F99" s="99"/>
      <c r="G99" s="88"/>
      <c r="H99" s="490"/>
      <c r="I99" s="492"/>
      <c r="J99" s="494"/>
      <c r="K99" s="494"/>
      <c r="L99" s="494"/>
      <c r="M99" s="492"/>
      <c r="N99" s="494"/>
      <c r="O99" s="494"/>
      <c r="P99" s="494"/>
      <c r="Q99" s="109"/>
      <c r="R99" s="109"/>
      <c r="S99" s="109"/>
      <c r="T99" s="109"/>
      <c r="U99" s="109"/>
      <c r="V99" s="109"/>
      <c r="W99" s="109"/>
      <c r="X99" s="109"/>
      <c r="Y99" s="109"/>
      <c r="Z99" s="109"/>
      <c r="AA99" s="109"/>
      <c r="AB99" s="109"/>
      <c r="AC99" s="109"/>
      <c r="AD99" s="109"/>
      <c r="AE99" s="109"/>
      <c r="AF99" s="110"/>
      <c r="AI99" s="260"/>
    </row>
    <row r="100" spans="1:35" ht="18.75" customHeight="1">
      <c r="A100" s="97"/>
      <c r="B100" s="96"/>
      <c r="C100" s="107"/>
      <c r="D100" s="287" t="s">
        <v>10</v>
      </c>
      <c r="E100" s="89" t="s">
        <v>62</v>
      </c>
      <c r="F100" s="99"/>
      <c r="G100" s="88"/>
      <c r="H100" s="489" t="s">
        <v>79</v>
      </c>
      <c r="I100" s="498" t="s">
        <v>10</v>
      </c>
      <c r="J100" s="493" t="s">
        <v>39</v>
      </c>
      <c r="K100" s="493"/>
      <c r="L100" s="493"/>
      <c r="M100" s="491" t="s">
        <v>10</v>
      </c>
      <c r="N100" s="493" t="s">
        <v>40</v>
      </c>
      <c r="O100" s="493"/>
      <c r="P100" s="493"/>
      <c r="Q100" s="118"/>
      <c r="R100" s="118"/>
      <c r="S100" s="118"/>
      <c r="T100" s="118"/>
      <c r="U100" s="118"/>
      <c r="V100" s="118"/>
      <c r="W100" s="118"/>
      <c r="X100" s="118"/>
      <c r="Y100" s="118"/>
      <c r="Z100" s="118"/>
      <c r="AA100" s="118"/>
      <c r="AB100" s="118"/>
      <c r="AC100" s="118"/>
      <c r="AD100" s="118"/>
      <c r="AE100" s="118"/>
      <c r="AF100" s="119"/>
      <c r="AI100" s="260" t="str">
        <f>"63:chuusankanti_kibo_code:" &amp; IF(I100="■",1,IF(M100="■",2,0))</f>
        <v>63:chuusankanti_kibo_code:0</v>
      </c>
    </row>
    <row r="101" spans="1:35" ht="18.75" customHeight="1">
      <c r="A101" s="98"/>
      <c r="B101" s="102"/>
      <c r="C101" s="113"/>
      <c r="D101" s="91"/>
      <c r="E101" s="114"/>
      <c r="F101" s="86"/>
      <c r="G101" s="95"/>
      <c r="H101" s="495"/>
      <c r="I101" s="499"/>
      <c r="J101" s="497"/>
      <c r="K101" s="497"/>
      <c r="L101" s="497"/>
      <c r="M101" s="496"/>
      <c r="N101" s="497"/>
      <c r="O101" s="497"/>
      <c r="P101" s="497"/>
      <c r="Q101" s="115"/>
      <c r="R101" s="115"/>
      <c r="S101" s="115"/>
      <c r="T101" s="115"/>
      <c r="U101" s="115"/>
      <c r="V101" s="115"/>
      <c r="W101" s="115"/>
      <c r="X101" s="115"/>
      <c r="Y101" s="115"/>
      <c r="Z101" s="115"/>
      <c r="AA101" s="115"/>
      <c r="AB101" s="115"/>
      <c r="AC101" s="115"/>
      <c r="AD101" s="115"/>
      <c r="AE101" s="115"/>
      <c r="AF101" s="116"/>
    </row>
    <row r="102" spans="1:35" ht="18.75" customHeight="1">
      <c r="A102" s="97"/>
      <c r="B102" s="96"/>
      <c r="C102" s="117"/>
      <c r="D102" s="103"/>
      <c r="E102" s="89"/>
      <c r="F102" s="103"/>
      <c r="G102" s="88"/>
      <c r="H102" s="123" t="s">
        <v>76</v>
      </c>
      <c r="I102" s="283" t="s">
        <v>10</v>
      </c>
      <c r="J102" s="111" t="s">
        <v>29</v>
      </c>
      <c r="K102" s="112"/>
      <c r="L102" s="286" t="s">
        <v>10</v>
      </c>
      <c r="M102" s="111" t="s">
        <v>35</v>
      </c>
      <c r="N102" s="112"/>
      <c r="O102" s="109"/>
      <c r="P102" s="109"/>
      <c r="Q102" s="109"/>
      <c r="R102" s="109"/>
      <c r="S102" s="109"/>
      <c r="T102" s="109"/>
      <c r="U102" s="109"/>
      <c r="V102" s="109"/>
      <c r="W102" s="109"/>
      <c r="X102" s="109"/>
      <c r="Y102" s="109"/>
      <c r="Z102" s="109"/>
      <c r="AA102" s="109"/>
      <c r="AB102" s="109"/>
      <c r="AC102" s="109"/>
      <c r="AD102" s="109"/>
      <c r="AE102" s="109"/>
      <c r="AF102" s="110"/>
      <c r="AG102" s="260" t="str">
        <f>"ser_code = '" &amp; IF(A104="■","64S","") &amp; "'"</f>
        <v>ser_code = ''</v>
      </c>
      <c r="AI102" s="260" t="str">
        <f>"64:tokutiiki_code:" &amp; IF(I102="■",1,IF(L102="■",2,0))</f>
        <v>64:tokutiiki_code:0</v>
      </c>
    </row>
    <row r="103" spans="1:35" ht="18.75" customHeight="1">
      <c r="A103" s="97"/>
      <c r="B103" s="96"/>
      <c r="C103" s="117"/>
      <c r="D103" s="103"/>
      <c r="E103" s="89"/>
      <c r="F103" s="103"/>
      <c r="G103" s="88"/>
      <c r="H103" s="489" t="s">
        <v>77</v>
      </c>
      <c r="I103" s="491" t="s">
        <v>10</v>
      </c>
      <c r="J103" s="493" t="s">
        <v>39</v>
      </c>
      <c r="K103" s="493"/>
      <c r="L103" s="493"/>
      <c r="M103" s="491" t="s">
        <v>10</v>
      </c>
      <c r="N103" s="493" t="s">
        <v>40</v>
      </c>
      <c r="O103" s="493"/>
      <c r="P103" s="493"/>
      <c r="Q103" s="118"/>
      <c r="R103" s="118"/>
      <c r="S103" s="118"/>
      <c r="T103" s="118"/>
      <c r="U103" s="118"/>
      <c r="V103" s="118"/>
      <c r="W103" s="118"/>
      <c r="X103" s="118"/>
      <c r="Y103" s="118"/>
      <c r="Z103" s="118"/>
      <c r="AA103" s="118"/>
      <c r="AB103" s="118"/>
      <c r="AC103" s="118"/>
      <c r="AD103" s="118"/>
      <c r="AE103" s="118"/>
      <c r="AF103" s="119"/>
      <c r="AG103" s="260" t="str">
        <f>"64:sisetukbn_code:" &amp; IF(D104="■",1,IF(D105="■",2,IF(D105="■",3,0)))</f>
        <v>64:sisetukbn_code:0</v>
      </c>
      <c r="AI103" s="260" t="str">
        <f>"64:chuusankanti_tiiki_code:" &amp; IF(I103="■",1,IF(M103="■",2,0))</f>
        <v>64:chuusankanti_tiiki_code:0</v>
      </c>
    </row>
    <row r="104" spans="1:35" ht="18.75" customHeight="1">
      <c r="A104" s="287" t="s">
        <v>10</v>
      </c>
      <c r="B104" s="96">
        <v>64</v>
      </c>
      <c r="C104" s="117" t="s">
        <v>220</v>
      </c>
      <c r="D104" s="287" t="s">
        <v>10</v>
      </c>
      <c r="E104" s="89" t="s">
        <v>205</v>
      </c>
      <c r="F104" s="103"/>
      <c r="G104" s="88"/>
      <c r="H104" s="490"/>
      <c r="I104" s="492"/>
      <c r="J104" s="494"/>
      <c r="K104" s="494"/>
      <c r="L104" s="494"/>
      <c r="M104" s="492"/>
      <c r="N104" s="494"/>
      <c r="O104" s="494"/>
      <c r="P104" s="494"/>
      <c r="Q104" s="109"/>
      <c r="R104" s="109"/>
      <c r="S104" s="109"/>
      <c r="T104" s="109"/>
      <c r="U104" s="109"/>
      <c r="V104" s="109"/>
      <c r="W104" s="109"/>
      <c r="X104" s="109"/>
      <c r="Y104" s="109"/>
      <c r="Z104" s="109"/>
      <c r="AA104" s="109"/>
      <c r="AB104" s="109"/>
      <c r="AC104" s="109"/>
      <c r="AD104" s="109"/>
      <c r="AE104" s="109"/>
      <c r="AF104" s="110"/>
      <c r="AI104" s="260"/>
    </row>
    <row r="105" spans="1:35" ht="18.75" customHeight="1">
      <c r="A105" s="97"/>
      <c r="B105" s="96"/>
      <c r="C105" s="117" t="s">
        <v>222</v>
      </c>
      <c r="D105" s="287" t="s">
        <v>10</v>
      </c>
      <c r="E105" s="89" t="s">
        <v>81</v>
      </c>
      <c r="F105" s="103"/>
      <c r="G105" s="88"/>
      <c r="H105" s="489" t="s">
        <v>79</v>
      </c>
      <c r="I105" s="491" t="s">
        <v>10</v>
      </c>
      <c r="J105" s="493" t="s">
        <v>39</v>
      </c>
      <c r="K105" s="493"/>
      <c r="L105" s="493"/>
      <c r="M105" s="491" t="s">
        <v>10</v>
      </c>
      <c r="N105" s="493" t="s">
        <v>40</v>
      </c>
      <c r="O105" s="493"/>
      <c r="P105" s="493"/>
      <c r="Q105" s="118"/>
      <c r="R105" s="118"/>
      <c r="S105" s="118"/>
      <c r="T105" s="118"/>
      <c r="U105" s="118"/>
      <c r="V105" s="118"/>
      <c r="W105" s="118"/>
      <c r="X105" s="118"/>
      <c r="Y105" s="118"/>
      <c r="Z105" s="118"/>
      <c r="AA105" s="118"/>
      <c r="AB105" s="118"/>
      <c r="AC105" s="118"/>
      <c r="AD105" s="118"/>
      <c r="AE105" s="118"/>
      <c r="AF105" s="119"/>
      <c r="AI105" s="260" t="str">
        <f>"64:chuusankanti_kibo_code:" &amp; IF(I105="■",1,IF(M105="■",2,0))</f>
        <v>64:chuusankanti_kibo_code:0</v>
      </c>
    </row>
    <row r="106" spans="1:35" ht="18.75" customHeight="1">
      <c r="A106" s="98"/>
      <c r="B106" s="102"/>
      <c r="C106" s="125"/>
      <c r="D106" s="282" t="s">
        <v>10</v>
      </c>
      <c r="E106" s="114" t="s">
        <v>82</v>
      </c>
      <c r="F106" s="126"/>
      <c r="G106" s="95"/>
      <c r="H106" s="495"/>
      <c r="I106" s="496"/>
      <c r="J106" s="497"/>
      <c r="K106" s="497"/>
      <c r="L106" s="497"/>
      <c r="M106" s="496"/>
      <c r="N106" s="497"/>
      <c r="O106" s="497"/>
      <c r="P106" s="497"/>
      <c r="Q106" s="115"/>
      <c r="R106" s="115"/>
      <c r="S106" s="115"/>
      <c r="T106" s="115"/>
      <c r="U106" s="115"/>
      <c r="V106" s="115"/>
      <c r="W106" s="115"/>
      <c r="X106" s="115"/>
      <c r="Y106" s="115"/>
      <c r="Z106" s="115"/>
      <c r="AA106" s="115"/>
      <c r="AB106" s="115"/>
      <c r="AC106" s="115"/>
      <c r="AD106" s="115"/>
      <c r="AE106" s="115"/>
      <c r="AF106" s="116"/>
    </row>
    <row r="107" spans="1:35" ht="8.25" customHeight="1">
      <c r="A107" s="295"/>
      <c r="B107" s="295"/>
      <c r="C107" s="296"/>
      <c r="D107" s="296"/>
      <c r="E107" s="296"/>
      <c r="F107" s="296"/>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6"/>
      <c r="AD107" s="296"/>
      <c r="AE107" s="296"/>
    </row>
    <row r="108" spans="1:35" ht="20.25" customHeight="1">
      <c r="A108" s="298"/>
      <c r="B108" s="298"/>
      <c r="C108" s="297" t="s">
        <v>210</v>
      </c>
      <c r="D108" s="297"/>
      <c r="E108" s="295"/>
      <c r="F108" s="295"/>
      <c r="G108" s="295"/>
      <c r="H108" s="295"/>
      <c r="I108" s="295"/>
      <c r="J108" s="295"/>
      <c r="K108" s="295"/>
      <c r="L108" s="295"/>
      <c r="M108" s="295"/>
      <c r="N108" s="295"/>
      <c r="O108" s="295"/>
      <c r="P108" s="295"/>
      <c r="Q108" s="295"/>
      <c r="R108" s="295"/>
      <c r="S108" s="295"/>
      <c r="T108" s="295"/>
      <c r="U108" s="295"/>
      <c r="V108" s="295"/>
      <c r="W108" s="296"/>
      <c r="X108" s="296"/>
      <c r="Y108" s="296"/>
      <c r="Z108" s="296"/>
      <c r="AA108" s="296"/>
      <c r="AB108" s="296"/>
      <c r="AC108" s="296"/>
      <c r="AD108" s="296"/>
      <c r="AE108" s="296"/>
    </row>
    <row r="109" spans="1:35" ht="20.25" customHeight="1">
      <c r="A109" s="299"/>
      <c r="B109" s="299"/>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row>
    <row r="110" spans="1:35" ht="20.25" customHeight="1">
      <c r="A110" s="299"/>
      <c r="B110" s="299"/>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row>
    <row r="111" spans="1:35" ht="20.25" customHeight="1">
      <c r="A111" s="299"/>
      <c r="B111" s="299"/>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row>
    <row r="112" spans="1:35" ht="20.25" customHeight="1">
      <c r="A112" s="299"/>
      <c r="B112" s="299"/>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row>
    <row r="113" spans="1:31" ht="20.25" customHeight="1">
      <c r="A113" s="299"/>
      <c r="B113" s="299"/>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row>
    <row r="114" spans="1:31" ht="20.25" customHeight="1">
      <c r="A114" s="299"/>
      <c r="B114" s="299"/>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row>
    <row r="115" spans="1:31" ht="20.25" customHeight="1">
      <c r="A115" s="299"/>
      <c r="B115" s="299"/>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row>
    <row r="116" spans="1:31" ht="20.25" customHeight="1">
      <c r="A116" s="299"/>
      <c r="B116" s="299"/>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row>
    <row r="117" spans="1:31" ht="20.25" customHeight="1">
      <c r="A117" s="299"/>
      <c r="B117" s="299"/>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row>
    <row r="118" spans="1:31" ht="20.25" customHeight="1">
      <c r="A118" s="299"/>
      <c r="B118" s="299"/>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row>
    <row r="119" spans="1:31" ht="20.25" customHeight="1">
      <c r="A119" s="299"/>
      <c r="B119" s="299"/>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row>
    <row r="120" spans="1:31" ht="20.25" customHeight="1">
      <c r="A120" s="299"/>
      <c r="B120" s="299"/>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row>
    <row r="121" spans="1:31" ht="20.25" customHeight="1">
      <c r="A121" s="299"/>
      <c r="B121" s="299"/>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row>
    <row r="122" spans="1:31" ht="20.25" customHeight="1">
      <c r="A122" s="299"/>
      <c r="B122" s="299"/>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row>
    <row r="123" spans="1:31" ht="20.25" customHeight="1">
      <c r="A123" s="299"/>
      <c r="B123" s="299"/>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row>
    <row r="124" spans="1:31" ht="20.25" customHeight="1">
      <c r="A124" s="299"/>
      <c r="B124" s="299"/>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row>
    <row r="125" spans="1:31" ht="20.25" customHeight="1">
      <c r="A125" s="299"/>
      <c r="B125" s="299"/>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row>
    <row r="126" spans="1:31" ht="20.25" customHeight="1">
      <c r="A126" s="299"/>
      <c r="B126" s="299"/>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row>
    <row r="127" spans="1:31" ht="20.25" customHeight="1">
      <c r="A127" s="299"/>
      <c r="B127" s="299"/>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row>
    <row r="128" spans="1:31" ht="20.25" customHeight="1">
      <c r="A128" s="299"/>
      <c r="B128" s="299"/>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row>
    <row r="129" spans="1:31" ht="20.25" customHeight="1">
      <c r="A129" s="299"/>
      <c r="B129" s="299"/>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row>
    <row r="130" spans="1:31" ht="20.25" customHeight="1">
      <c r="A130" s="299"/>
      <c r="B130" s="299"/>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row>
    <row r="131" spans="1:31" ht="20.25" customHeight="1">
      <c r="A131" s="299"/>
      <c r="B131" s="299"/>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row>
    <row r="132" spans="1:31" ht="20.25" customHeight="1">
      <c r="A132" s="299"/>
      <c r="B132" s="299"/>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row>
    <row r="133" spans="1:31" ht="20.25" customHeight="1">
      <c r="A133" s="299"/>
      <c r="B133" s="299"/>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row>
    <row r="134" spans="1:31" ht="20.25" customHeight="1">
      <c r="A134" s="299"/>
      <c r="B134" s="299"/>
      <c r="C134" s="296"/>
      <c r="D134" s="296"/>
      <c r="E134" s="296"/>
      <c r="F134" s="296"/>
      <c r="G134" s="296"/>
      <c r="H134" s="296"/>
      <c r="I134" s="296"/>
      <c r="J134" s="296"/>
      <c r="K134" s="296"/>
      <c r="L134" s="296"/>
      <c r="M134" s="296"/>
      <c r="N134" s="296"/>
      <c r="O134" s="296"/>
      <c r="P134" s="296"/>
      <c r="Q134" s="296"/>
      <c r="R134" s="296"/>
      <c r="S134" s="296"/>
      <c r="T134" s="296"/>
      <c r="U134" s="296"/>
      <c r="V134" s="296"/>
      <c r="W134" s="296"/>
      <c r="X134" s="296"/>
      <c r="Y134" s="296"/>
      <c r="Z134" s="296"/>
      <c r="AA134" s="296"/>
      <c r="AB134" s="296"/>
      <c r="AC134" s="296"/>
      <c r="AD134" s="296"/>
      <c r="AE134" s="296"/>
    </row>
    <row r="135" spans="1:31" ht="20.25" customHeight="1">
      <c r="A135" s="299"/>
      <c r="B135" s="299"/>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row>
    <row r="136" spans="1:31" ht="20.25" customHeight="1">
      <c r="A136" s="299"/>
      <c r="B136" s="299"/>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row>
    <row r="137" spans="1:31" ht="20.25" customHeight="1">
      <c r="A137" s="299"/>
      <c r="B137" s="299"/>
      <c r="C137" s="296"/>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296"/>
      <c r="AA137" s="296"/>
      <c r="AB137" s="296"/>
      <c r="AC137" s="296"/>
      <c r="AD137" s="296"/>
      <c r="AE137" s="296"/>
    </row>
    <row r="138" spans="1:31" ht="20.25" customHeight="1">
      <c r="A138" s="299"/>
      <c r="B138" s="299"/>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296"/>
      <c r="AA138" s="296"/>
      <c r="AB138" s="296"/>
      <c r="AC138" s="296"/>
      <c r="AD138" s="296"/>
      <c r="AE138" s="296"/>
    </row>
    <row r="139" spans="1:31" ht="20.25" customHeight="1">
      <c r="A139" s="299"/>
      <c r="B139" s="299"/>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row>
    <row r="140" spans="1:31" ht="20.25" customHeight="1">
      <c r="A140" s="299"/>
      <c r="B140" s="299"/>
      <c r="C140" s="296"/>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296"/>
      <c r="AA140" s="296"/>
      <c r="AB140" s="296"/>
      <c r="AC140" s="296"/>
      <c r="AD140" s="296"/>
      <c r="AE140" s="296"/>
    </row>
    <row r="141" spans="1:31" ht="20.25" customHeight="1">
      <c r="A141" s="299"/>
      <c r="B141" s="299"/>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row>
    <row r="142" spans="1:31" ht="20.25" customHeight="1">
      <c r="A142" s="299"/>
      <c r="B142" s="29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row>
    <row r="143" spans="1:31" ht="20.25" customHeight="1">
      <c r="A143" s="299"/>
      <c r="B143" s="299"/>
      <c r="C143" s="296"/>
      <c r="D143" s="296"/>
      <c r="E143" s="296"/>
      <c r="F143" s="296"/>
      <c r="G143" s="296"/>
      <c r="H143" s="296"/>
      <c r="I143" s="296"/>
      <c r="J143" s="296"/>
      <c r="K143" s="296"/>
      <c r="L143" s="296"/>
      <c r="M143" s="296"/>
      <c r="N143" s="296"/>
      <c r="O143" s="296"/>
      <c r="P143" s="296"/>
      <c r="Q143" s="296"/>
      <c r="R143" s="296"/>
      <c r="S143" s="296"/>
      <c r="T143" s="296"/>
      <c r="U143" s="296"/>
      <c r="V143" s="296"/>
      <c r="W143" s="296"/>
      <c r="X143" s="296"/>
      <c r="Y143" s="296"/>
      <c r="Z143" s="296"/>
      <c r="AA143" s="296"/>
      <c r="AB143" s="296"/>
      <c r="AC143" s="296"/>
      <c r="AD143" s="296"/>
      <c r="AE143" s="296"/>
    </row>
    <row r="144" spans="1:31" ht="20.25" customHeight="1">
      <c r="A144" s="299"/>
      <c r="B144" s="299"/>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row>
    <row r="145" spans="1:31" ht="20.25" customHeight="1">
      <c r="A145" s="299"/>
      <c r="B145" s="299"/>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row>
    <row r="146" spans="1:31" ht="20.25" customHeight="1">
      <c r="A146" s="299"/>
      <c r="B146" s="299"/>
      <c r="C146" s="296"/>
      <c r="D146" s="296"/>
      <c r="E146" s="296"/>
      <c r="F146" s="296"/>
      <c r="G146" s="296"/>
      <c r="H146" s="296"/>
      <c r="I146" s="296"/>
      <c r="J146" s="296"/>
      <c r="K146" s="296"/>
      <c r="L146" s="296"/>
      <c r="M146" s="296"/>
      <c r="N146" s="296"/>
      <c r="O146" s="296"/>
      <c r="P146" s="296"/>
      <c r="Q146" s="296"/>
      <c r="R146" s="296"/>
      <c r="S146" s="296"/>
      <c r="T146" s="296"/>
      <c r="U146" s="296"/>
      <c r="V146" s="296"/>
      <c r="W146" s="296"/>
      <c r="X146" s="296"/>
      <c r="Y146" s="296"/>
      <c r="Z146" s="296"/>
      <c r="AA146" s="296"/>
      <c r="AB146" s="296"/>
      <c r="AC146" s="296"/>
      <c r="AD146" s="296"/>
      <c r="AE146" s="296"/>
    </row>
    <row r="147" spans="1:31" ht="20.25" customHeight="1">
      <c r="A147" s="299"/>
      <c r="B147" s="299"/>
      <c r="C147" s="296"/>
      <c r="D147" s="296"/>
      <c r="E147" s="296"/>
      <c r="F147" s="296"/>
      <c r="G147" s="296"/>
      <c r="H147" s="296"/>
      <c r="I147" s="296"/>
      <c r="J147" s="296"/>
      <c r="K147" s="296"/>
      <c r="L147" s="296"/>
      <c r="M147" s="296"/>
      <c r="N147" s="296"/>
      <c r="O147" s="296"/>
      <c r="P147" s="296"/>
      <c r="Q147" s="296"/>
      <c r="R147" s="296"/>
      <c r="S147" s="296"/>
      <c r="T147" s="296"/>
      <c r="U147" s="296"/>
      <c r="V147" s="296"/>
      <c r="W147" s="296"/>
      <c r="X147" s="296"/>
      <c r="Y147" s="296"/>
      <c r="Z147" s="296"/>
      <c r="AA147" s="296"/>
      <c r="AB147" s="296"/>
      <c r="AC147" s="296"/>
      <c r="AD147" s="296"/>
      <c r="AE147" s="296"/>
    </row>
    <row r="148" spans="1:31" ht="20.25" customHeight="1">
      <c r="A148" s="299"/>
      <c r="B148" s="299"/>
      <c r="C148" s="296"/>
      <c r="D148" s="296"/>
      <c r="E148" s="296"/>
      <c r="F148" s="296"/>
      <c r="G148" s="296"/>
      <c r="H148" s="296"/>
      <c r="I148" s="296"/>
      <c r="J148" s="296"/>
      <c r="K148" s="296"/>
      <c r="L148" s="296"/>
      <c r="M148" s="296"/>
      <c r="N148" s="296"/>
      <c r="O148" s="296"/>
      <c r="P148" s="296"/>
      <c r="Q148" s="296"/>
      <c r="R148" s="296"/>
      <c r="S148" s="296"/>
      <c r="T148" s="296"/>
      <c r="U148" s="296"/>
      <c r="V148" s="296"/>
      <c r="W148" s="296"/>
      <c r="X148" s="296"/>
      <c r="Y148" s="296"/>
      <c r="Z148" s="296"/>
      <c r="AA148" s="296"/>
      <c r="AB148" s="296"/>
      <c r="AC148" s="296"/>
      <c r="AD148" s="296"/>
      <c r="AE148" s="296"/>
    </row>
    <row r="149" spans="1:31" ht="20.25" customHeight="1">
      <c r="A149" s="299"/>
      <c r="B149" s="299"/>
      <c r="C149" s="296"/>
      <c r="D149" s="296"/>
      <c r="E149" s="296"/>
      <c r="F149" s="296"/>
      <c r="G149" s="296"/>
      <c r="H149" s="296"/>
      <c r="I149" s="296"/>
      <c r="J149" s="296"/>
      <c r="K149" s="296"/>
      <c r="L149" s="296"/>
      <c r="M149" s="296"/>
      <c r="N149" s="296"/>
      <c r="O149" s="296"/>
      <c r="P149" s="296"/>
      <c r="Q149" s="296"/>
      <c r="R149" s="296"/>
      <c r="S149" s="296"/>
      <c r="T149" s="296"/>
      <c r="U149" s="296"/>
      <c r="V149" s="296"/>
      <c r="W149" s="296"/>
      <c r="X149" s="296"/>
      <c r="Y149" s="296"/>
      <c r="Z149" s="296"/>
      <c r="AA149" s="296"/>
      <c r="AB149" s="296"/>
      <c r="AC149" s="296"/>
      <c r="AD149" s="296"/>
      <c r="AE149" s="296"/>
    </row>
    <row r="150" spans="1:31" ht="20.25" customHeight="1">
      <c r="A150" s="299"/>
      <c r="B150" s="299"/>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c r="Y150" s="296"/>
      <c r="Z150" s="296"/>
      <c r="AA150" s="296"/>
      <c r="AB150" s="296"/>
      <c r="AC150" s="296"/>
      <c r="AD150" s="296"/>
      <c r="AE150" s="296"/>
    </row>
    <row r="151" spans="1:31" ht="20.25" customHeight="1">
      <c r="A151" s="299"/>
      <c r="B151" s="299"/>
      <c r="C151" s="296"/>
      <c r="D151" s="296"/>
      <c r="E151" s="296"/>
      <c r="F151" s="296"/>
      <c r="G151" s="296"/>
      <c r="H151" s="296"/>
      <c r="I151" s="296"/>
      <c r="J151" s="296"/>
      <c r="K151" s="296"/>
      <c r="L151" s="296"/>
      <c r="M151" s="296"/>
      <c r="N151" s="296"/>
      <c r="O151" s="296"/>
      <c r="P151" s="296"/>
      <c r="Q151" s="296"/>
      <c r="R151" s="296"/>
      <c r="S151" s="296"/>
      <c r="T151" s="296"/>
      <c r="U151" s="296"/>
      <c r="V151" s="296"/>
      <c r="W151" s="296"/>
      <c r="X151" s="296"/>
      <c r="Y151" s="296"/>
      <c r="Z151" s="296"/>
      <c r="AA151" s="296"/>
      <c r="AB151" s="296"/>
      <c r="AC151" s="296"/>
      <c r="AD151" s="296"/>
      <c r="AE151" s="296"/>
    </row>
    <row r="152" spans="1:31" ht="20.25" customHeight="1">
      <c r="A152" s="299"/>
      <c r="B152" s="299"/>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row>
    <row r="153" spans="1:31" ht="20.25" customHeight="1">
      <c r="A153" s="299"/>
      <c r="B153" s="299"/>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row>
    <row r="154" spans="1:31" ht="20.25" customHeight="1">
      <c r="A154" s="299"/>
      <c r="B154" s="299"/>
      <c r="C154" s="296"/>
      <c r="D154" s="296"/>
      <c r="E154" s="296"/>
      <c r="F154" s="296"/>
      <c r="G154" s="296"/>
      <c r="H154" s="296"/>
      <c r="I154" s="296"/>
      <c r="J154" s="296"/>
      <c r="K154" s="296"/>
      <c r="L154" s="296"/>
      <c r="M154" s="296"/>
      <c r="N154" s="296"/>
      <c r="O154" s="296"/>
      <c r="P154" s="296"/>
      <c r="Q154" s="296"/>
      <c r="R154" s="296"/>
      <c r="S154" s="296"/>
      <c r="T154" s="296"/>
      <c r="U154" s="296"/>
      <c r="V154" s="296"/>
      <c r="W154" s="296"/>
      <c r="X154" s="296"/>
      <c r="Y154" s="296"/>
      <c r="Z154" s="296"/>
      <c r="AA154" s="296"/>
      <c r="AB154" s="296"/>
      <c r="AC154" s="296"/>
      <c r="AD154" s="296"/>
      <c r="AE154" s="296"/>
    </row>
    <row r="155" spans="1:31" ht="20.25" customHeight="1">
      <c r="A155" s="299"/>
      <c r="B155" s="299"/>
      <c r="C155" s="296"/>
      <c r="D155" s="296"/>
      <c r="E155" s="296"/>
      <c r="F155" s="296"/>
      <c r="G155" s="296"/>
      <c r="H155" s="296"/>
      <c r="I155" s="296"/>
      <c r="J155" s="296"/>
      <c r="K155" s="296"/>
      <c r="L155" s="296"/>
      <c r="M155" s="296"/>
      <c r="N155" s="296"/>
      <c r="O155" s="296"/>
      <c r="P155" s="296"/>
      <c r="Q155" s="296"/>
      <c r="R155" s="296"/>
      <c r="S155" s="296"/>
      <c r="T155" s="296"/>
      <c r="U155" s="296"/>
      <c r="V155" s="296"/>
      <c r="W155" s="296"/>
      <c r="X155" s="296"/>
      <c r="Y155" s="296"/>
      <c r="Z155" s="296"/>
      <c r="AA155" s="296"/>
      <c r="AB155" s="296"/>
      <c r="AC155" s="296"/>
      <c r="AD155" s="296"/>
      <c r="AE155" s="296"/>
    </row>
    <row r="156" spans="1:31" ht="20.25" customHeight="1">
      <c r="A156" s="299"/>
      <c r="B156" s="299"/>
      <c r="C156" s="296"/>
      <c r="D156" s="296"/>
      <c r="E156" s="296"/>
      <c r="F156" s="296"/>
      <c r="G156" s="296"/>
      <c r="H156" s="296"/>
      <c r="I156" s="296"/>
      <c r="J156" s="296"/>
      <c r="K156" s="296"/>
      <c r="L156" s="296"/>
      <c r="M156" s="296"/>
      <c r="N156" s="296"/>
      <c r="O156" s="296"/>
      <c r="P156" s="296"/>
      <c r="Q156" s="296"/>
      <c r="R156" s="296"/>
      <c r="S156" s="296"/>
      <c r="T156" s="296"/>
      <c r="U156" s="296"/>
      <c r="V156" s="296"/>
      <c r="W156" s="296"/>
      <c r="X156" s="296"/>
      <c r="Y156" s="296"/>
      <c r="Z156" s="296"/>
      <c r="AA156" s="296"/>
      <c r="AB156" s="296"/>
      <c r="AC156" s="296"/>
      <c r="AD156" s="296"/>
      <c r="AE156" s="296"/>
    </row>
    <row r="157" spans="1:31" ht="20.25" customHeight="1">
      <c r="A157" s="299"/>
      <c r="B157" s="299"/>
      <c r="C157" s="296"/>
      <c r="D157" s="296"/>
      <c r="E157" s="296"/>
      <c r="F157" s="296"/>
      <c r="G157" s="296"/>
      <c r="H157" s="296"/>
      <c r="I157" s="296"/>
      <c r="J157" s="296"/>
      <c r="K157" s="296"/>
      <c r="L157" s="296"/>
      <c r="M157" s="296"/>
      <c r="N157" s="296"/>
      <c r="O157" s="296"/>
      <c r="P157" s="296"/>
      <c r="Q157" s="296"/>
      <c r="R157" s="296"/>
      <c r="S157" s="296"/>
      <c r="T157" s="296"/>
      <c r="U157" s="296"/>
      <c r="V157" s="296"/>
      <c r="W157" s="296"/>
      <c r="X157" s="296"/>
      <c r="Y157" s="296"/>
      <c r="Z157" s="296"/>
      <c r="AA157" s="296"/>
      <c r="AB157" s="296"/>
      <c r="AC157" s="296"/>
      <c r="AD157" s="296"/>
      <c r="AE157" s="296"/>
    </row>
    <row r="158" spans="1:31" ht="20.25" customHeight="1">
      <c r="A158" s="299"/>
      <c r="B158" s="299"/>
      <c r="C158" s="296"/>
      <c r="D158" s="296"/>
      <c r="E158" s="296"/>
      <c r="F158" s="296"/>
      <c r="G158" s="296"/>
      <c r="H158" s="296"/>
      <c r="I158" s="296"/>
      <c r="J158" s="296"/>
      <c r="K158" s="296"/>
      <c r="L158" s="296"/>
      <c r="M158" s="296"/>
      <c r="N158" s="296"/>
      <c r="O158" s="296"/>
      <c r="P158" s="296"/>
      <c r="Q158" s="296"/>
      <c r="R158" s="296"/>
      <c r="S158" s="296"/>
      <c r="T158" s="296"/>
      <c r="U158" s="296"/>
      <c r="V158" s="296"/>
      <c r="W158" s="296"/>
      <c r="X158" s="296"/>
      <c r="Y158" s="296"/>
      <c r="Z158" s="296"/>
      <c r="AA158" s="296"/>
      <c r="AB158" s="296"/>
      <c r="AC158" s="296"/>
      <c r="AD158" s="296"/>
      <c r="AE158" s="296"/>
    </row>
    <row r="159" spans="1:31" ht="20.25" customHeight="1">
      <c r="A159" s="299"/>
      <c r="B159" s="299"/>
      <c r="C159" s="296"/>
      <c r="D159" s="296"/>
      <c r="E159" s="296"/>
      <c r="F159" s="296"/>
      <c r="G159" s="296"/>
      <c r="H159" s="296"/>
      <c r="I159" s="296"/>
      <c r="J159" s="296"/>
      <c r="K159" s="296"/>
      <c r="L159" s="296"/>
      <c r="M159" s="296"/>
      <c r="N159" s="296"/>
      <c r="O159" s="296"/>
      <c r="P159" s="296"/>
      <c r="Q159" s="296"/>
      <c r="R159" s="296"/>
      <c r="S159" s="296"/>
      <c r="T159" s="296"/>
      <c r="U159" s="296"/>
      <c r="V159" s="296"/>
      <c r="W159" s="296"/>
      <c r="X159" s="296"/>
      <c r="Y159" s="296"/>
      <c r="Z159" s="296"/>
      <c r="AA159" s="296"/>
      <c r="AB159" s="296"/>
      <c r="AC159" s="296"/>
      <c r="AD159" s="296"/>
      <c r="AE159" s="296"/>
    </row>
    <row r="160" spans="1:31" ht="20.25" customHeight="1">
      <c r="A160" s="299"/>
      <c r="B160" s="299"/>
      <c r="C160" s="296"/>
      <c r="D160" s="296"/>
      <c r="E160" s="296"/>
      <c r="F160" s="296"/>
      <c r="G160" s="296"/>
      <c r="H160" s="296"/>
      <c r="I160" s="296"/>
      <c r="J160" s="296"/>
      <c r="K160" s="296"/>
      <c r="L160" s="296"/>
      <c r="M160" s="296"/>
      <c r="N160" s="296"/>
      <c r="O160" s="296"/>
      <c r="P160" s="296"/>
      <c r="Q160" s="296"/>
      <c r="R160" s="296"/>
      <c r="S160" s="296"/>
      <c r="T160" s="296"/>
      <c r="U160" s="296"/>
      <c r="V160" s="296"/>
      <c r="W160" s="296"/>
      <c r="X160" s="296"/>
      <c r="Y160" s="296"/>
      <c r="Z160" s="296"/>
      <c r="AA160" s="296"/>
      <c r="AB160" s="296"/>
      <c r="AC160" s="296"/>
      <c r="AD160" s="296"/>
      <c r="AE160" s="296"/>
    </row>
    <row r="161" spans="1:31" ht="20.25" customHeight="1">
      <c r="A161" s="299"/>
      <c r="B161" s="299"/>
      <c r="C161" s="296"/>
      <c r="D161" s="296"/>
      <c r="E161" s="296"/>
      <c r="F161" s="296"/>
      <c r="G161" s="296"/>
      <c r="H161" s="296"/>
      <c r="I161" s="296"/>
      <c r="J161" s="296"/>
      <c r="K161" s="296"/>
      <c r="L161" s="296"/>
      <c r="M161" s="296"/>
      <c r="N161" s="296"/>
      <c r="O161" s="296"/>
      <c r="P161" s="296"/>
      <c r="Q161" s="296"/>
      <c r="R161" s="296"/>
      <c r="S161" s="296"/>
      <c r="T161" s="296"/>
      <c r="U161" s="296"/>
      <c r="V161" s="296"/>
      <c r="W161" s="296"/>
      <c r="X161" s="296"/>
      <c r="Y161" s="296"/>
      <c r="Z161" s="296"/>
      <c r="AA161" s="296"/>
      <c r="AB161" s="296"/>
      <c r="AC161" s="296"/>
      <c r="AD161" s="296"/>
      <c r="AE161" s="296"/>
    </row>
    <row r="162" spans="1:31" ht="20.25" customHeight="1">
      <c r="A162" s="299"/>
      <c r="B162" s="299"/>
      <c r="C162" s="296"/>
      <c r="D162" s="296"/>
      <c r="E162" s="296"/>
      <c r="F162" s="296"/>
      <c r="G162" s="296"/>
      <c r="H162" s="296"/>
      <c r="I162" s="296"/>
      <c r="J162" s="296"/>
      <c r="K162" s="296"/>
      <c r="L162" s="296"/>
      <c r="M162" s="296"/>
      <c r="N162" s="296"/>
      <c r="O162" s="296"/>
      <c r="P162" s="296"/>
      <c r="Q162" s="296"/>
      <c r="R162" s="296"/>
      <c r="S162" s="296"/>
      <c r="T162" s="296"/>
      <c r="U162" s="296"/>
      <c r="V162" s="296"/>
      <c r="W162" s="296"/>
      <c r="X162" s="296"/>
      <c r="Y162" s="296"/>
      <c r="Z162" s="296"/>
      <c r="AA162" s="296"/>
      <c r="AB162" s="296"/>
      <c r="AC162" s="296"/>
      <c r="AD162" s="296"/>
      <c r="AE162" s="296"/>
    </row>
    <row r="163" spans="1:31" ht="20.25" customHeight="1">
      <c r="A163" s="299"/>
      <c r="B163" s="299"/>
      <c r="C163" s="296"/>
      <c r="D163" s="296"/>
      <c r="E163" s="296"/>
      <c r="F163" s="296"/>
      <c r="G163" s="296"/>
      <c r="H163" s="296"/>
      <c r="I163" s="296"/>
      <c r="J163" s="296"/>
      <c r="K163" s="296"/>
      <c r="L163" s="296"/>
      <c r="M163" s="296"/>
      <c r="N163" s="296"/>
      <c r="O163" s="296"/>
      <c r="P163" s="296"/>
      <c r="Q163" s="296"/>
      <c r="R163" s="296"/>
      <c r="S163" s="296"/>
      <c r="T163" s="296"/>
      <c r="U163" s="296"/>
      <c r="V163" s="296"/>
      <c r="W163" s="296"/>
      <c r="X163" s="296"/>
      <c r="Y163" s="296"/>
      <c r="Z163" s="296"/>
      <c r="AA163" s="296"/>
      <c r="AB163" s="296"/>
      <c r="AC163" s="296"/>
      <c r="AD163" s="296"/>
      <c r="AE163" s="296"/>
    </row>
    <row r="164" spans="1:31" ht="20.25" customHeight="1">
      <c r="A164" s="299"/>
      <c r="B164" s="299"/>
      <c r="C164" s="296"/>
      <c r="D164" s="296"/>
      <c r="E164" s="296"/>
      <c r="F164" s="296"/>
      <c r="G164" s="296"/>
      <c r="H164" s="296"/>
      <c r="I164" s="296"/>
      <c r="J164" s="296"/>
      <c r="K164" s="296"/>
      <c r="L164" s="296"/>
      <c r="M164" s="296"/>
      <c r="N164" s="296"/>
      <c r="O164" s="296"/>
      <c r="P164" s="296"/>
      <c r="Q164" s="296"/>
      <c r="R164" s="296"/>
      <c r="S164" s="296"/>
      <c r="T164" s="296"/>
      <c r="U164" s="296"/>
      <c r="V164" s="296"/>
      <c r="W164" s="296"/>
      <c r="X164" s="296"/>
      <c r="Y164" s="296"/>
      <c r="Z164" s="296"/>
      <c r="AA164" s="296"/>
      <c r="AB164" s="296"/>
      <c r="AC164" s="296"/>
      <c r="AD164" s="296"/>
      <c r="AE164" s="296"/>
    </row>
    <row r="165" spans="1:31" ht="20.25" customHeight="1">
      <c r="A165" s="299"/>
      <c r="B165" s="299"/>
      <c r="C165" s="296"/>
      <c r="D165" s="296"/>
      <c r="E165" s="296"/>
      <c r="F165" s="296"/>
      <c r="G165" s="296"/>
      <c r="H165" s="296"/>
      <c r="I165" s="296"/>
      <c r="J165" s="296"/>
      <c r="K165" s="296"/>
      <c r="L165" s="296"/>
      <c r="M165" s="296"/>
      <c r="N165" s="296"/>
      <c r="O165" s="296"/>
      <c r="P165" s="296"/>
      <c r="Q165" s="296"/>
      <c r="R165" s="296"/>
      <c r="S165" s="296"/>
      <c r="T165" s="296"/>
      <c r="U165" s="296"/>
      <c r="V165" s="296"/>
      <c r="W165" s="296"/>
      <c r="X165" s="296"/>
      <c r="Y165" s="296"/>
      <c r="Z165" s="296"/>
      <c r="AA165" s="296"/>
      <c r="AB165" s="296"/>
      <c r="AC165" s="296"/>
      <c r="AD165" s="296"/>
      <c r="AE165" s="296"/>
    </row>
    <row r="166" spans="1:31" ht="20.25" customHeight="1">
      <c r="A166" s="299"/>
      <c r="B166" s="299"/>
      <c r="C166" s="296"/>
      <c r="D166" s="296"/>
      <c r="E166" s="296"/>
      <c r="F166" s="296"/>
      <c r="G166" s="296"/>
      <c r="H166" s="296"/>
      <c r="I166" s="296"/>
      <c r="J166" s="296"/>
      <c r="K166" s="296"/>
      <c r="L166" s="296"/>
      <c r="M166" s="296"/>
      <c r="N166" s="296"/>
      <c r="O166" s="296"/>
      <c r="P166" s="296"/>
      <c r="Q166" s="296"/>
      <c r="R166" s="296"/>
      <c r="S166" s="296"/>
      <c r="T166" s="296"/>
      <c r="U166" s="296"/>
      <c r="V166" s="296"/>
      <c r="W166" s="296"/>
      <c r="X166" s="296"/>
      <c r="Y166" s="296"/>
      <c r="Z166" s="296"/>
      <c r="AA166" s="296"/>
      <c r="AB166" s="296"/>
      <c r="AC166" s="296"/>
      <c r="AD166" s="296"/>
      <c r="AE166" s="296"/>
    </row>
    <row r="167" spans="1:31" ht="20.25" customHeight="1">
      <c r="A167" s="299"/>
      <c r="B167" s="299"/>
      <c r="C167" s="296"/>
      <c r="D167" s="296"/>
      <c r="E167" s="296"/>
      <c r="F167" s="296"/>
      <c r="G167" s="296"/>
      <c r="H167" s="296"/>
      <c r="I167" s="296"/>
      <c r="J167" s="296"/>
      <c r="K167" s="296"/>
      <c r="L167" s="296"/>
      <c r="M167" s="296"/>
      <c r="N167" s="296"/>
      <c r="O167" s="296"/>
      <c r="P167" s="296"/>
      <c r="Q167" s="296"/>
      <c r="R167" s="296"/>
      <c r="S167" s="296"/>
      <c r="T167" s="296"/>
      <c r="U167" s="296"/>
      <c r="V167" s="296"/>
      <c r="W167" s="296"/>
      <c r="X167" s="296"/>
      <c r="Y167" s="296"/>
      <c r="Z167" s="296"/>
      <c r="AA167" s="296"/>
      <c r="AB167" s="296"/>
      <c r="AC167" s="296"/>
      <c r="AD167" s="296"/>
      <c r="AE167" s="296"/>
    </row>
    <row r="168" spans="1:31" ht="20.25" customHeight="1">
      <c r="A168" s="299"/>
      <c r="B168" s="299"/>
      <c r="C168" s="296"/>
      <c r="D168" s="296"/>
      <c r="E168" s="296"/>
      <c r="F168" s="296"/>
      <c r="G168" s="296"/>
      <c r="H168" s="296"/>
      <c r="I168" s="296"/>
      <c r="J168" s="296"/>
      <c r="K168" s="296"/>
      <c r="L168" s="296"/>
      <c r="M168" s="296"/>
      <c r="N168" s="296"/>
      <c r="O168" s="296"/>
      <c r="P168" s="296"/>
      <c r="Q168" s="296"/>
      <c r="R168" s="296"/>
      <c r="S168" s="296"/>
      <c r="T168" s="296"/>
      <c r="U168" s="296"/>
      <c r="V168" s="296"/>
      <c r="W168" s="296"/>
      <c r="X168" s="296"/>
      <c r="Y168" s="296"/>
      <c r="Z168" s="296"/>
      <c r="AA168" s="296"/>
      <c r="AB168" s="296"/>
      <c r="AC168" s="296"/>
      <c r="AD168" s="296"/>
      <c r="AE168" s="296"/>
    </row>
    <row r="169" spans="1:31" ht="20.25" customHeight="1">
      <c r="A169" s="299"/>
      <c r="B169" s="299"/>
      <c r="C169" s="296"/>
      <c r="D169" s="296"/>
      <c r="E169" s="296"/>
      <c r="F169" s="296"/>
      <c r="G169" s="296"/>
      <c r="H169" s="296"/>
      <c r="I169" s="296"/>
      <c r="J169" s="296"/>
      <c r="K169" s="296"/>
      <c r="L169" s="296"/>
      <c r="M169" s="296"/>
      <c r="N169" s="296"/>
      <c r="O169" s="296"/>
      <c r="P169" s="296"/>
      <c r="Q169" s="296"/>
      <c r="R169" s="296"/>
      <c r="S169" s="296"/>
      <c r="T169" s="296"/>
      <c r="U169" s="296"/>
      <c r="V169" s="296"/>
      <c r="W169" s="296"/>
      <c r="X169" s="296"/>
      <c r="Y169" s="296"/>
      <c r="Z169" s="296"/>
      <c r="AA169" s="296"/>
      <c r="AB169" s="296"/>
      <c r="AC169" s="296"/>
      <c r="AD169" s="296"/>
      <c r="AE169" s="296"/>
    </row>
    <row r="170" spans="1:31" ht="20.25" customHeight="1">
      <c r="A170" s="299"/>
      <c r="B170" s="299"/>
      <c r="C170" s="296"/>
      <c r="D170" s="296"/>
      <c r="E170" s="296"/>
      <c r="F170" s="296"/>
      <c r="G170" s="296"/>
      <c r="H170" s="296"/>
      <c r="I170" s="296"/>
      <c r="J170" s="296"/>
      <c r="K170" s="296"/>
      <c r="L170" s="296"/>
      <c r="M170" s="296"/>
      <c r="N170" s="296"/>
      <c r="O170" s="296"/>
      <c r="P170" s="296"/>
      <c r="Q170" s="296"/>
      <c r="R170" s="296"/>
      <c r="S170" s="296"/>
      <c r="T170" s="296"/>
      <c r="U170" s="296"/>
      <c r="V170" s="296"/>
      <c r="W170" s="296"/>
      <c r="X170" s="296"/>
      <c r="Y170" s="296"/>
      <c r="Z170" s="296"/>
      <c r="AA170" s="296"/>
      <c r="AB170" s="296"/>
      <c r="AC170" s="296"/>
      <c r="AD170" s="296"/>
      <c r="AE170" s="296"/>
    </row>
    <row r="171" spans="1:31" ht="20.25" customHeight="1">
      <c r="A171" s="299"/>
      <c r="B171" s="299"/>
      <c r="C171" s="296"/>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row>
    <row r="172" spans="1:31" ht="20.25" customHeight="1">
      <c r="A172" s="299"/>
      <c r="B172" s="299"/>
      <c r="C172" s="296"/>
      <c r="D172" s="296"/>
      <c r="E172" s="296"/>
      <c r="F172" s="296"/>
      <c r="G172" s="296"/>
      <c r="H172" s="296"/>
      <c r="I172" s="296"/>
      <c r="J172" s="296"/>
      <c r="K172" s="296"/>
      <c r="L172" s="296"/>
      <c r="M172" s="296"/>
      <c r="N172" s="296"/>
      <c r="O172" s="296"/>
      <c r="P172" s="296"/>
      <c r="Q172" s="296"/>
      <c r="R172" s="296"/>
      <c r="S172" s="296"/>
      <c r="T172" s="296"/>
      <c r="U172" s="296"/>
      <c r="V172" s="296"/>
      <c r="W172" s="296"/>
      <c r="X172" s="296"/>
      <c r="Y172" s="296"/>
      <c r="Z172" s="296"/>
      <c r="AA172" s="296"/>
      <c r="AB172" s="296"/>
      <c r="AC172" s="296"/>
      <c r="AD172" s="296"/>
      <c r="AE172" s="296"/>
    </row>
    <row r="173" spans="1:31" ht="20.25" customHeight="1">
      <c r="A173" s="299"/>
      <c r="B173" s="299"/>
      <c r="C173" s="296"/>
      <c r="D173" s="296"/>
      <c r="E173" s="296"/>
      <c r="F173" s="296"/>
      <c r="G173" s="296"/>
      <c r="H173" s="296"/>
      <c r="I173" s="296"/>
      <c r="J173" s="296"/>
      <c r="K173" s="296"/>
      <c r="L173" s="296"/>
      <c r="M173" s="296"/>
      <c r="N173" s="296"/>
      <c r="O173" s="296"/>
      <c r="P173" s="296"/>
      <c r="Q173" s="296"/>
      <c r="R173" s="296"/>
      <c r="S173" s="296"/>
      <c r="T173" s="296"/>
      <c r="U173" s="296"/>
      <c r="V173" s="296"/>
      <c r="W173" s="296"/>
      <c r="X173" s="296"/>
      <c r="Y173" s="296"/>
      <c r="Z173" s="296"/>
      <c r="AA173" s="296"/>
      <c r="AB173" s="296"/>
      <c r="AC173" s="296"/>
      <c r="AD173" s="296"/>
      <c r="AE173" s="296"/>
    </row>
    <row r="174" spans="1:31" ht="20.25" customHeight="1">
      <c r="A174" s="299"/>
      <c r="B174" s="299"/>
      <c r="C174" s="296"/>
      <c r="D174" s="296"/>
      <c r="E174" s="296"/>
      <c r="F174" s="296"/>
      <c r="G174" s="296"/>
      <c r="H174" s="296"/>
      <c r="I174" s="296"/>
      <c r="J174" s="296"/>
      <c r="K174" s="296"/>
      <c r="L174" s="296"/>
      <c r="M174" s="296"/>
      <c r="N174" s="296"/>
      <c r="O174" s="296"/>
      <c r="P174" s="296"/>
      <c r="Q174" s="296"/>
      <c r="R174" s="296"/>
      <c r="S174" s="296"/>
      <c r="T174" s="296"/>
      <c r="U174" s="296"/>
      <c r="V174" s="296"/>
      <c r="W174" s="296"/>
      <c r="X174" s="296"/>
      <c r="Y174" s="296"/>
      <c r="Z174" s="296"/>
      <c r="AA174" s="296"/>
      <c r="AB174" s="296"/>
      <c r="AC174" s="296"/>
      <c r="AD174" s="296"/>
      <c r="AE174" s="296"/>
    </row>
    <row r="175" spans="1:31" ht="20.25" customHeight="1">
      <c r="A175" s="299"/>
      <c r="B175" s="299"/>
      <c r="C175" s="296"/>
      <c r="D175" s="296"/>
      <c r="E175" s="296"/>
      <c r="F175" s="296"/>
      <c r="G175" s="296"/>
      <c r="H175" s="296"/>
      <c r="I175" s="296"/>
      <c r="J175" s="296"/>
      <c r="K175" s="296"/>
      <c r="L175" s="296"/>
      <c r="M175" s="296"/>
      <c r="N175" s="296"/>
      <c r="O175" s="296"/>
      <c r="P175" s="296"/>
      <c r="Q175" s="296"/>
      <c r="R175" s="296"/>
      <c r="S175" s="296"/>
      <c r="T175" s="296"/>
      <c r="U175" s="296"/>
      <c r="V175" s="296"/>
      <c r="W175" s="296"/>
      <c r="X175" s="296"/>
      <c r="Y175" s="296"/>
      <c r="Z175" s="296"/>
      <c r="AA175" s="296"/>
      <c r="AB175" s="296"/>
      <c r="AC175" s="296"/>
      <c r="AD175" s="296"/>
      <c r="AE175" s="296"/>
    </row>
    <row r="176" spans="1:31" ht="20.25" customHeight="1">
      <c r="A176" s="299"/>
      <c r="B176" s="299"/>
      <c r="C176" s="296"/>
      <c r="D176" s="296"/>
      <c r="E176" s="296"/>
      <c r="F176" s="296"/>
      <c r="G176" s="296"/>
      <c r="H176" s="296"/>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row>
    <row r="177" spans="1:31" ht="20.25" customHeight="1">
      <c r="A177" s="299"/>
      <c r="B177" s="299"/>
      <c r="C177" s="296"/>
      <c r="D177" s="296"/>
      <c r="E177" s="296"/>
      <c r="F177" s="296"/>
      <c r="G177" s="296"/>
      <c r="H177" s="296"/>
      <c r="I177" s="296"/>
      <c r="J177" s="296"/>
      <c r="K177" s="296"/>
      <c r="L177" s="296"/>
      <c r="M177" s="296"/>
      <c r="N177" s="296"/>
      <c r="O177" s="296"/>
      <c r="P177" s="296"/>
      <c r="Q177" s="296"/>
      <c r="R177" s="296"/>
      <c r="S177" s="296"/>
      <c r="T177" s="296"/>
      <c r="U177" s="296"/>
      <c r="V177" s="296"/>
      <c r="W177" s="296"/>
      <c r="X177" s="296"/>
      <c r="Y177" s="296"/>
      <c r="Z177" s="296"/>
      <c r="AA177" s="296"/>
      <c r="AB177" s="296"/>
      <c r="AC177" s="296"/>
      <c r="AD177" s="296"/>
      <c r="AE177" s="296"/>
    </row>
    <row r="178" spans="1:31" ht="20.25" customHeight="1">
      <c r="A178" s="299"/>
      <c r="B178" s="299"/>
      <c r="C178" s="296"/>
      <c r="D178" s="296"/>
      <c r="E178" s="296"/>
      <c r="F178" s="296"/>
      <c r="G178" s="296"/>
      <c r="H178" s="296"/>
      <c r="I178" s="296"/>
      <c r="J178" s="296"/>
      <c r="K178" s="296"/>
      <c r="L178" s="296"/>
      <c r="M178" s="296"/>
      <c r="N178" s="296"/>
      <c r="O178" s="296"/>
      <c r="P178" s="296"/>
      <c r="Q178" s="296"/>
      <c r="R178" s="296"/>
      <c r="S178" s="296"/>
      <c r="T178" s="296"/>
      <c r="U178" s="296"/>
      <c r="V178" s="296"/>
      <c r="W178" s="296"/>
      <c r="X178" s="296"/>
      <c r="Y178" s="296"/>
      <c r="Z178" s="296"/>
      <c r="AA178" s="296"/>
      <c r="AB178" s="296"/>
      <c r="AC178" s="296"/>
      <c r="AD178" s="296"/>
      <c r="AE178" s="296"/>
    </row>
    <row r="179" spans="1:31" ht="20.25" customHeight="1">
      <c r="A179" s="299"/>
      <c r="B179" s="299"/>
      <c r="C179" s="296"/>
      <c r="D179" s="296"/>
      <c r="E179" s="296"/>
      <c r="F179" s="296"/>
      <c r="G179" s="296"/>
      <c r="H179" s="296"/>
      <c r="I179" s="296"/>
      <c r="J179" s="296"/>
      <c r="K179" s="296"/>
      <c r="L179" s="296"/>
      <c r="M179" s="296"/>
      <c r="N179" s="296"/>
      <c r="O179" s="296"/>
      <c r="P179" s="296"/>
      <c r="Q179" s="296"/>
      <c r="R179" s="296"/>
      <c r="S179" s="296"/>
      <c r="T179" s="296"/>
      <c r="U179" s="296"/>
      <c r="V179" s="296"/>
      <c r="W179" s="296"/>
      <c r="X179" s="296"/>
      <c r="Y179" s="296"/>
      <c r="Z179" s="296"/>
      <c r="AA179" s="296"/>
      <c r="AB179" s="296"/>
      <c r="AC179" s="296"/>
      <c r="AD179" s="296"/>
      <c r="AE179" s="296"/>
    </row>
    <row r="180" spans="1:31" ht="20.25" customHeight="1">
      <c r="A180" s="299"/>
      <c r="B180" s="299"/>
      <c r="C180" s="296"/>
      <c r="D180" s="296"/>
      <c r="E180" s="296"/>
      <c r="F180" s="296"/>
      <c r="G180" s="296"/>
      <c r="H180" s="296"/>
      <c r="I180" s="296"/>
      <c r="J180" s="296"/>
      <c r="K180" s="296"/>
      <c r="L180" s="296"/>
      <c r="M180" s="296"/>
      <c r="N180" s="296"/>
      <c r="O180" s="296"/>
      <c r="P180" s="296"/>
      <c r="Q180" s="296"/>
      <c r="R180" s="296"/>
      <c r="S180" s="296"/>
      <c r="T180" s="296"/>
      <c r="U180" s="296"/>
      <c r="V180" s="296"/>
      <c r="W180" s="296"/>
      <c r="X180" s="296"/>
      <c r="Y180" s="296"/>
      <c r="Z180" s="296"/>
      <c r="AA180" s="296"/>
      <c r="AB180" s="296"/>
      <c r="AC180" s="296"/>
      <c r="AD180" s="296"/>
      <c r="AE180" s="296"/>
    </row>
    <row r="181" spans="1:31" ht="20.25" customHeight="1">
      <c r="A181" s="299"/>
      <c r="B181" s="299"/>
      <c r="C181" s="296"/>
      <c r="D181" s="296"/>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row>
    <row r="182" spans="1:31" ht="20.25" customHeight="1">
      <c r="A182" s="299"/>
      <c r="B182" s="299"/>
      <c r="C182" s="296"/>
      <c r="D182" s="296"/>
      <c r="E182" s="296"/>
      <c r="F182" s="296"/>
      <c r="G182" s="296"/>
      <c r="H182" s="296"/>
      <c r="I182" s="296"/>
      <c r="J182" s="296"/>
      <c r="K182" s="296"/>
      <c r="L182" s="296"/>
      <c r="M182" s="296"/>
      <c r="N182" s="296"/>
      <c r="O182" s="296"/>
      <c r="P182" s="296"/>
      <c r="Q182" s="296"/>
      <c r="R182" s="296"/>
      <c r="S182" s="296"/>
      <c r="T182" s="296"/>
      <c r="U182" s="296"/>
      <c r="V182" s="296"/>
      <c r="W182" s="296"/>
      <c r="X182" s="296"/>
      <c r="Y182" s="296"/>
      <c r="Z182" s="296"/>
      <c r="AA182" s="296"/>
      <c r="AB182" s="296"/>
      <c r="AC182" s="296"/>
      <c r="AD182" s="296"/>
      <c r="AE182" s="296"/>
    </row>
    <row r="183" spans="1:31" ht="20.25" customHeight="1">
      <c r="A183" s="299"/>
      <c r="B183" s="299"/>
      <c r="C183" s="296"/>
      <c r="D183" s="296"/>
      <c r="E183" s="296"/>
      <c r="F183" s="296"/>
      <c r="G183" s="296"/>
      <c r="H183" s="296"/>
      <c r="I183" s="296"/>
      <c r="J183" s="296"/>
      <c r="K183" s="296"/>
      <c r="L183" s="296"/>
      <c r="M183" s="296"/>
      <c r="N183" s="296"/>
      <c r="O183" s="296"/>
      <c r="P183" s="296"/>
      <c r="Q183" s="296"/>
      <c r="R183" s="296"/>
      <c r="S183" s="296"/>
      <c r="T183" s="296"/>
      <c r="U183" s="296"/>
      <c r="V183" s="296"/>
      <c r="W183" s="296"/>
      <c r="X183" s="296"/>
      <c r="Y183" s="296"/>
      <c r="Z183" s="296"/>
      <c r="AA183" s="296"/>
      <c r="AB183" s="296"/>
      <c r="AC183" s="296"/>
      <c r="AD183" s="296"/>
      <c r="AE183" s="296"/>
    </row>
    <row r="184" spans="1:31" ht="20.25" customHeight="1">
      <c r="A184" s="299"/>
      <c r="B184" s="299"/>
      <c r="C184" s="296"/>
      <c r="D184" s="296"/>
      <c r="E184" s="296"/>
      <c r="F184" s="296"/>
      <c r="G184" s="296"/>
      <c r="H184" s="296"/>
      <c r="I184" s="296"/>
      <c r="J184" s="296"/>
      <c r="K184" s="296"/>
      <c r="L184" s="296"/>
      <c r="M184" s="296"/>
      <c r="N184" s="296"/>
      <c r="O184" s="296"/>
      <c r="P184" s="296"/>
      <c r="Q184" s="296"/>
      <c r="R184" s="296"/>
      <c r="S184" s="296"/>
      <c r="T184" s="296"/>
      <c r="U184" s="296"/>
      <c r="V184" s="296"/>
      <c r="W184" s="296"/>
      <c r="X184" s="296"/>
      <c r="Y184" s="296"/>
      <c r="Z184" s="296"/>
      <c r="AA184" s="296"/>
      <c r="AB184" s="296"/>
      <c r="AC184" s="296"/>
      <c r="AD184" s="296"/>
      <c r="AE184" s="296"/>
    </row>
    <row r="185" spans="1:31" ht="20.25" customHeight="1">
      <c r="A185" s="299"/>
      <c r="B185" s="299"/>
      <c r="C185" s="296"/>
      <c r="D185" s="296"/>
      <c r="E185" s="296"/>
      <c r="F185" s="296"/>
      <c r="G185" s="296"/>
      <c r="H185" s="296"/>
      <c r="I185" s="296"/>
      <c r="J185" s="296"/>
      <c r="K185" s="296"/>
      <c r="L185" s="296"/>
      <c r="M185" s="296"/>
      <c r="N185" s="296"/>
      <c r="O185" s="296"/>
      <c r="P185" s="296"/>
      <c r="Q185" s="296"/>
      <c r="R185" s="296"/>
      <c r="S185" s="296"/>
      <c r="T185" s="296"/>
      <c r="U185" s="296"/>
      <c r="V185" s="296"/>
      <c r="W185" s="296"/>
      <c r="X185" s="296"/>
      <c r="Y185" s="296"/>
      <c r="Z185" s="296"/>
      <c r="AA185" s="296"/>
      <c r="AB185" s="296"/>
      <c r="AC185" s="296"/>
      <c r="AD185" s="296"/>
      <c r="AE185" s="296"/>
    </row>
    <row r="186" spans="1:31" ht="20.25" customHeight="1">
      <c r="A186" s="299"/>
      <c r="B186" s="299"/>
      <c r="C186" s="296"/>
      <c r="D186" s="296"/>
      <c r="E186" s="296"/>
      <c r="F186" s="296"/>
      <c r="G186" s="296"/>
      <c r="H186" s="296"/>
      <c r="I186" s="296"/>
      <c r="J186" s="296"/>
      <c r="K186" s="296"/>
      <c r="L186" s="296"/>
      <c r="M186" s="296"/>
      <c r="N186" s="296"/>
      <c r="O186" s="296"/>
      <c r="P186" s="296"/>
      <c r="Q186" s="296"/>
      <c r="R186" s="296"/>
      <c r="S186" s="296"/>
      <c r="T186" s="296"/>
      <c r="U186" s="296"/>
      <c r="V186" s="296"/>
      <c r="W186" s="296"/>
      <c r="X186" s="296"/>
      <c r="Y186" s="296"/>
      <c r="Z186" s="296"/>
      <c r="AA186" s="296"/>
      <c r="AB186" s="296"/>
      <c r="AC186" s="296"/>
      <c r="AD186" s="296"/>
      <c r="AE186" s="296"/>
    </row>
    <row r="187" spans="1:31" ht="20.25" customHeight="1">
      <c r="A187" s="299"/>
      <c r="B187" s="299"/>
      <c r="C187" s="296"/>
      <c r="D187" s="296"/>
      <c r="E187" s="296"/>
      <c r="F187" s="296"/>
      <c r="G187" s="296"/>
      <c r="H187" s="296"/>
      <c r="I187" s="296"/>
      <c r="J187" s="296"/>
      <c r="K187" s="296"/>
      <c r="L187" s="296"/>
      <c r="M187" s="296"/>
      <c r="N187" s="296"/>
      <c r="O187" s="296"/>
      <c r="P187" s="296"/>
      <c r="Q187" s="296"/>
      <c r="R187" s="296"/>
      <c r="S187" s="296"/>
      <c r="T187" s="296"/>
      <c r="U187" s="296"/>
      <c r="V187" s="296"/>
      <c r="W187" s="296"/>
      <c r="X187" s="296"/>
      <c r="Y187" s="296"/>
      <c r="Z187" s="296"/>
      <c r="AA187" s="296"/>
      <c r="AB187" s="296"/>
      <c r="AC187" s="296"/>
      <c r="AD187" s="296"/>
      <c r="AE187" s="296"/>
    </row>
    <row r="188" spans="1:31" ht="20.25" customHeight="1">
      <c r="A188" s="299"/>
      <c r="B188" s="299"/>
      <c r="C188" s="296"/>
      <c r="D188" s="296"/>
      <c r="E188" s="296"/>
      <c r="F188" s="296"/>
      <c r="G188" s="296"/>
      <c r="H188" s="296"/>
      <c r="I188" s="296"/>
      <c r="J188" s="296"/>
      <c r="K188" s="296"/>
      <c r="L188" s="296"/>
      <c r="M188" s="296"/>
      <c r="N188" s="296"/>
      <c r="O188" s="296"/>
      <c r="P188" s="296"/>
      <c r="Q188" s="296"/>
      <c r="R188" s="296"/>
      <c r="S188" s="296"/>
      <c r="T188" s="296"/>
      <c r="U188" s="296"/>
      <c r="V188" s="296"/>
      <c r="W188" s="296"/>
      <c r="X188" s="296"/>
      <c r="Y188" s="296"/>
      <c r="Z188" s="296"/>
      <c r="AA188" s="296"/>
      <c r="AB188" s="296"/>
      <c r="AC188" s="296"/>
      <c r="AD188" s="296"/>
      <c r="AE188" s="296"/>
    </row>
    <row r="189" spans="1:31" ht="20.25" customHeight="1">
      <c r="A189" s="299"/>
      <c r="B189" s="299"/>
      <c r="C189" s="296"/>
      <c r="D189" s="296"/>
      <c r="E189" s="296"/>
      <c r="F189" s="296"/>
      <c r="G189" s="296"/>
      <c r="H189" s="296"/>
      <c r="I189" s="296"/>
      <c r="J189" s="296"/>
      <c r="K189" s="296"/>
      <c r="L189" s="296"/>
      <c r="M189" s="296"/>
      <c r="N189" s="296"/>
      <c r="O189" s="296"/>
      <c r="P189" s="296"/>
      <c r="Q189" s="296"/>
      <c r="R189" s="296"/>
      <c r="S189" s="296"/>
      <c r="T189" s="296"/>
      <c r="U189" s="296"/>
      <c r="V189" s="296"/>
      <c r="W189" s="296"/>
      <c r="X189" s="296"/>
      <c r="Y189" s="296"/>
      <c r="Z189" s="296"/>
      <c r="AA189" s="296"/>
      <c r="AB189" s="296"/>
      <c r="AC189" s="296"/>
      <c r="AD189" s="296"/>
      <c r="AE189" s="296"/>
    </row>
    <row r="190" spans="1:31" ht="20.25" customHeight="1">
      <c r="A190" s="299"/>
      <c r="B190" s="299"/>
      <c r="C190" s="296"/>
      <c r="D190" s="296"/>
      <c r="E190" s="296"/>
      <c r="F190" s="296"/>
      <c r="G190" s="296"/>
      <c r="H190" s="296"/>
      <c r="I190" s="296"/>
      <c r="J190" s="296"/>
      <c r="K190" s="296"/>
      <c r="L190" s="296"/>
      <c r="M190" s="296"/>
      <c r="N190" s="296"/>
      <c r="O190" s="296"/>
      <c r="P190" s="296"/>
      <c r="Q190" s="296"/>
      <c r="R190" s="296"/>
      <c r="S190" s="296"/>
      <c r="T190" s="296"/>
      <c r="U190" s="296"/>
      <c r="V190" s="296"/>
      <c r="W190" s="296"/>
      <c r="X190" s="296"/>
      <c r="Y190" s="296"/>
      <c r="Z190" s="296"/>
      <c r="AA190" s="296"/>
      <c r="AB190" s="296"/>
      <c r="AC190" s="296"/>
      <c r="AD190" s="296"/>
      <c r="AE190" s="296"/>
    </row>
    <row r="191" spans="1:31" ht="20.25" customHeight="1">
      <c r="A191" s="299"/>
      <c r="B191" s="299"/>
      <c r="C191" s="296"/>
      <c r="D191" s="296"/>
      <c r="E191" s="296"/>
      <c r="F191" s="296"/>
      <c r="G191" s="296"/>
      <c r="H191" s="296"/>
      <c r="I191" s="296"/>
      <c r="J191" s="296"/>
      <c r="K191" s="296"/>
      <c r="L191" s="296"/>
      <c r="M191" s="296"/>
      <c r="N191" s="296"/>
      <c r="O191" s="296"/>
      <c r="P191" s="296"/>
      <c r="Q191" s="296"/>
      <c r="R191" s="296"/>
      <c r="S191" s="296"/>
      <c r="T191" s="296"/>
      <c r="U191" s="296"/>
      <c r="V191" s="296"/>
      <c r="W191" s="296"/>
      <c r="X191" s="296"/>
      <c r="Y191" s="296"/>
      <c r="Z191" s="296"/>
      <c r="AA191" s="296"/>
      <c r="AB191" s="296"/>
      <c r="AC191" s="296"/>
      <c r="AD191" s="296"/>
      <c r="AE191" s="296"/>
    </row>
    <row r="192" spans="1:31" ht="20.25" customHeight="1">
      <c r="A192" s="299"/>
      <c r="B192" s="299"/>
      <c r="C192" s="296"/>
      <c r="D192" s="296"/>
      <c r="E192" s="296"/>
      <c r="F192" s="296"/>
      <c r="G192" s="296"/>
      <c r="H192" s="296"/>
      <c r="I192" s="296"/>
      <c r="J192" s="296"/>
      <c r="K192" s="296"/>
      <c r="L192" s="296"/>
      <c r="M192" s="296"/>
      <c r="N192" s="296"/>
      <c r="O192" s="296"/>
      <c r="P192" s="296"/>
      <c r="Q192" s="296"/>
      <c r="R192" s="296"/>
      <c r="S192" s="296"/>
      <c r="T192" s="296"/>
      <c r="U192" s="296"/>
      <c r="V192" s="296"/>
      <c r="W192" s="296"/>
      <c r="X192" s="296"/>
      <c r="Y192" s="296"/>
      <c r="Z192" s="296"/>
      <c r="AA192" s="296"/>
      <c r="AB192" s="296"/>
      <c r="AC192" s="296"/>
      <c r="AD192" s="296"/>
      <c r="AE192" s="296"/>
    </row>
    <row r="193" spans="1:31" ht="20.25" customHeight="1">
      <c r="A193" s="299"/>
      <c r="B193" s="299"/>
      <c r="C193" s="296"/>
      <c r="D193" s="296"/>
      <c r="E193" s="296"/>
      <c r="F193" s="296"/>
      <c r="G193" s="296"/>
      <c r="H193" s="296"/>
      <c r="I193" s="296"/>
      <c r="J193" s="296"/>
      <c r="K193" s="296"/>
      <c r="L193" s="296"/>
      <c r="M193" s="296"/>
      <c r="N193" s="296"/>
      <c r="O193" s="296"/>
      <c r="P193" s="296"/>
      <c r="Q193" s="296"/>
      <c r="R193" s="296"/>
      <c r="S193" s="296"/>
      <c r="T193" s="296"/>
      <c r="U193" s="296"/>
      <c r="V193" s="296"/>
      <c r="W193" s="296"/>
      <c r="X193" s="296"/>
      <c r="Y193" s="296"/>
      <c r="Z193" s="296"/>
      <c r="AA193" s="296"/>
      <c r="AB193" s="296"/>
      <c r="AC193" s="296"/>
      <c r="AD193" s="296"/>
      <c r="AE193" s="296"/>
    </row>
    <row r="194" spans="1:31" ht="20.25" customHeight="1">
      <c r="A194" s="299"/>
      <c r="B194" s="299"/>
      <c r="C194" s="296"/>
      <c r="D194" s="296"/>
      <c r="E194" s="296"/>
      <c r="F194" s="296"/>
      <c r="G194" s="296"/>
      <c r="H194" s="296"/>
      <c r="I194" s="296"/>
      <c r="J194" s="296"/>
      <c r="K194" s="296"/>
      <c r="L194" s="296"/>
      <c r="M194" s="296"/>
      <c r="N194" s="296"/>
      <c r="O194" s="296"/>
      <c r="P194" s="296"/>
      <c r="Q194" s="296"/>
      <c r="R194" s="296"/>
      <c r="S194" s="296"/>
      <c r="T194" s="296"/>
      <c r="U194" s="296"/>
      <c r="V194" s="296"/>
      <c r="W194" s="296"/>
      <c r="X194" s="296"/>
      <c r="Y194" s="296"/>
      <c r="Z194" s="296"/>
      <c r="AA194" s="296"/>
      <c r="AB194" s="296"/>
      <c r="AC194" s="296"/>
      <c r="AD194" s="296"/>
      <c r="AE194" s="296"/>
    </row>
    <row r="195" spans="1:31" ht="20.25" customHeight="1">
      <c r="A195" s="299"/>
      <c r="B195" s="299"/>
      <c r="C195" s="296"/>
      <c r="D195" s="296"/>
      <c r="E195" s="296"/>
      <c r="F195" s="296"/>
      <c r="G195" s="296"/>
      <c r="H195" s="296"/>
      <c r="I195" s="296"/>
      <c r="J195" s="296"/>
      <c r="K195" s="296"/>
      <c r="L195" s="296"/>
      <c r="M195" s="296"/>
      <c r="N195" s="296"/>
      <c r="O195" s="296"/>
      <c r="P195" s="296"/>
      <c r="Q195" s="296"/>
      <c r="R195" s="296"/>
      <c r="S195" s="296"/>
      <c r="T195" s="296"/>
      <c r="U195" s="296"/>
      <c r="V195" s="296"/>
      <c r="W195" s="296"/>
      <c r="X195" s="296"/>
      <c r="Y195" s="296"/>
      <c r="Z195" s="296"/>
      <c r="AA195" s="296"/>
      <c r="AB195" s="296"/>
      <c r="AC195" s="296"/>
      <c r="AD195" s="296"/>
      <c r="AE195" s="296"/>
    </row>
    <row r="196" spans="1:31" ht="20.25" customHeight="1">
      <c r="A196" s="299"/>
      <c r="B196" s="299"/>
      <c r="C196" s="296"/>
      <c r="D196" s="296"/>
      <c r="E196" s="296"/>
      <c r="F196" s="296"/>
      <c r="G196" s="296"/>
      <c r="H196" s="296"/>
      <c r="I196" s="296"/>
      <c r="J196" s="296"/>
      <c r="K196" s="296"/>
      <c r="L196" s="296"/>
      <c r="M196" s="296"/>
      <c r="N196" s="296"/>
      <c r="O196" s="296"/>
      <c r="P196" s="296"/>
      <c r="Q196" s="296"/>
      <c r="R196" s="296"/>
      <c r="S196" s="296"/>
      <c r="T196" s="296"/>
      <c r="U196" s="296"/>
      <c r="V196" s="296"/>
      <c r="W196" s="296"/>
      <c r="X196" s="296"/>
      <c r="Y196" s="296"/>
      <c r="Z196" s="296"/>
      <c r="AA196" s="296"/>
      <c r="AB196" s="296"/>
      <c r="AC196" s="296"/>
      <c r="AD196" s="296"/>
      <c r="AE196" s="296"/>
    </row>
    <row r="197" spans="1:31">
      <c r="A197" s="299"/>
      <c r="B197" s="299"/>
      <c r="C197" s="296"/>
      <c r="D197" s="296"/>
      <c r="E197" s="296"/>
      <c r="F197" s="296"/>
      <c r="G197" s="296"/>
      <c r="H197" s="296"/>
      <c r="I197" s="296"/>
      <c r="J197" s="296"/>
      <c r="K197" s="296"/>
      <c r="L197" s="296"/>
      <c r="M197" s="296"/>
      <c r="N197" s="296"/>
      <c r="O197" s="296"/>
      <c r="P197" s="296"/>
      <c r="Q197" s="296"/>
      <c r="R197" s="296"/>
      <c r="S197" s="296"/>
      <c r="T197" s="296"/>
      <c r="U197" s="296"/>
      <c r="V197" s="296"/>
      <c r="W197" s="296"/>
      <c r="X197" s="296"/>
      <c r="Y197" s="296"/>
      <c r="Z197" s="296"/>
      <c r="AA197" s="296"/>
      <c r="AB197" s="296"/>
      <c r="AC197" s="296"/>
      <c r="AD197" s="296"/>
      <c r="AE197" s="296"/>
    </row>
    <row r="198" spans="1:31">
      <c r="A198" s="299"/>
      <c r="B198" s="299"/>
      <c r="C198" s="296"/>
      <c r="D198" s="296"/>
      <c r="E198" s="296"/>
      <c r="F198" s="296"/>
      <c r="G198" s="296"/>
      <c r="H198" s="296"/>
      <c r="I198" s="296"/>
      <c r="J198" s="296"/>
      <c r="K198" s="296"/>
      <c r="L198" s="296"/>
      <c r="M198" s="296"/>
      <c r="N198" s="296"/>
      <c r="O198" s="296"/>
      <c r="P198" s="296"/>
      <c r="Q198" s="296"/>
      <c r="R198" s="296"/>
      <c r="S198" s="296"/>
      <c r="T198" s="296"/>
      <c r="U198" s="296"/>
      <c r="V198" s="296"/>
      <c r="W198" s="296"/>
      <c r="X198" s="296"/>
      <c r="Y198" s="296"/>
      <c r="Z198" s="296"/>
      <c r="AA198" s="296"/>
      <c r="AB198" s="296"/>
      <c r="AC198" s="296"/>
      <c r="AD198" s="296"/>
      <c r="AE198" s="296"/>
    </row>
    <row r="199" spans="1:31">
      <c r="A199" s="299"/>
      <c r="B199" s="299"/>
      <c r="C199" s="296"/>
      <c r="D199" s="296"/>
      <c r="E199" s="296"/>
      <c r="F199" s="296"/>
      <c r="G199" s="296"/>
      <c r="H199" s="296"/>
      <c r="I199" s="296"/>
      <c r="J199" s="296"/>
      <c r="K199" s="296"/>
      <c r="L199" s="296"/>
      <c r="M199" s="296"/>
      <c r="N199" s="296"/>
      <c r="O199" s="296"/>
      <c r="P199" s="296"/>
      <c r="Q199" s="296"/>
      <c r="R199" s="296"/>
      <c r="S199" s="296"/>
      <c r="T199" s="296"/>
      <c r="U199" s="296"/>
      <c r="V199" s="296"/>
      <c r="W199" s="296"/>
      <c r="X199" s="296"/>
      <c r="Y199" s="296"/>
      <c r="Z199" s="296"/>
      <c r="AA199" s="296"/>
      <c r="AB199" s="296"/>
      <c r="AC199" s="296"/>
      <c r="AD199" s="296"/>
      <c r="AE199" s="296"/>
    </row>
    <row r="200" spans="1:31">
      <c r="A200" s="299"/>
      <c r="B200" s="299"/>
      <c r="C200" s="296"/>
      <c r="D200" s="296"/>
      <c r="E200" s="296"/>
      <c r="F200" s="296"/>
      <c r="G200" s="296"/>
      <c r="H200" s="296"/>
      <c r="I200" s="296"/>
      <c r="J200" s="296"/>
      <c r="K200" s="296"/>
      <c r="L200" s="296"/>
      <c r="M200" s="296"/>
      <c r="N200" s="296"/>
      <c r="O200" s="296"/>
      <c r="P200" s="296"/>
      <c r="Q200" s="296"/>
      <c r="R200" s="296"/>
      <c r="S200" s="296"/>
      <c r="T200" s="296"/>
      <c r="U200" s="296"/>
      <c r="V200" s="296"/>
      <c r="W200" s="296"/>
      <c r="X200" s="296"/>
      <c r="Y200" s="296"/>
      <c r="Z200" s="296"/>
      <c r="AA200" s="296"/>
      <c r="AB200" s="296"/>
      <c r="AC200" s="296"/>
      <c r="AD200" s="296"/>
      <c r="AE200" s="296"/>
    </row>
    <row r="201" spans="1:31">
      <c r="A201" s="299"/>
      <c r="B201" s="299"/>
      <c r="C201" s="296"/>
      <c r="D201" s="296"/>
      <c r="E201" s="296"/>
      <c r="F201" s="296"/>
      <c r="G201" s="296"/>
      <c r="H201" s="296"/>
      <c r="I201" s="296"/>
      <c r="J201" s="296"/>
      <c r="K201" s="296"/>
      <c r="L201" s="296"/>
      <c r="M201" s="296"/>
      <c r="N201" s="296"/>
      <c r="O201" s="296"/>
      <c r="P201" s="296"/>
      <c r="Q201" s="296"/>
      <c r="R201" s="296"/>
      <c r="S201" s="296"/>
      <c r="T201" s="296"/>
      <c r="U201" s="296"/>
      <c r="V201" s="296"/>
      <c r="W201" s="296"/>
      <c r="X201" s="296"/>
      <c r="Y201" s="296"/>
      <c r="Z201" s="296"/>
      <c r="AA201" s="296"/>
      <c r="AB201" s="296"/>
      <c r="AC201" s="296"/>
      <c r="AD201" s="296"/>
      <c r="AE201" s="296"/>
    </row>
    <row r="202" spans="1:31">
      <c r="A202" s="299"/>
      <c r="B202" s="299"/>
      <c r="C202" s="296"/>
      <c r="D202" s="296"/>
      <c r="E202" s="296"/>
      <c r="F202" s="296"/>
      <c r="G202" s="296"/>
      <c r="H202" s="296"/>
      <c r="I202" s="296"/>
      <c r="J202" s="296"/>
      <c r="K202" s="296"/>
      <c r="L202" s="296"/>
      <c r="M202" s="296"/>
      <c r="N202" s="296"/>
      <c r="O202" s="296"/>
      <c r="P202" s="296"/>
      <c r="Q202" s="296"/>
      <c r="R202" s="296"/>
      <c r="S202" s="296"/>
      <c r="T202" s="296"/>
      <c r="U202" s="296"/>
      <c r="V202" s="296"/>
      <c r="W202" s="296"/>
      <c r="X202" s="296"/>
      <c r="Y202" s="296"/>
      <c r="Z202" s="296"/>
      <c r="AA202" s="296"/>
      <c r="AB202" s="296"/>
      <c r="AC202" s="296"/>
      <c r="AD202" s="296"/>
      <c r="AE202" s="296"/>
    </row>
    <row r="203" spans="1:31">
      <c r="A203" s="299"/>
      <c r="B203" s="299"/>
      <c r="C203" s="296"/>
      <c r="D203" s="296"/>
      <c r="E203" s="296"/>
      <c r="F203" s="296"/>
      <c r="G203" s="296"/>
      <c r="H203" s="296"/>
      <c r="I203" s="296"/>
      <c r="J203" s="296"/>
      <c r="K203" s="296"/>
      <c r="L203" s="296"/>
      <c r="M203" s="296"/>
      <c r="N203" s="296"/>
      <c r="O203" s="296"/>
      <c r="P203" s="296"/>
      <c r="Q203" s="296"/>
      <c r="R203" s="296"/>
      <c r="S203" s="296"/>
      <c r="T203" s="296"/>
      <c r="U203" s="296"/>
      <c r="V203" s="296"/>
      <c r="W203" s="296"/>
      <c r="X203" s="296"/>
      <c r="Y203" s="296"/>
      <c r="Z203" s="296"/>
      <c r="AA203" s="296"/>
      <c r="AB203" s="296"/>
      <c r="AC203" s="296"/>
      <c r="AD203" s="296"/>
      <c r="AE203" s="296"/>
    </row>
    <row r="204" spans="1:31">
      <c r="A204" s="299"/>
      <c r="B204" s="299"/>
      <c r="C204" s="296"/>
      <c r="D204" s="296"/>
      <c r="E204" s="296"/>
      <c r="F204" s="296"/>
      <c r="G204" s="296"/>
      <c r="H204" s="296"/>
      <c r="I204" s="296"/>
      <c r="J204" s="296"/>
      <c r="K204" s="296"/>
      <c r="L204" s="296"/>
      <c r="M204" s="296"/>
      <c r="N204" s="296"/>
      <c r="O204" s="296"/>
      <c r="P204" s="296"/>
      <c r="Q204" s="296"/>
      <c r="R204" s="296"/>
      <c r="S204" s="296"/>
      <c r="T204" s="296"/>
      <c r="U204" s="296"/>
      <c r="V204" s="296"/>
      <c r="W204" s="296"/>
      <c r="X204" s="296"/>
      <c r="Y204" s="296"/>
      <c r="Z204" s="296"/>
      <c r="AA204" s="296"/>
      <c r="AB204" s="296"/>
      <c r="AC204" s="296"/>
      <c r="AD204" s="296"/>
      <c r="AE204" s="296"/>
    </row>
    <row r="205" spans="1:31">
      <c r="A205" s="299"/>
      <c r="B205" s="299"/>
      <c r="C205" s="296"/>
      <c r="D205" s="296"/>
      <c r="E205" s="296"/>
      <c r="F205" s="296"/>
      <c r="G205" s="296"/>
      <c r="H205" s="296"/>
      <c r="I205" s="296"/>
      <c r="J205" s="296"/>
      <c r="K205" s="296"/>
      <c r="L205" s="296"/>
      <c r="M205" s="296"/>
      <c r="N205" s="296"/>
      <c r="O205" s="296"/>
      <c r="P205" s="296"/>
      <c r="Q205" s="296"/>
      <c r="R205" s="296"/>
      <c r="S205" s="296"/>
      <c r="T205" s="296"/>
      <c r="U205" s="296"/>
      <c r="V205" s="296"/>
      <c r="W205" s="296"/>
      <c r="X205" s="296"/>
      <c r="Y205" s="296"/>
      <c r="Z205" s="296"/>
      <c r="AA205" s="296"/>
      <c r="AB205" s="296"/>
      <c r="AC205" s="296"/>
      <c r="AD205" s="296"/>
      <c r="AE205" s="296"/>
    </row>
    <row r="206" spans="1:31">
      <c r="A206" s="299"/>
      <c r="B206" s="299"/>
      <c r="C206" s="296"/>
      <c r="D206" s="296"/>
      <c r="E206" s="296"/>
      <c r="F206" s="296"/>
      <c r="G206" s="296"/>
      <c r="H206" s="296"/>
      <c r="I206" s="296"/>
      <c r="J206" s="296"/>
      <c r="K206" s="296"/>
      <c r="L206" s="296"/>
      <c r="M206" s="296"/>
      <c r="N206" s="296"/>
      <c r="O206" s="296"/>
      <c r="P206" s="296"/>
      <c r="Q206" s="296"/>
      <c r="R206" s="296"/>
      <c r="S206" s="296"/>
      <c r="T206" s="296"/>
      <c r="U206" s="296"/>
      <c r="V206" s="296"/>
      <c r="W206" s="296"/>
      <c r="X206" s="296"/>
      <c r="Y206" s="296"/>
      <c r="Z206" s="296"/>
      <c r="AA206" s="296"/>
      <c r="AB206" s="296"/>
      <c r="AC206" s="296"/>
      <c r="AD206" s="296"/>
      <c r="AE206" s="296"/>
    </row>
    <row r="207" spans="1:31">
      <c r="A207" s="299"/>
      <c r="B207" s="299"/>
      <c r="C207" s="296"/>
      <c r="D207" s="296"/>
      <c r="E207" s="296"/>
      <c r="F207" s="296"/>
      <c r="G207" s="296"/>
      <c r="H207" s="296"/>
      <c r="I207" s="296"/>
      <c r="J207" s="296"/>
      <c r="K207" s="296"/>
      <c r="L207" s="296"/>
      <c r="M207" s="296"/>
      <c r="N207" s="296"/>
      <c r="O207" s="296"/>
      <c r="P207" s="296"/>
      <c r="Q207" s="296"/>
      <c r="R207" s="296"/>
      <c r="S207" s="296"/>
      <c r="T207" s="296"/>
      <c r="U207" s="296"/>
      <c r="V207" s="296"/>
      <c r="W207" s="296"/>
      <c r="X207" s="296"/>
      <c r="Y207" s="296"/>
      <c r="Z207" s="296"/>
      <c r="AA207" s="296"/>
      <c r="AB207" s="296"/>
      <c r="AC207" s="296"/>
      <c r="AD207" s="296"/>
      <c r="AE207" s="296"/>
    </row>
    <row r="208" spans="1:31">
      <c r="A208" s="299"/>
      <c r="B208" s="299"/>
      <c r="C208" s="296"/>
      <c r="D208" s="296"/>
      <c r="E208" s="296"/>
      <c r="F208" s="296"/>
      <c r="G208" s="296"/>
      <c r="H208" s="296"/>
      <c r="I208" s="296"/>
      <c r="J208" s="296"/>
      <c r="K208" s="296"/>
      <c r="L208" s="296"/>
      <c r="M208" s="296"/>
      <c r="N208" s="296"/>
      <c r="O208" s="296"/>
      <c r="P208" s="296"/>
      <c r="Q208" s="296"/>
      <c r="R208" s="296"/>
      <c r="S208" s="296"/>
      <c r="T208" s="296"/>
      <c r="U208" s="296"/>
      <c r="V208" s="296"/>
      <c r="W208" s="296"/>
      <c r="X208" s="296"/>
      <c r="Y208" s="296"/>
      <c r="Z208" s="296"/>
      <c r="AA208" s="296"/>
      <c r="AB208" s="296"/>
      <c r="AC208" s="296"/>
      <c r="AD208" s="296"/>
      <c r="AE208" s="296"/>
    </row>
    <row r="209" spans="1:31">
      <c r="A209" s="299"/>
      <c r="B209" s="299"/>
      <c r="C209" s="296"/>
      <c r="D209" s="296"/>
      <c r="E209" s="296"/>
      <c r="F209" s="296"/>
      <c r="G209" s="296"/>
      <c r="H209" s="296"/>
      <c r="I209" s="296"/>
      <c r="J209" s="296"/>
      <c r="K209" s="296"/>
      <c r="L209" s="296"/>
      <c r="M209" s="296"/>
      <c r="N209" s="296"/>
      <c r="O209" s="296"/>
      <c r="P209" s="296"/>
      <c r="Q209" s="296"/>
      <c r="R209" s="296"/>
      <c r="S209" s="296"/>
      <c r="T209" s="296"/>
      <c r="U209" s="296"/>
      <c r="V209" s="296"/>
      <c r="W209" s="296"/>
      <c r="X209" s="296"/>
      <c r="Y209" s="296"/>
      <c r="Z209" s="296"/>
      <c r="AA209" s="296"/>
      <c r="AB209" s="296"/>
      <c r="AC209" s="296"/>
      <c r="AD209" s="296"/>
      <c r="AE209" s="296"/>
    </row>
    <row r="210" spans="1:31">
      <c r="A210" s="299"/>
      <c r="B210" s="299"/>
      <c r="C210" s="296"/>
      <c r="D210" s="296"/>
      <c r="E210" s="296"/>
      <c r="F210" s="296"/>
      <c r="G210" s="296"/>
      <c r="H210" s="296"/>
      <c r="I210" s="296"/>
      <c r="J210" s="296"/>
      <c r="K210" s="296"/>
      <c r="L210" s="296"/>
      <c r="M210" s="296"/>
      <c r="N210" s="296"/>
      <c r="O210" s="296"/>
      <c r="P210" s="296"/>
      <c r="Q210" s="296"/>
      <c r="R210" s="296"/>
      <c r="S210" s="296"/>
      <c r="T210" s="296"/>
      <c r="U210" s="296"/>
      <c r="V210" s="296"/>
      <c r="W210" s="296"/>
      <c r="X210" s="296"/>
      <c r="Y210" s="296"/>
      <c r="Z210" s="296"/>
      <c r="AA210" s="296"/>
      <c r="AB210" s="296"/>
      <c r="AC210" s="296"/>
      <c r="AD210" s="296"/>
      <c r="AE210" s="296"/>
    </row>
    <row r="211" spans="1:31">
      <c r="A211" s="299"/>
      <c r="B211" s="299"/>
      <c r="C211" s="296"/>
      <c r="D211" s="296"/>
      <c r="E211" s="296"/>
      <c r="F211" s="296"/>
      <c r="G211" s="296"/>
      <c r="H211" s="296"/>
      <c r="I211" s="296"/>
      <c r="J211" s="296"/>
      <c r="K211" s="296"/>
      <c r="L211" s="296"/>
      <c r="M211" s="296"/>
      <c r="N211" s="296"/>
      <c r="O211" s="296"/>
      <c r="P211" s="296"/>
      <c r="Q211" s="296"/>
      <c r="R211" s="296"/>
      <c r="S211" s="296"/>
      <c r="T211" s="296"/>
      <c r="U211" s="296"/>
      <c r="V211" s="296"/>
      <c r="W211" s="296"/>
      <c r="X211" s="296"/>
      <c r="Y211" s="296"/>
      <c r="Z211" s="296"/>
      <c r="AA211" s="296"/>
      <c r="AB211" s="296"/>
      <c r="AC211" s="296"/>
      <c r="AD211" s="296"/>
      <c r="AE211" s="296"/>
    </row>
    <row r="212" spans="1:31">
      <c r="A212" s="299"/>
      <c r="B212" s="299"/>
      <c r="C212" s="296"/>
      <c r="D212" s="296"/>
      <c r="E212" s="296"/>
      <c r="F212" s="296"/>
      <c r="G212" s="296"/>
      <c r="H212" s="296"/>
      <c r="I212" s="296"/>
      <c r="J212" s="296"/>
      <c r="K212" s="296"/>
      <c r="L212" s="296"/>
      <c r="M212" s="296"/>
      <c r="N212" s="296"/>
      <c r="O212" s="296"/>
      <c r="P212" s="296"/>
      <c r="Q212" s="296"/>
      <c r="R212" s="296"/>
      <c r="S212" s="296"/>
      <c r="T212" s="296"/>
      <c r="U212" s="296"/>
      <c r="V212" s="296"/>
      <c r="W212" s="296"/>
      <c r="X212" s="296"/>
      <c r="Y212" s="296"/>
      <c r="Z212" s="296"/>
      <c r="AA212" s="296"/>
      <c r="AB212" s="296"/>
      <c r="AC212" s="296"/>
      <c r="AD212" s="296"/>
      <c r="AE212" s="296"/>
    </row>
    <row r="213" spans="1:31">
      <c r="A213" s="299"/>
      <c r="B213" s="299"/>
      <c r="C213" s="296"/>
      <c r="D213" s="296"/>
      <c r="E213" s="296"/>
      <c r="F213" s="296"/>
      <c r="G213" s="296"/>
      <c r="H213" s="296"/>
      <c r="I213" s="296"/>
      <c r="J213" s="296"/>
      <c r="K213" s="296"/>
      <c r="L213" s="296"/>
      <c r="M213" s="296"/>
      <c r="N213" s="296"/>
      <c r="O213" s="296"/>
      <c r="P213" s="296"/>
      <c r="Q213" s="296"/>
      <c r="R213" s="296"/>
      <c r="S213" s="296"/>
      <c r="T213" s="296"/>
      <c r="U213" s="296"/>
      <c r="V213" s="296"/>
      <c r="W213" s="296"/>
      <c r="X213" s="296"/>
      <c r="Y213" s="296"/>
      <c r="Z213" s="296"/>
      <c r="AA213" s="296"/>
      <c r="AB213" s="296"/>
      <c r="AC213" s="296"/>
      <c r="AD213" s="296"/>
      <c r="AE213" s="296"/>
    </row>
    <row r="214" spans="1:31">
      <c r="A214" s="299"/>
      <c r="B214" s="299"/>
      <c r="C214" s="296"/>
      <c r="D214" s="296"/>
      <c r="E214" s="296"/>
      <c r="F214" s="296"/>
      <c r="G214" s="296"/>
      <c r="H214" s="296"/>
      <c r="I214" s="296"/>
      <c r="J214" s="296"/>
      <c r="K214" s="296"/>
      <c r="L214" s="296"/>
      <c r="M214" s="296"/>
      <c r="N214" s="296"/>
      <c r="O214" s="296"/>
      <c r="P214" s="296"/>
      <c r="Q214" s="296"/>
      <c r="R214" s="296"/>
      <c r="S214" s="296"/>
      <c r="T214" s="296"/>
      <c r="U214" s="296"/>
      <c r="V214" s="296"/>
      <c r="W214" s="296"/>
      <c r="X214" s="296"/>
      <c r="Y214" s="296"/>
      <c r="Z214" s="296"/>
      <c r="AA214" s="296"/>
      <c r="AB214" s="296"/>
      <c r="AC214" s="296"/>
      <c r="AD214" s="296"/>
      <c r="AE214" s="296"/>
    </row>
    <row r="215" spans="1:31">
      <c r="A215" s="299"/>
      <c r="B215" s="299"/>
      <c r="C215" s="296"/>
      <c r="D215" s="296"/>
      <c r="E215" s="296"/>
      <c r="F215" s="296"/>
      <c r="G215" s="296"/>
      <c r="H215" s="296"/>
      <c r="I215" s="296"/>
      <c r="J215" s="296"/>
      <c r="K215" s="296"/>
      <c r="L215" s="296"/>
      <c r="M215" s="296"/>
      <c r="N215" s="296"/>
      <c r="O215" s="296"/>
      <c r="P215" s="296"/>
      <c r="Q215" s="296"/>
      <c r="R215" s="296"/>
      <c r="S215" s="296"/>
      <c r="T215" s="296"/>
      <c r="U215" s="296"/>
      <c r="V215" s="296"/>
      <c r="W215" s="296"/>
      <c r="X215" s="296"/>
      <c r="Y215" s="296"/>
      <c r="Z215" s="296"/>
      <c r="AA215" s="296"/>
      <c r="AB215" s="296"/>
      <c r="AC215" s="296"/>
      <c r="AD215" s="296"/>
      <c r="AE215" s="296"/>
    </row>
    <row r="216" spans="1:31">
      <c r="A216" s="299"/>
      <c r="B216" s="299"/>
      <c r="C216" s="296"/>
      <c r="D216" s="296"/>
      <c r="E216" s="296"/>
      <c r="F216" s="296"/>
      <c r="G216" s="296"/>
      <c r="H216" s="296"/>
      <c r="I216" s="296"/>
      <c r="J216" s="296"/>
      <c r="K216" s="296"/>
      <c r="L216" s="296"/>
      <c r="M216" s="296"/>
      <c r="N216" s="296"/>
      <c r="O216" s="296"/>
      <c r="P216" s="296"/>
      <c r="Q216" s="296"/>
      <c r="R216" s="296"/>
      <c r="S216" s="296"/>
      <c r="T216" s="296"/>
      <c r="U216" s="296"/>
      <c r="V216" s="296"/>
      <c r="W216" s="296"/>
      <c r="X216" s="296"/>
      <c r="Y216" s="296"/>
      <c r="Z216" s="296"/>
      <c r="AA216" s="296"/>
      <c r="AB216" s="296"/>
      <c r="AC216" s="296"/>
      <c r="AD216" s="296"/>
      <c r="AE216" s="296"/>
    </row>
    <row r="217" spans="1:31">
      <c r="A217" s="299"/>
      <c r="B217" s="299"/>
      <c r="C217" s="296"/>
      <c r="D217" s="296"/>
      <c r="E217" s="296"/>
      <c r="F217" s="296"/>
      <c r="G217" s="296"/>
      <c r="H217" s="296"/>
      <c r="I217" s="296"/>
      <c r="J217" s="296"/>
      <c r="K217" s="296"/>
      <c r="L217" s="296"/>
      <c r="M217" s="296"/>
      <c r="N217" s="296"/>
      <c r="O217" s="296"/>
      <c r="P217" s="296"/>
      <c r="Q217" s="296"/>
      <c r="R217" s="296"/>
      <c r="S217" s="296"/>
      <c r="T217" s="296"/>
      <c r="U217" s="296"/>
      <c r="V217" s="296"/>
      <c r="W217" s="296"/>
      <c r="X217" s="296"/>
      <c r="Y217" s="296"/>
      <c r="Z217" s="296"/>
      <c r="AA217" s="296"/>
      <c r="AB217" s="296"/>
      <c r="AC217" s="296"/>
      <c r="AD217" s="296"/>
      <c r="AE217" s="296"/>
    </row>
    <row r="218" spans="1:31">
      <c r="A218" s="299"/>
      <c r="B218" s="299"/>
      <c r="C218" s="296"/>
      <c r="D218" s="296"/>
      <c r="E218" s="296"/>
      <c r="F218" s="296"/>
      <c r="G218" s="296"/>
      <c r="H218" s="296"/>
      <c r="I218" s="296"/>
      <c r="J218" s="296"/>
      <c r="K218" s="296"/>
      <c r="L218" s="296"/>
      <c r="M218" s="296"/>
      <c r="N218" s="296"/>
      <c r="O218" s="296"/>
      <c r="P218" s="296"/>
      <c r="Q218" s="296"/>
      <c r="R218" s="296"/>
      <c r="S218" s="296"/>
      <c r="T218" s="296"/>
      <c r="U218" s="296"/>
      <c r="V218" s="296"/>
      <c r="W218" s="296"/>
      <c r="X218" s="296"/>
      <c r="Y218" s="296"/>
      <c r="Z218" s="296"/>
      <c r="AA218" s="296"/>
      <c r="AB218" s="296"/>
      <c r="AC218" s="296"/>
      <c r="AD218" s="296"/>
      <c r="AE218" s="296"/>
    </row>
    <row r="219" spans="1:31">
      <c r="A219" s="299"/>
      <c r="B219" s="299"/>
      <c r="C219" s="296"/>
      <c r="D219" s="296"/>
      <c r="E219" s="296"/>
      <c r="F219" s="296"/>
      <c r="G219" s="296"/>
      <c r="H219" s="296"/>
      <c r="I219" s="296"/>
      <c r="J219" s="296"/>
      <c r="K219" s="296"/>
      <c r="L219" s="296"/>
      <c r="M219" s="296"/>
      <c r="N219" s="296"/>
      <c r="O219" s="296"/>
      <c r="P219" s="296"/>
      <c r="Q219" s="296"/>
      <c r="R219" s="296"/>
      <c r="S219" s="296"/>
      <c r="T219" s="296"/>
      <c r="U219" s="296"/>
      <c r="V219" s="296"/>
      <c r="W219" s="296"/>
      <c r="X219" s="296"/>
      <c r="Y219" s="296"/>
      <c r="Z219" s="296"/>
      <c r="AA219" s="296"/>
      <c r="AB219" s="296"/>
      <c r="AC219" s="296"/>
      <c r="AD219" s="296"/>
      <c r="AE219" s="296"/>
    </row>
    <row r="220" spans="1:31">
      <c r="A220" s="299"/>
      <c r="B220" s="299"/>
      <c r="C220" s="296"/>
      <c r="D220" s="296"/>
      <c r="E220" s="296"/>
      <c r="F220" s="296"/>
      <c r="G220" s="296"/>
      <c r="H220" s="296"/>
      <c r="I220" s="296"/>
      <c r="J220" s="296"/>
      <c r="K220" s="296"/>
      <c r="L220" s="296"/>
      <c r="M220" s="296"/>
      <c r="N220" s="296"/>
      <c r="O220" s="296"/>
      <c r="P220" s="296"/>
      <c r="Q220" s="296"/>
      <c r="R220" s="296"/>
      <c r="S220" s="296"/>
      <c r="T220" s="296"/>
      <c r="U220" s="296"/>
      <c r="V220" s="296"/>
      <c r="W220" s="296"/>
      <c r="X220" s="296"/>
      <c r="Y220" s="296"/>
      <c r="Z220" s="296"/>
      <c r="AA220" s="296"/>
      <c r="AB220" s="296"/>
      <c r="AC220" s="296"/>
      <c r="AD220" s="296"/>
      <c r="AE220" s="296"/>
    </row>
    <row r="221" spans="1:31">
      <c r="A221" s="299"/>
      <c r="B221" s="299"/>
      <c r="C221" s="296"/>
      <c r="D221" s="296"/>
      <c r="E221" s="296"/>
      <c r="F221" s="296"/>
      <c r="G221" s="296"/>
      <c r="H221" s="296"/>
      <c r="I221" s="296"/>
      <c r="J221" s="296"/>
      <c r="K221" s="296"/>
      <c r="L221" s="296"/>
      <c r="M221" s="296"/>
      <c r="N221" s="296"/>
      <c r="O221" s="296"/>
      <c r="P221" s="296"/>
      <c r="Q221" s="296"/>
      <c r="R221" s="296"/>
      <c r="S221" s="296"/>
      <c r="T221" s="296"/>
      <c r="U221" s="296"/>
      <c r="V221" s="296"/>
      <c r="W221" s="296"/>
      <c r="X221" s="296"/>
      <c r="Y221" s="296"/>
      <c r="Z221" s="296"/>
      <c r="AA221" s="296"/>
      <c r="AB221" s="296"/>
      <c r="AC221" s="296"/>
      <c r="AD221" s="296"/>
      <c r="AE221" s="296"/>
    </row>
    <row r="222" spans="1:31">
      <c r="A222" s="299"/>
      <c r="B222" s="299"/>
      <c r="C222" s="296"/>
      <c r="D222" s="296"/>
      <c r="E222" s="296"/>
      <c r="F222" s="296"/>
      <c r="G222" s="296"/>
      <c r="H222" s="296"/>
      <c r="I222" s="296"/>
      <c r="J222" s="296"/>
      <c r="K222" s="296"/>
      <c r="L222" s="296"/>
      <c r="M222" s="296"/>
      <c r="N222" s="296"/>
      <c r="O222" s="296"/>
      <c r="P222" s="296"/>
      <c r="Q222" s="296"/>
      <c r="R222" s="296"/>
      <c r="S222" s="296"/>
      <c r="T222" s="296"/>
      <c r="U222" s="296"/>
      <c r="V222" s="296"/>
      <c r="W222" s="296"/>
      <c r="X222" s="296"/>
      <c r="Y222" s="296"/>
      <c r="Z222" s="296"/>
      <c r="AA222" s="296"/>
      <c r="AB222" s="296"/>
      <c r="AC222" s="296"/>
      <c r="AD222" s="296"/>
      <c r="AE222" s="296"/>
    </row>
    <row r="223" spans="1:31">
      <c r="A223" s="299"/>
      <c r="B223" s="299"/>
      <c r="C223" s="296"/>
      <c r="D223" s="296"/>
      <c r="E223" s="296"/>
      <c r="F223" s="296"/>
      <c r="G223" s="296"/>
      <c r="H223" s="296"/>
      <c r="I223" s="296"/>
      <c r="J223" s="296"/>
      <c r="K223" s="296"/>
      <c r="L223" s="296"/>
      <c r="M223" s="296"/>
      <c r="N223" s="296"/>
      <c r="O223" s="296"/>
      <c r="P223" s="296"/>
      <c r="Q223" s="296"/>
      <c r="R223" s="296"/>
      <c r="S223" s="296"/>
      <c r="T223" s="296"/>
      <c r="U223" s="296"/>
      <c r="V223" s="296"/>
      <c r="W223" s="296"/>
      <c r="X223" s="296"/>
      <c r="Y223" s="296"/>
      <c r="Z223" s="296"/>
      <c r="AA223" s="296"/>
      <c r="AB223" s="296"/>
      <c r="AC223" s="296"/>
      <c r="AD223" s="296"/>
      <c r="AE223" s="296"/>
    </row>
    <row r="224" spans="1:31">
      <c r="A224" s="299"/>
      <c r="B224" s="299"/>
      <c r="C224" s="296"/>
      <c r="D224" s="296"/>
      <c r="E224" s="296"/>
      <c r="F224" s="296"/>
      <c r="G224" s="296"/>
      <c r="H224" s="296"/>
      <c r="I224" s="296"/>
      <c r="J224" s="296"/>
      <c r="K224" s="296"/>
      <c r="L224" s="296"/>
      <c r="M224" s="296"/>
      <c r="N224" s="296"/>
      <c r="O224" s="296"/>
      <c r="P224" s="296"/>
      <c r="Q224" s="296"/>
      <c r="R224" s="296"/>
      <c r="S224" s="296"/>
      <c r="T224" s="296"/>
      <c r="U224" s="296"/>
      <c r="V224" s="296"/>
      <c r="W224" s="296"/>
      <c r="X224" s="296"/>
      <c r="Y224" s="296"/>
      <c r="Z224" s="296"/>
      <c r="AA224" s="296"/>
      <c r="AB224" s="296"/>
      <c r="AC224" s="296"/>
      <c r="AD224" s="296"/>
      <c r="AE224" s="296"/>
    </row>
    <row r="225" spans="1:31">
      <c r="A225" s="299"/>
      <c r="B225" s="299"/>
      <c r="C225" s="296"/>
      <c r="D225" s="296"/>
      <c r="E225" s="296"/>
      <c r="F225" s="296"/>
      <c r="G225" s="296"/>
      <c r="H225" s="296"/>
      <c r="I225" s="296"/>
      <c r="J225" s="296"/>
      <c r="K225" s="296"/>
      <c r="L225" s="296"/>
      <c r="M225" s="296"/>
      <c r="N225" s="296"/>
      <c r="O225" s="296"/>
      <c r="P225" s="296"/>
      <c r="Q225" s="296"/>
      <c r="R225" s="296"/>
      <c r="S225" s="296"/>
      <c r="T225" s="296"/>
      <c r="U225" s="296"/>
      <c r="V225" s="296"/>
      <c r="W225" s="296"/>
      <c r="X225" s="296"/>
      <c r="Y225" s="296"/>
      <c r="Z225" s="296"/>
      <c r="AA225" s="296"/>
      <c r="AB225" s="296"/>
      <c r="AC225" s="296"/>
      <c r="AD225" s="296"/>
      <c r="AE225" s="296"/>
    </row>
    <row r="226" spans="1:31">
      <c r="A226" s="299"/>
      <c r="B226" s="299"/>
      <c r="C226" s="296"/>
      <c r="D226" s="296"/>
      <c r="E226" s="296"/>
      <c r="F226" s="296"/>
      <c r="G226" s="296"/>
      <c r="H226" s="296"/>
      <c r="I226" s="296"/>
      <c r="J226" s="296"/>
      <c r="K226" s="296"/>
      <c r="L226" s="296"/>
      <c r="M226" s="296"/>
      <c r="N226" s="296"/>
      <c r="O226" s="296"/>
      <c r="P226" s="296"/>
      <c r="Q226" s="296"/>
      <c r="R226" s="296"/>
      <c r="S226" s="296"/>
      <c r="T226" s="296"/>
      <c r="U226" s="296"/>
      <c r="V226" s="296"/>
      <c r="W226" s="296"/>
      <c r="X226" s="296"/>
      <c r="Y226" s="296"/>
      <c r="Z226" s="296"/>
      <c r="AA226" s="296"/>
      <c r="AB226" s="296"/>
      <c r="AC226" s="296"/>
      <c r="AD226" s="296"/>
      <c r="AE226" s="296"/>
    </row>
    <row r="227" spans="1:31">
      <c r="A227" s="299"/>
      <c r="B227" s="299"/>
      <c r="C227" s="296"/>
      <c r="D227" s="296"/>
      <c r="E227" s="296"/>
      <c r="F227" s="296"/>
      <c r="G227" s="296"/>
      <c r="H227" s="296"/>
      <c r="I227" s="296"/>
      <c r="J227" s="296"/>
      <c r="K227" s="296"/>
      <c r="L227" s="296"/>
      <c r="M227" s="296"/>
      <c r="N227" s="296"/>
      <c r="O227" s="296"/>
      <c r="P227" s="296"/>
      <c r="Q227" s="296"/>
      <c r="R227" s="296"/>
      <c r="S227" s="296"/>
      <c r="T227" s="296"/>
      <c r="U227" s="296"/>
      <c r="V227" s="296"/>
      <c r="W227" s="296"/>
      <c r="X227" s="296"/>
      <c r="Y227" s="296"/>
      <c r="Z227" s="296"/>
      <c r="AA227" s="296"/>
      <c r="AB227" s="296"/>
      <c r="AC227" s="296"/>
      <c r="AD227" s="296"/>
      <c r="AE227" s="296"/>
    </row>
    <row r="228" spans="1:31">
      <c r="A228" s="299"/>
      <c r="B228" s="299"/>
      <c r="C228" s="296"/>
      <c r="D228" s="296"/>
      <c r="E228" s="296"/>
      <c r="F228" s="296"/>
      <c r="G228" s="296"/>
      <c r="H228" s="296"/>
      <c r="I228" s="296"/>
      <c r="J228" s="296"/>
      <c r="K228" s="296"/>
      <c r="L228" s="296"/>
      <c r="M228" s="296"/>
      <c r="N228" s="296"/>
      <c r="O228" s="296"/>
      <c r="P228" s="296"/>
      <c r="Q228" s="296"/>
      <c r="R228" s="296"/>
      <c r="S228" s="296"/>
      <c r="T228" s="296"/>
      <c r="U228" s="296"/>
      <c r="V228" s="296"/>
      <c r="W228" s="296"/>
      <c r="X228" s="296"/>
      <c r="Y228" s="296"/>
      <c r="Z228" s="296"/>
      <c r="AA228" s="296"/>
      <c r="AB228" s="296"/>
      <c r="AC228" s="296"/>
      <c r="AD228" s="296"/>
      <c r="AE228" s="296"/>
    </row>
    <row r="229" spans="1:31">
      <c r="A229" s="299"/>
      <c r="B229" s="299"/>
      <c r="C229" s="296"/>
      <c r="D229" s="296"/>
      <c r="E229" s="296"/>
      <c r="F229" s="296"/>
      <c r="G229" s="296"/>
      <c r="H229" s="296"/>
      <c r="I229" s="296"/>
      <c r="J229" s="296"/>
      <c r="K229" s="296"/>
      <c r="L229" s="296"/>
      <c r="M229" s="296"/>
      <c r="N229" s="296"/>
      <c r="O229" s="296"/>
      <c r="P229" s="296"/>
      <c r="Q229" s="296"/>
      <c r="R229" s="296"/>
      <c r="S229" s="296"/>
      <c r="T229" s="296"/>
      <c r="U229" s="296"/>
      <c r="V229" s="296"/>
      <c r="W229" s="296"/>
      <c r="X229" s="296"/>
      <c r="Y229" s="296"/>
      <c r="Z229" s="296"/>
      <c r="AA229" s="296"/>
      <c r="AB229" s="296"/>
      <c r="AC229" s="296"/>
      <c r="AD229" s="296"/>
      <c r="AE229" s="296"/>
    </row>
    <row r="230" spans="1:31">
      <c r="A230" s="299"/>
      <c r="B230" s="299"/>
      <c r="C230" s="296"/>
      <c r="D230" s="296"/>
      <c r="E230" s="296"/>
      <c r="F230" s="296"/>
      <c r="G230" s="296"/>
      <c r="H230" s="296"/>
      <c r="I230" s="296"/>
      <c r="J230" s="296"/>
      <c r="K230" s="296"/>
      <c r="L230" s="296"/>
      <c r="M230" s="296"/>
      <c r="N230" s="296"/>
      <c r="O230" s="296"/>
      <c r="P230" s="296"/>
      <c r="Q230" s="296"/>
      <c r="R230" s="296"/>
      <c r="S230" s="296"/>
      <c r="T230" s="296"/>
      <c r="U230" s="296"/>
      <c r="V230" s="296"/>
      <c r="W230" s="296"/>
      <c r="X230" s="296"/>
      <c r="Y230" s="296"/>
      <c r="Z230" s="296"/>
      <c r="AA230" s="296"/>
      <c r="AB230" s="296"/>
      <c r="AC230" s="296"/>
      <c r="AD230" s="296"/>
      <c r="AE230" s="296"/>
    </row>
    <row r="231" spans="1:31">
      <c r="A231" s="299"/>
      <c r="B231" s="299"/>
      <c r="C231" s="296"/>
      <c r="D231" s="296"/>
      <c r="E231" s="296"/>
      <c r="F231" s="296"/>
      <c r="G231" s="296"/>
      <c r="H231" s="296"/>
      <c r="I231" s="296"/>
      <c r="J231" s="296"/>
      <c r="K231" s="296"/>
      <c r="L231" s="296"/>
      <c r="M231" s="296"/>
      <c r="N231" s="296"/>
      <c r="O231" s="296"/>
      <c r="P231" s="296"/>
      <c r="Q231" s="296"/>
      <c r="R231" s="296"/>
      <c r="S231" s="296"/>
      <c r="T231" s="296"/>
      <c r="U231" s="296"/>
      <c r="V231" s="296"/>
      <c r="W231" s="296"/>
      <c r="X231" s="296"/>
      <c r="Y231" s="296"/>
      <c r="Z231" s="296"/>
      <c r="AA231" s="296"/>
      <c r="AB231" s="296"/>
      <c r="AC231" s="296"/>
      <c r="AD231" s="296"/>
      <c r="AE231" s="296"/>
    </row>
    <row r="232" spans="1:31">
      <c r="A232" s="299"/>
      <c r="B232" s="299"/>
      <c r="C232" s="296"/>
      <c r="D232" s="296"/>
      <c r="E232" s="296"/>
      <c r="F232" s="296"/>
      <c r="G232" s="296"/>
      <c r="H232" s="296"/>
      <c r="I232" s="296"/>
      <c r="J232" s="296"/>
      <c r="K232" s="296"/>
      <c r="L232" s="296"/>
      <c r="M232" s="296"/>
      <c r="N232" s="296"/>
      <c r="O232" s="296"/>
      <c r="P232" s="296"/>
      <c r="Q232" s="296"/>
      <c r="R232" s="296"/>
      <c r="S232" s="296"/>
      <c r="T232" s="296"/>
      <c r="U232" s="296"/>
      <c r="V232" s="296"/>
      <c r="W232" s="296"/>
      <c r="X232" s="296"/>
      <c r="Y232" s="296"/>
      <c r="Z232" s="296"/>
      <c r="AA232" s="296"/>
      <c r="AB232" s="296"/>
      <c r="AC232" s="296"/>
      <c r="AD232" s="296"/>
      <c r="AE232" s="296"/>
    </row>
    <row r="233" spans="1:31">
      <c r="A233" s="299"/>
      <c r="B233" s="299"/>
      <c r="C233" s="296"/>
      <c r="D233" s="296"/>
      <c r="E233" s="296"/>
      <c r="F233" s="296"/>
      <c r="G233" s="296"/>
      <c r="H233" s="296"/>
      <c r="I233" s="296"/>
      <c r="J233" s="296"/>
      <c r="K233" s="296"/>
      <c r="L233" s="296"/>
      <c r="M233" s="296"/>
      <c r="N233" s="296"/>
      <c r="O233" s="296"/>
      <c r="P233" s="296"/>
      <c r="Q233" s="296"/>
      <c r="R233" s="296"/>
      <c r="S233" s="296"/>
      <c r="T233" s="296"/>
      <c r="U233" s="296"/>
      <c r="V233" s="296"/>
      <c r="W233" s="296"/>
      <c r="X233" s="296"/>
      <c r="Y233" s="296"/>
      <c r="Z233" s="296"/>
      <c r="AA233" s="296"/>
      <c r="AB233" s="296"/>
      <c r="AC233" s="296"/>
      <c r="AD233" s="296"/>
      <c r="AE233" s="296"/>
    </row>
    <row r="234" spans="1:31">
      <c r="A234" s="299"/>
      <c r="B234" s="299"/>
      <c r="C234" s="296"/>
      <c r="D234" s="296"/>
      <c r="E234" s="296"/>
      <c r="F234" s="296"/>
      <c r="G234" s="296"/>
      <c r="H234" s="296"/>
      <c r="I234" s="296"/>
      <c r="J234" s="296"/>
      <c r="K234" s="296"/>
      <c r="L234" s="296"/>
      <c r="M234" s="296"/>
      <c r="N234" s="296"/>
      <c r="O234" s="296"/>
      <c r="P234" s="296"/>
      <c r="Q234" s="296"/>
      <c r="R234" s="296"/>
      <c r="S234" s="296"/>
      <c r="T234" s="296"/>
      <c r="U234" s="296"/>
      <c r="V234" s="296"/>
      <c r="W234" s="296"/>
      <c r="X234" s="296"/>
      <c r="Y234" s="296"/>
      <c r="Z234" s="296"/>
      <c r="AA234" s="296"/>
      <c r="AB234" s="296"/>
      <c r="AC234" s="296"/>
      <c r="AD234" s="296"/>
      <c r="AE234" s="296"/>
    </row>
    <row r="235" spans="1:31">
      <c r="A235" s="299"/>
      <c r="B235" s="299"/>
      <c r="C235" s="296"/>
      <c r="D235" s="296"/>
      <c r="E235" s="296"/>
      <c r="F235" s="296"/>
      <c r="G235" s="296"/>
      <c r="H235" s="296"/>
      <c r="I235" s="296"/>
      <c r="J235" s="296"/>
      <c r="K235" s="296"/>
      <c r="L235" s="296"/>
      <c r="M235" s="296"/>
      <c r="N235" s="296"/>
      <c r="O235" s="296"/>
      <c r="P235" s="296"/>
      <c r="Q235" s="296"/>
      <c r="R235" s="296"/>
      <c r="S235" s="296"/>
      <c r="T235" s="296"/>
      <c r="U235" s="296"/>
      <c r="V235" s="296"/>
      <c r="W235" s="296"/>
      <c r="X235" s="296"/>
      <c r="Y235" s="296"/>
      <c r="Z235" s="296"/>
      <c r="AA235" s="296"/>
      <c r="AB235" s="296"/>
      <c r="AC235" s="296"/>
      <c r="AD235" s="296"/>
      <c r="AE235" s="296"/>
    </row>
    <row r="236" spans="1:31">
      <c r="A236" s="299"/>
      <c r="B236" s="299"/>
      <c r="C236" s="296"/>
      <c r="D236" s="296"/>
      <c r="E236" s="296"/>
      <c r="F236" s="296"/>
      <c r="G236" s="296"/>
      <c r="H236" s="296"/>
      <c r="I236" s="296"/>
      <c r="J236" s="296"/>
      <c r="K236" s="296"/>
      <c r="L236" s="296"/>
      <c r="M236" s="296"/>
      <c r="N236" s="296"/>
      <c r="O236" s="296"/>
      <c r="P236" s="296"/>
      <c r="Q236" s="296"/>
      <c r="R236" s="296"/>
      <c r="S236" s="296"/>
      <c r="T236" s="296"/>
      <c r="U236" s="296"/>
      <c r="V236" s="296"/>
      <c r="W236" s="296"/>
      <c r="X236" s="296"/>
      <c r="Y236" s="296"/>
      <c r="Z236" s="296"/>
      <c r="AA236" s="296"/>
      <c r="AB236" s="296"/>
      <c r="AC236" s="296"/>
      <c r="AD236" s="296"/>
      <c r="AE236" s="296"/>
    </row>
    <row r="237" spans="1:31">
      <c r="A237" s="299"/>
      <c r="B237" s="299"/>
      <c r="C237" s="296"/>
      <c r="D237" s="296"/>
      <c r="E237" s="296"/>
      <c r="F237" s="296"/>
      <c r="G237" s="296"/>
      <c r="H237" s="296"/>
      <c r="I237" s="296"/>
      <c r="J237" s="296"/>
      <c r="K237" s="296"/>
      <c r="L237" s="296"/>
      <c r="M237" s="296"/>
      <c r="N237" s="296"/>
      <c r="O237" s="296"/>
      <c r="P237" s="296"/>
      <c r="Q237" s="296"/>
      <c r="R237" s="296"/>
      <c r="S237" s="296"/>
      <c r="T237" s="296"/>
      <c r="U237" s="296"/>
      <c r="V237" s="296"/>
      <c r="W237" s="296"/>
      <c r="X237" s="296"/>
      <c r="Y237" s="296"/>
      <c r="Z237" s="296"/>
      <c r="AA237" s="296"/>
      <c r="AB237" s="296"/>
      <c r="AC237" s="296"/>
      <c r="AD237" s="296"/>
      <c r="AE237" s="296"/>
    </row>
    <row r="238" spans="1:31">
      <c r="A238" s="299"/>
      <c r="B238" s="299"/>
      <c r="C238" s="296"/>
      <c r="D238" s="296"/>
      <c r="E238" s="296"/>
      <c r="F238" s="296"/>
      <c r="G238" s="296"/>
      <c r="H238" s="296"/>
      <c r="I238" s="296"/>
      <c r="J238" s="296"/>
      <c r="K238" s="296"/>
      <c r="L238" s="296"/>
      <c r="M238" s="296"/>
      <c r="N238" s="296"/>
      <c r="O238" s="296"/>
      <c r="P238" s="296"/>
      <c r="Q238" s="296"/>
      <c r="R238" s="296"/>
      <c r="S238" s="296"/>
      <c r="T238" s="296"/>
      <c r="U238" s="296"/>
      <c r="V238" s="296"/>
      <c r="W238" s="296"/>
      <c r="X238" s="296"/>
      <c r="Y238" s="296"/>
      <c r="Z238" s="296"/>
      <c r="AA238" s="296"/>
      <c r="AB238" s="296"/>
      <c r="AC238" s="296"/>
      <c r="AD238" s="296"/>
      <c r="AE238" s="296"/>
    </row>
    <row r="239" spans="1:31">
      <c r="A239" s="299"/>
      <c r="B239" s="299"/>
      <c r="C239" s="296"/>
      <c r="D239" s="296"/>
      <c r="E239" s="296"/>
      <c r="F239" s="296"/>
      <c r="G239" s="296"/>
      <c r="H239" s="296"/>
      <c r="I239" s="296"/>
      <c r="J239" s="296"/>
      <c r="K239" s="296"/>
      <c r="L239" s="296"/>
      <c r="M239" s="296"/>
      <c r="N239" s="296"/>
      <c r="O239" s="296"/>
      <c r="P239" s="296"/>
      <c r="Q239" s="296"/>
      <c r="R239" s="296"/>
      <c r="S239" s="296"/>
      <c r="T239" s="296"/>
      <c r="U239" s="296"/>
      <c r="V239" s="296"/>
      <c r="W239" s="296"/>
      <c r="X239" s="296"/>
      <c r="Y239" s="296"/>
      <c r="Z239" s="296"/>
      <c r="AA239" s="296"/>
      <c r="AB239" s="296"/>
      <c r="AC239" s="296"/>
      <c r="AD239" s="296"/>
      <c r="AE239" s="296"/>
    </row>
    <row r="240" spans="1:31">
      <c r="A240" s="299"/>
      <c r="B240" s="299"/>
      <c r="C240" s="296"/>
      <c r="D240" s="296"/>
      <c r="E240" s="296"/>
      <c r="F240" s="296"/>
      <c r="G240" s="296"/>
      <c r="H240" s="296"/>
      <c r="I240" s="296"/>
      <c r="J240" s="296"/>
      <c r="K240" s="296"/>
      <c r="L240" s="296"/>
      <c r="M240" s="296"/>
      <c r="N240" s="296"/>
      <c r="O240" s="296"/>
      <c r="P240" s="296"/>
      <c r="Q240" s="296"/>
      <c r="R240" s="296"/>
      <c r="S240" s="296"/>
      <c r="T240" s="296"/>
      <c r="U240" s="296"/>
      <c r="V240" s="296"/>
      <c r="W240" s="296"/>
      <c r="X240" s="296"/>
      <c r="Y240" s="296"/>
      <c r="Z240" s="296"/>
      <c r="AA240" s="296"/>
      <c r="AB240" s="296"/>
      <c r="AC240" s="296"/>
      <c r="AD240" s="296"/>
      <c r="AE240" s="296"/>
    </row>
    <row r="241" spans="1:31">
      <c r="A241" s="299"/>
      <c r="B241" s="299"/>
      <c r="C241" s="296"/>
      <c r="D241" s="296"/>
      <c r="E241" s="296"/>
      <c r="F241" s="296"/>
      <c r="G241" s="296"/>
      <c r="H241" s="296"/>
      <c r="I241" s="296"/>
      <c r="J241" s="296"/>
      <c r="K241" s="296"/>
      <c r="L241" s="296"/>
      <c r="M241" s="296"/>
      <c r="N241" s="296"/>
      <c r="O241" s="296"/>
      <c r="P241" s="296"/>
      <c r="Q241" s="296"/>
      <c r="R241" s="296"/>
      <c r="S241" s="296"/>
      <c r="T241" s="296"/>
      <c r="U241" s="296"/>
      <c r="V241" s="296"/>
      <c r="W241" s="296"/>
      <c r="X241" s="296"/>
      <c r="Y241" s="296"/>
      <c r="Z241" s="296"/>
      <c r="AA241" s="296"/>
      <c r="AB241" s="296"/>
      <c r="AC241" s="296"/>
      <c r="AD241" s="296"/>
      <c r="AE241" s="296"/>
    </row>
    <row r="242" spans="1:31">
      <c r="A242" s="299"/>
      <c r="B242" s="299"/>
      <c r="C242" s="296"/>
      <c r="D242" s="296"/>
      <c r="E242" s="296"/>
      <c r="F242" s="296"/>
      <c r="G242" s="296"/>
      <c r="H242" s="296"/>
      <c r="I242" s="296"/>
      <c r="J242" s="296"/>
      <c r="K242" s="296"/>
      <c r="L242" s="296"/>
      <c r="M242" s="296"/>
      <c r="N242" s="296"/>
      <c r="O242" s="296"/>
      <c r="P242" s="296"/>
      <c r="Q242" s="296"/>
      <c r="R242" s="296"/>
      <c r="S242" s="296"/>
      <c r="T242" s="296"/>
      <c r="U242" s="296"/>
      <c r="V242" s="296"/>
      <c r="W242" s="296"/>
      <c r="X242" s="296"/>
      <c r="Y242" s="296"/>
      <c r="Z242" s="296"/>
      <c r="AA242" s="296"/>
      <c r="AB242" s="296"/>
      <c r="AC242" s="296"/>
      <c r="AD242" s="296"/>
      <c r="AE242" s="296"/>
    </row>
    <row r="243" spans="1:31">
      <c r="A243" s="299"/>
      <c r="B243" s="299"/>
      <c r="C243" s="296"/>
      <c r="D243" s="296"/>
      <c r="E243" s="296"/>
      <c r="F243" s="296"/>
      <c r="G243" s="296"/>
      <c r="H243" s="296"/>
      <c r="I243" s="296"/>
      <c r="J243" s="296"/>
      <c r="K243" s="296"/>
      <c r="L243" s="296"/>
      <c r="M243" s="296"/>
      <c r="N243" s="296"/>
      <c r="O243" s="296"/>
      <c r="P243" s="296"/>
      <c r="Q243" s="296"/>
      <c r="R243" s="296"/>
      <c r="S243" s="296"/>
      <c r="T243" s="296"/>
      <c r="U243" s="296"/>
      <c r="V243" s="296"/>
      <c r="W243" s="296"/>
      <c r="X243" s="296"/>
      <c r="Y243" s="296"/>
      <c r="Z243" s="296"/>
      <c r="AA243" s="296"/>
      <c r="AB243" s="296"/>
      <c r="AC243" s="296"/>
      <c r="AD243" s="296"/>
      <c r="AE243" s="296"/>
    </row>
    <row r="244" spans="1:31">
      <c r="A244" s="299"/>
      <c r="B244" s="299"/>
      <c r="C244" s="296"/>
      <c r="D244" s="296"/>
      <c r="E244" s="296"/>
      <c r="F244" s="296"/>
      <c r="G244" s="296"/>
      <c r="H244" s="296"/>
      <c r="I244" s="296"/>
      <c r="J244" s="296"/>
      <c r="K244" s="296"/>
      <c r="L244" s="296"/>
      <c r="M244" s="296"/>
      <c r="N244" s="296"/>
      <c r="O244" s="296"/>
      <c r="P244" s="296"/>
      <c r="Q244" s="296"/>
      <c r="R244" s="296"/>
      <c r="S244" s="296"/>
      <c r="T244" s="296"/>
      <c r="U244" s="296"/>
      <c r="V244" s="296"/>
      <c r="W244" s="296"/>
      <c r="X244" s="296"/>
      <c r="Y244" s="296"/>
      <c r="Z244" s="296"/>
      <c r="AA244" s="296"/>
      <c r="AB244" s="296"/>
      <c r="AC244" s="296"/>
      <c r="AD244" s="296"/>
      <c r="AE244" s="296"/>
    </row>
    <row r="245" spans="1:31">
      <c r="A245" s="299"/>
      <c r="B245" s="299"/>
      <c r="C245" s="296"/>
      <c r="D245" s="296"/>
      <c r="E245" s="296"/>
      <c r="F245" s="296"/>
      <c r="G245" s="296"/>
      <c r="H245" s="296"/>
      <c r="I245" s="296"/>
      <c r="J245" s="296"/>
      <c r="K245" s="296"/>
      <c r="L245" s="296"/>
      <c r="M245" s="296"/>
      <c r="N245" s="296"/>
      <c r="O245" s="296"/>
      <c r="P245" s="296"/>
      <c r="Q245" s="296"/>
      <c r="R245" s="296"/>
      <c r="S245" s="296"/>
      <c r="T245" s="296"/>
      <c r="U245" s="296"/>
      <c r="V245" s="296"/>
      <c r="W245" s="296"/>
      <c r="X245" s="296"/>
      <c r="Y245" s="296"/>
      <c r="Z245" s="296"/>
      <c r="AA245" s="296"/>
      <c r="AB245" s="296"/>
      <c r="AC245" s="296"/>
      <c r="AD245" s="296"/>
      <c r="AE245" s="296"/>
    </row>
    <row r="246" spans="1:31">
      <c r="A246" s="299"/>
      <c r="B246" s="299"/>
      <c r="C246" s="296"/>
      <c r="D246" s="296"/>
      <c r="E246" s="296"/>
      <c r="F246" s="296"/>
      <c r="G246" s="296"/>
      <c r="H246" s="296"/>
      <c r="I246" s="296"/>
      <c r="J246" s="296"/>
      <c r="K246" s="296"/>
      <c r="L246" s="296"/>
      <c r="M246" s="296"/>
      <c r="N246" s="296"/>
      <c r="O246" s="296"/>
      <c r="P246" s="296"/>
      <c r="Q246" s="296"/>
      <c r="R246" s="296"/>
      <c r="S246" s="296"/>
      <c r="T246" s="296"/>
      <c r="U246" s="296"/>
      <c r="V246" s="296"/>
      <c r="W246" s="296"/>
      <c r="X246" s="296"/>
      <c r="Y246" s="296"/>
      <c r="Z246" s="296"/>
      <c r="AA246" s="296"/>
      <c r="AB246" s="296"/>
      <c r="AC246" s="296"/>
      <c r="AD246" s="296"/>
      <c r="AE246" s="296"/>
    </row>
    <row r="247" spans="1:31">
      <c r="A247" s="299"/>
      <c r="B247" s="299"/>
      <c r="C247" s="296"/>
      <c r="D247" s="296"/>
      <c r="E247" s="296"/>
      <c r="F247" s="296"/>
      <c r="G247" s="296"/>
      <c r="H247" s="296"/>
      <c r="I247" s="296"/>
      <c r="J247" s="296"/>
      <c r="K247" s="296"/>
      <c r="L247" s="296"/>
      <c r="M247" s="296"/>
      <c r="N247" s="296"/>
      <c r="O247" s="296"/>
      <c r="P247" s="296"/>
      <c r="Q247" s="296"/>
      <c r="R247" s="296"/>
      <c r="S247" s="296"/>
      <c r="T247" s="296"/>
      <c r="U247" s="296"/>
      <c r="V247" s="296"/>
      <c r="W247" s="296"/>
      <c r="X247" s="296"/>
      <c r="Y247" s="296"/>
      <c r="Z247" s="296"/>
      <c r="AA247" s="296"/>
      <c r="AB247" s="296"/>
      <c r="AC247" s="296"/>
      <c r="AD247" s="296"/>
      <c r="AE247" s="296"/>
    </row>
    <row r="248" spans="1:31">
      <c r="A248" s="299"/>
      <c r="B248" s="299"/>
      <c r="C248" s="296"/>
      <c r="D248" s="296"/>
      <c r="E248" s="296"/>
      <c r="F248" s="296"/>
      <c r="G248" s="296"/>
      <c r="H248" s="296"/>
      <c r="I248" s="296"/>
      <c r="J248" s="296"/>
      <c r="K248" s="296"/>
      <c r="L248" s="296"/>
      <c r="M248" s="296"/>
      <c r="N248" s="296"/>
      <c r="O248" s="296"/>
      <c r="P248" s="296"/>
      <c r="Q248" s="296"/>
      <c r="R248" s="296"/>
      <c r="S248" s="296"/>
      <c r="T248" s="296"/>
      <c r="U248" s="296"/>
      <c r="V248" s="296"/>
      <c r="W248" s="296"/>
      <c r="X248" s="296"/>
      <c r="Y248" s="296"/>
      <c r="Z248" s="296"/>
      <c r="AA248" s="296"/>
      <c r="AB248" s="296"/>
      <c r="AC248" s="296"/>
      <c r="AD248" s="296"/>
      <c r="AE248" s="296"/>
    </row>
    <row r="249" spans="1:31">
      <c r="A249" s="299"/>
      <c r="B249" s="299"/>
      <c r="C249" s="296"/>
      <c r="D249" s="296"/>
      <c r="E249" s="296"/>
      <c r="F249" s="296"/>
      <c r="G249" s="296"/>
      <c r="H249" s="296"/>
      <c r="I249" s="296"/>
      <c r="J249" s="296"/>
      <c r="K249" s="296"/>
      <c r="L249" s="296"/>
      <c r="M249" s="296"/>
      <c r="N249" s="296"/>
      <c r="O249" s="296"/>
      <c r="P249" s="296"/>
      <c r="Q249" s="296"/>
      <c r="R249" s="296"/>
      <c r="S249" s="296"/>
      <c r="T249" s="296"/>
      <c r="U249" s="296"/>
      <c r="V249" s="296"/>
      <c r="W249" s="296"/>
      <c r="X249" s="296"/>
      <c r="Y249" s="296"/>
      <c r="Z249" s="296"/>
      <c r="AA249" s="296"/>
      <c r="AB249" s="296"/>
      <c r="AC249" s="296"/>
      <c r="AD249" s="296"/>
      <c r="AE249" s="296"/>
    </row>
    <row r="250" spans="1:31">
      <c r="A250" s="299"/>
      <c r="B250" s="299"/>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6"/>
      <c r="AB250" s="296"/>
      <c r="AC250" s="296"/>
      <c r="AD250" s="296"/>
      <c r="AE250" s="296"/>
    </row>
    <row r="251" spans="1:31">
      <c r="A251" s="299"/>
      <c r="B251" s="299"/>
      <c r="C251" s="296"/>
      <c r="D251" s="296"/>
      <c r="E251" s="296"/>
      <c r="F251" s="296"/>
      <c r="G251" s="296"/>
      <c r="H251" s="296"/>
      <c r="I251" s="296"/>
      <c r="J251" s="296"/>
      <c r="K251" s="296"/>
      <c r="L251" s="296"/>
      <c r="M251" s="296"/>
      <c r="N251" s="296"/>
      <c r="O251" s="296"/>
      <c r="P251" s="296"/>
      <c r="Q251" s="296"/>
      <c r="R251" s="296"/>
      <c r="S251" s="296"/>
      <c r="T251" s="296"/>
      <c r="U251" s="296"/>
      <c r="V251" s="296"/>
      <c r="W251" s="296"/>
      <c r="X251" s="296"/>
      <c r="Y251" s="296"/>
      <c r="Z251" s="296"/>
      <c r="AA251" s="296"/>
      <c r="AB251" s="296"/>
      <c r="AC251" s="296"/>
      <c r="AD251" s="296"/>
      <c r="AE251" s="296"/>
    </row>
    <row r="252" spans="1:31">
      <c r="A252" s="299"/>
      <c r="B252" s="299"/>
      <c r="C252" s="296"/>
      <c r="D252" s="296"/>
      <c r="E252" s="296"/>
      <c r="F252" s="296"/>
      <c r="G252" s="296"/>
      <c r="H252" s="296"/>
      <c r="I252" s="296"/>
      <c r="J252" s="296"/>
      <c r="K252" s="296"/>
      <c r="L252" s="296"/>
      <c r="M252" s="296"/>
      <c r="N252" s="296"/>
      <c r="O252" s="296"/>
      <c r="P252" s="296"/>
      <c r="Q252" s="296"/>
      <c r="R252" s="296"/>
      <c r="S252" s="296"/>
      <c r="T252" s="296"/>
      <c r="U252" s="296"/>
      <c r="V252" s="296"/>
      <c r="W252" s="296"/>
      <c r="X252" s="296"/>
      <c r="Y252" s="296"/>
      <c r="Z252" s="296"/>
      <c r="AA252" s="296"/>
      <c r="AB252" s="296"/>
      <c r="AC252" s="296"/>
      <c r="AD252" s="296"/>
      <c r="AE252" s="296"/>
    </row>
    <row r="253" spans="1:31">
      <c r="A253" s="299"/>
      <c r="B253" s="299"/>
      <c r="C253" s="296"/>
      <c r="D253" s="296"/>
      <c r="E253" s="296"/>
      <c r="F253" s="296"/>
      <c r="G253" s="296"/>
      <c r="H253" s="296"/>
      <c r="I253" s="296"/>
      <c r="J253" s="296"/>
      <c r="K253" s="296"/>
      <c r="L253" s="296"/>
      <c r="M253" s="296"/>
      <c r="N253" s="296"/>
      <c r="O253" s="296"/>
      <c r="P253" s="296"/>
      <c r="Q253" s="296"/>
      <c r="R253" s="296"/>
      <c r="S253" s="296"/>
      <c r="T253" s="296"/>
      <c r="U253" s="296"/>
      <c r="V253" s="296"/>
      <c r="W253" s="296"/>
      <c r="X253" s="296"/>
      <c r="Y253" s="296"/>
      <c r="Z253" s="296"/>
      <c r="AA253" s="296"/>
      <c r="AB253" s="296"/>
      <c r="AC253" s="296"/>
      <c r="AD253" s="296"/>
      <c r="AE253" s="296"/>
    </row>
    <row r="254" spans="1:31">
      <c r="A254" s="299"/>
      <c r="B254" s="299"/>
      <c r="C254" s="296"/>
      <c r="D254" s="296"/>
      <c r="E254" s="296"/>
      <c r="F254" s="296"/>
      <c r="G254" s="296"/>
      <c r="H254" s="296"/>
      <c r="I254" s="296"/>
      <c r="J254" s="296"/>
      <c r="K254" s="296"/>
      <c r="L254" s="296"/>
      <c r="M254" s="296"/>
      <c r="N254" s="296"/>
      <c r="O254" s="296"/>
      <c r="P254" s="296"/>
      <c r="Q254" s="296"/>
      <c r="R254" s="296"/>
      <c r="S254" s="296"/>
      <c r="T254" s="296"/>
      <c r="U254" s="296"/>
      <c r="V254" s="296"/>
      <c r="W254" s="296"/>
      <c r="X254" s="296"/>
      <c r="Y254" s="296"/>
      <c r="Z254" s="296"/>
      <c r="AA254" s="296"/>
      <c r="AB254" s="296"/>
      <c r="AC254" s="296"/>
      <c r="AD254" s="296"/>
      <c r="AE254" s="296"/>
    </row>
    <row r="255" spans="1:31">
      <c r="A255" s="299"/>
      <c r="B255" s="299"/>
      <c r="C255" s="296"/>
      <c r="D255" s="296"/>
      <c r="E255" s="296"/>
      <c r="F255" s="296"/>
      <c r="G255" s="296"/>
      <c r="H255" s="296"/>
      <c r="I255" s="296"/>
      <c r="J255" s="296"/>
      <c r="K255" s="296"/>
      <c r="L255" s="296"/>
      <c r="M255" s="296"/>
      <c r="N255" s="296"/>
      <c r="O255" s="296"/>
      <c r="P255" s="296"/>
      <c r="Q255" s="296"/>
      <c r="R255" s="296"/>
      <c r="S255" s="296"/>
      <c r="T255" s="296"/>
      <c r="U255" s="296"/>
      <c r="V255" s="296"/>
      <c r="W255" s="296"/>
      <c r="X255" s="296"/>
      <c r="Y255" s="296"/>
      <c r="Z255" s="296"/>
      <c r="AA255" s="296"/>
      <c r="AB255" s="296"/>
      <c r="AC255" s="296"/>
      <c r="AD255" s="296"/>
      <c r="AE255" s="296"/>
    </row>
    <row r="256" spans="1:31">
      <c r="A256" s="299"/>
      <c r="B256" s="299"/>
      <c r="C256" s="296"/>
      <c r="D256" s="296"/>
      <c r="E256" s="296"/>
      <c r="F256" s="296"/>
      <c r="G256" s="296"/>
      <c r="H256" s="296"/>
      <c r="I256" s="296"/>
      <c r="J256" s="296"/>
      <c r="K256" s="296"/>
      <c r="L256" s="296"/>
      <c r="M256" s="296"/>
      <c r="N256" s="296"/>
      <c r="O256" s="296"/>
      <c r="P256" s="296"/>
      <c r="Q256" s="296"/>
      <c r="R256" s="296"/>
      <c r="S256" s="296"/>
      <c r="T256" s="296"/>
      <c r="U256" s="296"/>
      <c r="V256" s="296"/>
      <c r="W256" s="296"/>
      <c r="X256" s="296"/>
      <c r="Y256" s="296"/>
      <c r="Z256" s="296"/>
      <c r="AA256" s="296"/>
      <c r="AB256" s="296"/>
      <c r="AC256" s="296"/>
      <c r="AD256" s="296"/>
      <c r="AE256" s="296"/>
    </row>
    <row r="257" spans="1:31">
      <c r="A257" s="299"/>
      <c r="B257" s="299"/>
      <c r="C257" s="296"/>
      <c r="D257" s="296"/>
      <c r="E257" s="296"/>
      <c r="F257" s="296"/>
      <c r="G257" s="296"/>
      <c r="H257" s="296"/>
      <c r="I257" s="296"/>
      <c r="J257" s="296"/>
      <c r="K257" s="296"/>
      <c r="L257" s="296"/>
      <c r="M257" s="296"/>
      <c r="N257" s="296"/>
      <c r="O257" s="296"/>
      <c r="P257" s="296"/>
      <c r="Q257" s="296"/>
      <c r="R257" s="296"/>
      <c r="S257" s="296"/>
      <c r="T257" s="296"/>
      <c r="U257" s="296"/>
      <c r="V257" s="296"/>
      <c r="W257" s="296"/>
      <c r="X257" s="296"/>
      <c r="Y257" s="296"/>
      <c r="Z257" s="296"/>
      <c r="AA257" s="296"/>
      <c r="AB257" s="296"/>
      <c r="AC257" s="296"/>
      <c r="AD257" s="296"/>
      <c r="AE257" s="296"/>
    </row>
    <row r="258" spans="1:31">
      <c r="A258" s="299"/>
      <c r="B258" s="299"/>
      <c r="C258" s="296"/>
      <c r="D258" s="296"/>
      <c r="E258" s="296"/>
      <c r="F258" s="296"/>
      <c r="G258" s="296"/>
      <c r="H258" s="296"/>
      <c r="I258" s="296"/>
      <c r="J258" s="296"/>
      <c r="K258" s="296"/>
      <c r="L258" s="296"/>
      <c r="M258" s="296"/>
      <c r="N258" s="296"/>
      <c r="O258" s="296"/>
      <c r="P258" s="296"/>
      <c r="Q258" s="296"/>
      <c r="R258" s="296"/>
      <c r="S258" s="296"/>
      <c r="T258" s="296"/>
      <c r="U258" s="296"/>
      <c r="V258" s="296"/>
      <c r="W258" s="296"/>
      <c r="X258" s="296"/>
      <c r="Y258" s="296"/>
      <c r="Z258" s="296"/>
      <c r="AA258" s="296"/>
      <c r="AB258" s="296"/>
      <c r="AC258" s="296"/>
      <c r="AD258" s="296"/>
      <c r="AE258" s="296"/>
    </row>
    <row r="259" spans="1:31">
      <c r="A259" s="299"/>
      <c r="B259" s="299"/>
      <c r="C259" s="296"/>
      <c r="D259" s="296"/>
      <c r="E259" s="296"/>
      <c r="F259" s="296"/>
      <c r="G259" s="296"/>
      <c r="H259" s="296"/>
      <c r="I259" s="296"/>
      <c r="J259" s="296"/>
      <c r="K259" s="296"/>
      <c r="L259" s="296"/>
      <c r="M259" s="296"/>
      <c r="N259" s="296"/>
      <c r="O259" s="296"/>
      <c r="P259" s="296"/>
      <c r="Q259" s="296"/>
      <c r="R259" s="296"/>
      <c r="S259" s="296"/>
      <c r="T259" s="296"/>
      <c r="U259" s="296"/>
      <c r="V259" s="296"/>
      <c r="W259" s="296"/>
      <c r="X259" s="296"/>
      <c r="Y259" s="296"/>
      <c r="Z259" s="296"/>
      <c r="AA259" s="296"/>
      <c r="AB259" s="296"/>
      <c r="AC259" s="296"/>
      <c r="AD259" s="296"/>
      <c r="AE259" s="296"/>
    </row>
    <row r="260" spans="1:31">
      <c r="A260" s="299"/>
      <c r="B260" s="299"/>
      <c r="C260" s="296"/>
      <c r="D260" s="296"/>
      <c r="E260" s="296"/>
      <c r="F260" s="296"/>
      <c r="G260" s="296"/>
      <c r="H260" s="296"/>
      <c r="I260" s="296"/>
      <c r="J260" s="296"/>
      <c r="K260" s="296"/>
      <c r="L260" s="296"/>
      <c r="M260" s="296"/>
      <c r="N260" s="296"/>
      <c r="O260" s="296"/>
      <c r="P260" s="296"/>
      <c r="Q260" s="296"/>
      <c r="R260" s="296"/>
      <c r="S260" s="296"/>
      <c r="T260" s="296"/>
      <c r="U260" s="296"/>
      <c r="V260" s="296"/>
      <c r="W260" s="296"/>
      <c r="X260" s="296"/>
      <c r="Y260" s="296"/>
      <c r="Z260" s="296"/>
      <c r="AA260" s="296"/>
      <c r="AB260" s="296"/>
      <c r="AC260" s="296"/>
      <c r="AD260" s="296"/>
      <c r="AE260" s="296"/>
    </row>
    <row r="261" spans="1:31">
      <c r="A261" s="299"/>
      <c r="B261" s="299"/>
      <c r="C261" s="296"/>
      <c r="D261" s="296"/>
      <c r="E261" s="296"/>
      <c r="F261" s="296"/>
      <c r="G261" s="296"/>
      <c r="H261" s="296"/>
      <c r="I261" s="296"/>
      <c r="J261" s="296"/>
      <c r="K261" s="296"/>
      <c r="L261" s="296"/>
      <c r="M261" s="296"/>
      <c r="N261" s="296"/>
      <c r="O261" s="296"/>
      <c r="P261" s="296"/>
      <c r="Q261" s="296"/>
      <c r="R261" s="296"/>
      <c r="S261" s="296"/>
      <c r="T261" s="296"/>
      <c r="U261" s="296"/>
      <c r="V261" s="296"/>
      <c r="W261" s="296"/>
      <c r="X261" s="296"/>
      <c r="Y261" s="296"/>
      <c r="Z261" s="296"/>
      <c r="AA261" s="296"/>
      <c r="AB261" s="296"/>
      <c r="AC261" s="296"/>
      <c r="AD261" s="296"/>
      <c r="AE261" s="296"/>
    </row>
    <row r="262" spans="1:31">
      <c r="A262" s="299"/>
      <c r="B262" s="299"/>
      <c r="C262" s="296"/>
      <c r="D262" s="296"/>
      <c r="E262" s="296"/>
      <c r="F262" s="296"/>
      <c r="G262" s="296"/>
      <c r="H262" s="296"/>
      <c r="I262" s="296"/>
      <c r="J262" s="296"/>
      <c r="K262" s="296"/>
      <c r="L262" s="296"/>
      <c r="M262" s="296"/>
      <c r="N262" s="296"/>
      <c r="O262" s="296"/>
      <c r="P262" s="296"/>
      <c r="Q262" s="296"/>
      <c r="R262" s="296"/>
      <c r="S262" s="296"/>
      <c r="T262" s="296"/>
      <c r="U262" s="296"/>
      <c r="V262" s="296"/>
      <c r="W262" s="296"/>
      <c r="X262" s="296"/>
      <c r="Y262" s="296"/>
      <c r="Z262" s="296"/>
      <c r="AA262" s="296"/>
      <c r="AB262" s="296"/>
      <c r="AC262" s="296"/>
      <c r="AD262" s="296"/>
      <c r="AE262" s="296"/>
    </row>
    <row r="263" spans="1:31">
      <c r="A263" s="299"/>
      <c r="B263" s="299"/>
      <c r="C263" s="296"/>
      <c r="D263" s="296"/>
      <c r="E263" s="296"/>
      <c r="F263" s="296"/>
      <c r="G263" s="296"/>
      <c r="H263" s="296"/>
      <c r="I263" s="296"/>
      <c r="J263" s="296"/>
      <c r="K263" s="296"/>
      <c r="L263" s="296"/>
      <c r="M263" s="296"/>
      <c r="N263" s="296"/>
      <c r="O263" s="296"/>
      <c r="P263" s="296"/>
      <c r="Q263" s="296"/>
      <c r="R263" s="296"/>
      <c r="S263" s="296"/>
      <c r="T263" s="296"/>
      <c r="U263" s="296"/>
      <c r="V263" s="296"/>
      <c r="W263" s="296"/>
      <c r="X263" s="296"/>
      <c r="Y263" s="296"/>
      <c r="Z263" s="296"/>
      <c r="AA263" s="296"/>
      <c r="AB263" s="296"/>
      <c r="AC263" s="296"/>
      <c r="AD263" s="296"/>
      <c r="AE263" s="296"/>
    </row>
    <row r="264" spans="1:31">
      <c r="A264" s="299"/>
      <c r="B264" s="299"/>
      <c r="C264" s="296"/>
      <c r="D264" s="296"/>
      <c r="E264" s="296"/>
      <c r="F264" s="296"/>
      <c r="G264" s="296"/>
      <c r="H264" s="296"/>
      <c r="I264" s="296"/>
      <c r="J264" s="296"/>
      <c r="K264" s="296"/>
      <c r="L264" s="296"/>
      <c r="M264" s="296"/>
      <c r="N264" s="296"/>
      <c r="O264" s="296"/>
      <c r="P264" s="296"/>
      <c r="Q264" s="296"/>
      <c r="R264" s="296"/>
      <c r="S264" s="296"/>
      <c r="T264" s="296"/>
      <c r="U264" s="296"/>
      <c r="V264" s="296"/>
      <c r="W264" s="296"/>
      <c r="X264" s="296"/>
      <c r="Y264" s="296"/>
      <c r="Z264" s="296"/>
      <c r="AA264" s="296"/>
      <c r="AB264" s="296"/>
      <c r="AC264" s="296"/>
      <c r="AD264" s="296"/>
      <c r="AE264" s="296"/>
    </row>
    <row r="265" spans="1:31">
      <c r="A265" s="299"/>
      <c r="B265" s="299"/>
      <c r="C265" s="296"/>
      <c r="D265" s="296"/>
      <c r="E265" s="296"/>
      <c r="F265" s="296"/>
      <c r="G265" s="296"/>
      <c r="H265" s="296"/>
      <c r="I265" s="296"/>
      <c r="J265" s="296"/>
      <c r="K265" s="296"/>
      <c r="L265" s="296"/>
      <c r="M265" s="296"/>
      <c r="N265" s="296"/>
      <c r="O265" s="296"/>
      <c r="P265" s="296"/>
      <c r="Q265" s="296"/>
      <c r="R265" s="296"/>
      <c r="S265" s="296"/>
      <c r="T265" s="296"/>
      <c r="U265" s="296"/>
      <c r="V265" s="296"/>
      <c r="W265" s="296"/>
      <c r="X265" s="296"/>
      <c r="Y265" s="296"/>
      <c r="Z265" s="296"/>
      <c r="AA265" s="296"/>
      <c r="AB265" s="296"/>
      <c r="AC265" s="296"/>
      <c r="AD265" s="296"/>
      <c r="AE265" s="296"/>
    </row>
    <row r="266" spans="1:31">
      <c r="A266" s="299"/>
      <c r="B266" s="299"/>
      <c r="C266" s="296"/>
      <c r="D266" s="296"/>
      <c r="E266" s="296"/>
      <c r="F266" s="296"/>
      <c r="G266" s="296"/>
      <c r="H266" s="296"/>
      <c r="I266" s="296"/>
      <c r="J266" s="296"/>
      <c r="K266" s="296"/>
      <c r="L266" s="296"/>
      <c r="M266" s="296"/>
      <c r="N266" s="296"/>
      <c r="O266" s="296"/>
      <c r="P266" s="296"/>
      <c r="Q266" s="296"/>
      <c r="R266" s="296"/>
      <c r="S266" s="296"/>
      <c r="T266" s="296"/>
      <c r="U266" s="296"/>
      <c r="V266" s="296"/>
      <c r="W266" s="296"/>
      <c r="X266" s="296"/>
      <c r="Y266" s="296"/>
      <c r="Z266" s="296"/>
      <c r="AA266" s="296"/>
      <c r="AB266" s="296"/>
      <c r="AC266" s="296"/>
      <c r="AD266" s="296"/>
      <c r="AE266" s="296"/>
    </row>
    <row r="267" spans="1:31">
      <c r="A267" s="299"/>
      <c r="B267" s="299"/>
      <c r="C267" s="296"/>
      <c r="D267" s="296"/>
      <c r="E267" s="296"/>
      <c r="F267" s="296"/>
      <c r="G267" s="296"/>
      <c r="H267" s="296"/>
      <c r="I267" s="296"/>
      <c r="J267" s="296"/>
      <c r="K267" s="296"/>
      <c r="L267" s="296"/>
      <c r="M267" s="296"/>
      <c r="N267" s="296"/>
      <c r="O267" s="296"/>
      <c r="P267" s="296"/>
      <c r="Q267" s="296"/>
      <c r="R267" s="296"/>
      <c r="S267" s="296"/>
      <c r="T267" s="296"/>
      <c r="U267" s="296"/>
      <c r="V267" s="296"/>
      <c r="W267" s="296"/>
      <c r="X267" s="296"/>
      <c r="Y267" s="296"/>
      <c r="Z267" s="296"/>
      <c r="AA267" s="296"/>
      <c r="AB267" s="296"/>
      <c r="AC267" s="296"/>
      <c r="AD267" s="296"/>
      <c r="AE267" s="296"/>
    </row>
    <row r="268" spans="1:31">
      <c r="A268" s="299"/>
      <c r="B268" s="299"/>
      <c r="C268" s="296"/>
      <c r="D268" s="296"/>
      <c r="E268" s="296"/>
      <c r="F268" s="296"/>
      <c r="G268" s="296"/>
      <c r="H268" s="296"/>
      <c r="I268" s="296"/>
      <c r="J268" s="296"/>
      <c r="K268" s="296"/>
      <c r="L268" s="296"/>
      <c r="M268" s="296"/>
      <c r="N268" s="296"/>
      <c r="O268" s="296"/>
      <c r="P268" s="296"/>
      <c r="Q268" s="296"/>
      <c r="R268" s="296"/>
      <c r="S268" s="296"/>
      <c r="T268" s="296"/>
      <c r="U268" s="296"/>
      <c r="V268" s="296"/>
      <c r="W268" s="296"/>
      <c r="X268" s="296"/>
      <c r="Y268" s="296"/>
      <c r="Z268" s="296"/>
      <c r="AA268" s="296"/>
      <c r="AB268" s="296"/>
      <c r="AC268" s="296"/>
      <c r="AD268" s="296"/>
      <c r="AE268" s="296"/>
    </row>
    <row r="269" spans="1:31">
      <c r="A269" s="299"/>
      <c r="B269" s="299"/>
      <c r="C269" s="296"/>
      <c r="D269" s="296"/>
      <c r="E269" s="296"/>
      <c r="F269" s="296"/>
      <c r="G269" s="296"/>
      <c r="H269" s="296"/>
      <c r="I269" s="296"/>
      <c r="J269" s="296"/>
      <c r="K269" s="296"/>
      <c r="L269" s="296"/>
      <c r="M269" s="296"/>
      <c r="N269" s="296"/>
      <c r="O269" s="296"/>
      <c r="P269" s="296"/>
      <c r="Q269" s="296"/>
      <c r="R269" s="296"/>
      <c r="S269" s="296"/>
      <c r="T269" s="296"/>
      <c r="U269" s="296"/>
      <c r="V269" s="296"/>
      <c r="W269" s="296"/>
      <c r="X269" s="296"/>
      <c r="Y269" s="296"/>
      <c r="Z269" s="296"/>
      <c r="AA269" s="296"/>
      <c r="AB269" s="296"/>
      <c r="AC269" s="296"/>
      <c r="AD269" s="296"/>
      <c r="AE269" s="296"/>
    </row>
    <row r="270" spans="1:31">
      <c r="A270" s="299"/>
      <c r="B270" s="299"/>
      <c r="C270" s="296"/>
      <c r="D270" s="296"/>
      <c r="E270" s="296"/>
      <c r="F270" s="296"/>
      <c r="G270" s="296"/>
      <c r="H270" s="296"/>
      <c r="I270" s="296"/>
      <c r="J270" s="296"/>
      <c r="K270" s="296"/>
      <c r="L270" s="296"/>
      <c r="M270" s="296"/>
      <c r="N270" s="296"/>
      <c r="O270" s="296"/>
      <c r="P270" s="296"/>
      <c r="Q270" s="296"/>
      <c r="R270" s="296"/>
      <c r="S270" s="296"/>
      <c r="T270" s="296"/>
      <c r="U270" s="296"/>
      <c r="V270" s="296"/>
      <c r="W270" s="296"/>
      <c r="X270" s="296"/>
      <c r="Y270" s="296"/>
      <c r="Z270" s="296"/>
      <c r="AA270" s="296"/>
      <c r="AB270" s="296"/>
      <c r="AC270" s="296"/>
      <c r="AD270" s="296"/>
      <c r="AE270" s="296"/>
    </row>
    <row r="271" spans="1:31">
      <c r="A271" s="299"/>
      <c r="B271" s="299"/>
      <c r="C271" s="296"/>
      <c r="D271" s="296"/>
      <c r="E271" s="296"/>
      <c r="F271" s="296"/>
      <c r="G271" s="296"/>
      <c r="H271" s="296"/>
      <c r="I271" s="296"/>
      <c r="J271" s="296"/>
      <c r="K271" s="296"/>
      <c r="L271" s="296"/>
      <c r="M271" s="296"/>
      <c r="N271" s="296"/>
      <c r="O271" s="296"/>
      <c r="P271" s="296"/>
      <c r="Q271" s="296"/>
      <c r="R271" s="296"/>
      <c r="S271" s="296"/>
      <c r="T271" s="296"/>
      <c r="U271" s="296"/>
      <c r="V271" s="296"/>
      <c r="W271" s="296"/>
      <c r="X271" s="296"/>
      <c r="Y271" s="296"/>
      <c r="Z271" s="296"/>
      <c r="AA271" s="296"/>
      <c r="AB271" s="296"/>
      <c r="AC271" s="296"/>
      <c r="AD271" s="296"/>
      <c r="AE271" s="296"/>
    </row>
    <row r="272" spans="1:31">
      <c r="A272" s="299"/>
      <c r="B272" s="299"/>
      <c r="C272" s="296"/>
      <c r="D272" s="296"/>
      <c r="E272" s="296"/>
      <c r="F272" s="296"/>
      <c r="G272" s="296"/>
      <c r="H272" s="296"/>
      <c r="I272" s="296"/>
      <c r="J272" s="296"/>
      <c r="K272" s="296"/>
      <c r="L272" s="296"/>
      <c r="M272" s="296"/>
      <c r="N272" s="296"/>
      <c r="O272" s="296"/>
      <c r="P272" s="296"/>
      <c r="Q272" s="296"/>
      <c r="R272" s="296"/>
      <c r="S272" s="296"/>
      <c r="T272" s="296"/>
      <c r="U272" s="296"/>
      <c r="V272" s="296"/>
      <c r="W272" s="296"/>
      <c r="X272" s="296"/>
      <c r="Y272" s="296"/>
      <c r="Z272" s="296"/>
      <c r="AA272" s="296"/>
      <c r="AB272" s="296"/>
      <c r="AC272" s="296"/>
      <c r="AD272" s="296"/>
      <c r="AE272" s="296"/>
    </row>
    <row r="273" spans="1:31">
      <c r="A273" s="299"/>
      <c r="B273" s="299"/>
      <c r="C273" s="296"/>
      <c r="D273" s="296"/>
      <c r="E273" s="296"/>
      <c r="F273" s="296"/>
      <c r="G273" s="296"/>
      <c r="H273" s="296"/>
      <c r="I273" s="296"/>
      <c r="J273" s="296"/>
      <c r="K273" s="296"/>
      <c r="L273" s="296"/>
      <c r="M273" s="296"/>
      <c r="N273" s="296"/>
      <c r="O273" s="296"/>
      <c r="P273" s="296"/>
      <c r="Q273" s="296"/>
      <c r="R273" s="296"/>
      <c r="S273" s="296"/>
      <c r="T273" s="296"/>
      <c r="U273" s="296"/>
      <c r="V273" s="296"/>
      <c r="W273" s="296"/>
      <c r="X273" s="296"/>
      <c r="Y273" s="296"/>
      <c r="Z273" s="296"/>
      <c r="AA273" s="296"/>
      <c r="AB273" s="296"/>
      <c r="AC273" s="296"/>
      <c r="AD273" s="296"/>
      <c r="AE273" s="296"/>
    </row>
    <row r="274" spans="1:31">
      <c r="A274" s="299"/>
      <c r="B274" s="299"/>
      <c r="C274" s="296"/>
      <c r="D274" s="296"/>
      <c r="E274" s="296"/>
      <c r="F274" s="296"/>
      <c r="G274" s="296"/>
      <c r="H274" s="296"/>
      <c r="I274" s="296"/>
      <c r="J274" s="296"/>
      <c r="K274" s="296"/>
      <c r="L274" s="296"/>
      <c r="M274" s="296"/>
      <c r="N274" s="296"/>
      <c r="O274" s="296"/>
      <c r="P274" s="296"/>
      <c r="Q274" s="296"/>
      <c r="R274" s="296"/>
      <c r="S274" s="296"/>
      <c r="T274" s="296"/>
      <c r="U274" s="296"/>
      <c r="V274" s="296"/>
      <c r="W274" s="296"/>
      <c r="X274" s="296"/>
      <c r="Y274" s="296"/>
      <c r="Z274" s="296"/>
      <c r="AA274" s="296"/>
      <c r="AB274" s="296"/>
      <c r="AC274" s="296"/>
      <c r="AD274" s="296"/>
      <c r="AE274" s="296"/>
    </row>
    <row r="275" spans="1:31">
      <c r="A275" s="299"/>
      <c r="B275" s="299"/>
      <c r="C275" s="296"/>
      <c r="D275" s="296"/>
      <c r="E275" s="296"/>
      <c r="F275" s="296"/>
      <c r="G275" s="296"/>
      <c r="H275" s="296"/>
      <c r="I275" s="296"/>
      <c r="J275" s="296"/>
      <c r="K275" s="296"/>
      <c r="L275" s="296"/>
      <c r="M275" s="296"/>
      <c r="N275" s="296"/>
      <c r="O275" s="296"/>
      <c r="P275" s="296"/>
      <c r="Q275" s="296"/>
      <c r="R275" s="296"/>
      <c r="S275" s="296"/>
      <c r="T275" s="296"/>
      <c r="U275" s="296"/>
      <c r="V275" s="296"/>
      <c r="W275" s="296"/>
      <c r="X275" s="296"/>
      <c r="Y275" s="296"/>
      <c r="Z275" s="296"/>
      <c r="AA275" s="296"/>
      <c r="AB275" s="296"/>
      <c r="AC275" s="296"/>
      <c r="AD275" s="296"/>
      <c r="AE275" s="296"/>
    </row>
    <row r="276" spans="1:31">
      <c r="A276" s="299"/>
      <c r="B276" s="299"/>
      <c r="C276" s="296"/>
      <c r="D276" s="296"/>
      <c r="E276" s="296"/>
      <c r="F276" s="296"/>
      <c r="G276" s="296"/>
      <c r="H276" s="296"/>
      <c r="I276" s="296"/>
      <c r="J276" s="296"/>
      <c r="K276" s="296"/>
      <c r="L276" s="296"/>
      <c r="M276" s="296"/>
      <c r="N276" s="296"/>
      <c r="O276" s="296"/>
      <c r="P276" s="296"/>
      <c r="Q276" s="296"/>
      <c r="R276" s="296"/>
      <c r="S276" s="296"/>
      <c r="T276" s="296"/>
      <c r="U276" s="296"/>
      <c r="V276" s="296"/>
      <c r="W276" s="296"/>
      <c r="X276" s="296"/>
      <c r="Y276" s="296"/>
      <c r="Z276" s="296"/>
      <c r="AA276" s="296"/>
      <c r="AB276" s="296"/>
      <c r="AC276" s="296"/>
      <c r="AD276" s="296"/>
      <c r="AE276" s="296"/>
    </row>
    <row r="277" spans="1:31">
      <c r="A277" s="299"/>
      <c r="B277" s="299"/>
      <c r="C277" s="296"/>
      <c r="D277" s="296"/>
      <c r="E277" s="296"/>
      <c r="F277" s="296"/>
      <c r="G277" s="296"/>
      <c r="H277" s="296"/>
      <c r="I277" s="296"/>
      <c r="J277" s="296"/>
      <c r="K277" s="296"/>
      <c r="L277" s="296"/>
      <c r="M277" s="296"/>
      <c r="N277" s="296"/>
      <c r="O277" s="296"/>
      <c r="P277" s="296"/>
      <c r="Q277" s="296"/>
      <c r="R277" s="296"/>
      <c r="S277" s="296"/>
      <c r="T277" s="296"/>
      <c r="U277" s="296"/>
      <c r="V277" s="296"/>
      <c r="W277" s="296"/>
      <c r="X277" s="296"/>
      <c r="Y277" s="296"/>
      <c r="Z277" s="296"/>
      <c r="AA277" s="296"/>
      <c r="AB277" s="296"/>
      <c r="AC277" s="296"/>
      <c r="AD277" s="296"/>
      <c r="AE277" s="296"/>
    </row>
    <row r="278" spans="1:31">
      <c r="A278" s="299"/>
      <c r="B278" s="299"/>
      <c r="C278" s="296"/>
      <c r="D278" s="296"/>
      <c r="E278" s="296"/>
      <c r="F278" s="296"/>
      <c r="G278" s="296"/>
      <c r="H278" s="296"/>
      <c r="I278" s="296"/>
      <c r="J278" s="296"/>
      <c r="K278" s="296"/>
      <c r="L278" s="296"/>
      <c r="M278" s="296"/>
      <c r="N278" s="296"/>
      <c r="O278" s="296"/>
      <c r="P278" s="296"/>
      <c r="Q278" s="296"/>
      <c r="R278" s="296"/>
      <c r="S278" s="296"/>
      <c r="T278" s="296"/>
      <c r="U278" s="296"/>
      <c r="V278" s="296"/>
      <c r="W278" s="296"/>
      <c r="X278" s="296"/>
      <c r="Y278" s="296"/>
      <c r="Z278" s="296"/>
      <c r="AA278" s="296"/>
      <c r="AB278" s="296"/>
      <c r="AC278" s="296"/>
      <c r="AD278" s="296"/>
      <c r="AE278" s="296"/>
    </row>
    <row r="279" spans="1:31">
      <c r="A279" s="299"/>
      <c r="B279" s="299"/>
      <c r="C279" s="296"/>
      <c r="D279" s="296"/>
      <c r="E279" s="296"/>
      <c r="F279" s="296"/>
      <c r="G279" s="296"/>
      <c r="H279" s="296"/>
      <c r="I279" s="296"/>
      <c r="J279" s="296"/>
      <c r="K279" s="296"/>
      <c r="L279" s="296"/>
      <c r="M279" s="296"/>
      <c r="N279" s="296"/>
      <c r="O279" s="296"/>
      <c r="P279" s="296"/>
      <c r="Q279" s="296"/>
      <c r="R279" s="296"/>
      <c r="S279" s="296"/>
      <c r="T279" s="296"/>
      <c r="U279" s="296"/>
      <c r="V279" s="296"/>
      <c r="W279" s="296"/>
      <c r="X279" s="296"/>
      <c r="Y279" s="296"/>
      <c r="Z279" s="296"/>
      <c r="AA279" s="296"/>
      <c r="AB279" s="296"/>
      <c r="AC279" s="296"/>
      <c r="AD279" s="296"/>
      <c r="AE279" s="296"/>
    </row>
    <row r="280" spans="1:31">
      <c r="A280" s="299"/>
      <c r="B280" s="299"/>
      <c r="C280" s="296"/>
      <c r="D280" s="296"/>
      <c r="E280" s="296"/>
      <c r="F280" s="296"/>
      <c r="G280" s="296"/>
      <c r="H280" s="296"/>
      <c r="I280" s="296"/>
      <c r="J280" s="296"/>
      <c r="K280" s="296"/>
      <c r="L280" s="296"/>
      <c r="M280" s="296"/>
      <c r="N280" s="296"/>
      <c r="O280" s="296"/>
      <c r="P280" s="296"/>
      <c r="Q280" s="296"/>
      <c r="R280" s="296"/>
      <c r="S280" s="296"/>
      <c r="T280" s="296"/>
      <c r="U280" s="296"/>
      <c r="V280" s="296"/>
      <c r="W280" s="296"/>
      <c r="X280" s="296"/>
      <c r="Y280" s="296"/>
      <c r="Z280" s="296"/>
      <c r="AA280" s="296"/>
      <c r="AB280" s="296"/>
      <c r="AC280" s="296"/>
      <c r="AD280" s="296"/>
      <c r="AE280" s="296"/>
    </row>
    <row r="281" spans="1:31">
      <c r="A281" s="299"/>
      <c r="B281" s="299"/>
      <c r="C281" s="296"/>
      <c r="D281" s="296"/>
      <c r="E281" s="296"/>
      <c r="F281" s="296"/>
      <c r="G281" s="296"/>
      <c r="H281" s="296"/>
      <c r="I281" s="296"/>
      <c r="J281" s="296"/>
      <c r="K281" s="296"/>
      <c r="L281" s="296"/>
      <c r="M281" s="296"/>
      <c r="N281" s="296"/>
      <c r="O281" s="296"/>
      <c r="P281" s="296"/>
      <c r="Q281" s="296"/>
      <c r="R281" s="296"/>
      <c r="S281" s="296"/>
      <c r="T281" s="296"/>
      <c r="U281" s="296"/>
      <c r="V281" s="296"/>
      <c r="W281" s="296"/>
      <c r="X281" s="296"/>
      <c r="Y281" s="296"/>
      <c r="Z281" s="296"/>
      <c r="AA281" s="296"/>
      <c r="AB281" s="296"/>
      <c r="AC281" s="296"/>
      <c r="AD281" s="296"/>
      <c r="AE281" s="296"/>
    </row>
    <row r="282" spans="1:31">
      <c r="A282" s="299"/>
      <c r="B282" s="299"/>
      <c r="C282" s="296"/>
      <c r="D282" s="296"/>
      <c r="E282" s="296"/>
      <c r="F282" s="296"/>
      <c r="G282" s="296"/>
      <c r="H282" s="296"/>
      <c r="I282" s="296"/>
      <c r="J282" s="296"/>
      <c r="K282" s="296"/>
      <c r="L282" s="296"/>
      <c r="M282" s="296"/>
      <c r="N282" s="296"/>
      <c r="O282" s="296"/>
      <c r="P282" s="296"/>
      <c r="Q282" s="296"/>
      <c r="R282" s="296"/>
      <c r="S282" s="296"/>
      <c r="T282" s="296"/>
      <c r="U282" s="296"/>
      <c r="V282" s="296"/>
      <c r="W282" s="296"/>
      <c r="X282" s="296"/>
      <c r="Y282" s="296"/>
      <c r="Z282" s="296"/>
      <c r="AA282" s="296"/>
      <c r="AB282" s="296"/>
      <c r="AC282" s="296"/>
      <c r="AD282" s="296"/>
      <c r="AE282" s="296"/>
    </row>
    <row r="283" spans="1:31">
      <c r="A283" s="299"/>
      <c r="B283" s="299"/>
      <c r="C283" s="296"/>
      <c r="D283" s="296"/>
      <c r="E283" s="296"/>
      <c r="F283" s="296"/>
      <c r="G283" s="296"/>
      <c r="H283" s="296"/>
      <c r="I283" s="296"/>
      <c r="J283" s="296"/>
      <c r="K283" s="296"/>
      <c r="L283" s="296"/>
      <c r="M283" s="296"/>
      <c r="N283" s="296"/>
      <c r="O283" s="296"/>
      <c r="P283" s="296"/>
      <c r="Q283" s="296"/>
      <c r="R283" s="296"/>
      <c r="S283" s="296"/>
      <c r="T283" s="296"/>
      <c r="U283" s="296"/>
      <c r="V283" s="296"/>
      <c r="W283" s="296"/>
      <c r="X283" s="296"/>
      <c r="Y283" s="296"/>
      <c r="Z283" s="296"/>
      <c r="AA283" s="296"/>
      <c r="AB283" s="296"/>
      <c r="AC283" s="296"/>
      <c r="AD283" s="296"/>
      <c r="AE283" s="296"/>
    </row>
    <row r="284" spans="1:31">
      <c r="A284" s="299"/>
      <c r="B284" s="299"/>
      <c r="C284" s="296"/>
      <c r="D284" s="296"/>
      <c r="E284" s="296"/>
      <c r="F284" s="296"/>
      <c r="G284" s="296"/>
      <c r="H284" s="296"/>
      <c r="I284" s="296"/>
      <c r="J284" s="296"/>
      <c r="K284" s="296"/>
      <c r="L284" s="296"/>
      <c r="M284" s="296"/>
      <c r="N284" s="296"/>
      <c r="O284" s="296"/>
      <c r="P284" s="296"/>
      <c r="Q284" s="296"/>
      <c r="R284" s="296"/>
      <c r="S284" s="296"/>
      <c r="T284" s="296"/>
      <c r="U284" s="296"/>
      <c r="V284" s="296"/>
      <c r="W284" s="296"/>
      <c r="X284" s="296"/>
      <c r="Y284" s="296"/>
      <c r="Z284" s="296"/>
      <c r="AA284" s="296"/>
      <c r="AB284" s="296"/>
      <c r="AC284" s="296"/>
      <c r="AD284" s="296"/>
      <c r="AE284" s="296"/>
    </row>
    <row r="285" spans="1:31">
      <c r="A285" s="299"/>
      <c r="B285" s="299"/>
      <c r="C285" s="296"/>
      <c r="D285" s="296"/>
      <c r="E285" s="296"/>
      <c r="F285" s="296"/>
      <c r="G285" s="296"/>
      <c r="H285" s="296"/>
      <c r="I285" s="296"/>
      <c r="J285" s="296"/>
      <c r="K285" s="296"/>
      <c r="L285" s="296"/>
      <c r="M285" s="296"/>
      <c r="N285" s="296"/>
      <c r="O285" s="296"/>
      <c r="P285" s="296"/>
      <c r="Q285" s="296"/>
      <c r="R285" s="296"/>
      <c r="S285" s="296"/>
      <c r="T285" s="296"/>
      <c r="U285" s="296"/>
      <c r="V285" s="296"/>
      <c r="W285" s="296"/>
      <c r="X285" s="296"/>
      <c r="Y285" s="296"/>
      <c r="Z285" s="296"/>
      <c r="AA285" s="296"/>
      <c r="AB285" s="296"/>
      <c r="AC285" s="296"/>
      <c r="AD285" s="296"/>
      <c r="AE285" s="296"/>
    </row>
    <row r="286" spans="1:31">
      <c r="A286" s="299"/>
      <c r="B286" s="299"/>
      <c r="C286" s="296"/>
      <c r="D286" s="296"/>
      <c r="E286" s="296"/>
      <c r="F286" s="296"/>
      <c r="G286" s="296"/>
      <c r="H286" s="296"/>
      <c r="I286" s="296"/>
      <c r="J286" s="296"/>
      <c r="K286" s="296"/>
      <c r="L286" s="296"/>
      <c r="M286" s="296"/>
      <c r="N286" s="296"/>
      <c r="O286" s="296"/>
      <c r="P286" s="296"/>
      <c r="Q286" s="296"/>
      <c r="R286" s="296"/>
      <c r="S286" s="296"/>
      <c r="T286" s="296"/>
      <c r="U286" s="296"/>
      <c r="V286" s="296"/>
      <c r="W286" s="296"/>
      <c r="X286" s="296"/>
      <c r="Y286" s="296"/>
      <c r="Z286" s="296"/>
      <c r="AA286" s="296"/>
      <c r="AB286" s="296"/>
      <c r="AC286" s="296"/>
      <c r="AD286" s="296"/>
      <c r="AE286" s="296"/>
    </row>
    <row r="287" spans="1:31">
      <c r="A287" s="299"/>
      <c r="B287" s="299"/>
      <c r="C287" s="296"/>
      <c r="D287" s="296"/>
      <c r="E287" s="296"/>
      <c r="F287" s="296"/>
      <c r="G287" s="296"/>
      <c r="H287" s="296"/>
      <c r="I287" s="296"/>
      <c r="J287" s="296"/>
      <c r="K287" s="296"/>
      <c r="L287" s="296"/>
      <c r="M287" s="296"/>
      <c r="N287" s="296"/>
      <c r="O287" s="296"/>
      <c r="P287" s="296"/>
      <c r="Q287" s="296"/>
      <c r="R287" s="296"/>
      <c r="S287" s="296"/>
      <c r="T287" s="296"/>
      <c r="U287" s="296"/>
      <c r="V287" s="296"/>
      <c r="W287" s="296"/>
      <c r="X287" s="296"/>
      <c r="Y287" s="296"/>
      <c r="Z287" s="296"/>
      <c r="AA287" s="296"/>
      <c r="AB287" s="296"/>
      <c r="AC287" s="296"/>
      <c r="AD287" s="296"/>
      <c r="AE287" s="296"/>
    </row>
    <row r="288" spans="1:31">
      <c r="A288" s="299"/>
      <c r="B288" s="299"/>
      <c r="C288" s="296"/>
      <c r="D288" s="296"/>
      <c r="E288" s="296"/>
      <c r="F288" s="296"/>
      <c r="G288" s="296"/>
      <c r="H288" s="296"/>
      <c r="I288" s="296"/>
      <c r="J288" s="296"/>
      <c r="K288" s="296"/>
      <c r="L288" s="296"/>
      <c r="M288" s="296"/>
      <c r="N288" s="296"/>
      <c r="O288" s="296"/>
      <c r="P288" s="296"/>
      <c r="Q288" s="296"/>
      <c r="R288" s="296"/>
      <c r="S288" s="296"/>
      <c r="T288" s="296"/>
      <c r="U288" s="296"/>
      <c r="V288" s="296"/>
      <c r="W288" s="296"/>
      <c r="X288" s="296"/>
      <c r="Y288" s="296"/>
      <c r="Z288" s="296"/>
      <c r="AA288" s="296"/>
      <c r="AB288" s="296"/>
      <c r="AC288" s="296"/>
      <c r="AD288" s="296"/>
      <c r="AE288" s="296"/>
    </row>
    <row r="289" spans="1:31">
      <c r="A289" s="299"/>
      <c r="B289" s="299"/>
      <c r="C289" s="296"/>
      <c r="D289" s="296"/>
      <c r="E289" s="296"/>
      <c r="F289" s="296"/>
      <c r="G289" s="296"/>
      <c r="H289" s="296"/>
      <c r="I289" s="296"/>
      <c r="J289" s="296"/>
      <c r="K289" s="296"/>
      <c r="L289" s="296"/>
      <c r="M289" s="296"/>
      <c r="N289" s="296"/>
      <c r="O289" s="296"/>
      <c r="P289" s="296"/>
      <c r="Q289" s="296"/>
      <c r="R289" s="296"/>
      <c r="S289" s="296"/>
      <c r="T289" s="296"/>
      <c r="U289" s="296"/>
      <c r="V289" s="296"/>
      <c r="W289" s="296"/>
      <c r="X289" s="296"/>
      <c r="Y289" s="296"/>
      <c r="Z289" s="296"/>
      <c r="AA289" s="296"/>
      <c r="AB289" s="296"/>
      <c r="AC289" s="296"/>
      <c r="AD289" s="296"/>
      <c r="AE289" s="296"/>
    </row>
    <row r="290" spans="1:31">
      <c r="A290" s="299"/>
      <c r="B290" s="299"/>
      <c r="C290" s="296"/>
      <c r="D290" s="296"/>
      <c r="E290" s="296"/>
      <c r="F290" s="296"/>
      <c r="G290" s="296"/>
      <c r="H290" s="296"/>
      <c r="I290" s="296"/>
      <c r="J290" s="296"/>
      <c r="K290" s="296"/>
      <c r="L290" s="296"/>
      <c r="M290" s="296"/>
      <c r="N290" s="296"/>
      <c r="O290" s="296"/>
      <c r="P290" s="296"/>
      <c r="Q290" s="296"/>
      <c r="R290" s="296"/>
      <c r="S290" s="296"/>
      <c r="T290" s="296"/>
      <c r="U290" s="296"/>
      <c r="V290" s="296"/>
      <c r="W290" s="296"/>
      <c r="X290" s="296"/>
      <c r="Y290" s="296"/>
      <c r="Z290" s="296"/>
      <c r="AA290" s="296"/>
      <c r="AB290" s="296"/>
      <c r="AC290" s="296"/>
      <c r="AD290" s="296"/>
      <c r="AE290" s="296"/>
    </row>
    <row r="291" spans="1:31">
      <c r="A291" s="299"/>
      <c r="B291" s="299"/>
      <c r="C291" s="296"/>
      <c r="D291" s="296"/>
      <c r="E291" s="296"/>
      <c r="F291" s="296"/>
      <c r="G291" s="296"/>
      <c r="H291" s="296"/>
      <c r="I291" s="296"/>
      <c r="J291" s="296"/>
      <c r="K291" s="296"/>
      <c r="L291" s="296"/>
      <c r="M291" s="296"/>
      <c r="N291" s="296"/>
      <c r="O291" s="296"/>
      <c r="P291" s="296"/>
      <c r="Q291" s="296"/>
      <c r="R291" s="296"/>
      <c r="S291" s="296"/>
      <c r="T291" s="296"/>
      <c r="U291" s="296"/>
      <c r="V291" s="296"/>
      <c r="W291" s="296"/>
      <c r="X291" s="296"/>
      <c r="Y291" s="296"/>
      <c r="Z291" s="296"/>
      <c r="AA291" s="296"/>
      <c r="AB291" s="296"/>
      <c r="AC291" s="296"/>
      <c r="AD291" s="296"/>
      <c r="AE291" s="296"/>
    </row>
    <row r="292" spans="1:31">
      <c r="A292" s="299"/>
      <c r="B292" s="299"/>
      <c r="C292" s="296"/>
      <c r="D292" s="296"/>
      <c r="E292" s="296"/>
      <c r="F292" s="296"/>
      <c r="G292" s="296"/>
      <c r="H292" s="296"/>
      <c r="I292" s="296"/>
      <c r="J292" s="296"/>
      <c r="K292" s="296"/>
      <c r="L292" s="296"/>
      <c r="M292" s="296"/>
      <c r="N292" s="296"/>
      <c r="O292" s="296"/>
      <c r="P292" s="296"/>
      <c r="Q292" s="296"/>
      <c r="R292" s="296"/>
      <c r="S292" s="296"/>
      <c r="T292" s="296"/>
      <c r="U292" s="296"/>
      <c r="V292" s="296"/>
      <c r="W292" s="296"/>
      <c r="X292" s="296"/>
      <c r="Y292" s="296"/>
      <c r="Z292" s="296"/>
      <c r="AA292" s="296"/>
      <c r="AB292" s="296"/>
      <c r="AC292" s="296"/>
      <c r="AD292" s="296"/>
      <c r="AE292" s="296"/>
    </row>
    <row r="293" spans="1:31">
      <c r="A293" s="299"/>
      <c r="B293" s="299"/>
      <c r="C293" s="296"/>
      <c r="D293" s="296"/>
      <c r="E293" s="296"/>
      <c r="F293" s="296"/>
      <c r="G293" s="296"/>
      <c r="H293" s="296"/>
      <c r="I293" s="296"/>
      <c r="J293" s="296"/>
      <c r="K293" s="296"/>
      <c r="L293" s="296"/>
      <c r="M293" s="296"/>
      <c r="N293" s="296"/>
      <c r="O293" s="296"/>
      <c r="P293" s="296"/>
      <c r="Q293" s="296"/>
      <c r="R293" s="296"/>
      <c r="S293" s="296"/>
      <c r="T293" s="296"/>
      <c r="U293" s="296"/>
      <c r="V293" s="296"/>
      <c r="W293" s="296"/>
      <c r="X293" s="296"/>
      <c r="Y293" s="296"/>
      <c r="Z293" s="296"/>
      <c r="AA293" s="296"/>
      <c r="AB293" s="296"/>
      <c r="AC293" s="296"/>
      <c r="AD293" s="296"/>
      <c r="AE293" s="296"/>
    </row>
    <row r="294" spans="1:31">
      <c r="A294" s="299"/>
      <c r="B294" s="299"/>
      <c r="C294" s="296"/>
      <c r="D294" s="296"/>
      <c r="E294" s="296"/>
      <c r="F294" s="296"/>
      <c r="G294" s="296"/>
      <c r="H294" s="296"/>
      <c r="I294" s="296"/>
      <c r="J294" s="296"/>
      <c r="K294" s="296"/>
      <c r="L294" s="296"/>
      <c r="M294" s="296"/>
      <c r="N294" s="296"/>
      <c r="O294" s="296"/>
      <c r="P294" s="296"/>
      <c r="Q294" s="296"/>
      <c r="R294" s="296"/>
      <c r="S294" s="296"/>
      <c r="T294" s="296"/>
      <c r="U294" s="296"/>
      <c r="V294" s="296"/>
      <c r="W294" s="296"/>
      <c r="X294" s="296"/>
      <c r="Y294" s="296"/>
      <c r="Z294" s="296"/>
      <c r="AA294" s="296"/>
      <c r="AB294" s="296"/>
      <c r="AC294" s="296"/>
      <c r="AD294" s="296"/>
      <c r="AE294" s="296"/>
    </row>
    <row r="295" spans="1:31">
      <c r="A295" s="299"/>
      <c r="B295" s="299"/>
      <c r="C295" s="296"/>
      <c r="D295" s="296"/>
      <c r="E295" s="296"/>
      <c r="F295" s="296"/>
      <c r="G295" s="296"/>
      <c r="H295" s="296"/>
      <c r="I295" s="296"/>
      <c r="J295" s="296"/>
      <c r="K295" s="296"/>
      <c r="L295" s="296"/>
      <c r="M295" s="296"/>
      <c r="N295" s="296"/>
      <c r="O295" s="296"/>
      <c r="P295" s="296"/>
      <c r="Q295" s="296"/>
      <c r="R295" s="296"/>
      <c r="S295" s="296"/>
      <c r="T295" s="296"/>
      <c r="U295" s="296"/>
      <c r="V295" s="296"/>
      <c r="W295" s="296"/>
      <c r="X295" s="296"/>
      <c r="Y295" s="296"/>
      <c r="Z295" s="296"/>
      <c r="AA295" s="296"/>
      <c r="AB295" s="296"/>
      <c r="AC295" s="296"/>
      <c r="AD295" s="296"/>
      <c r="AE295" s="296"/>
    </row>
    <row r="296" spans="1:31">
      <c r="A296" s="299"/>
      <c r="B296" s="299"/>
      <c r="C296" s="296"/>
      <c r="D296" s="296"/>
      <c r="E296" s="296"/>
      <c r="F296" s="296"/>
      <c r="G296" s="296"/>
      <c r="H296" s="296"/>
      <c r="I296" s="296"/>
      <c r="J296" s="296"/>
      <c r="K296" s="296"/>
      <c r="L296" s="296"/>
      <c r="M296" s="296"/>
      <c r="N296" s="296"/>
      <c r="O296" s="296"/>
      <c r="P296" s="296"/>
      <c r="Q296" s="296"/>
      <c r="R296" s="296"/>
      <c r="S296" s="296"/>
      <c r="T296" s="296"/>
      <c r="U296" s="296"/>
      <c r="V296" s="296"/>
      <c r="W296" s="296"/>
      <c r="X296" s="296"/>
      <c r="Y296" s="296"/>
      <c r="Z296" s="296"/>
      <c r="AA296" s="296"/>
      <c r="AB296" s="296"/>
      <c r="AC296" s="296"/>
      <c r="AD296" s="296"/>
      <c r="AE296" s="296"/>
    </row>
    <row r="297" spans="1:31">
      <c r="A297" s="299"/>
      <c r="B297" s="299"/>
      <c r="C297" s="296"/>
      <c r="D297" s="296"/>
      <c r="E297" s="296"/>
      <c r="F297" s="296"/>
      <c r="G297" s="296"/>
      <c r="H297" s="296"/>
      <c r="I297" s="296"/>
      <c r="J297" s="296"/>
      <c r="K297" s="296"/>
      <c r="L297" s="296"/>
      <c r="M297" s="296"/>
      <c r="N297" s="296"/>
      <c r="O297" s="296"/>
      <c r="P297" s="296"/>
      <c r="Q297" s="296"/>
      <c r="R297" s="296"/>
      <c r="S297" s="296"/>
      <c r="T297" s="296"/>
      <c r="U297" s="296"/>
      <c r="V297" s="296"/>
      <c r="W297" s="296"/>
      <c r="X297" s="296"/>
      <c r="Y297" s="296"/>
      <c r="Z297" s="296"/>
      <c r="AA297" s="296"/>
      <c r="AB297" s="296"/>
      <c r="AC297" s="296"/>
      <c r="AD297" s="296"/>
      <c r="AE297" s="296"/>
    </row>
    <row r="298" spans="1:31">
      <c r="A298" s="299"/>
      <c r="B298" s="299"/>
      <c r="C298" s="296"/>
      <c r="D298" s="296"/>
      <c r="E298" s="296"/>
      <c r="F298" s="296"/>
      <c r="G298" s="296"/>
      <c r="H298" s="296"/>
      <c r="I298" s="296"/>
      <c r="J298" s="296"/>
      <c r="K298" s="296"/>
      <c r="L298" s="296"/>
      <c r="M298" s="296"/>
      <c r="N298" s="296"/>
      <c r="O298" s="296"/>
      <c r="P298" s="296"/>
      <c r="Q298" s="296"/>
      <c r="R298" s="296"/>
      <c r="S298" s="296"/>
      <c r="T298" s="296"/>
      <c r="U298" s="296"/>
      <c r="V298" s="296"/>
      <c r="W298" s="296"/>
      <c r="X298" s="296"/>
      <c r="Y298" s="296"/>
      <c r="Z298" s="296"/>
      <c r="AA298" s="296"/>
      <c r="AB298" s="296"/>
      <c r="AC298" s="296"/>
      <c r="AD298" s="296"/>
      <c r="AE298" s="296"/>
    </row>
    <row r="299" spans="1:31">
      <c r="A299" s="299"/>
      <c r="B299" s="299"/>
      <c r="C299" s="296"/>
      <c r="D299" s="296"/>
      <c r="E299" s="296"/>
      <c r="F299" s="296"/>
      <c r="G299" s="296"/>
      <c r="H299" s="296"/>
      <c r="I299" s="296"/>
      <c r="J299" s="296"/>
      <c r="K299" s="296"/>
      <c r="L299" s="296"/>
      <c r="M299" s="296"/>
      <c r="N299" s="296"/>
      <c r="O299" s="296"/>
      <c r="P299" s="296"/>
      <c r="Q299" s="296"/>
      <c r="R299" s="296"/>
      <c r="S299" s="296"/>
      <c r="T299" s="296"/>
      <c r="U299" s="296"/>
      <c r="V299" s="296"/>
      <c r="W299" s="296"/>
      <c r="X299" s="296"/>
      <c r="Y299" s="296"/>
      <c r="Z299" s="296"/>
      <c r="AA299" s="296"/>
      <c r="AB299" s="296"/>
      <c r="AC299" s="296"/>
      <c r="AD299" s="296"/>
      <c r="AE299" s="296"/>
    </row>
    <row r="300" spans="1:31">
      <c r="A300" s="299"/>
      <c r="B300" s="299"/>
      <c r="C300" s="296"/>
      <c r="D300" s="296"/>
      <c r="E300" s="296"/>
      <c r="F300" s="296"/>
      <c r="G300" s="296"/>
      <c r="H300" s="296"/>
      <c r="I300" s="296"/>
      <c r="J300" s="296"/>
      <c r="K300" s="296"/>
      <c r="L300" s="296"/>
      <c r="M300" s="296"/>
      <c r="N300" s="296"/>
      <c r="O300" s="296"/>
      <c r="P300" s="296"/>
      <c r="Q300" s="296"/>
      <c r="R300" s="296"/>
      <c r="S300" s="296"/>
      <c r="T300" s="296"/>
      <c r="U300" s="296"/>
      <c r="V300" s="296"/>
      <c r="W300" s="296"/>
      <c r="X300" s="296"/>
      <c r="Y300" s="296"/>
      <c r="Z300" s="296"/>
      <c r="AA300" s="296"/>
      <c r="AB300" s="296"/>
      <c r="AC300" s="296"/>
      <c r="AD300" s="296"/>
      <c r="AE300" s="296"/>
    </row>
    <row r="301" spans="1:31">
      <c r="A301" s="299"/>
      <c r="B301" s="299"/>
      <c r="C301" s="296"/>
      <c r="D301" s="296"/>
      <c r="E301" s="296"/>
      <c r="F301" s="296"/>
      <c r="G301" s="296"/>
      <c r="H301" s="296"/>
      <c r="I301" s="296"/>
      <c r="J301" s="296"/>
      <c r="K301" s="296"/>
      <c r="L301" s="296"/>
      <c r="M301" s="296"/>
      <c r="N301" s="296"/>
      <c r="O301" s="296"/>
      <c r="P301" s="296"/>
      <c r="Q301" s="296"/>
      <c r="R301" s="296"/>
      <c r="S301" s="296"/>
      <c r="T301" s="296"/>
      <c r="U301" s="296"/>
      <c r="V301" s="296"/>
      <c r="W301" s="296"/>
      <c r="X301" s="296"/>
      <c r="Y301" s="296"/>
      <c r="Z301" s="296"/>
      <c r="AA301" s="296"/>
      <c r="AB301" s="296"/>
      <c r="AC301" s="296"/>
      <c r="AD301" s="296"/>
      <c r="AE301" s="296"/>
    </row>
    <row r="302" spans="1:31">
      <c r="A302" s="299"/>
      <c r="B302" s="299"/>
      <c r="C302" s="296"/>
      <c r="D302" s="296"/>
      <c r="E302" s="296"/>
      <c r="F302" s="296"/>
      <c r="G302" s="296"/>
      <c r="H302" s="296"/>
      <c r="I302" s="296"/>
      <c r="J302" s="296"/>
      <c r="K302" s="296"/>
      <c r="L302" s="296"/>
      <c r="M302" s="296"/>
      <c r="N302" s="296"/>
      <c r="O302" s="296"/>
      <c r="P302" s="296"/>
      <c r="Q302" s="296"/>
      <c r="R302" s="296"/>
      <c r="S302" s="296"/>
      <c r="T302" s="296"/>
      <c r="U302" s="296"/>
      <c r="V302" s="296"/>
      <c r="W302" s="296"/>
      <c r="X302" s="296"/>
      <c r="Y302" s="296"/>
      <c r="Z302" s="296"/>
      <c r="AA302" s="296"/>
      <c r="AB302" s="296"/>
      <c r="AC302" s="296"/>
      <c r="AD302" s="296"/>
      <c r="AE302" s="296"/>
    </row>
    <row r="303" spans="1:31">
      <c r="A303" s="299"/>
      <c r="B303" s="299"/>
      <c r="C303" s="296"/>
      <c r="D303" s="296"/>
      <c r="E303" s="296"/>
      <c r="F303" s="296"/>
      <c r="G303" s="296"/>
      <c r="H303" s="296"/>
      <c r="I303" s="296"/>
      <c r="J303" s="296"/>
      <c r="K303" s="296"/>
      <c r="L303" s="296"/>
      <c r="M303" s="296"/>
      <c r="N303" s="296"/>
      <c r="O303" s="296"/>
      <c r="P303" s="296"/>
      <c r="Q303" s="296"/>
      <c r="R303" s="296"/>
      <c r="S303" s="296"/>
      <c r="T303" s="296"/>
      <c r="U303" s="296"/>
      <c r="V303" s="296"/>
      <c r="W303" s="296"/>
      <c r="X303" s="296"/>
      <c r="Y303" s="296"/>
      <c r="Z303" s="296"/>
      <c r="AA303" s="296"/>
      <c r="AB303" s="296"/>
      <c r="AC303" s="296"/>
      <c r="AD303" s="296"/>
      <c r="AE303" s="296"/>
    </row>
    <row r="304" spans="1:31">
      <c r="A304" s="299"/>
      <c r="B304" s="299"/>
      <c r="C304" s="296"/>
      <c r="D304" s="296"/>
      <c r="E304" s="296"/>
      <c r="F304" s="296"/>
      <c r="G304" s="296"/>
      <c r="H304" s="296"/>
      <c r="I304" s="296"/>
      <c r="J304" s="296"/>
      <c r="K304" s="296"/>
      <c r="L304" s="296"/>
      <c r="M304" s="296"/>
      <c r="N304" s="296"/>
      <c r="O304" s="296"/>
      <c r="P304" s="296"/>
      <c r="Q304" s="296"/>
      <c r="R304" s="296"/>
      <c r="S304" s="296"/>
      <c r="T304" s="296"/>
      <c r="U304" s="296"/>
      <c r="V304" s="296"/>
      <c r="W304" s="296"/>
      <c r="X304" s="296"/>
      <c r="Y304" s="296"/>
      <c r="Z304" s="296"/>
      <c r="AA304" s="296"/>
      <c r="AB304" s="296"/>
      <c r="AC304" s="296"/>
      <c r="AD304" s="296"/>
      <c r="AE304" s="296"/>
    </row>
    <row r="305" spans="1:31">
      <c r="A305" s="299"/>
      <c r="B305" s="299"/>
      <c r="C305" s="296"/>
      <c r="D305" s="296"/>
      <c r="E305" s="296"/>
      <c r="F305" s="296"/>
      <c r="G305" s="296"/>
      <c r="H305" s="296"/>
      <c r="I305" s="296"/>
      <c r="J305" s="296"/>
      <c r="K305" s="296"/>
      <c r="L305" s="296"/>
      <c r="M305" s="296"/>
      <c r="N305" s="296"/>
      <c r="O305" s="296"/>
      <c r="P305" s="296"/>
      <c r="Q305" s="296"/>
      <c r="R305" s="296"/>
      <c r="S305" s="296"/>
      <c r="T305" s="296"/>
      <c r="U305" s="296"/>
      <c r="V305" s="296"/>
      <c r="W305" s="296"/>
      <c r="X305" s="296"/>
      <c r="Y305" s="296"/>
      <c r="Z305" s="296"/>
      <c r="AA305" s="296"/>
      <c r="AB305" s="296"/>
      <c r="AC305" s="296"/>
      <c r="AD305" s="296"/>
      <c r="AE305" s="296"/>
    </row>
    <row r="306" spans="1:31">
      <c r="A306" s="299"/>
      <c r="B306" s="299"/>
      <c r="C306" s="296"/>
      <c r="D306" s="296"/>
      <c r="E306" s="296"/>
      <c r="F306" s="296"/>
      <c r="G306" s="296"/>
      <c r="H306" s="296"/>
      <c r="I306" s="296"/>
      <c r="J306" s="296"/>
      <c r="K306" s="296"/>
      <c r="L306" s="296"/>
      <c r="M306" s="296"/>
      <c r="N306" s="296"/>
      <c r="O306" s="296"/>
      <c r="P306" s="296"/>
      <c r="Q306" s="296"/>
      <c r="R306" s="296"/>
      <c r="S306" s="296"/>
      <c r="T306" s="296"/>
      <c r="U306" s="296"/>
      <c r="V306" s="296"/>
      <c r="W306" s="296"/>
      <c r="X306" s="296"/>
      <c r="Y306" s="296"/>
      <c r="Z306" s="296"/>
      <c r="AA306" s="296"/>
      <c r="AB306" s="296"/>
      <c r="AC306" s="296"/>
      <c r="AD306" s="296"/>
      <c r="AE306" s="296"/>
    </row>
    <row r="307" spans="1:31">
      <c r="A307" s="299"/>
      <c r="B307" s="299"/>
      <c r="C307" s="296"/>
      <c r="D307" s="296"/>
      <c r="E307" s="296"/>
      <c r="F307" s="296"/>
      <c r="G307" s="296"/>
      <c r="H307" s="296"/>
      <c r="I307" s="296"/>
      <c r="J307" s="296"/>
      <c r="K307" s="296"/>
      <c r="L307" s="296"/>
      <c r="M307" s="296"/>
      <c r="N307" s="296"/>
      <c r="O307" s="296"/>
      <c r="P307" s="296"/>
      <c r="Q307" s="296"/>
      <c r="R307" s="296"/>
      <c r="S307" s="296"/>
      <c r="T307" s="296"/>
      <c r="U307" s="296"/>
      <c r="V307" s="296"/>
      <c r="W307" s="296"/>
      <c r="X307" s="296"/>
      <c r="Y307" s="296"/>
      <c r="Z307" s="296"/>
      <c r="AA307" s="296"/>
      <c r="AB307" s="296"/>
      <c r="AC307" s="296"/>
      <c r="AD307" s="296"/>
      <c r="AE307" s="296"/>
    </row>
    <row r="308" spans="1:31">
      <c r="A308" s="299"/>
      <c r="B308" s="299"/>
      <c r="C308" s="296"/>
      <c r="D308" s="296"/>
      <c r="E308" s="296"/>
      <c r="F308" s="296"/>
      <c r="G308" s="296"/>
      <c r="H308" s="296"/>
      <c r="I308" s="296"/>
      <c r="J308" s="296"/>
      <c r="K308" s="296"/>
      <c r="L308" s="296"/>
      <c r="M308" s="296"/>
      <c r="N308" s="296"/>
      <c r="O308" s="296"/>
      <c r="P308" s="296"/>
      <c r="Q308" s="296"/>
      <c r="R308" s="296"/>
      <c r="S308" s="296"/>
      <c r="T308" s="296"/>
      <c r="U308" s="296"/>
      <c r="V308" s="296"/>
      <c r="W308" s="296"/>
      <c r="X308" s="296"/>
      <c r="Y308" s="296"/>
      <c r="Z308" s="296"/>
      <c r="AA308" s="296"/>
      <c r="AB308" s="296"/>
      <c r="AC308" s="296"/>
      <c r="AD308" s="296"/>
      <c r="AE308" s="296"/>
    </row>
    <row r="309" spans="1:31">
      <c r="A309" s="299"/>
      <c r="B309" s="299"/>
      <c r="C309" s="296"/>
      <c r="D309" s="296"/>
      <c r="E309" s="296"/>
      <c r="F309" s="296"/>
      <c r="G309" s="296"/>
      <c r="H309" s="296"/>
      <c r="I309" s="296"/>
      <c r="J309" s="296"/>
      <c r="K309" s="296"/>
      <c r="L309" s="296"/>
      <c r="M309" s="296"/>
      <c r="N309" s="296"/>
      <c r="O309" s="296"/>
      <c r="P309" s="296"/>
      <c r="Q309" s="296"/>
      <c r="R309" s="296"/>
      <c r="S309" s="296"/>
      <c r="T309" s="296"/>
      <c r="U309" s="296"/>
      <c r="V309" s="296"/>
      <c r="W309" s="296"/>
      <c r="X309" s="296"/>
      <c r="Y309" s="296"/>
      <c r="Z309" s="296"/>
      <c r="AA309" s="296"/>
      <c r="AB309" s="296"/>
      <c r="AC309" s="296"/>
      <c r="AD309" s="296"/>
      <c r="AE309" s="296"/>
    </row>
    <row r="310" spans="1:31">
      <c r="A310" s="299"/>
      <c r="B310" s="299"/>
      <c r="C310" s="296"/>
      <c r="D310" s="296"/>
      <c r="E310" s="296"/>
      <c r="F310" s="296"/>
      <c r="G310" s="296"/>
      <c r="H310" s="296"/>
      <c r="I310" s="296"/>
      <c r="J310" s="296"/>
      <c r="K310" s="296"/>
      <c r="L310" s="296"/>
      <c r="M310" s="296"/>
      <c r="N310" s="296"/>
      <c r="O310" s="296"/>
      <c r="P310" s="296"/>
      <c r="Q310" s="296"/>
      <c r="R310" s="296"/>
      <c r="S310" s="296"/>
      <c r="T310" s="296"/>
      <c r="U310" s="296"/>
      <c r="V310" s="296"/>
      <c r="W310" s="296"/>
      <c r="X310" s="296"/>
      <c r="Y310" s="296"/>
      <c r="Z310" s="296"/>
      <c r="AA310" s="296"/>
      <c r="AB310" s="296"/>
      <c r="AC310" s="296"/>
      <c r="AD310" s="296"/>
      <c r="AE310" s="296"/>
    </row>
    <row r="311" spans="1:31">
      <c r="A311" s="299"/>
      <c r="B311" s="299"/>
      <c r="C311" s="296"/>
      <c r="D311" s="296"/>
      <c r="E311" s="296"/>
      <c r="F311" s="296"/>
      <c r="G311" s="296"/>
      <c r="H311" s="296"/>
      <c r="I311" s="296"/>
      <c r="J311" s="296"/>
      <c r="K311" s="296"/>
      <c r="L311" s="296"/>
      <c r="M311" s="296"/>
      <c r="N311" s="296"/>
      <c r="O311" s="296"/>
      <c r="P311" s="296"/>
      <c r="Q311" s="296"/>
      <c r="R311" s="296"/>
      <c r="S311" s="296"/>
      <c r="T311" s="296"/>
      <c r="U311" s="296"/>
      <c r="V311" s="296"/>
      <c r="W311" s="296"/>
      <c r="X311" s="296"/>
      <c r="Y311" s="296"/>
      <c r="Z311" s="296"/>
      <c r="AA311" s="296"/>
      <c r="AB311" s="296"/>
      <c r="AC311" s="296"/>
      <c r="AD311" s="296"/>
      <c r="AE311" s="296"/>
    </row>
    <row r="312" spans="1:31">
      <c r="A312" s="299"/>
      <c r="B312" s="299"/>
      <c r="C312" s="296"/>
      <c r="D312" s="296"/>
      <c r="E312" s="296"/>
      <c r="F312" s="296"/>
      <c r="G312" s="296"/>
      <c r="H312" s="296"/>
      <c r="I312" s="296"/>
      <c r="J312" s="296"/>
      <c r="K312" s="296"/>
      <c r="L312" s="296"/>
      <c r="M312" s="296"/>
      <c r="N312" s="296"/>
      <c r="O312" s="296"/>
      <c r="P312" s="296"/>
      <c r="Q312" s="296"/>
      <c r="R312" s="296"/>
      <c r="S312" s="296"/>
      <c r="T312" s="296"/>
      <c r="U312" s="296"/>
      <c r="V312" s="296"/>
      <c r="W312" s="296"/>
      <c r="X312" s="296"/>
      <c r="Y312" s="296"/>
      <c r="Z312" s="296"/>
      <c r="AA312" s="296"/>
      <c r="AB312" s="296"/>
      <c r="AC312" s="296"/>
      <c r="AD312" s="296"/>
      <c r="AE312" s="296"/>
    </row>
    <row r="313" spans="1:31">
      <c r="A313" s="299"/>
      <c r="B313" s="299"/>
      <c r="C313" s="296"/>
      <c r="D313" s="296"/>
      <c r="E313" s="296"/>
      <c r="F313" s="296"/>
      <c r="G313" s="296"/>
      <c r="H313" s="296"/>
      <c r="I313" s="296"/>
      <c r="J313" s="296"/>
      <c r="K313" s="296"/>
      <c r="L313" s="296"/>
      <c r="M313" s="296"/>
      <c r="N313" s="296"/>
      <c r="O313" s="296"/>
      <c r="P313" s="296"/>
      <c r="Q313" s="296"/>
      <c r="R313" s="296"/>
      <c r="S313" s="296"/>
      <c r="T313" s="296"/>
      <c r="U313" s="296"/>
      <c r="V313" s="296"/>
      <c r="W313" s="296"/>
      <c r="X313" s="296"/>
      <c r="Y313" s="296"/>
      <c r="Z313" s="296"/>
      <c r="AA313" s="296"/>
      <c r="AB313" s="296"/>
      <c r="AC313" s="296"/>
      <c r="AD313" s="296"/>
      <c r="AE313" s="296"/>
    </row>
    <row r="314" spans="1:31">
      <c r="A314" s="299"/>
      <c r="B314" s="299"/>
      <c r="C314" s="296"/>
      <c r="D314" s="296"/>
      <c r="E314" s="296"/>
      <c r="F314" s="296"/>
      <c r="G314" s="296"/>
      <c r="H314" s="296"/>
      <c r="I314" s="296"/>
      <c r="J314" s="296"/>
      <c r="K314" s="296"/>
      <c r="L314" s="296"/>
      <c r="M314" s="296"/>
      <c r="N314" s="296"/>
      <c r="O314" s="296"/>
      <c r="P314" s="296"/>
      <c r="Q314" s="296"/>
      <c r="R314" s="296"/>
      <c r="S314" s="296"/>
      <c r="T314" s="296"/>
      <c r="U314" s="296"/>
      <c r="V314" s="296"/>
      <c r="W314" s="296"/>
      <c r="X314" s="296"/>
      <c r="Y314" s="296"/>
      <c r="Z314" s="296"/>
      <c r="AA314" s="296"/>
      <c r="AB314" s="296"/>
      <c r="AC314" s="296"/>
      <c r="AD314" s="296"/>
      <c r="AE314" s="296"/>
    </row>
    <row r="315" spans="1:31">
      <c r="A315" s="299"/>
      <c r="B315" s="299"/>
      <c r="C315" s="296"/>
      <c r="D315" s="296"/>
      <c r="E315" s="296"/>
      <c r="F315" s="296"/>
      <c r="G315" s="296"/>
      <c r="H315" s="296"/>
      <c r="I315" s="296"/>
      <c r="J315" s="296"/>
      <c r="K315" s="296"/>
      <c r="L315" s="296"/>
      <c r="M315" s="296"/>
      <c r="N315" s="296"/>
      <c r="O315" s="296"/>
      <c r="P315" s="296"/>
      <c r="Q315" s="296"/>
      <c r="R315" s="296"/>
      <c r="S315" s="296"/>
      <c r="T315" s="296"/>
      <c r="U315" s="296"/>
      <c r="V315" s="296"/>
      <c r="W315" s="296"/>
      <c r="X315" s="296"/>
      <c r="Y315" s="296"/>
      <c r="Z315" s="296"/>
      <c r="AA315" s="296"/>
      <c r="AB315" s="296"/>
      <c r="AC315" s="296"/>
      <c r="AD315" s="296"/>
      <c r="AE315" s="296"/>
    </row>
    <row r="316" spans="1:31">
      <c r="A316" s="299"/>
      <c r="B316" s="299"/>
      <c r="C316" s="296"/>
      <c r="D316" s="296"/>
      <c r="E316" s="296"/>
      <c r="F316" s="296"/>
      <c r="G316" s="296"/>
      <c r="H316" s="296"/>
      <c r="I316" s="296"/>
      <c r="J316" s="296"/>
      <c r="K316" s="296"/>
      <c r="L316" s="296"/>
      <c r="M316" s="296"/>
      <c r="N316" s="296"/>
      <c r="O316" s="296"/>
      <c r="P316" s="296"/>
      <c r="Q316" s="296"/>
      <c r="R316" s="296"/>
      <c r="S316" s="296"/>
      <c r="T316" s="296"/>
      <c r="U316" s="296"/>
      <c r="V316" s="296"/>
      <c r="W316" s="296"/>
      <c r="X316" s="296"/>
      <c r="Y316" s="296"/>
      <c r="Z316" s="296"/>
      <c r="AA316" s="296"/>
      <c r="AB316" s="296"/>
      <c r="AC316" s="296"/>
      <c r="AD316" s="296"/>
      <c r="AE316" s="296"/>
    </row>
    <row r="317" spans="1:31">
      <c r="A317" s="299"/>
      <c r="B317" s="299"/>
      <c r="C317" s="296"/>
      <c r="D317" s="296"/>
      <c r="E317" s="296"/>
      <c r="F317" s="296"/>
      <c r="G317" s="296"/>
      <c r="H317" s="296"/>
      <c r="I317" s="296"/>
      <c r="J317" s="296"/>
      <c r="K317" s="296"/>
      <c r="L317" s="296"/>
      <c r="M317" s="296"/>
      <c r="N317" s="296"/>
      <c r="O317" s="296"/>
      <c r="P317" s="296"/>
      <c r="Q317" s="296"/>
      <c r="R317" s="296"/>
      <c r="S317" s="296"/>
      <c r="T317" s="296"/>
      <c r="U317" s="296"/>
      <c r="V317" s="296"/>
      <c r="W317" s="296"/>
      <c r="X317" s="296"/>
      <c r="Y317" s="296"/>
      <c r="Z317" s="296"/>
      <c r="AA317" s="296"/>
      <c r="AB317" s="296"/>
      <c r="AC317" s="296"/>
      <c r="AD317" s="296"/>
      <c r="AE317" s="296"/>
    </row>
    <row r="318" spans="1:31">
      <c r="A318" s="299"/>
      <c r="B318" s="299"/>
      <c r="C318" s="296"/>
      <c r="D318" s="296"/>
      <c r="E318" s="296"/>
      <c r="F318" s="296"/>
      <c r="G318" s="296"/>
      <c r="H318" s="296"/>
      <c r="I318" s="296"/>
      <c r="J318" s="296"/>
      <c r="K318" s="296"/>
      <c r="L318" s="296"/>
      <c r="M318" s="296"/>
      <c r="N318" s="296"/>
      <c r="O318" s="296"/>
      <c r="P318" s="296"/>
      <c r="Q318" s="296"/>
      <c r="R318" s="296"/>
      <c r="S318" s="296"/>
      <c r="T318" s="296"/>
      <c r="U318" s="296"/>
      <c r="V318" s="296"/>
      <c r="W318" s="296"/>
      <c r="X318" s="296"/>
      <c r="Y318" s="296"/>
      <c r="Z318" s="296"/>
      <c r="AA318" s="296"/>
      <c r="AB318" s="296"/>
      <c r="AC318" s="296"/>
      <c r="AD318" s="296"/>
      <c r="AE318" s="296"/>
    </row>
    <row r="319" spans="1:31">
      <c r="A319" s="299"/>
      <c r="B319" s="299"/>
      <c r="C319" s="296"/>
      <c r="D319" s="296"/>
      <c r="E319" s="296"/>
      <c r="F319" s="296"/>
      <c r="G319" s="296"/>
      <c r="H319" s="296"/>
      <c r="I319" s="296"/>
      <c r="J319" s="296"/>
      <c r="K319" s="296"/>
      <c r="L319" s="296"/>
      <c r="M319" s="296"/>
      <c r="N319" s="296"/>
      <c r="O319" s="296"/>
      <c r="P319" s="296"/>
      <c r="Q319" s="296"/>
      <c r="R319" s="296"/>
      <c r="S319" s="296"/>
      <c r="T319" s="296"/>
      <c r="U319" s="296"/>
      <c r="V319" s="296"/>
      <c r="W319" s="296"/>
      <c r="X319" s="296"/>
      <c r="Y319" s="296"/>
      <c r="Z319" s="296"/>
      <c r="AA319" s="296"/>
      <c r="AB319" s="296"/>
      <c r="AC319" s="296"/>
      <c r="AD319" s="296"/>
      <c r="AE319" s="296"/>
    </row>
    <row r="320" spans="1:31">
      <c r="A320" s="299"/>
      <c r="B320" s="299"/>
      <c r="C320" s="296"/>
      <c r="D320" s="296"/>
      <c r="E320" s="296"/>
      <c r="F320" s="296"/>
      <c r="G320" s="296"/>
      <c r="H320" s="296"/>
      <c r="I320" s="296"/>
      <c r="J320" s="296"/>
      <c r="K320" s="296"/>
      <c r="L320" s="296"/>
      <c r="M320" s="296"/>
      <c r="N320" s="296"/>
      <c r="O320" s="296"/>
      <c r="P320" s="296"/>
      <c r="Q320" s="296"/>
      <c r="R320" s="296"/>
      <c r="S320" s="296"/>
      <c r="T320" s="296"/>
      <c r="U320" s="296"/>
      <c r="V320" s="296"/>
      <c r="W320" s="296"/>
      <c r="X320" s="296"/>
      <c r="Y320" s="296"/>
      <c r="Z320" s="296"/>
      <c r="AA320" s="296"/>
      <c r="AB320" s="296"/>
      <c r="AC320" s="296"/>
      <c r="AD320" s="296"/>
      <c r="AE320" s="296"/>
    </row>
    <row r="321" spans="1:31">
      <c r="A321" s="299"/>
      <c r="B321" s="299"/>
      <c r="C321" s="296"/>
      <c r="D321" s="296"/>
      <c r="E321" s="296"/>
      <c r="F321" s="296"/>
      <c r="G321" s="296"/>
      <c r="H321" s="296"/>
      <c r="I321" s="296"/>
      <c r="J321" s="296"/>
      <c r="K321" s="296"/>
      <c r="L321" s="296"/>
      <c r="M321" s="296"/>
      <c r="N321" s="296"/>
      <c r="O321" s="296"/>
      <c r="P321" s="296"/>
      <c r="Q321" s="296"/>
      <c r="R321" s="296"/>
      <c r="S321" s="296"/>
      <c r="T321" s="296"/>
      <c r="U321" s="296"/>
      <c r="V321" s="296"/>
      <c r="W321" s="296"/>
      <c r="X321" s="296"/>
      <c r="Y321" s="296"/>
      <c r="Z321" s="296"/>
      <c r="AA321" s="296"/>
      <c r="AB321" s="296"/>
      <c r="AC321" s="296"/>
      <c r="AD321" s="296"/>
      <c r="AE321" s="296"/>
    </row>
    <row r="322" spans="1:31">
      <c r="A322" s="299"/>
      <c r="B322" s="299"/>
      <c r="C322" s="296"/>
      <c r="D322" s="296"/>
      <c r="E322" s="296"/>
      <c r="F322" s="296"/>
      <c r="G322" s="296"/>
      <c r="H322" s="296"/>
      <c r="I322" s="296"/>
      <c r="J322" s="296"/>
      <c r="K322" s="296"/>
      <c r="L322" s="296"/>
      <c r="M322" s="296"/>
      <c r="N322" s="296"/>
      <c r="O322" s="296"/>
      <c r="P322" s="296"/>
      <c r="Q322" s="296"/>
      <c r="R322" s="296"/>
      <c r="S322" s="296"/>
      <c r="T322" s="296"/>
      <c r="U322" s="296"/>
      <c r="V322" s="296"/>
      <c r="W322" s="296"/>
      <c r="X322" s="296"/>
      <c r="Y322" s="296"/>
      <c r="Z322" s="296"/>
      <c r="AA322" s="296"/>
      <c r="AB322" s="296"/>
      <c r="AC322" s="296"/>
      <c r="AD322" s="296"/>
      <c r="AE322" s="296"/>
    </row>
    <row r="323" spans="1:31">
      <c r="A323" s="299"/>
      <c r="B323" s="299"/>
      <c r="C323" s="296"/>
      <c r="D323" s="296"/>
      <c r="E323" s="296"/>
      <c r="F323" s="296"/>
      <c r="G323" s="296"/>
      <c r="H323" s="296"/>
      <c r="I323" s="296"/>
      <c r="J323" s="296"/>
      <c r="K323" s="296"/>
      <c r="L323" s="296"/>
      <c r="M323" s="296"/>
      <c r="N323" s="296"/>
      <c r="O323" s="296"/>
      <c r="P323" s="296"/>
      <c r="Q323" s="296"/>
      <c r="R323" s="296"/>
      <c r="S323" s="296"/>
      <c r="T323" s="296"/>
      <c r="U323" s="296"/>
      <c r="V323" s="296"/>
      <c r="W323" s="296"/>
      <c r="X323" s="296"/>
      <c r="Y323" s="296"/>
      <c r="Z323" s="296"/>
      <c r="AA323" s="296"/>
      <c r="AB323" s="296"/>
      <c r="AC323" s="296"/>
      <c r="AD323" s="296"/>
      <c r="AE323" s="296"/>
    </row>
    <row r="324" spans="1:31">
      <c r="A324" s="299"/>
      <c r="B324" s="299"/>
      <c r="C324" s="296"/>
      <c r="D324" s="296"/>
      <c r="E324" s="296"/>
      <c r="F324" s="296"/>
      <c r="G324" s="296"/>
      <c r="H324" s="296"/>
      <c r="I324" s="296"/>
      <c r="J324" s="296"/>
      <c r="K324" s="296"/>
      <c r="L324" s="296"/>
      <c r="M324" s="296"/>
      <c r="N324" s="296"/>
      <c r="O324" s="296"/>
      <c r="P324" s="296"/>
      <c r="Q324" s="296"/>
      <c r="R324" s="296"/>
      <c r="S324" s="296"/>
      <c r="T324" s="296"/>
      <c r="U324" s="296"/>
      <c r="V324" s="296"/>
      <c r="W324" s="296"/>
      <c r="X324" s="296"/>
      <c r="Y324" s="296"/>
      <c r="Z324" s="296"/>
      <c r="AA324" s="296"/>
      <c r="AB324" s="296"/>
      <c r="AC324" s="296"/>
      <c r="AD324" s="296"/>
      <c r="AE324" s="296"/>
    </row>
    <row r="325" spans="1:31">
      <c r="A325" s="299"/>
      <c r="B325" s="299"/>
      <c r="C325" s="296"/>
      <c r="D325" s="296"/>
      <c r="E325" s="296"/>
      <c r="F325" s="296"/>
      <c r="G325" s="296"/>
      <c r="H325" s="296"/>
      <c r="I325" s="296"/>
      <c r="J325" s="296"/>
      <c r="K325" s="296"/>
      <c r="L325" s="296"/>
      <c r="M325" s="296"/>
      <c r="N325" s="296"/>
      <c r="O325" s="296"/>
      <c r="P325" s="296"/>
      <c r="Q325" s="296"/>
      <c r="R325" s="296"/>
      <c r="S325" s="296"/>
      <c r="T325" s="296"/>
      <c r="U325" s="296"/>
      <c r="V325" s="296"/>
      <c r="W325" s="296"/>
      <c r="X325" s="296"/>
      <c r="Y325" s="296"/>
      <c r="Z325" s="296"/>
      <c r="AA325" s="296"/>
      <c r="AB325" s="296"/>
      <c r="AC325" s="296"/>
      <c r="AD325" s="296"/>
      <c r="AE325" s="296"/>
    </row>
    <row r="326" spans="1:31">
      <c r="A326" s="299"/>
      <c r="B326" s="299"/>
      <c r="C326" s="296"/>
      <c r="D326" s="296"/>
      <c r="E326" s="296"/>
      <c r="F326" s="296"/>
      <c r="G326" s="296"/>
      <c r="H326" s="296"/>
      <c r="I326" s="296"/>
      <c r="J326" s="296"/>
      <c r="K326" s="296"/>
      <c r="L326" s="296"/>
      <c r="M326" s="296"/>
      <c r="N326" s="296"/>
      <c r="O326" s="296"/>
      <c r="P326" s="296"/>
      <c r="Q326" s="296"/>
      <c r="R326" s="296"/>
      <c r="S326" s="296"/>
      <c r="T326" s="296"/>
      <c r="U326" s="296"/>
      <c r="V326" s="296"/>
      <c r="W326" s="296"/>
      <c r="X326" s="296"/>
      <c r="Y326" s="296"/>
      <c r="Z326" s="296"/>
      <c r="AA326" s="296"/>
      <c r="AB326" s="296"/>
      <c r="AC326" s="296"/>
      <c r="AD326" s="296"/>
      <c r="AE326" s="296"/>
    </row>
    <row r="327" spans="1:31">
      <c r="A327" s="299"/>
      <c r="B327" s="299"/>
      <c r="C327" s="296"/>
      <c r="D327" s="296"/>
      <c r="E327" s="296"/>
      <c r="F327" s="296"/>
      <c r="G327" s="296"/>
      <c r="H327" s="296"/>
      <c r="I327" s="296"/>
      <c r="J327" s="296"/>
      <c r="K327" s="296"/>
      <c r="L327" s="296"/>
      <c r="M327" s="296"/>
      <c r="N327" s="296"/>
      <c r="O327" s="296"/>
      <c r="P327" s="296"/>
      <c r="Q327" s="296"/>
      <c r="R327" s="296"/>
      <c r="S327" s="296"/>
      <c r="T327" s="296"/>
      <c r="U327" s="296"/>
      <c r="V327" s="296"/>
      <c r="W327" s="296"/>
      <c r="X327" s="296"/>
      <c r="Y327" s="296"/>
      <c r="Z327" s="296"/>
      <c r="AA327" s="296"/>
      <c r="AB327" s="296"/>
      <c r="AC327" s="296"/>
      <c r="AD327" s="296"/>
      <c r="AE327" s="296"/>
    </row>
    <row r="328" spans="1:31">
      <c r="A328" s="299"/>
      <c r="B328" s="299"/>
      <c r="C328" s="296"/>
      <c r="D328" s="296"/>
      <c r="E328" s="296"/>
      <c r="F328" s="296"/>
      <c r="G328" s="296"/>
      <c r="H328" s="296"/>
      <c r="I328" s="296"/>
      <c r="J328" s="296"/>
      <c r="K328" s="296"/>
      <c r="L328" s="296"/>
      <c r="M328" s="296"/>
      <c r="N328" s="296"/>
      <c r="O328" s="296"/>
      <c r="P328" s="296"/>
      <c r="Q328" s="296"/>
      <c r="R328" s="296"/>
      <c r="S328" s="296"/>
      <c r="T328" s="296"/>
      <c r="U328" s="296"/>
      <c r="V328" s="296"/>
      <c r="W328" s="296"/>
      <c r="X328" s="296"/>
      <c r="Y328" s="296"/>
      <c r="Z328" s="296"/>
      <c r="AA328" s="296"/>
      <c r="AB328" s="296"/>
      <c r="AC328" s="296"/>
      <c r="AD328" s="296"/>
      <c r="AE328" s="296"/>
    </row>
    <row r="329" spans="1:31">
      <c r="A329" s="299"/>
      <c r="B329" s="299"/>
      <c r="C329" s="296"/>
      <c r="D329" s="296"/>
      <c r="E329" s="296"/>
      <c r="F329" s="296"/>
      <c r="G329" s="296"/>
      <c r="H329" s="296"/>
      <c r="I329" s="296"/>
      <c r="J329" s="296"/>
      <c r="K329" s="296"/>
      <c r="L329" s="296"/>
      <c r="M329" s="296"/>
      <c r="N329" s="296"/>
      <c r="O329" s="296"/>
      <c r="P329" s="296"/>
      <c r="Q329" s="296"/>
      <c r="R329" s="296"/>
      <c r="S329" s="296"/>
      <c r="T329" s="296"/>
      <c r="U329" s="296"/>
      <c r="V329" s="296"/>
      <c r="W329" s="296"/>
      <c r="X329" s="296"/>
      <c r="Y329" s="296"/>
      <c r="Z329" s="296"/>
      <c r="AA329" s="296"/>
      <c r="AB329" s="296"/>
      <c r="AC329" s="296"/>
      <c r="AD329" s="296"/>
      <c r="AE329" s="296"/>
    </row>
    <row r="330" spans="1:31">
      <c r="A330" s="299"/>
      <c r="B330" s="299"/>
      <c r="C330" s="296"/>
      <c r="D330" s="296"/>
      <c r="E330" s="296"/>
      <c r="F330" s="296"/>
      <c r="G330" s="296"/>
      <c r="H330" s="296"/>
      <c r="I330" s="296"/>
      <c r="J330" s="296"/>
      <c r="K330" s="296"/>
      <c r="L330" s="296"/>
      <c r="M330" s="296"/>
      <c r="N330" s="296"/>
      <c r="O330" s="296"/>
      <c r="P330" s="296"/>
      <c r="Q330" s="296"/>
      <c r="R330" s="296"/>
      <c r="S330" s="296"/>
      <c r="T330" s="296"/>
      <c r="U330" s="296"/>
      <c r="V330" s="296"/>
      <c r="W330" s="296"/>
      <c r="X330" s="296"/>
      <c r="Y330" s="296"/>
      <c r="Z330" s="296"/>
      <c r="AA330" s="296"/>
      <c r="AB330" s="296"/>
      <c r="AC330" s="296"/>
      <c r="AD330" s="296"/>
      <c r="AE330" s="296"/>
    </row>
    <row r="331" spans="1:31">
      <c r="A331" s="299"/>
      <c r="B331" s="299"/>
      <c r="C331" s="296"/>
      <c r="D331" s="296"/>
      <c r="E331" s="296"/>
      <c r="F331" s="296"/>
      <c r="G331" s="296"/>
      <c r="H331" s="296"/>
      <c r="I331" s="296"/>
      <c r="J331" s="296"/>
      <c r="K331" s="296"/>
      <c r="L331" s="296"/>
      <c r="M331" s="296"/>
      <c r="N331" s="296"/>
      <c r="O331" s="296"/>
      <c r="P331" s="296"/>
      <c r="Q331" s="296"/>
      <c r="R331" s="296"/>
      <c r="S331" s="296"/>
      <c r="T331" s="296"/>
      <c r="U331" s="296"/>
      <c r="V331" s="296"/>
      <c r="W331" s="296"/>
      <c r="X331" s="296"/>
      <c r="Y331" s="296"/>
      <c r="Z331" s="296"/>
      <c r="AA331" s="296"/>
      <c r="AB331" s="296"/>
      <c r="AC331" s="296"/>
      <c r="AD331" s="296"/>
      <c r="AE331" s="296"/>
    </row>
    <row r="332" spans="1:31">
      <c r="A332" s="299"/>
      <c r="B332" s="299"/>
      <c r="C332" s="296"/>
      <c r="D332" s="296"/>
      <c r="E332" s="296"/>
      <c r="F332" s="296"/>
      <c r="G332" s="296"/>
      <c r="H332" s="296"/>
      <c r="I332" s="296"/>
      <c r="J332" s="296"/>
      <c r="K332" s="296"/>
      <c r="L332" s="296"/>
      <c r="M332" s="296"/>
      <c r="N332" s="296"/>
      <c r="O332" s="296"/>
      <c r="P332" s="296"/>
      <c r="Q332" s="296"/>
      <c r="R332" s="296"/>
      <c r="S332" s="296"/>
      <c r="T332" s="296"/>
      <c r="U332" s="296"/>
      <c r="V332" s="296"/>
      <c r="W332" s="296"/>
      <c r="X332" s="296"/>
      <c r="Y332" s="296"/>
      <c r="Z332" s="296"/>
      <c r="AA332" s="296"/>
      <c r="AB332" s="296"/>
      <c r="AC332" s="296"/>
      <c r="AD332" s="296"/>
      <c r="AE332" s="296"/>
    </row>
    <row r="333" spans="1:31">
      <c r="A333" s="299"/>
      <c r="B333" s="299"/>
      <c r="C333" s="296"/>
      <c r="D333" s="296"/>
      <c r="E333" s="296"/>
      <c r="F333" s="296"/>
      <c r="G333" s="296"/>
      <c r="H333" s="296"/>
      <c r="I333" s="296"/>
      <c r="J333" s="296"/>
      <c r="K333" s="296"/>
      <c r="L333" s="296"/>
      <c r="M333" s="296"/>
      <c r="N333" s="296"/>
      <c r="O333" s="296"/>
      <c r="P333" s="296"/>
      <c r="Q333" s="296"/>
      <c r="R333" s="296"/>
      <c r="S333" s="296"/>
      <c r="T333" s="296"/>
      <c r="U333" s="296"/>
      <c r="V333" s="296"/>
      <c r="W333" s="296"/>
      <c r="X333" s="296"/>
      <c r="Y333" s="296"/>
      <c r="Z333" s="296"/>
      <c r="AA333" s="296"/>
      <c r="AB333" s="296"/>
      <c r="AC333" s="296"/>
      <c r="AD333" s="296"/>
      <c r="AE333" s="296"/>
    </row>
    <row r="334" spans="1:31">
      <c r="A334" s="299"/>
      <c r="B334" s="299"/>
      <c r="C334" s="296"/>
      <c r="D334" s="296"/>
      <c r="E334" s="296"/>
      <c r="F334" s="296"/>
      <c r="G334" s="296"/>
      <c r="H334" s="296"/>
      <c r="I334" s="296"/>
      <c r="J334" s="296"/>
      <c r="K334" s="296"/>
      <c r="L334" s="296"/>
      <c r="M334" s="296"/>
      <c r="N334" s="296"/>
      <c r="O334" s="296"/>
      <c r="P334" s="296"/>
      <c r="Q334" s="296"/>
      <c r="R334" s="296"/>
      <c r="S334" s="296"/>
      <c r="T334" s="296"/>
      <c r="U334" s="296"/>
      <c r="V334" s="296"/>
      <c r="W334" s="296"/>
      <c r="X334" s="296"/>
      <c r="Y334" s="296"/>
      <c r="Z334" s="296"/>
      <c r="AA334" s="296"/>
      <c r="AB334" s="296"/>
      <c r="AC334" s="296"/>
      <c r="AD334" s="296"/>
      <c r="AE334" s="296"/>
    </row>
    <row r="335" spans="1:31">
      <c r="A335" s="299"/>
      <c r="B335" s="299"/>
      <c r="C335" s="296"/>
      <c r="D335" s="296"/>
      <c r="E335" s="296"/>
      <c r="F335" s="296"/>
      <c r="G335" s="296"/>
      <c r="H335" s="296"/>
      <c r="I335" s="296"/>
      <c r="J335" s="296"/>
      <c r="K335" s="296"/>
      <c r="L335" s="296"/>
      <c r="M335" s="296"/>
      <c r="N335" s="296"/>
      <c r="O335" s="296"/>
      <c r="P335" s="296"/>
      <c r="Q335" s="296"/>
      <c r="R335" s="296"/>
      <c r="S335" s="296"/>
      <c r="T335" s="296"/>
      <c r="U335" s="296"/>
      <c r="V335" s="296"/>
      <c r="W335" s="296"/>
      <c r="X335" s="296"/>
      <c r="Y335" s="296"/>
      <c r="Z335" s="296"/>
      <c r="AA335" s="296"/>
      <c r="AB335" s="296"/>
      <c r="AC335" s="296"/>
      <c r="AD335" s="296"/>
      <c r="AE335" s="296"/>
    </row>
    <row r="336" spans="1:31">
      <c r="A336" s="299"/>
      <c r="B336" s="299"/>
      <c r="C336" s="296"/>
      <c r="D336" s="296"/>
      <c r="E336" s="296"/>
      <c r="F336" s="296"/>
      <c r="G336" s="296"/>
      <c r="H336" s="296"/>
      <c r="I336" s="296"/>
      <c r="J336" s="296"/>
      <c r="K336" s="296"/>
      <c r="L336" s="296"/>
      <c r="M336" s="296"/>
      <c r="N336" s="296"/>
      <c r="O336" s="296"/>
      <c r="P336" s="296"/>
      <c r="Q336" s="296"/>
      <c r="R336" s="296"/>
      <c r="S336" s="296"/>
      <c r="T336" s="296"/>
      <c r="U336" s="296"/>
      <c r="V336" s="296"/>
      <c r="W336" s="296"/>
      <c r="X336" s="296"/>
      <c r="Y336" s="296"/>
      <c r="Z336" s="296"/>
      <c r="AA336" s="296"/>
      <c r="AB336" s="296"/>
      <c r="AC336" s="296"/>
      <c r="AD336" s="296"/>
      <c r="AE336" s="296"/>
    </row>
    <row r="337" spans="1:31">
      <c r="A337" s="299"/>
      <c r="B337" s="299"/>
      <c r="C337" s="296"/>
      <c r="D337" s="296"/>
      <c r="E337" s="296"/>
      <c r="F337" s="296"/>
      <c r="G337" s="296"/>
      <c r="H337" s="296"/>
      <c r="I337" s="296"/>
      <c r="J337" s="296"/>
      <c r="K337" s="296"/>
      <c r="L337" s="296"/>
      <c r="M337" s="296"/>
      <c r="N337" s="296"/>
      <c r="O337" s="296"/>
      <c r="P337" s="296"/>
      <c r="Q337" s="296"/>
      <c r="R337" s="296"/>
      <c r="S337" s="296"/>
      <c r="T337" s="296"/>
      <c r="U337" s="296"/>
      <c r="V337" s="296"/>
      <c r="W337" s="296"/>
      <c r="X337" s="296"/>
      <c r="Y337" s="296"/>
      <c r="Z337" s="296"/>
      <c r="AA337" s="296"/>
      <c r="AB337" s="296"/>
      <c r="AC337" s="296"/>
      <c r="AD337" s="296"/>
      <c r="AE337" s="296"/>
    </row>
    <row r="338" spans="1:31">
      <c r="A338" s="299"/>
      <c r="B338" s="299"/>
      <c r="C338" s="296"/>
      <c r="D338" s="296"/>
      <c r="E338" s="296"/>
      <c r="F338" s="296"/>
      <c r="G338" s="296"/>
      <c r="H338" s="296"/>
      <c r="I338" s="296"/>
      <c r="J338" s="296"/>
      <c r="K338" s="296"/>
      <c r="L338" s="296"/>
      <c r="M338" s="296"/>
      <c r="N338" s="296"/>
      <c r="O338" s="296"/>
      <c r="P338" s="296"/>
      <c r="Q338" s="296"/>
      <c r="R338" s="296"/>
      <c r="S338" s="296"/>
      <c r="T338" s="296"/>
      <c r="U338" s="296"/>
      <c r="V338" s="296"/>
      <c r="W338" s="296"/>
      <c r="X338" s="296"/>
      <c r="Y338" s="296"/>
      <c r="Z338" s="296"/>
      <c r="AA338" s="296"/>
      <c r="AB338" s="296"/>
      <c r="AC338" s="296"/>
      <c r="AD338" s="296"/>
      <c r="AE338" s="296"/>
    </row>
    <row r="339" spans="1:31">
      <c r="A339" s="299"/>
      <c r="B339" s="299"/>
      <c r="C339" s="296"/>
      <c r="D339" s="296"/>
      <c r="E339" s="296"/>
      <c r="F339" s="296"/>
      <c r="G339" s="296"/>
      <c r="H339" s="296"/>
      <c r="I339" s="296"/>
      <c r="J339" s="296"/>
      <c r="K339" s="296"/>
      <c r="L339" s="296"/>
      <c r="M339" s="296"/>
      <c r="N339" s="296"/>
      <c r="O339" s="296"/>
      <c r="P339" s="296"/>
      <c r="Q339" s="296"/>
      <c r="R339" s="296"/>
      <c r="S339" s="296"/>
      <c r="T339" s="296"/>
      <c r="U339" s="296"/>
      <c r="V339" s="296"/>
      <c r="W339" s="296"/>
      <c r="X339" s="296"/>
      <c r="Y339" s="296"/>
      <c r="Z339" s="296"/>
      <c r="AA339" s="296"/>
      <c r="AB339" s="296"/>
      <c r="AC339" s="296"/>
      <c r="AD339" s="296"/>
      <c r="AE339" s="296"/>
    </row>
    <row r="340" spans="1:31">
      <c r="A340" s="299"/>
      <c r="B340" s="299"/>
      <c r="C340" s="296"/>
      <c r="D340" s="296"/>
      <c r="E340" s="296"/>
      <c r="F340" s="296"/>
      <c r="G340" s="296"/>
      <c r="H340" s="296"/>
      <c r="I340" s="296"/>
      <c r="J340" s="296"/>
      <c r="K340" s="296"/>
      <c r="L340" s="296"/>
      <c r="M340" s="296"/>
      <c r="N340" s="296"/>
      <c r="O340" s="296"/>
      <c r="P340" s="296"/>
      <c r="Q340" s="296"/>
      <c r="R340" s="296"/>
      <c r="S340" s="296"/>
      <c r="T340" s="296"/>
      <c r="U340" s="296"/>
      <c r="V340" s="296"/>
      <c r="W340" s="296"/>
      <c r="X340" s="296"/>
      <c r="Y340" s="296"/>
      <c r="Z340" s="296"/>
      <c r="AA340" s="296"/>
      <c r="AB340" s="296"/>
      <c r="AC340" s="296"/>
      <c r="AD340" s="296"/>
      <c r="AE340" s="296"/>
    </row>
    <row r="341" spans="1:31">
      <c r="A341" s="299"/>
      <c r="B341" s="299"/>
      <c r="C341" s="296"/>
      <c r="D341" s="296"/>
      <c r="E341" s="296"/>
      <c r="F341" s="296"/>
      <c r="G341" s="296"/>
      <c r="H341" s="296"/>
      <c r="I341" s="296"/>
      <c r="J341" s="296"/>
      <c r="K341" s="296"/>
      <c r="L341" s="296"/>
      <c r="M341" s="296"/>
      <c r="N341" s="296"/>
      <c r="O341" s="296"/>
      <c r="P341" s="296"/>
      <c r="Q341" s="296"/>
      <c r="R341" s="296"/>
      <c r="S341" s="296"/>
      <c r="T341" s="296"/>
      <c r="U341" s="296"/>
      <c r="V341" s="296"/>
      <c r="W341" s="296"/>
      <c r="X341" s="296"/>
      <c r="Y341" s="296"/>
      <c r="Z341" s="296"/>
      <c r="AA341" s="296"/>
      <c r="AB341" s="296"/>
      <c r="AC341" s="296"/>
      <c r="AD341" s="296"/>
      <c r="AE341" s="296"/>
    </row>
    <row r="342" spans="1:31">
      <c r="A342" s="299"/>
      <c r="B342" s="299"/>
      <c r="C342" s="296"/>
      <c r="D342" s="296"/>
      <c r="E342" s="296"/>
      <c r="F342" s="296"/>
      <c r="G342" s="296"/>
      <c r="H342" s="296"/>
      <c r="I342" s="296"/>
      <c r="J342" s="296"/>
      <c r="K342" s="296"/>
      <c r="L342" s="296"/>
      <c r="M342" s="296"/>
      <c r="N342" s="296"/>
      <c r="O342" s="296"/>
      <c r="P342" s="296"/>
      <c r="Q342" s="296"/>
      <c r="R342" s="296"/>
      <c r="S342" s="296"/>
      <c r="T342" s="296"/>
      <c r="U342" s="296"/>
      <c r="V342" s="296"/>
      <c r="W342" s="296"/>
      <c r="X342" s="296"/>
      <c r="Y342" s="296"/>
      <c r="Z342" s="296"/>
      <c r="AA342" s="296"/>
      <c r="AB342" s="296"/>
      <c r="AC342" s="296"/>
      <c r="AD342" s="296"/>
      <c r="AE342" s="296"/>
    </row>
    <row r="343" spans="1:31">
      <c r="A343" s="299"/>
      <c r="B343" s="299"/>
      <c r="C343" s="296"/>
      <c r="D343" s="296"/>
      <c r="E343" s="296"/>
      <c r="F343" s="296"/>
      <c r="G343" s="296"/>
      <c r="H343" s="296"/>
      <c r="I343" s="296"/>
      <c r="J343" s="296"/>
      <c r="K343" s="296"/>
      <c r="L343" s="296"/>
      <c r="M343" s="296"/>
      <c r="N343" s="296"/>
      <c r="O343" s="296"/>
      <c r="P343" s="296"/>
      <c r="Q343" s="296"/>
      <c r="R343" s="296"/>
      <c r="S343" s="296"/>
      <c r="T343" s="296"/>
      <c r="U343" s="296"/>
      <c r="V343" s="296"/>
      <c r="W343" s="296"/>
      <c r="X343" s="296"/>
      <c r="Y343" s="296"/>
      <c r="Z343" s="296"/>
      <c r="AA343" s="296"/>
      <c r="AB343" s="296"/>
      <c r="AC343" s="296"/>
      <c r="AD343" s="296"/>
      <c r="AE343" s="296"/>
    </row>
    <row r="344" spans="1:31">
      <c r="A344" s="299"/>
      <c r="B344" s="299"/>
      <c r="C344" s="296"/>
      <c r="D344" s="296"/>
      <c r="E344" s="296"/>
      <c r="F344" s="296"/>
      <c r="G344" s="296"/>
      <c r="H344" s="296"/>
      <c r="I344" s="296"/>
      <c r="J344" s="296"/>
      <c r="K344" s="296"/>
      <c r="L344" s="296"/>
      <c r="M344" s="296"/>
      <c r="N344" s="296"/>
      <c r="O344" s="296"/>
      <c r="P344" s="296"/>
      <c r="Q344" s="296"/>
      <c r="R344" s="296"/>
      <c r="S344" s="296"/>
      <c r="T344" s="296"/>
      <c r="U344" s="296"/>
      <c r="V344" s="296"/>
      <c r="W344" s="296"/>
      <c r="X344" s="296"/>
      <c r="Y344" s="296"/>
      <c r="Z344" s="296"/>
      <c r="AA344" s="296"/>
      <c r="AB344" s="296"/>
      <c r="AC344" s="296"/>
      <c r="AD344" s="296"/>
      <c r="AE344" s="296"/>
    </row>
    <row r="345" spans="1:31">
      <c r="A345" s="299"/>
      <c r="B345" s="299"/>
      <c r="C345" s="296"/>
      <c r="D345" s="296"/>
      <c r="E345" s="296"/>
      <c r="F345" s="296"/>
      <c r="G345" s="296"/>
      <c r="H345" s="296"/>
      <c r="I345" s="296"/>
      <c r="J345" s="296"/>
      <c r="K345" s="296"/>
      <c r="L345" s="296"/>
      <c r="M345" s="296"/>
      <c r="N345" s="296"/>
      <c r="O345" s="296"/>
      <c r="P345" s="296"/>
      <c r="Q345" s="296"/>
      <c r="R345" s="296"/>
      <c r="S345" s="296"/>
      <c r="T345" s="296"/>
      <c r="U345" s="296"/>
      <c r="V345" s="296"/>
      <c r="W345" s="296"/>
      <c r="X345" s="296"/>
      <c r="Y345" s="296"/>
      <c r="Z345" s="296"/>
      <c r="AA345" s="296"/>
      <c r="AB345" s="296"/>
      <c r="AC345" s="296"/>
      <c r="AD345" s="296"/>
      <c r="AE345" s="296"/>
    </row>
    <row r="346" spans="1:31">
      <c r="A346" s="299"/>
      <c r="B346" s="299"/>
      <c r="C346" s="296"/>
      <c r="D346" s="296"/>
      <c r="E346" s="296"/>
      <c r="F346" s="296"/>
      <c r="G346" s="296"/>
      <c r="H346" s="296"/>
      <c r="I346" s="296"/>
      <c r="J346" s="296"/>
      <c r="K346" s="296"/>
      <c r="L346" s="296"/>
      <c r="M346" s="296"/>
      <c r="N346" s="296"/>
      <c r="O346" s="296"/>
      <c r="P346" s="296"/>
      <c r="Q346" s="296"/>
      <c r="R346" s="296"/>
      <c r="S346" s="296"/>
      <c r="T346" s="296"/>
      <c r="U346" s="296"/>
      <c r="V346" s="296"/>
      <c r="W346" s="296"/>
      <c r="X346" s="296"/>
      <c r="Y346" s="296"/>
      <c r="Z346" s="296"/>
      <c r="AA346" s="296"/>
      <c r="AB346" s="296"/>
      <c r="AC346" s="296"/>
      <c r="AD346" s="296"/>
      <c r="AE346" s="296"/>
    </row>
    <row r="347" spans="1:31">
      <c r="A347" s="299"/>
      <c r="B347" s="299"/>
      <c r="C347" s="296"/>
      <c r="D347" s="296"/>
      <c r="E347" s="296"/>
      <c r="F347" s="296"/>
      <c r="G347" s="296"/>
      <c r="H347" s="296"/>
      <c r="I347" s="296"/>
      <c r="J347" s="296"/>
      <c r="K347" s="296"/>
      <c r="L347" s="296"/>
      <c r="M347" s="296"/>
      <c r="N347" s="296"/>
      <c r="O347" s="296"/>
      <c r="P347" s="296"/>
      <c r="Q347" s="296"/>
      <c r="R347" s="296"/>
      <c r="S347" s="296"/>
      <c r="T347" s="296"/>
      <c r="U347" s="296"/>
      <c r="V347" s="296"/>
      <c r="W347" s="296"/>
      <c r="X347" s="296"/>
      <c r="Y347" s="296"/>
      <c r="Z347" s="296"/>
      <c r="AA347" s="296"/>
      <c r="AB347" s="296"/>
      <c r="AC347" s="296"/>
      <c r="AD347" s="296"/>
      <c r="AE347" s="296"/>
    </row>
    <row r="348" spans="1:31">
      <c r="A348" s="299"/>
      <c r="B348" s="299"/>
      <c r="C348" s="296"/>
      <c r="D348" s="296"/>
      <c r="E348" s="296"/>
      <c r="F348" s="296"/>
      <c r="G348" s="296"/>
      <c r="H348" s="296"/>
      <c r="I348" s="296"/>
      <c r="J348" s="296"/>
      <c r="K348" s="296"/>
      <c r="L348" s="296"/>
      <c r="M348" s="296"/>
      <c r="N348" s="296"/>
      <c r="O348" s="296"/>
      <c r="P348" s="296"/>
      <c r="Q348" s="296"/>
      <c r="R348" s="296"/>
      <c r="S348" s="296"/>
      <c r="T348" s="296"/>
      <c r="U348" s="296"/>
      <c r="V348" s="296"/>
      <c r="W348" s="296"/>
      <c r="X348" s="296"/>
      <c r="Y348" s="296"/>
      <c r="Z348" s="296"/>
      <c r="AA348" s="296"/>
      <c r="AB348" s="296"/>
      <c r="AC348" s="296"/>
      <c r="AD348" s="296"/>
      <c r="AE348" s="296"/>
    </row>
    <row r="349" spans="1:31">
      <c r="A349" s="299"/>
      <c r="B349" s="299"/>
      <c r="C349" s="296"/>
      <c r="D349" s="296"/>
      <c r="E349" s="296"/>
      <c r="F349" s="296"/>
      <c r="G349" s="296"/>
      <c r="H349" s="296"/>
      <c r="I349" s="296"/>
      <c r="J349" s="296"/>
      <c r="K349" s="296"/>
      <c r="L349" s="296"/>
      <c r="M349" s="296"/>
      <c r="N349" s="296"/>
      <c r="O349" s="296"/>
      <c r="P349" s="296"/>
      <c r="Q349" s="296"/>
      <c r="R349" s="296"/>
      <c r="S349" s="296"/>
      <c r="T349" s="296"/>
      <c r="U349" s="296"/>
      <c r="V349" s="296"/>
      <c r="W349" s="296"/>
      <c r="X349" s="296"/>
      <c r="Y349" s="296"/>
      <c r="Z349" s="296"/>
      <c r="AA349" s="296"/>
      <c r="AB349" s="296"/>
      <c r="AC349" s="296"/>
      <c r="AD349" s="296"/>
      <c r="AE349" s="296"/>
    </row>
    <row r="350" spans="1:31">
      <c r="A350" s="299"/>
      <c r="B350" s="299"/>
      <c r="C350" s="296"/>
      <c r="D350" s="296"/>
      <c r="E350" s="296"/>
      <c r="F350" s="296"/>
      <c r="G350" s="296"/>
      <c r="H350" s="296"/>
      <c r="I350" s="296"/>
      <c r="J350" s="296"/>
      <c r="K350" s="296"/>
      <c r="L350" s="296"/>
      <c r="M350" s="296"/>
      <c r="N350" s="296"/>
      <c r="O350" s="296"/>
      <c r="P350" s="296"/>
      <c r="Q350" s="296"/>
      <c r="R350" s="296"/>
      <c r="S350" s="296"/>
      <c r="T350" s="296"/>
      <c r="U350" s="296"/>
      <c r="V350" s="296"/>
      <c r="W350" s="296"/>
      <c r="X350" s="296"/>
      <c r="Y350" s="296"/>
      <c r="Z350" s="296"/>
      <c r="AA350" s="296"/>
      <c r="AB350" s="296"/>
      <c r="AC350" s="296"/>
      <c r="AD350" s="296"/>
      <c r="AE350" s="296"/>
    </row>
    <row r="351" spans="1:31">
      <c r="A351" s="299"/>
      <c r="B351" s="299"/>
      <c r="C351" s="296"/>
      <c r="D351" s="296"/>
      <c r="E351" s="296"/>
      <c r="F351" s="296"/>
      <c r="G351" s="296"/>
      <c r="H351" s="296"/>
      <c r="I351" s="296"/>
      <c r="J351" s="296"/>
      <c r="K351" s="296"/>
      <c r="L351" s="296"/>
      <c r="M351" s="296"/>
      <c r="N351" s="296"/>
      <c r="O351" s="296"/>
      <c r="P351" s="296"/>
      <c r="Q351" s="296"/>
      <c r="R351" s="296"/>
      <c r="S351" s="296"/>
      <c r="T351" s="296"/>
      <c r="U351" s="296"/>
      <c r="V351" s="296"/>
      <c r="W351" s="296"/>
      <c r="X351" s="296"/>
      <c r="Y351" s="296"/>
      <c r="Z351" s="296"/>
      <c r="AA351" s="296"/>
      <c r="AB351" s="296"/>
      <c r="AC351" s="296"/>
      <c r="AD351" s="296"/>
      <c r="AE351" s="296"/>
    </row>
    <row r="352" spans="1:31">
      <c r="A352" s="299"/>
      <c r="B352" s="299"/>
      <c r="C352" s="296"/>
      <c r="D352" s="296"/>
      <c r="E352" s="296"/>
      <c r="F352" s="296"/>
      <c r="G352" s="296"/>
      <c r="H352" s="296"/>
      <c r="I352" s="296"/>
      <c r="J352" s="296"/>
      <c r="K352" s="296"/>
      <c r="L352" s="296"/>
      <c r="M352" s="296"/>
      <c r="N352" s="296"/>
      <c r="O352" s="296"/>
      <c r="P352" s="296"/>
      <c r="Q352" s="296"/>
      <c r="R352" s="296"/>
      <c r="S352" s="296"/>
      <c r="T352" s="296"/>
      <c r="U352" s="296"/>
      <c r="V352" s="296"/>
      <c r="W352" s="296"/>
      <c r="X352" s="296"/>
      <c r="Y352" s="296"/>
      <c r="Z352" s="296"/>
      <c r="AA352" s="296"/>
      <c r="AB352" s="296"/>
      <c r="AC352" s="296"/>
      <c r="AD352" s="296"/>
      <c r="AE352" s="296"/>
    </row>
    <row r="353" spans="1:31">
      <c r="A353" s="299"/>
      <c r="B353" s="299"/>
      <c r="C353" s="296"/>
      <c r="D353" s="296"/>
      <c r="E353" s="296"/>
      <c r="F353" s="296"/>
      <c r="G353" s="296"/>
      <c r="H353" s="296"/>
      <c r="I353" s="296"/>
      <c r="J353" s="296"/>
      <c r="K353" s="296"/>
      <c r="L353" s="296"/>
      <c r="M353" s="296"/>
      <c r="N353" s="296"/>
      <c r="O353" s="296"/>
      <c r="P353" s="296"/>
      <c r="Q353" s="296"/>
      <c r="R353" s="296"/>
      <c r="S353" s="296"/>
      <c r="T353" s="296"/>
      <c r="U353" s="296"/>
      <c r="V353" s="296"/>
      <c r="W353" s="296"/>
      <c r="X353" s="296"/>
      <c r="Y353" s="296"/>
      <c r="Z353" s="296"/>
      <c r="AA353" s="296"/>
      <c r="AB353" s="296"/>
      <c r="AC353" s="296"/>
      <c r="AD353" s="296"/>
      <c r="AE353" s="296"/>
    </row>
    <row r="354" spans="1:31">
      <c r="A354" s="299"/>
      <c r="B354" s="299"/>
      <c r="C354" s="296"/>
      <c r="D354" s="296"/>
      <c r="E354" s="296"/>
      <c r="F354" s="296"/>
      <c r="G354" s="296"/>
      <c r="H354" s="296"/>
      <c r="I354" s="296"/>
      <c r="J354" s="296"/>
      <c r="K354" s="296"/>
      <c r="L354" s="296"/>
      <c r="M354" s="296"/>
      <c r="N354" s="296"/>
      <c r="O354" s="296"/>
      <c r="P354" s="296"/>
      <c r="Q354" s="296"/>
      <c r="R354" s="296"/>
      <c r="S354" s="296"/>
      <c r="T354" s="296"/>
      <c r="U354" s="296"/>
      <c r="V354" s="296"/>
      <c r="W354" s="296"/>
      <c r="X354" s="296"/>
      <c r="Y354" s="296"/>
      <c r="Z354" s="296"/>
      <c r="AA354" s="296"/>
      <c r="AB354" s="296"/>
      <c r="AC354" s="296"/>
      <c r="AD354" s="296"/>
      <c r="AE354" s="296"/>
    </row>
    <row r="355" spans="1:31">
      <c r="A355" s="299"/>
      <c r="B355" s="299"/>
      <c r="C355" s="296"/>
      <c r="D355" s="296"/>
      <c r="E355" s="296"/>
      <c r="F355" s="296"/>
      <c r="G355" s="296"/>
      <c r="H355" s="296"/>
      <c r="I355" s="296"/>
      <c r="J355" s="296"/>
      <c r="K355" s="296"/>
      <c r="L355" s="296"/>
      <c r="M355" s="296"/>
      <c r="N355" s="296"/>
      <c r="O355" s="296"/>
      <c r="P355" s="296"/>
      <c r="Q355" s="296"/>
      <c r="R355" s="296"/>
      <c r="S355" s="296"/>
      <c r="T355" s="296"/>
      <c r="U355" s="296"/>
      <c r="V355" s="296"/>
      <c r="W355" s="296"/>
      <c r="X355" s="296"/>
      <c r="Y355" s="296"/>
      <c r="Z355" s="296"/>
      <c r="AA355" s="296"/>
      <c r="AB355" s="296"/>
      <c r="AC355" s="296"/>
      <c r="AD355" s="296"/>
      <c r="AE355" s="296"/>
    </row>
    <row r="356" spans="1:31">
      <c r="A356" s="299"/>
      <c r="B356" s="299"/>
      <c r="C356" s="296"/>
      <c r="D356" s="296"/>
      <c r="E356" s="296"/>
      <c r="F356" s="296"/>
      <c r="G356" s="296"/>
      <c r="H356" s="296"/>
      <c r="I356" s="296"/>
      <c r="J356" s="296"/>
      <c r="K356" s="296"/>
      <c r="L356" s="296"/>
      <c r="M356" s="296"/>
      <c r="N356" s="296"/>
      <c r="O356" s="296"/>
      <c r="P356" s="296"/>
      <c r="Q356" s="296"/>
      <c r="R356" s="296"/>
      <c r="S356" s="296"/>
      <c r="T356" s="296"/>
      <c r="U356" s="296"/>
      <c r="V356" s="296"/>
      <c r="W356" s="296"/>
      <c r="X356" s="296"/>
      <c r="Y356" s="296"/>
      <c r="Z356" s="296"/>
      <c r="AA356" s="296"/>
      <c r="AB356" s="296"/>
      <c r="AC356" s="296"/>
      <c r="AD356" s="296"/>
      <c r="AE356" s="296"/>
    </row>
    <row r="357" spans="1:31">
      <c r="A357" s="299"/>
      <c r="B357" s="299"/>
      <c r="C357" s="296"/>
      <c r="D357" s="296"/>
      <c r="E357" s="296"/>
      <c r="F357" s="296"/>
      <c r="G357" s="296"/>
      <c r="H357" s="296"/>
      <c r="I357" s="296"/>
      <c r="J357" s="296"/>
      <c r="K357" s="296"/>
      <c r="L357" s="296"/>
      <c r="M357" s="296"/>
      <c r="N357" s="296"/>
      <c r="O357" s="296"/>
      <c r="P357" s="296"/>
      <c r="Q357" s="296"/>
      <c r="R357" s="296"/>
      <c r="S357" s="296"/>
      <c r="T357" s="296"/>
      <c r="U357" s="296"/>
      <c r="V357" s="296"/>
      <c r="W357" s="296"/>
      <c r="X357" s="296"/>
      <c r="Y357" s="296"/>
      <c r="Z357" s="296"/>
      <c r="AA357" s="296"/>
      <c r="AB357" s="296"/>
      <c r="AC357" s="296"/>
      <c r="AD357" s="296"/>
      <c r="AE357" s="296"/>
    </row>
    <row r="358" spans="1:31">
      <c r="A358" s="299"/>
      <c r="B358" s="299"/>
      <c r="C358" s="296"/>
      <c r="D358" s="296"/>
      <c r="E358" s="296"/>
      <c r="F358" s="296"/>
      <c r="G358" s="296"/>
      <c r="H358" s="296"/>
      <c r="I358" s="296"/>
      <c r="J358" s="296"/>
      <c r="K358" s="296"/>
      <c r="L358" s="296"/>
      <c r="M358" s="296"/>
      <c r="N358" s="296"/>
      <c r="O358" s="296"/>
      <c r="P358" s="296"/>
      <c r="Q358" s="296"/>
      <c r="R358" s="296"/>
      <c r="S358" s="296"/>
      <c r="T358" s="296"/>
      <c r="U358" s="296"/>
      <c r="V358" s="296"/>
      <c r="W358" s="296"/>
      <c r="X358" s="296"/>
      <c r="Y358" s="296"/>
      <c r="Z358" s="296"/>
      <c r="AA358" s="296"/>
      <c r="AB358" s="296"/>
      <c r="AC358" s="296"/>
      <c r="AD358" s="296"/>
      <c r="AE358" s="296"/>
    </row>
    <row r="359" spans="1:31">
      <c r="A359" s="299"/>
      <c r="B359" s="299"/>
      <c r="C359" s="296"/>
      <c r="D359" s="296"/>
      <c r="E359" s="296"/>
      <c r="F359" s="296"/>
      <c r="G359" s="296"/>
      <c r="H359" s="296"/>
      <c r="I359" s="296"/>
      <c r="J359" s="296"/>
      <c r="K359" s="296"/>
      <c r="L359" s="296"/>
      <c r="M359" s="296"/>
      <c r="N359" s="296"/>
      <c r="O359" s="296"/>
      <c r="P359" s="296"/>
      <c r="Q359" s="296"/>
      <c r="R359" s="296"/>
      <c r="S359" s="296"/>
      <c r="T359" s="296"/>
      <c r="U359" s="296"/>
      <c r="V359" s="296"/>
      <c r="W359" s="296"/>
      <c r="X359" s="296"/>
      <c r="Y359" s="296"/>
      <c r="Z359" s="296"/>
      <c r="AA359" s="296"/>
      <c r="AB359" s="296"/>
      <c r="AC359" s="296"/>
      <c r="AD359" s="296"/>
      <c r="AE359" s="296"/>
    </row>
    <row r="360" spans="1:31">
      <c r="A360" s="299"/>
      <c r="B360" s="299"/>
      <c r="C360" s="296"/>
      <c r="D360" s="296"/>
      <c r="E360" s="296"/>
      <c r="F360" s="296"/>
      <c r="G360" s="296"/>
      <c r="H360" s="296"/>
      <c r="I360" s="296"/>
      <c r="J360" s="296"/>
      <c r="K360" s="296"/>
      <c r="L360" s="296"/>
      <c r="M360" s="296"/>
      <c r="N360" s="296"/>
      <c r="O360" s="296"/>
      <c r="P360" s="296"/>
      <c r="Q360" s="296"/>
      <c r="R360" s="296"/>
      <c r="S360" s="296"/>
      <c r="T360" s="296"/>
      <c r="U360" s="296"/>
      <c r="V360" s="296"/>
      <c r="W360" s="296"/>
      <c r="X360" s="296"/>
      <c r="Y360" s="296"/>
      <c r="Z360" s="296"/>
      <c r="AA360" s="296"/>
      <c r="AB360" s="296"/>
      <c r="AC360" s="296"/>
      <c r="AD360" s="296"/>
      <c r="AE360" s="296"/>
    </row>
    <row r="361" spans="1:31">
      <c r="A361" s="299"/>
      <c r="B361" s="299"/>
      <c r="C361" s="296"/>
      <c r="D361" s="296"/>
      <c r="E361" s="296"/>
      <c r="F361" s="296"/>
      <c r="G361" s="296"/>
      <c r="H361" s="296"/>
      <c r="I361" s="296"/>
      <c r="J361" s="296"/>
      <c r="K361" s="296"/>
      <c r="L361" s="296"/>
      <c r="M361" s="296"/>
      <c r="N361" s="296"/>
      <c r="O361" s="296"/>
      <c r="P361" s="296"/>
      <c r="Q361" s="296"/>
      <c r="R361" s="296"/>
      <c r="S361" s="296"/>
      <c r="T361" s="296"/>
      <c r="U361" s="296"/>
      <c r="V361" s="296"/>
      <c r="W361" s="296"/>
      <c r="X361" s="296"/>
      <c r="Y361" s="296"/>
      <c r="Z361" s="296"/>
      <c r="AA361" s="296"/>
      <c r="AB361" s="296"/>
      <c r="AC361" s="296"/>
      <c r="AD361" s="296"/>
      <c r="AE361" s="296"/>
    </row>
    <row r="362" spans="1:31">
      <c r="A362" s="299"/>
      <c r="B362" s="299"/>
      <c r="C362" s="296"/>
      <c r="D362" s="296"/>
      <c r="E362" s="296"/>
      <c r="F362" s="296"/>
      <c r="G362" s="296"/>
      <c r="H362" s="296"/>
      <c r="I362" s="296"/>
      <c r="J362" s="296"/>
      <c r="K362" s="296"/>
      <c r="L362" s="296"/>
      <c r="M362" s="296"/>
      <c r="N362" s="296"/>
      <c r="O362" s="296"/>
      <c r="P362" s="296"/>
      <c r="Q362" s="296"/>
      <c r="R362" s="296"/>
      <c r="S362" s="296"/>
      <c r="T362" s="296"/>
      <c r="U362" s="296"/>
      <c r="V362" s="296"/>
      <c r="W362" s="296"/>
      <c r="X362" s="296"/>
      <c r="Y362" s="296"/>
      <c r="Z362" s="296"/>
      <c r="AA362" s="296"/>
      <c r="AB362" s="296"/>
      <c r="AC362" s="296"/>
      <c r="AD362" s="296"/>
      <c r="AE362" s="296"/>
    </row>
    <row r="363" spans="1:31">
      <c r="A363" s="299"/>
      <c r="B363" s="299"/>
      <c r="C363" s="296"/>
      <c r="D363" s="296"/>
      <c r="E363" s="296"/>
      <c r="F363" s="296"/>
      <c r="G363" s="296"/>
      <c r="H363" s="296"/>
      <c r="I363" s="296"/>
      <c r="J363" s="296"/>
      <c r="K363" s="296"/>
      <c r="L363" s="296"/>
      <c r="M363" s="296"/>
      <c r="N363" s="296"/>
      <c r="O363" s="296"/>
      <c r="P363" s="296"/>
      <c r="Q363" s="296"/>
      <c r="R363" s="296"/>
      <c r="S363" s="296"/>
      <c r="T363" s="296"/>
      <c r="U363" s="296"/>
      <c r="V363" s="296"/>
      <c r="W363" s="296"/>
      <c r="X363" s="296"/>
      <c r="Y363" s="296"/>
      <c r="Z363" s="296"/>
      <c r="AA363" s="296"/>
      <c r="AB363" s="296"/>
      <c r="AC363" s="296"/>
      <c r="AD363" s="296"/>
      <c r="AE363" s="296"/>
    </row>
    <row r="364" spans="1:31">
      <c r="A364" s="299"/>
      <c r="B364" s="299"/>
      <c r="C364" s="296"/>
      <c r="D364" s="296"/>
      <c r="E364" s="296"/>
      <c r="F364" s="296"/>
      <c r="G364" s="296"/>
      <c r="H364" s="296"/>
      <c r="I364" s="296"/>
      <c r="J364" s="296"/>
      <c r="K364" s="296"/>
      <c r="L364" s="296"/>
      <c r="M364" s="296"/>
      <c r="N364" s="296"/>
      <c r="O364" s="296"/>
      <c r="P364" s="296"/>
      <c r="Q364" s="296"/>
      <c r="R364" s="296"/>
      <c r="S364" s="296"/>
      <c r="T364" s="296"/>
      <c r="U364" s="296"/>
      <c r="V364" s="296"/>
      <c r="W364" s="296"/>
      <c r="X364" s="296"/>
      <c r="Y364" s="296"/>
      <c r="Z364" s="296"/>
      <c r="AA364" s="296"/>
      <c r="AB364" s="296"/>
      <c r="AC364" s="296"/>
      <c r="AD364" s="296"/>
      <c r="AE364" s="296"/>
    </row>
    <row r="365" spans="1:31">
      <c r="A365" s="299"/>
      <c r="B365" s="299"/>
      <c r="C365" s="296"/>
      <c r="D365" s="296"/>
      <c r="E365" s="296"/>
      <c r="F365" s="296"/>
      <c r="G365" s="296"/>
      <c r="H365" s="296"/>
      <c r="I365" s="296"/>
      <c r="J365" s="296"/>
      <c r="K365" s="296"/>
      <c r="L365" s="296"/>
      <c r="M365" s="296"/>
      <c r="N365" s="296"/>
      <c r="O365" s="296"/>
      <c r="P365" s="296"/>
      <c r="Q365" s="296"/>
      <c r="R365" s="296"/>
      <c r="S365" s="296"/>
      <c r="T365" s="296"/>
      <c r="U365" s="296"/>
      <c r="V365" s="296"/>
      <c r="W365" s="296"/>
      <c r="X365" s="296"/>
      <c r="Y365" s="296"/>
      <c r="Z365" s="296"/>
      <c r="AA365" s="296"/>
      <c r="AB365" s="296"/>
      <c r="AC365" s="296"/>
      <c r="AD365" s="296"/>
      <c r="AE365" s="296"/>
    </row>
    <row r="366" spans="1:31">
      <c r="A366" s="299"/>
      <c r="B366" s="299"/>
      <c r="C366" s="296"/>
      <c r="D366" s="296"/>
      <c r="E366" s="296"/>
      <c r="F366" s="296"/>
      <c r="G366" s="296"/>
      <c r="H366" s="296"/>
      <c r="I366" s="296"/>
      <c r="J366" s="296"/>
      <c r="K366" s="296"/>
      <c r="L366" s="296"/>
      <c r="M366" s="296"/>
      <c r="N366" s="296"/>
      <c r="O366" s="296"/>
      <c r="P366" s="296"/>
      <c r="Q366" s="296"/>
      <c r="R366" s="296"/>
      <c r="S366" s="296"/>
      <c r="T366" s="296"/>
      <c r="U366" s="296"/>
      <c r="V366" s="296"/>
      <c r="W366" s="296"/>
      <c r="X366" s="296"/>
      <c r="Y366" s="296"/>
      <c r="Z366" s="296"/>
      <c r="AA366" s="296"/>
      <c r="AB366" s="296"/>
      <c r="AC366" s="296"/>
      <c r="AD366" s="296"/>
      <c r="AE366" s="296"/>
    </row>
    <row r="367" spans="1:31">
      <c r="A367" s="299"/>
      <c r="B367" s="299"/>
      <c r="C367" s="296"/>
      <c r="D367" s="296"/>
      <c r="E367" s="296"/>
      <c r="F367" s="296"/>
      <c r="G367" s="296"/>
      <c r="H367" s="296"/>
      <c r="I367" s="296"/>
      <c r="J367" s="296"/>
      <c r="K367" s="296"/>
      <c r="L367" s="296"/>
      <c r="M367" s="296"/>
      <c r="N367" s="296"/>
      <c r="O367" s="296"/>
      <c r="P367" s="296"/>
      <c r="Q367" s="296"/>
      <c r="R367" s="296"/>
      <c r="S367" s="296"/>
      <c r="T367" s="296"/>
      <c r="U367" s="296"/>
      <c r="V367" s="296"/>
      <c r="W367" s="296"/>
      <c r="X367" s="296"/>
      <c r="Y367" s="296"/>
      <c r="Z367" s="296"/>
      <c r="AA367" s="296"/>
      <c r="AB367" s="296"/>
      <c r="AC367" s="296"/>
      <c r="AD367" s="296"/>
      <c r="AE367" s="296"/>
    </row>
    <row r="368" spans="1:31">
      <c r="A368" s="299"/>
      <c r="B368" s="299"/>
      <c r="C368" s="296"/>
      <c r="D368" s="296"/>
      <c r="E368" s="296"/>
      <c r="F368" s="296"/>
      <c r="G368" s="296"/>
      <c r="H368" s="296"/>
      <c r="I368" s="296"/>
      <c r="J368" s="296"/>
      <c r="K368" s="296"/>
      <c r="L368" s="296"/>
      <c r="M368" s="296"/>
      <c r="N368" s="296"/>
      <c r="O368" s="296"/>
      <c r="P368" s="296"/>
      <c r="Q368" s="296"/>
      <c r="R368" s="296"/>
      <c r="S368" s="296"/>
      <c r="T368" s="296"/>
      <c r="U368" s="296"/>
      <c r="V368" s="296"/>
      <c r="W368" s="296"/>
      <c r="X368" s="296"/>
      <c r="Y368" s="296"/>
      <c r="Z368" s="296"/>
      <c r="AA368" s="296"/>
      <c r="AB368" s="296"/>
      <c r="AC368" s="296"/>
      <c r="AD368" s="296"/>
      <c r="AE368" s="296"/>
    </row>
    <row r="369" spans="1:31">
      <c r="A369" s="299"/>
      <c r="B369" s="299"/>
      <c r="C369" s="296"/>
      <c r="D369" s="296"/>
      <c r="E369" s="296"/>
      <c r="F369" s="296"/>
      <c r="G369" s="296"/>
      <c r="H369" s="296"/>
      <c r="I369" s="296"/>
      <c r="J369" s="296"/>
      <c r="K369" s="296"/>
      <c r="L369" s="296"/>
      <c r="M369" s="296"/>
      <c r="N369" s="296"/>
      <c r="O369" s="296"/>
      <c r="P369" s="296"/>
      <c r="Q369" s="296"/>
      <c r="R369" s="296"/>
      <c r="S369" s="296"/>
      <c r="T369" s="296"/>
      <c r="U369" s="296"/>
      <c r="V369" s="296"/>
      <c r="W369" s="296"/>
      <c r="X369" s="296"/>
      <c r="Y369" s="296"/>
      <c r="Z369" s="296"/>
      <c r="AA369" s="296"/>
      <c r="AB369" s="296"/>
      <c r="AC369" s="296"/>
      <c r="AD369" s="296"/>
      <c r="AE369" s="296"/>
    </row>
    <row r="370" spans="1:31">
      <c r="A370" s="299"/>
      <c r="B370" s="299"/>
      <c r="C370" s="296"/>
      <c r="D370" s="296"/>
      <c r="E370" s="296"/>
      <c r="F370" s="296"/>
      <c r="G370" s="296"/>
      <c r="H370" s="296"/>
      <c r="I370" s="296"/>
      <c r="J370" s="296"/>
      <c r="K370" s="296"/>
      <c r="L370" s="296"/>
      <c r="M370" s="296"/>
      <c r="N370" s="296"/>
      <c r="O370" s="296"/>
      <c r="P370" s="296"/>
      <c r="Q370" s="296"/>
      <c r="R370" s="296"/>
      <c r="S370" s="296"/>
      <c r="T370" s="296"/>
      <c r="U370" s="296"/>
      <c r="V370" s="296"/>
      <c r="W370" s="296"/>
      <c r="X370" s="296"/>
      <c r="Y370" s="296"/>
      <c r="Z370" s="296"/>
      <c r="AA370" s="296"/>
      <c r="AB370" s="296"/>
      <c r="AC370" s="296"/>
      <c r="AD370" s="296"/>
      <c r="AE370" s="296"/>
    </row>
    <row r="371" spans="1:31">
      <c r="A371" s="299"/>
      <c r="B371" s="299"/>
      <c r="C371" s="296"/>
      <c r="D371" s="296"/>
      <c r="E371" s="296"/>
      <c r="F371" s="296"/>
      <c r="G371" s="296"/>
      <c r="H371" s="296"/>
      <c r="I371" s="296"/>
      <c r="J371" s="296"/>
      <c r="K371" s="296"/>
      <c r="L371" s="296"/>
      <c r="M371" s="296"/>
      <c r="N371" s="296"/>
      <c r="O371" s="296"/>
      <c r="P371" s="296"/>
      <c r="Q371" s="296"/>
      <c r="R371" s="296"/>
      <c r="S371" s="296"/>
      <c r="T371" s="296"/>
      <c r="U371" s="296"/>
      <c r="V371" s="296"/>
      <c r="W371" s="296"/>
      <c r="X371" s="296"/>
      <c r="Y371" s="296"/>
      <c r="Z371" s="296"/>
      <c r="AA371" s="296"/>
      <c r="AB371" s="296"/>
      <c r="AC371" s="296"/>
      <c r="AD371" s="296"/>
      <c r="AE371" s="296"/>
    </row>
    <row r="372" spans="1:31">
      <c r="A372" s="299"/>
      <c r="B372" s="299"/>
      <c r="C372" s="296"/>
      <c r="D372" s="296"/>
      <c r="E372" s="296"/>
      <c r="F372" s="296"/>
      <c r="G372" s="296"/>
      <c r="H372" s="296"/>
      <c r="I372" s="296"/>
      <c r="J372" s="296"/>
      <c r="K372" s="296"/>
      <c r="L372" s="296"/>
      <c r="M372" s="296"/>
      <c r="N372" s="296"/>
      <c r="O372" s="296"/>
      <c r="P372" s="296"/>
      <c r="Q372" s="296"/>
      <c r="R372" s="296"/>
      <c r="S372" s="296"/>
      <c r="T372" s="296"/>
      <c r="U372" s="296"/>
      <c r="V372" s="296"/>
      <c r="W372" s="296"/>
      <c r="X372" s="296"/>
      <c r="Y372" s="296"/>
      <c r="Z372" s="296"/>
      <c r="AA372" s="296"/>
      <c r="AB372" s="296"/>
      <c r="AC372" s="296"/>
      <c r="AD372" s="296"/>
      <c r="AE372" s="296"/>
    </row>
    <row r="373" spans="1:31">
      <c r="A373" s="299"/>
      <c r="B373" s="299"/>
      <c r="C373" s="296"/>
      <c r="D373" s="296"/>
      <c r="E373" s="296"/>
      <c r="F373" s="296"/>
      <c r="G373" s="296"/>
      <c r="H373" s="296"/>
      <c r="I373" s="296"/>
      <c r="J373" s="296"/>
      <c r="K373" s="296"/>
      <c r="L373" s="296"/>
      <c r="M373" s="296"/>
      <c r="N373" s="296"/>
      <c r="O373" s="296"/>
      <c r="P373" s="296"/>
      <c r="Q373" s="296"/>
      <c r="R373" s="296"/>
      <c r="S373" s="296"/>
      <c r="T373" s="296"/>
      <c r="U373" s="296"/>
      <c r="V373" s="296"/>
      <c r="W373" s="296"/>
      <c r="X373" s="296"/>
      <c r="Y373" s="296"/>
      <c r="Z373" s="296"/>
      <c r="AA373" s="296"/>
      <c r="AB373" s="296"/>
      <c r="AC373" s="296"/>
      <c r="AD373" s="296"/>
      <c r="AE373" s="296"/>
    </row>
  </sheetData>
  <sheetProtection algorithmName="SHA-512" hashValue="3rPk4qizMNWH9bv8pKkCe1WUVxwx2JPj+ao+yRVXHHfmyk9hhdco3zjv7OQw+Mhiyl7DlMmFkqd+ysVi5NGJDg==" saltValue="R1yRgEOi+IOFuQABf+hvGA==" spinCount="100000" sheet="1" objects="1" scenarios="1" selectLockedCells="1"/>
  <mergeCells count="124">
    <mergeCell ref="H105:H106"/>
    <mergeCell ref="I105:I106"/>
    <mergeCell ref="J105:L106"/>
    <mergeCell ref="M105:M106"/>
    <mergeCell ref="N105:P106"/>
    <mergeCell ref="H100:H101"/>
    <mergeCell ref="I100:I101"/>
    <mergeCell ref="J100:L101"/>
    <mergeCell ref="M100:M101"/>
    <mergeCell ref="N100:P101"/>
    <mergeCell ref="H103:H104"/>
    <mergeCell ref="I103:I104"/>
    <mergeCell ref="J103:L104"/>
    <mergeCell ref="M103:M104"/>
    <mergeCell ref="N103:P104"/>
    <mergeCell ref="A90:AF90"/>
    <mergeCell ref="S92:V92"/>
    <mergeCell ref="A94:C94"/>
    <mergeCell ref="D94:E94"/>
    <mergeCell ref="F94:G94"/>
    <mergeCell ref="H94:AF94"/>
    <mergeCell ref="A95:C96"/>
    <mergeCell ref="H95:H96"/>
    <mergeCell ref="H98:H99"/>
    <mergeCell ref="I98:I99"/>
    <mergeCell ref="J98:L99"/>
    <mergeCell ref="M98:M99"/>
    <mergeCell ref="N98:P99"/>
    <mergeCell ref="AC84:AF88"/>
    <mergeCell ref="H85:H86"/>
    <mergeCell ref="I85:I86"/>
    <mergeCell ref="J85:L86"/>
    <mergeCell ref="M85:M86"/>
    <mergeCell ref="N85:P86"/>
    <mergeCell ref="H87:H88"/>
    <mergeCell ref="I87:I88"/>
    <mergeCell ref="J87:L88"/>
    <mergeCell ref="M87:M88"/>
    <mergeCell ref="N87:P88"/>
    <mergeCell ref="H69:H70"/>
    <mergeCell ref="I69:I70"/>
    <mergeCell ref="J69:K70"/>
    <mergeCell ref="L69:L70"/>
    <mergeCell ref="M69:N70"/>
    <mergeCell ref="H67:H68"/>
    <mergeCell ref="I67:I68"/>
    <mergeCell ref="J67:K68"/>
    <mergeCell ref="L67:L68"/>
    <mergeCell ref="M67:N68"/>
    <mergeCell ref="O67:O68"/>
    <mergeCell ref="P67:Q68"/>
    <mergeCell ref="R67:R68"/>
    <mergeCell ref="S67:T68"/>
    <mergeCell ref="H38:H39"/>
    <mergeCell ref="AC38:AF47"/>
    <mergeCell ref="H53:H54"/>
    <mergeCell ref="I53:I54"/>
    <mergeCell ref="J53:K54"/>
    <mergeCell ref="L53:L54"/>
    <mergeCell ref="M53:N54"/>
    <mergeCell ref="H65:H66"/>
    <mergeCell ref="I65:I66"/>
    <mergeCell ref="J65:K66"/>
    <mergeCell ref="L65:L66"/>
    <mergeCell ref="M65:N66"/>
    <mergeCell ref="O65:O66"/>
    <mergeCell ref="P65:Q66"/>
    <mergeCell ref="R65:R66"/>
    <mergeCell ref="S65:T66"/>
    <mergeCell ref="AC33:AF37"/>
    <mergeCell ref="H34:H35"/>
    <mergeCell ref="I34:I35"/>
    <mergeCell ref="J34:L35"/>
    <mergeCell ref="M34:M35"/>
    <mergeCell ref="N34:P35"/>
    <mergeCell ref="H36:H37"/>
    <mergeCell ref="I36:I37"/>
    <mergeCell ref="J36:L37"/>
    <mergeCell ref="M36:M37"/>
    <mergeCell ref="N36:P37"/>
    <mergeCell ref="AC27:AF32"/>
    <mergeCell ref="H28:H29"/>
    <mergeCell ref="I28:I29"/>
    <mergeCell ref="J28:L29"/>
    <mergeCell ref="M28:M29"/>
    <mergeCell ref="N28:P29"/>
    <mergeCell ref="H30:H31"/>
    <mergeCell ref="I30:I31"/>
    <mergeCell ref="J30:L31"/>
    <mergeCell ref="M30:M31"/>
    <mergeCell ref="N30:P31"/>
    <mergeCell ref="AC18:AF26"/>
    <mergeCell ref="H19:H20"/>
    <mergeCell ref="I19:I20"/>
    <mergeCell ref="J19:L20"/>
    <mergeCell ref="M19:M20"/>
    <mergeCell ref="N19:P20"/>
    <mergeCell ref="H21:H22"/>
    <mergeCell ref="I21:I22"/>
    <mergeCell ref="J21:L22"/>
    <mergeCell ref="M21:M22"/>
    <mergeCell ref="N21:P22"/>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9:M22 D43:D45 O32 Y18:Y19 A30 Q38:Q39 U38 A35 Q49 L53:L59 O56 M60 Y48:Y49 AC48:AC49 D29:D31 M34:M39 L23 Y71:Y72 Q71 AC71:AC72 A77:A78 M95:M96 Q95:Q96 U95:U96 M98:M101 M103:M106 D99:D100 D104:D106 A99 A104 M8:M10 A22 O79 M28:M31 M24 A44 D59:D62 Y38:Y39 R65:R68 A60 Y27:Y28 F77:F79 D77:D80 A85:A86 A15 L25:L27 D22:D23 O10 R83 O26 Y33:Y34 R17 O51:O52 O63:O68 O16:O17 R47 O47 L61:L70 O82:O83 AC10:AC11 Y10:Y11 M48:M52 M71:M74 O73:O75 Y84:Y85 L97 L102 M85:M88 I95:I106 L32:L33 L40:L47 L16:L18 L75:L84 I8:I88" xr:uid="{00000000-0002-0000-0200-000000000000}">
      <formula1>"□,■"</formula1>
    </dataValidation>
  </dataValidations>
  <pageMargins left="0.7" right="0.7" top="0.75" bottom="0.75" header="0.3" footer="0.3"/>
  <pageSetup paperSize="9" scale="34" fitToHeight="0" orientation="landscape" r:id="rId1"/>
  <rowBreaks count="7" manualBreakCount="7">
    <brk id="37" max="31" man="1"/>
    <brk id="70" max="31" man="1"/>
    <brk id="89" max="31" man="1"/>
    <brk id="108" max="31" man="1"/>
    <brk id="142" max="31" man="1"/>
    <brk id="167" max="31" man="1"/>
    <brk id="17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B2:AN83"/>
  <sheetViews>
    <sheetView zoomScaleNormal="100" zoomScaleSheetLayoutView="100" workbookViewId="0"/>
  </sheetViews>
  <sheetFormatPr defaultRowHeight="13.2"/>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2" spans="2:40">
      <c r="B2" t="s">
        <v>243</v>
      </c>
    </row>
    <row r="3" spans="2:40" ht="14.25" customHeight="1">
      <c r="AB3" s="515" t="s">
        <v>244</v>
      </c>
      <c r="AC3" s="516"/>
      <c r="AD3" s="516"/>
      <c r="AE3" s="516"/>
      <c r="AF3" s="517"/>
      <c r="AG3" s="470"/>
      <c r="AH3" s="471"/>
      <c r="AI3" s="471"/>
      <c r="AJ3" s="471"/>
      <c r="AK3" s="471"/>
      <c r="AL3" s="471"/>
      <c r="AM3" s="471"/>
      <c r="AN3" s="472"/>
    </row>
    <row r="5" spans="2:40">
      <c r="B5" s="634" t="s">
        <v>245</v>
      </c>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row>
    <row r="6" spans="2:40" ht="13.5" customHeight="1">
      <c r="AE6" s="302" t="s">
        <v>246</v>
      </c>
      <c r="AF6" s="634"/>
      <c r="AG6" s="634"/>
      <c r="AH6" t="s">
        <v>247</v>
      </c>
      <c r="AI6" s="634"/>
      <c r="AJ6" s="634"/>
      <c r="AK6" t="s">
        <v>248</v>
      </c>
      <c r="AL6" s="634"/>
      <c r="AM6" s="634"/>
      <c r="AN6" t="s">
        <v>249</v>
      </c>
    </row>
    <row r="7" spans="2:40">
      <c r="B7" s="634"/>
      <c r="C7" s="634"/>
      <c r="D7" s="634"/>
      <c r="E7" s="634"/>
      <c r="F7" s="634"/>
      <c r="G7" s="634"/>
      <c r="H7" s="634" t="s">
        <v>250</v>
      </c>
      <c r="I7" s="634"/>
      <c r="J7" s="634"/>
      <c r="K7" t="s">
        <v>251</v>
      </c>
    </row>
    <row r="8" spans="2:40">
      <c r="V8" s="635" t="s">
        <v>252</v>
      </c>
      <c r="W8" s="635"/>
      <c r="X8" s="635"/>
      <c r="Y8" s="635"/>
      <c r="Z8" s="635"/>
      <c r="AA8" s="635"/>
      <c r="AB8" s="635"/>
      <c r="AC8" s="635"/>
      <c r="AD8" s="635"/>
      <c r="AE8" s="635"/>
      <c r="AF8" s="635"/>
      <c r="AG8" s="635"/>
      <c r="AH8" s="635"/>
      <c r="AI8" s="635"/>
      <c r="AJ8" s="635"/>
      <c r="AK8" s="635"/>
      <c r="AL8" s="635"/>
      <c r="AM8" s="635"/>
      <c r="AN8" s="635"/>
    </row>
    <row r="9" spans="2:40">
      <c r="Y9" s="634"/>
      <c r="Z9" s="634"/>
      <c r="AA9" s="634"/>
      <c r="AB9" s="634"/>
      <c r="AC9" s="634"/>
      <c r="AD9" s="634"/>
      <c r="AE9" s="634"/>
      <c r="AF9" s="634"/>
      <c r="AG9" s="634"/>
      <c r="AH9" s="634"/>
      <c r="AI9" s="634"/>
      <c r="AJ9" s="634"/>
      <c r="AK9" s="634"/>
      <c r="AL9" s="634"/>
      <c r="AM9" s="634"/>
      <c r="AN9" s="634"/>
    </row>
    <row r="10" spans="2:40">
      <c r="V10" s="634" t="s">
        <v>253</v>
      </c>
      <c r="W10" s="634"/>
      <c r="X10" s="634"/>
      <c r="Y10" s="634"/>
      <c r="Z10" s="634"/>
      <c r="AA10" s="634"/>
      <c r="AB10" s="634"/>
      <c r="AC10" s="634"/>
      <c r="AD10" s="634"/>
      <c r="AE10" s="634"/>
      <c r="AF10" s="634"/>
      <c r="AG10" s="634"/>
      <c r="AH10" s="634"/>
      <c r="AI10" s="634"/>
      <c r="AJ10" s="634"/>
      <c r="AK10" s="634"/>
      <c r="AL10" s="634"/>
      <c r="AM10" s="634"/>
      <c r="AN10" s="634"/>
    </row>
    <row r="11" spans="2:40">
      <c r="Y11" s="634"/>
      <c r="Z11" s="634"/>
      <c r="AA11" s="634"/>
      <c r="AB11" s="634"/>
      <c r="AC11" s="634"/>
      <c r="AD11" s="634"/>
      <c r="AE11" s="634"/>
      <c r="AF11" s="634"/>
      <c r="AG11" s="634"/>
      <c r="AH11" s="634"/>
      <c r="AI11" s="634"/>
      <c r="AJ11" s="634"/>
      <c r="AK11" s="634"/>
      <c r="AL11" s="634"/>
      <c r="AM11" s="634"/>
      <c r="AN11" s="634"/>
    </row>
    <row r="12" spans="2:40">
      <c r="C12" t="s">
        <v>254</v>
      </c>
    </row>
    <row r="13" spans="2:40">
      <c r="N13" s="580"/>
      <c r="O13" s="580"/>
      <c r="AB13" s="515" t="s">
        <v>255</v>
      </c>
      <c r="AC13" s="516"/>
      <c r="AD13" s="516"/>
      <c r="AE13" s="516"/>
      <c r="AF13" s="516"/>
      <c r="AG13" s="516"/>
      <c r="AH13" s="516"/>
      <c r="AI13" s="517"/>
      <c r="AJ13" s="566"/>
      <c r="AK13" s="567"/>
      <c r="AL13" s="567"/>
      <c r="AM13" s="567"/>
      <c r="AN13" s="568"/>
    </row>
    <row r="14" spans="2:40" ht="14.25" customHeight="1">
      <c r="B14" s="500" t="s">
        <v>256</v>
      </c>
      <c r="C14" s="620" t="s">
        <v>257</v>
      </c>
      <c r="D14" s="559"/>
      <c r="E14" s="559"/>
      <c r="F14" s="559"/>
      <c r="G14" s="559"/>
      <c r="H14" s="559"/>
      <c r="I14" s="559"/>
      <c r="J14" s="559"/>
      <c r="K14" s="559"/>
      <c r="L14" s="622"/>
      <c r="M14" s="571"/>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3"/>
    </row>
    <row r="15" spans="2:40" ht="14.25" customHeight="1">
      <c r="B15" s="501"/>
      <c r="C15" s="623" t="s">
        <v>258</v>
      </c>
      <c r="D15" s="624"/>
      <c r="E15" s="624"/>
      <c r="F15" s="624"/>
      <c r="G15" s="624"/>
      <c r="H15" s="624"/>
      <c r="I15" s="624"/>
      <c r="J15" s="624"/>
      <c r="K15" s="624"/>
      <c r="L15" s="624"/>
      <c r="M15" s="574"/>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6"/>
    </row>
    <row r="16" spans="2:40" ht="13.5" customHeight="1">
      <c r="B16" s="501"/>
      <c r="C16" s="620" t="s">
        <v>259</v>
      </c>
      <c r="D16" s="559"/>
      <c r="E16" s="559"/>
      <c r="F16" s="559"/>
      <c r="G16" s="559"/>
      <c r="H16" s="559"/>
      <c r="I16" s="559"/>
      <c r="J16" s="559"/>
      <c r="K16" s="559"/>
      <c r="L16" s="560"/>
      <c r="M16" s="566" t="s">
        <v>260</v>
      </c>
      <c r="N16" s="567"/>
      <c r="O16" s="567"/>
      <c r="P16" s="567"/>
      <c r="Q16" s="567"/>
      <c r="R16" s="567"/>
      <c r="S16" s="567"/>
      <c r="T16" t="s">
        <v>261</v>
      </c>
      <c r="U16" s="567"/>
      <c r="V16" s="567"/>
      <c r="W16" s="567"/>
      <c r="X16" t="s">
        <v>262</v>
      </c>
      <c r="Y16" s="559"/>
      <c r="Z16" s="559"/>
      <c r="AA16" s="559"/>
      <c r="AB16" s="559"/>
      <c r="AC16" s="559"/>
      <c r="AD16" s="559"/>
      <c r="AE16" s="559"/>
      <c r="AF16" s="559"/>
      <c r="AG16" s="559"/>
      <c r="AH16" s="559"/>
      <c r="AI16" s="559"/>
      <c r="AJ16" s="559"/>
      <c r="AK16" s="559"/>
      <c r="AL16" s="559"/>
      <c r="AM16" s="559"/>
      <c r="AN16" s="560"/>
    </row>
    <row r="17" spans="2:40" ht="13.5" customHeight="1">
      <c r="B17" s="501"/>
      <c r="C17" s="623"/>
      <c r="D17" s="624"/>
      <c r="E17" s="624"/>
      <c r="F17" s="624"/>
      <c r="G17" s="624"/>
      <c r="H17" s="624"/>
      <c r="I17" s="624"/>
      <c r="J17" s="624"/>
      <c r="K17" s="624"/>
      <c r="L17" s="625"/>
      <c r="M17" s="569" t="s">
        <v>263</v>
      </c>
      <c r="N17" s="570"/>
      <c r="O17" s="570"/>
      <c r="P17" s="570"/>
      <c r="Q17" t="s">
        <v>264</v>
      </c>
      <c r="R17" s="570"/>
      <c r="S17" s="570"/>
      <c r="T17" s="570"/>
      <c r="U17" s="570"/>
      <c r="V17" s="570" t="s">
        <v>265</v>
      </c>
      <c r="W17" s="570"/>
      <c r="X17" s="561"/>
      <c r="Y17" s="561"/>
      <c r="Z17" s="561"/>
      <c r="AA17" s="561"/>
      <c r="AB17" s="561"/>
      <c r="AC17" s="561"/>
      <c r="AD17" s="561"/>
      <c r="AE17" s="561"/>
      <c r="AF17" s="561"/>
      <c r="AG17" s="561"/>
      <c r="AH17" s="561"/>
      <c r="AI17" s="561"/>
      <c r="AJ17" s="561"/>
      <c r="AK17" s="561"/>
      <c r="AL17" s="561"/>
      <c r="AM17" s="561"/>
      <c r="AN17" s="562"/>
    </row>
    <row r="18" spans="2:40" ht="13.5" customHeight="1">
      <c r="B18" s="501"/>
      <c r="C18" s="556"/>
      <c r="D18" s="557"/>
      <c r="E18" s="557"/>
      <c r="F18" s="557"/>
      <c r="G18" s="557"/>
      <c r="H18" s="557"/>
      <c r="I18" s="557"/>
      <c r="J18" s="557"/>
      <c r="K18" s="557"/>
      <c r="L18" s="558"/>
      <c r="M18" s="577" t="s">
        <v>266</v>
      </c>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c r="AM18" s="578"/>
      <c r="AN18" s="579"/>
    </row>
    <row r="19" spans="2:40" ht="14.25" customHeight="1">
      <c r="B19" s="501"/>
      <c r="C19" s="626" t="s">
        <v>267</v>
      </c>
      <c r="D19" s="627"/>
      <c r="E19" s="627"/>
      <c r="F19" s="627"/>
      <c r="G19" s="627"/>
      <c r="H19" s="627"/>
      <c r="I19" s="627"/>
      <c r="J19" s="627"/>
      <c r="K19" s="627"/>
      <c r="L19" s="628"/>
      <c r="M19" s="515" t="s">
        <v>268</v>
      </c>
      <c r="N19" s="516"/>
      <c r="O19" s="516"/>
      <c r="P19" s="516"/>
      <c r="Q19" s="517"/>
      <c r="R19" s="470"/>
      <c r="S19" s="471"/>
      <c r="T19" s="471"/>
      <c r="U19" s="471"/>
      <c r="V19" s="471"/>
      <c r="W19" s="471"/>
      <c r="X19" s="471"/>
      <c r="Y19" s="471"/>
      <c r="Z19" s="471"/>
      <c r="AA19" s="472"/>
      <c r="AB19" s="566" t="s">
        <v>269</v>
      </c>
      <c r="AC19" s="567"/>
      <c r="AD19" s="567"/>
      <c r="AE19" s="567"/>
      <c r="AF19" s="568"/>
      <c r="AG19" s="470"/>
      <c r="AH19" s="471"/>
      <c r="AI19" s="471"/>
      <c r="AJ19" s="471"/>
      <c r="AK19" s="471"/>
      <c r="AL19" s="471"/>
      <c r="AM19" s="471"/>
      <c r="AN19" s="472"/>
    </row>
    <row r="20" spans="2:40" ht="14.25" customHeight="1">
      <c r="B20" s="501"/>
      <c r="C20" s="518" t="s">
        <v>270</v>
      </c>
      <c r="D20" s="518"/>
      <c r="E20" s="518"/>
      <c r="F20" s="518"/>
      <c r="G20" s="518"/>
      <c r="H20" s="518"/>
      <c r="I20" s="518"/>
      <c r="J20" s="518"/>
      <c r="K20" s="518"/>
      <c r="L20" s="518"/>
      <c r="M20" s="503"/>
      <c r="N20" s="504"/>
      <c r="O20" s="504"/>
      <c r="P20" s="504"/>
      <c r="Q20" s="504"/>
      <c r="R20" s="504"/>
      <c r="S20" s="504"/>
      <c r="T20" s="504"/>
      <c r="U20" s="505"/>
      <c r="V20" s="503" t="s">
        <v>271</v>
      </c>
      <c r="W20" s="504"/>
      <c r="X20" s="504"/>
      <c r="Y20" s="504"/>
      <c r="Z20" s="504"/>
      <c r="AA20" s="505"/>
      <c r="AB20" s="503"/>
      <c r="AC20" s="504"/>
      <c r="AD20" s="504"/>
      <c r="AE20" s="504"/>
      <c r="AF20" s="504"/>
      <c r="AG20" s="504"/>
      <c r="AH20" s="504"/>
      <c r="AI20" s="504"/>
      <c r="AJ20" s="504"/>
      <c r="AK20" s="504"/>
      <c r="AL20" s="504"/>
      <c r="AM20" s="504"/>
      <c r="AN20" s="505"/>
    </row>
    <row r="21" spans="2:40" ht="14.25" customHeight="1">
      <c r="B21" s="501"/>
      <c r="C21" s="518" t="s">
        <v>272</v>
      </c>
      <c r="D21" s="518"/>
      <c r="E21" s="518"/>
      <c r="F21" s="518"/>
      <c r="G21" s="518"/>
      <c r="H21" s="518"/>
      <c r="I21" s="518"/>
      <c r="J21" s="629"/>
      <c r="K21" s="629"/>
      <c r="L21" s="630"/>
      <c r="M21" s="503" t="s">
        <v>273</v>
      </c>
      <c r="N21" s="504"/>
      <c r="O21" s="504"/>
      <c r="P21" s="504"/>
      <c r="Q21" s="505"/>
      <c r="R21" s="525"/>
      <c r="S21" s="526"/>
      <c r="T21" s="526"/>
      <c r="U21" s="526"/>
      <c r="V21" s="526"/>
      <c r="W21" s="526"/>
      <c r="X21" s="526"/>
      <c r="Y21" s="526"/>
      <c r="Z21" s="526"/>
      <c r="AA21" s="527"/>
      <c r="AB21" s="504" t="s">
        <v>274</v>
      </c>
      <c r="AC21" s="504"/>
      <c r="AD21" s="504"/>
      <c r="AE21" s="504"/>
      <c r="AF21" s="505"/>
      <c r="AG21" s="525"/>
      <c r="AH21" s="526"/>
      <c r="AI21" s="526"/>
      <c r="AJ21" s="526"/>
      <c r="AK21" s="526"/>
      <c r="AL21" s="526"/>
      <c r="AM21" s="526"/>
      <c r="AN21" s="527"/>
    </row>
    <row r="22" spans="2:40" ht="13.5" customHeight="1">
      <c r="B22" s="501"/>
      <c r="C22" s="617" t="s">
        <v>275</v>
      </c>
      <c r="D22" s="617"/>
      <c r="E22" s="617"/>
      <c r="F22" s="617"/>
      <c r="G22" s="617"/>
      <c r="H22" s="617"/>
      <c r="I22" s="617"/>
      <c r="J22" s="631"/>
      <c r="K22" s="631"/>
      <c r="L22" s="631"/>
      <c r="M22" s="566" t="s">
        <v>260</v>
      </c>
      <c r="N22" s="567"/>
      <c r="O22" s="567"/>
      <c r="P22" s="567"/>
      <c r="Q22" s="567"/>
      <c r="R22" s="567"/>
      <c r="S22" s="567"/>
      <c r="T22" t="s">
        <v>261</v>
      </c>
      <c r="U22" s="567"/>
      <c r="V22" s="567"/>
      <c r="W22" s="567"/>
      <c r="X22" t="s">
        <v>262</v>
      </c>
      <c r="Y22" s="559"/>
      <c r="Z22" s="559"/>
      <c r="AA22" s="559"/>
      <c r="AB22" s="559"/>
      <c r="AC22" s="559"/>
      <c r="AD22" s="559"/>
      <c r="AE22" s="559"/>
      <c r="AF22" s="559"/>
      <c r="AG22" s="559"/>
      <c r="AH22" s="559"/>
      <c r="AI22" s="559"/>
      <c r="AJ22" s="559"/>
      <c r="AK22" s="559"/>
      <c r="AL22" s="559"/>
      <c r="AM22" s="559"/>
      <c r="AN22" s="560"/>
    </row>
    <row r="23" spans="2:40" ht="14.25" customHeight="1">
      <c r="B23" s="501"/>
      <c r="C23" s="617"/>
      <c r="D23" s="617"/>
      <c r="E23" s="617"/>
      <c r="F23" s="617"/>
      <c r="G23" s="617"/>
      <c r="H23" s="617"/>
      <c r="I23" s="617"/>
      <c r="J23" s="631"/>
      <c r="K23" s="631"/>
      <c r="L23" s="631"/>
      <c r="M23" s="569" t="s">
        <v>263</v>
      </c>
      <c r="N23" s="570"/>
      <c r="O23" s="570"/>
      <c r="P23" s="570"/>
      <c r="Q23" t="s">
        <v>264</v>
      </c>
      <c r="R23" s="570"/>
      <c r="S23" s="570"/>
      <c r="T23" s="570"/>
      <c r="U23" s="570"/>
      <c r="V23" s="570" t="s">
        <v>265</v>
      </c>
      <c r="W23" s="570"/>
      <c r="X23" s="561"/>
      <c r="Y23" s="561"/>
      <c r="Z23" s="561"/>
      <c r="AA23" s="561"/>
      <c r="AB23" s="561"/>
      <c r="AC23" s="561"/>
      <c r="AD23" s="561"/>
      <c r="AE23" s="561"/>
      <c r="AF23" s="561"/>
      <c r="AG23" s="561"/>
      <c r="AH23" s="561"/>
      <c r="AI23" s="561"/>
      <c r="AJ23" s="561"/>
      <c r="AK23" s="561"/>
      <c r="AL23" s="561"/>
      <c r="AM23" s="561"/>
      <c r="AN23" s="562"/>
    </row>
    <row r="24" spans="2:40">
      <c r="B24" s="502"/>
      <c r="C24" s="632"/>
      <c r="D24" s="632"/>
      <c r="E24" s="632"/>
      <c r="F24" s="632"/>
      <c r="G24" s="632"/>
      <c r="H24" s="632"/>
      <c r="I24" s="632"/>
      <c r="J24" s="633"/>
      <c r="K24" s="633"/>
      <c r="L24" s="633"/>
      <c r="M24" s="563"/>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5"/>
    </row>
    <row r="25" spans="2:40" ht="14.25" customHeight="1">
      <c r="B25" s="534" t="s">
        <v>276</v>
      </c>
      <c r="C25" s="620" t="s">
        <v>277</v>
      </c>
      <c r="D25" s="559"/>
      <c r="E25" s="559"/>
      <c r="F25" s="559"/>
      <c r="G25" s="559"/>
      <c r="H25" s="559"/>
      <c r="I25" s="559"/>
      <c r="J25" s="559"/>
      <c r="K25" s="559"/>
      <c r="L25" s="560"/>
      <c r="M25" s="553"/>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5"/>
    </row>
    <row r="26" spans="2:40" ht="14.25" customHeight="1">
      <c r="B26" s="535"/>
      <c r="C26" s="556" t="s">
        <v>278</v>
      </c>
      <c r="D26" s="557"/>
      <c r="E26" s="557"/>
      <c r="F26" s="557"/>
      <c r="G26" s="557"/>
      <c r="H26" s="557"/>
      <c r="I26" s="557"/>
      <c r="J26" s="557"/>
      <c r="K26" s="557"/>
      <c r="L26" s="558"/>
      <c r="M26" s="556"/>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8"/>
    </row>
    <row r="27" spans="2:40" ht="13.5" customHeight="1">
      <c r="B27" s="535"/>
      <c r="C27" s="617" t="s">
        <v>279</v>
      </c>
      <c r="D27" s="617"/>
      <c r="E27" s="617"/>
      <c r="F27" s="617"/>
      <c r="G27" s="617"/>
      <c r="H27" s="617"/>
      <c r="I27" s="617"/>
      <c r="J27" s="617"/>
      <c r="K27" s="617"/>
      <c r="L27" s="617"/>
      <c r="M27" s="566" t="s">
        <v>260</v>
      </c>
      <c r="N27" s="567"/>
      <c r="O27" s="567"/>
      <c r="P27" s="567"/>
      <c r="Q27" s="567"/>
      <c r="R27" s="567"/>
      <c r="S27" s="567"/>
      <c r="T27" t="s">
        <v>261</v>
      </c>
      <c r="U27" s="567"/>
      <c r="V27" s="567"/>
      <c r="W27" s="567"/>
      <c r="X27" t="s">
        <v>262</v>
      </c>
      <c r="Y27" s="559"/>
      <c r="Z27" s="559"/>
      <c r="AA27" s="559"/>
      <c r="AB27" s="559"/>
      <c r="AC27" s="559"/>
      <c r="AD27" s="559"/>
      <c r="AE27" s="559"/>
      <c r="AF27" s="559"/>
      <c r="AG27" s="559"/>
      <c r="AH27" s="559"/>
      <c r="AI27" s="559"/>
      <c r="AJ27" s="559"/>
      <c r="AK27" s="559"/>
      <c r="AL27" s="559"/>
      <c r="AM27" s="559"/>
      <c r="AN27" s="560"/>
    </row>
    <row r="28" spans="2:40" ht="14.25" customHeight="1">
      <c r="B28" s="535"/>
      <c r="C28" s="617"/>
      <c r="D28" s="617"/>
      <c r="E28" s="617"/>
      <c r="F28" s="617"/>
      <c r="G28" s="617"/>
      <c r="H28" s="617"/>
      <c r="I28" s="617"/>
      <c r="J28" s="617"/>
      <c r="K28" s="617"/>
      <c r="L28" s="617"/>
      <c r="M28" s="569" t="s">
        <v>263</v>
      </c>
      <c r="N28" s="570"/>
      <c r="O28" s="570"/>
      <c r="P28" s="570"/>
      <c r="Q28" t="s">
        <v>264</v>
      </c>
      <c r="R28" s="570"/>
      <c r="S28" s="570"/>
      <c r="T28" s="570"/>
      <c r="U28" s="570"/>
      <c r="V28" s="570" t="s">
        <v>265</v>
      </c>
      <c r="W28" s="570"/>
      <c r="X28" s="561"/>
      <c r="Y28" s="561"/>
      <c r="Z28" s="561"/>
      <c r="AA28" s="561"/>
      <c r="AB28" s="561"/>
      <c r="AC28" s="561"/>
      <c r="AD28" s="561"/>
      <c r="AE28" s="561"/>
      <c r="AF28" s="561"/>
      <c r="AG28" s="561"/>
      <c r="AH28" s="561"/>
      <c r="AI28" s="561"/>
      <c r="AJ28" s="561"/>
      <c r="AK28" s="561"/>
      <c r="AL28" s="561"/>
      <c r="AM28" s="561"/>
      <c r="AN28" s="562"/>
    </row>
    <row r="29" spans="2:40">
      <c r="B29" s="535"/>
      <c r="C29" s="617"/>
      <c r="D29" s="617"/>
      <c r="E29" s="617"/>
      <c r="F29" s="617"/>
      <c r="G29" s="617"/>
      <c r="H29" s="617"/>
      <c r="I29" s="617"/>
      <c r="J29" s="617"/>
      <c r="K29" s="617"/>
      <c r="L29" s="617"/>
      <c r="M29" s="563"/>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5"/>
    </row>
    <row r="30" spans="2:40" ht="14.25" customHeight="1">
      <c r="B30" s="535"/>
      <c r="C30" s="617" t="s">
        <v>267</v>
      </c>
      <c r="D30" s="617"/>
      <c r="E30" s="617"/>
      <c r="F30" s="617"/>
      <c r="G30" s="617"/>
      <c r="H30" s="617"/>
      <c r="I30" s="617"/>
      <c r="J30" s="617"/>
      <c r="K30" s="617"/>
      <c r="L30" s="617"/>
      <c r="M30" s="515" t="s">
        <v>268</v>
      </c>
      <c r="N30" s="516"/>
      <c r="O30" s="516"/>
      <c r="P30" s="516"/>
      <c r="Q30" s="517"/>
      <c r="R30" s="470"/>
      <c r="S30" s="471"/>
      <c r="T30" s="471"/>
      <c r="U30" s="471"/>
      <c r="V30" s="471"/>
      <c r="W30" s="471"/>
      <c r="X30" s="471"/>
      <c r="Y30" s="471"/>
      <c r="Z30" s="471"/>
      <c r="AA30" s="472"/>
      <c r="AB30" s="566" t="s">
        <v>269</v>
      </c>
      <c r="AC30" s="567"/>
      <c r="AD30" s="567"/>
      <c r="AE30" s="567"/>
      <c r="AF30" s="568"/>
      <c r="AG30" s="470"/>
      <c r="AH30" s="471"/>
      <c r="AI30" s="471"/>
      <c r="AJ30" s="471"/>
      <c r="AK30" s="471"/>
      <c r="AL30" s="471"/>
      <c r="AM30" s="471"/>
      <c r="AN30" s="472"/>
    </row>
    <row r="31" spans="2:40" ht="13.5" customHeight="1">
      <c r="B31" s="535"/>
      <c r="C31" s="621" t="s">
        <v>280</v>
      </c>
      <c r="D31" s="621"/>
      <c r="E31" s="621"/>
      <c r="F31" s="621"/>
      <c r="G31" s="621"/>
      <c r="H31" s="621"/>
      <c r="I31" s="621"/>
      <c r="J31" s="621"/>
      <c r="K31" s="621"/>
      <c r="L31" s="621"/>
      <c r="M31" s="566" t="s">
        <v>260</v>
      </c>
      <c r="N31" s="567"/>
      <c r="O31" s="567"/>
      <c r="P31" s="567"/>
      <c r="Q31" s="567"/>
      <c r="R31" s="567"/>
      <c r="S31" s="567"/>
      <c r="T31" t="s">
        <v>261</v>
      </c>
      <c r="U31" s="567"/>
      <c r="V31" s="567"/>
      <c r="W31" s="567"/>
      <c r="X31" t="s">
        <v>262</v>
      </c>
      <c r="Y31" s="559"/>
      <c r="Z31" s="559"/>
      <c r="AA31" s="559"/>
      <c r="AB31" s="559"/>
      <c r="AC31" s="559"/>
      <c r="AD31" s="559"/>
      <c r="AE31" s="559"/>
      <c r="AF31" s="559"/>
      <c r="AG31" s="559"/>
      <c r="AH31" s="559"/>
      <c r="AI31" s="559"/>
      <c r="AJ31" s="559"/>
      <c r="AK31" s="559"/>
      <c r="AL31" s="559"/>
      <c r="AM31" s="559"/>
      <c r="AN31" s="560"/>
    </row>
    <row r="32" spans="2:40" ht="14.25" customHeight="1">
      <c r="B32" s="535"/>
      <c r="C32" s="621"/>
      <c r="D32" s="621"/>
      <c r="E32" s="621"/>
      <c r="F32" s="621"/>
      <c r="G32" s="621"/>
      <c r="H32" s="621"/>
      <c r="I32" s="621"/>
      <c r="J32" s="621"/>
      <c r="K32" s="621"/>
      <c r="L32" s="621"/>
      <c r="M32" s="569" t="s">
        <v>263</v>
      </c>
      <c r="N32" s="570"/>
      <c r="O32" s="570"/>
      <c r="P32" s="570"/>
      <c r="Q32" t="s">
        <v>264</v>
      </c>
      <c r="R32" s="570"/>
      <c r="S32" s="570"/>
      <c r="T32" s="570"/>
      <c r="U32" s="570"/>
      <c r="V32" s="570" t="s">
        <v>265</v>
      </c>
      <c r="W32" s="570"/>
      <c r="X32" s="561"/>
      <c r="Y32" s="561"/>
      <c r="Z32" s="561"/>
      <c r="AA32" s="561"/>
      <c r="AB32" s="561"/>
      <c r="AC32" s="561"/>
      <c r="AD32" s="561"/>
      <c r="AE32" s="561"/>
      <c r="AF32" s="561"/>
      <c r="AG32" s="561"/>
      <c r="AH32" s="561"/>
      <c r="AI32" s="561"/>
      <c r="AJ32" s="561"/>
      <c r="AK32" s="561"/>
      <c r="AL32" s="561"/>
      <c r="AM32" s="561"/>
      <c r="AN32" s="562"/>
    </row>
    <row r="33" spans="2:40">
      <c r="B33" s="535"/>
      <c r="C33" s="621"/>
      <c r="D33" s="621"/>
      <c r="E33" s="621"/>
      <c r="F33" s="621"/>
      <c r="G33" s="621"/>
      <c r="H33" s="621"/>
      <c r="I33" s="621"/>
      <c r="J33" s="621"/>
      <c r="K33" s="621"/>
      <c r="L33" s="621"/>
      <c r="M33" s="563"/>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5"/>
    </row>
    <row r="34" spans="2:40" ht="14.25" customHeight="1">
      <c r="B34" s="535"/>
      <c r="C34" s="617"/>
      <c r="D34" s="617"/>
      <c r="E34" s="617"/>
      <c r="F34" s="617"/>
      <c r="G34" s="617"/>
      <c r="H34" s="617"/>
      <c r="I34" s="617"/>
      <c r="J34" s="617"/>
      <c r="K34" s="617"/>
      <c r="L34" s="617"/>
      <c r="M34" s="515" t="s">
        <v>268</v>
      </c>
      <c r="N34" s="516"/>
      <c r="O34" s="516"/>
      <c r="P34" s="516"/>
      <c r="Q34" s="517"/>
      <c r="R34" s="470"/>
      <c r="S34" s="471"/>
      <c r="T34" s="471"/>
      <c r="U34" s="471"/>
      <c r="V34" s="471"/>
      <c r="W34" s="471"/>
      <c r="X34" s="471"/>
      <c r="Y34" s="471"/>
      <c r="Z34" s="471"/>
      <c r="AA34" s="472"/>
      <c r="AB34" s="566" t="s">
        <v>269</v>
      </c>
      <c r="AC34" s="567"/>
      <c r="AD34" s="567"/>
      <c r="AE34" s="567"/>
      <c r="AF34" s="568"/>
      <c r="AG34" s="470"/>
      <c r="AH34" s="471"/>
      <c r="AI34" s="471"/>
      <c r="AJ34" s="471"/>
      <c r="AK34" s="471"/>
      <c r="AL34" s="471"/>
      <c r="AM34" s="471"/>
      <c r="AN34" s="472"/>
    </row>
    <row r="35" spans="2:40" ht="14.25" customHeight="1">
      <c r="B35" s="535"/>
      <c r="C35" s="617" t="s">
        <v>281</v>
      </c>
      <c r="D35" s="617"/>
      <c r="E35" s="617"/>
      <c r="F35" s="617"/>
      <c r="G35" s="617"/>
      <c r="H35" s="617"/>
      <c r="I35" s="617"/>
      <c r="J35" s="617"/>
      <c r="K35" s="617"/>
      <c r="L35" s="617"/>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row>
    <row r="36" spans="2:40" ht="13.5" customHeight="1">
      <c r="B36" s="535"/>
      <c r="C36" s="617" t="s">
        <v>282</v>
      </c>
      <c r="D36" s="617"/>
      <c r="E36" s="617"/>
      <c r="F36" s="617"/>
      <c r="G36" s="617"/>
      <c r="H36" s="617"/>
      <c r="I36" s="617"/>
      <c r="J36" s="617"/>
      <c r="K36" s="617"/>
      <c r="L36" s="617"/>
      <c r="M36" s="566" t="s">
        <v>260</v>
      </c>
      <c r="N36" s="567"/>
      <c r="O36" s="567"/>
      <c r="P36" s="567"/>
      <c r="Q36" s="567"/>
      <c r="R36" s="567"/>
      <c r="S36" s="567"/>
      <c r="T36" t="s">
        <v>261</v>
      </c>
      <c r="U36" s="567"/>
      <c r="V36" s="567"/>
      <c r="W36" s="567"/>
      <c r="X36" t="s">
        <v>262</v>
      </c>
      <c r="Y36" s="559"/>
      <c r="Z36" s="559"/>
      <c r="AA36" s="559"/>
      <c r="AB36" s="559"/>
      <c r="AC36" s="559"/>
      <c r="AD36" s="559"/>
      <c r="AE36" s="559"/>
      <c r="AF36" s="559"/>
      <c r="AG36" s="559"/>
      <c r="AH36" s="559"/>
      <c r="AI36" s="559"/>
      <c r="AJ36" s="559"/>
      <c r="AK36" s="559"/>
      <c r="AL36" s="559"/>
      <c r="AM36" s="559"/>
      <c r="AN36" s="560"/>
    </row>
    <row r="37" spans="2:40" ht="14.25" customHeight="1">
      <c r="B37" s="535"/>
      <c r="C37" s="617"/>
      <c r="D37" s="617"/>
      <c r="E37" s="617"/>
      <c r="F37" s="617"/>
      <c r="G37" s="617"/>
      <c r="H37" s="617"/>
      <c r="I37" s="617"/>
      <c r="J37" s="617"/>
      <c r="K37" s="617"/>
      <c r="L37" s="617"/>
      <c r="M37" s="569" t="s">
        <v>263</v>
      </c>
      <c r="N37" s="570"/>
      <c r="O37" s="570"/>
      <c r="P37" s="570"/>
      <c r="Q37" t="s">
        <v>264</v>
      </c>
      <c r="R37" s="570"/>
      <c r="S37" s="570"/>
      <c r="T37" s="570"/>
      <c r="U37" s="570"/>
      <c r="V37" s="570" t="s">
        <v>265</v>
      </c>
      <c r="W37" s="570"/>
      <c r="X37" s="561"/>
      <c r="Y37" s="561"/>
      <c r="Z37" s="561"/>
      <c r="AA37" s="561"/>
      <c r="AB37" s="561"/>
      <c r="AC37" s="561"/>
      <c r="AD37" s="561"/>
      <c r="AE37" s="561"/>
      <c r="AF37" s="561"/>
      <c r="AG37" s="561"/>
      <c r="AH37" s="561"/>
      <c r="AI37" s="561"/>
      <c r="AJ37" s="561"/>
      <c r="AK37" s="561"/>
      <c r="AL37" s="561"/>
      <c r="AM37" s="561"/>
      <c r="AN37" s="562"/>
    </row>
    <row r="38" spans="2:40">
      <c r="B38" s="536"/>
      <c r="C38" s="617"/>
      <c r="D38" s="617"/>
      <c r="E38" s="617"/>
      <c r="F38" s="617"/>
      <c r="G38" s="617"/>
      <c r="H38" s="617"/>
      <c r="I38" s="617"/>
      <c r="J38" s="617"/>
      <c r="K38" s="617"/>
      <c r="L38" s="617"/>
      <c r="M38" s="563"/>
      <c r="N38" s="564"/>
      <c r="O38" s="618"/>
      <c r="P38" s="618"/>
      <c r="Q38" s="618"/>
      <c r="R38" s="618"/>
      <c r="S38" s="618"/>
      <c r="T38" s="618"/>
      <c r="U38" s="618"/>
      <c r="V38" s="618"/>
      <c r="W38" s="618"/>
      <c r="X38" s="618"/>
      <c r="Y38" s="618"/>
      <c r="Z38" s="618"/>
      <c r="AA38" s="618"/>
      <c r="AB38" s="618"/>
      <c r="AC38" s="618"/>
      <c r="AD38" s="618"/>
      <c r="AE38" s="564"/>
      <c r="AF38" s="564"/>
      <c r="AG38" s="564"/>
      <c r="AH38" s="564"/>
      <c r="AI38" s="564"/>
      <c r="AJ38" s="618"/>
      <c r="AK38" s="618"/>
      <c r="AL38" s="618"/>
      <c r="AM38" s="618"/>
      <c r="AN38" s="619"/>
    </row>
    <row r="39" spans="2:40" ht="13.5" customHeight="1">
      <c r="B39" s="534" t="s">
        <v>283</v>
      </c>
      <c r="C39" s="537" t="s">
        <v>284</v>
      </c>
      <c r="D39" s="538"/>
      <c r="E39" s="538"/>
      <c r="F39" s="538"/>
      <c r="G39" s="538"/>
      <c r="H39" s="538"/>
      <c r="I39" s="538"/>
      <c r="J39" s="538"/>
      <c r="K39" s="538"/>
      <c r="L39" s="538"/>
      <c r="M39" s="538"/>
      <c r="N39" s="615"/>
      <c r="O39" s="581" t="s">
        <v>285</v>
      </c>
      <c r="P39" s="582"/>
      <c r="Q39" s="585" t="s">
        <v>286</v>
      </c>
      <c r="R39" s="538"/>
      <c r="S39" s="538"/>
      <c r="T39" s="538"/>
      <c r="U39" s="539"/>
      <c r="V39" s="506" t="s">
        <v>287</v>
      </c>
      <c r="W39" s="507"/>
      <c r="X39" s="507"/>
      <c r="Y39" s="507"/>
      <c r="Z39" s="507"/>
      <c r="AA39" s="507"/>
      <c r="AB39" s="507"/>
      <c r="AC39" s="507"/>
      <c r="AD39" s="508"/>
      <c r="AE39" s="537" t="s">
        <v>288</v>
      </c>
      <c r="AF39" s="538"/>
      <c r="AG39" s="538"/>
      <c r="AH39" s="538"/>
      <c r="AI39" s="538"/>
      <c r="AJ39" s="537" t="s">
        <v>289</v>
      </c>
      <c r="AK39" s="538"/>
      <c r="AL39" s="538"/>
      <c r="AM39" s="538"/>
      <c r="AN39" s="539"/>
    </row>
    <row r="40" spans="2:40" ht="14.25" customHeight="1">
      <c r="B40" s="535"/>
      <c r="C40" s="613"/>
      <c r="D40" s="614"/>
      <c r="E40" s="614"/>
      <c r="F40" s="614"/>
      <c r="G40" s="614"/>
      <c r="H40" s="614"/>
      <c r="I40" s="614"/>
      <c r="J40" s="614"/>
      <c r="K40" s="614"/>
      <c r="L40" s="614"/>
      <c r="M40" s="614"/>
      <c r="N40" s="616"/>
      <c r="O40" s="583"/>
      <c r="P40" s="584"/>
      <c r="Q40" s="612" t="s">
        <v>290</v>
      </c>
      <c r="R40" s="541"/>
      <c r="S40" s="541"/>
      <c r="T40" s="541"/>
      <c r="U40" s="542"/>
      <c r="V40" s="512"/>
      <c r="W40" s="513"/>
      <c r="X40" s="513"/>
      <c r="Y40" s="513"/>
      <c r="Z40" s="513"/>
      <c r="AA40" s="513"/>
      <c r="AB40" s="513"/>
      <c r="AC40" s="513"/>
      <c r="AD40" s="514"/>
      <c r="AE40" s="613" t="s">
        <v>290</v>
      </c>
      <c r="AF40" s="614"/>
      <c r="AG40" s="614"/>
      <c r="AH40" s="614"/>
      <c r="AI40" s="614"/>
      <c r="AJ40" s="540" t="s">
        <v>291</v>
      </c>
      <c r="AK40" s="541"/>
      <c r="AL40" s="541"/>
      <c r="AM40" s="541"/>
      <c r="AN40" s="542"/>
    </row>
    <row r="41" spans="2:40" ht="14.25" customHeight="1">
      <c r="B41" s="535"/>
      <c r="C41" s="501" t="s">
        <v>292</v>
      </c>
      <c r="E41" s="519" t="s">
        <v>42</v>
      </c>
      <c r="F41" s="519"/>
      <c r="G41" s="519"/>
      <c r="H41" s="519"/>
      <c r="I41" s="519"/>
      <c r="J41" s="519"/>
      <c r="K41" s="519"/>
      <c r="L41" s="519"/>
      <c r="M41" s="519"/>
      <c r="N41" s="587"/>
      <c r="O41" s="521"/>
      <c r="P41" s="522"/>
      <c r="Q41" s="521"/>
      <c r="R41" s="504"/>
      <c r="S41" s="504"/>
      <c r="T41" s="504"/>
      <c r="U41" s="505"/>
      <c r="V41" t="s">
        <v>10</v>
      </c>
      <c r="W41" s="523" t="s">
        <v>293</v>
      </c>
      <c r="X41" s="523"/>
      <c r="Y41" t="s">
        <v>10</v>
      </c>
      <c r="Z41" s="523" t="s">
        <v>294</v>
      </c>
      <c r="AA41" s="523"/>
      <c r="AB41" t="s">
        <v>10</v>
      </c>
      <c r="AC41" s="523" t="s">
        <v>295</v>
      </c>
      <c r="AD41" s="524"/>
      <c r="AE41" s="470"/>
      <c r="AF41" s="471"/>
      <c r="AG41" s="471"/>
      <c r="AH41" s="471"/>
      <c r="AI41" s="472"/>
      <c r="AJ41" s="525"/>
      <c r="AK41" s="526"/>
      <c r="AL41" s="526"/>
      <c r="AM41" s="526"/>
      <c r="AN41" s="527"/>
    </row>
    <row r="42" spans="2:40" ht="14.25" customHeight="1">
      <c r="B42" s="535"/>
      <c r="C42" s="501"/>
      <c r="E42" s="519" t="s">
        <v>296</v>
      </c>
      <c r="F42" s="586"/>
      <c r="G42" s="586"/>
      <c r="H42" s="586"/>
      <c r="I42" s="586"/>
      <c r="J42" s="586"/>
      <c r="K42" s="586"/>
      <c r="L42" s="586"/>
      <c r="M42" s="586"/>
      <c r="N42" s="587"/>
      <c r="O42" s="521"/>
      <c r="P42" s="522"/>
      <c r="Q42" s="521"/>
      <c r="R42" s="504"/>
      <c r="S42" s="504"/>
      <c r="T42" s="504"/>
      <c r="U42" s="505"/>
      <c r="V42" t="s">
        <v>10</v>
      </c>
      <c r="W42" s="523" t="s">
        <v>293</v>
      </c>
      <c r="X42" s="523"/>
      <c r="Y42" t="s">
        <v>10</v>
      </c>
      <c r="Z42" s="523" t="s">
        <v>294</v>
      </c>
      <c r="AA42" s="523"/>
      <c r="AB42" t="s">
        <v>10</v>
      </c>
      <c r="AC42" s="523" t="s">
        <v>295</v>
      </c>
      <c r="AD42" s="524"/>
      <c r="AE42" s="470"/>
      <c r="AF42" s="471"/>
      <c r="AG42" s="471"/>
      <c r="AH42" s="471"/>
      <c r="AI42" s="472"/>
      <c r="AJ42" s="525"/>
      <c r="AK42" s="526"/>
      <c r="AL42" s="526"/>
      <c r="AM42" s="526"/>
      <c r="AN42" s="527"/>
    </row>
    <row r="43" spans="2:40" ht="14.25" customHeight="1">
      <c r="B43" s="535"/>
      <c r="C43" s="501"/>
      <c r="E43" s="519" t="s">
        <v>61</v>
      </c>
      <c r="F43" s="586"/>
      <c r="G43" s="586"/>
      <c r="H43" s="586"/>
      <c r="I43" s="586"/>
      <c r="J43" s="586"/>
      <c r="K43" s="586"/>
      <c r="L43" s="586"/>
      <c r="M43" s="586"/>
      <c r="N43" s="587"/>
      <c r="O43" s="521"/>
      <c r="P43" s="522"/>
      <c r="Q43" s="521"/>
      <c r="R43" s="504"/>
      <c r="S43" s="504"/>
      <c r="T43" s="504"/>
      <c r="U43" s="505"/>
      <c r="V43" t="s">
        <v>10</v>
      </c>
      <c r="W43" s="523" t="s">
        <v>293</v>
      </c>
      <c r="X43" s="523"/>
      <c r="Y43" t="s">
        <v>10</v>
      </c>
      <c r="Z43" s="523" t="s">
        <v>294</v>
      </c>
      <c r="AA43" s="523"/>
      <c r="AB43" t="s">
        <v>10</v>
      </c>
      <c r="AC43" s="523" t="s">
        <v>295</v>
      </c>
      <c r="AD43" s="524"/>
      <c r="AE43" s="470"/>
      <c r="AF43" s="471"/>
      <c r="AG43" s="471"/>
      <c r="AH43" s="471"/>
      <c r="AI43" s="472"/>
      <c r="AJ43" s="525"/>
      <c r="AK43" s="526"/>
      <c r="AL43" s="526"/>
      <c r="AM43" s="526"/>
      <c r="AN43" s="527"/>
    </row>
    <row r="44" spans="2:40" ht="14.25" customHeight="1">
      <c r="B44" s="535"/>
      <c r="C44" s="501"/>
      <c r="E44" s="519" t="s">
        <v>297</v>
      </c>
      <c r="F44" s="586"/>
      <c r="G44" s="586"/>
      <c r="H44" s="586"/>
      <c r="I44" s="586"/>
      <c r="J44" s="586"/>
      <c r="K44" s="586"/>
      <c r="L44" s="586"/>
      <c r="M44" s="586"/>
      <c r="N44" s="587"/>
      <c r="O44" s="521"/>
      <c r="P44" s="522"/>
      <c r="Q44" s="521"/>
      <c r="R44" s="504"/>
      <c r="S44" s="504"/>
      <c r="T44" s="504"/>
      <c r="U44" s="505"/>
      <c r="V44" t="s">
        <v>10</v>
      </c>
      <c r="W44" s="523" t="s">
        <v>293</v>
      </c>
      <c r="X44" s="523"/>
      <c r="Y44" t="s">
        <v>10</v>
      </c>
      <c r="Z44" s="523" t="s">
        <v>294</v>
      </c>
      <c r="AA44" s="523"/>
      <c r="AB44" t="s">
        <v>10</v>
      </c>
      <c r="AC44" s="523" t="s">
        <v>295</v>
      </c>
      <c r="AD44" s="524"/>
      <c r="AE44" s="470"/>
      <c r="AF44" s="471"/>
      <c r="AG44" s="471"/>
      <c r="AH44" s="471"/>
      <c r="AI44" s="472"/>
      <c r="AJ44" s="525"/>
      <c r="AK44" s="526"/>
      <c r="AL44" s="526"/>
      <c r="AM44" s="526"/>
      <c r="AN44" s="527"/>
    </row>
    <row r="45" spans="2:40" ht="14.25" customHeight="1">
      <c r="B45" s="535"/>
      <c r="C45" s="501"/>
      <c r="E45" s="519" t="s">
        <v>298</v>
      </c>
      <c r="F45" s="586"/>
      <c r="G45" s="586"/>
      <c r="H45" s="586"/>
      <c r="I45" s="586"/>
      <c r="J45" s="586"/>
      <c r="K45" s="586"/>
      <c r="L45" s="586"/>
      <c r="M45" s="586"/>
      <c r="N45" s="587"/>
      <c r="O45" s="521"/>
      <c r="P45" s="522"/>
      <c r="Q45" s="521"/>
      <c r="R45" s="504"/>
      <c r="S45" s="504"/>
      <c r="T45" s="504"/>
      <c r="U45" s="505"/>
      <c r="V45" t="s">
        <v>10</v>
      </c>
      <c r="W45" s="523" t="s">
        <v>293</v>
      </c>
      <c r="X45" s="523"/>
      <c r="Y45" t="s">
        <v>10</v>
      </c>
      <c r="Z45" s="523" t="s">
        <v>294</v>
      </c>
      <c r="AA45" s="523"/>
      <c r="AB45" t="s">
        <v>10</v>
      </c>
      <c r="AC45" s="523" t="s">
        <v>295</v>
      </c>
      <c r="AD45" s="524"/>
      <c r="AE45" s="470"/>
      <c r="AF45" s="471"/>
      <c r="AG45" s="471"/>
      <c r="AH45" s="471"/>
      <c r="AI45" s="472"/>
      <c r="AJ45" s="525"/>
      <c r="AK45" s="526"/>
      <c r="AL45" s="526"/>
      <c r="AM45" s="526"/>
      <c r="AN45" s="527"/>
    </row>
    <row r="46" spans="2:40" ht="14.25" customHeight="1">
      <c r="B46" s="535"/>
      <c r="C46" s="501"/>
      <c r="E46" s="519" t="s">
        <v>102</v>
      </c>
      <c r="F46" s="586"/>
      <c r="G46" s="586"/>
      <c r="H46" s="586"/>
      <c r="I46" s="586"/>
      <c r="J46" s="586"/>
      <c r="K46" s="586"/>
      <c r="L46" s="586"/>
      <c r="M46" s="586"/>
      <c r="N46" s="587"/>
      <c r="O46" s="521"/>
      <c r="P46" s="522"/>
      <c r="Q46" s="521"/>
      <c r="R46" s="504"/>
      <c r="S46" s="504"/>
      <c r="T46" s="504"/>
      <c r="U46" s="505"/>
      <c r="V46" t="s">
        <v>10</v>
      </c>
      <c r="W46" s="523" t="s">
        <v>293</v>
      </c>
      <c r="X46" s="523"/>
      <c r="Y46" t="s">
        <v>10</v>
      </c>
      <c r="Z46" s="523" t="s">
        <v>294</v>
      </c>
      <c r="AA46" s="523"/>
      <c r="AB46" t="s">
        <v>10</v>
      </c>
      <c r="AC46" s="523" t="s">
        <v>295</v>
      </c>
      <c r="AD46" s="524"/>
      <c r="AE46" s="470"/>
      <c r="AF46" s="471"/>
      <c r="AG46" s="471"/>
      <c r="AH46" s="471"/>
      <c r="AI46" s="472"/>
      <c r="AJ46" s="525"/>
      <c r="AK46" s="526"/>
      <c r="AL46" s="526"/>
      <c r="AM46" s="526"/>
      <c r="AN46" s="527"/>
    </row>
    <row r="47" spans="2:40" ht="14.25" customHeight="1">
      <c r="B47" s="535"/>
      <c r="C47" s="501"/>
      <c r="E47" s="519" t="s">
        <v>299</v>
      </c>
      <c r="F47" s="586"/>
      <c r="G47" s="586"/>
      <c r="H47" s="586"/>
      <c r="I47" s="586"/>
      <c r="J47" s="586"/>
      <c r="K47" s="586"/>
      <c r="L47" s="586"/>
      <c r="M47" s="586"/>
      <c r="N47" s="587"/>
      <c r="O47" s="521"/>
      <c r="P47" s="522"/>
      <c r="Q47" s="521"/>
      <c r="R47" s="504"/>
      <c r="S47" s="504"/>
      <c r="T47" s="504"/>
      <c r="U47" s="505"/>
      <c r="V47" t="s">
        <v>10</v>
      </c>
      <c r="W47" s="523" t="s">
        <v>293</v>
      </c>
      <c r="X47" s="523"/>
      <c r="Y47" t="s">
        <v>10</v>
      </c>
      <c r="Z47" s="523" t="s">
        <v>294</v>
      </c>
      <c r="AA47" s="523"/>
      <c r="AB47" t="s">
        <v>10</v>
      </c>
      <c r="AC47" s="523" t="s">
        <v>295</v>
      </c>
      <c r="AD47" s="524"/>
      <c r="AE47" s="470"/>
      <c r="AF47" s="471"/>
      <c r="AG47" s="471"/>
      <c r="AH47" s="471"/>
      <c r="AI47" s="472"/>
      <c r="AJ47" s="525"/>
      <c r="AK47" s="526"/>
      <c r="AL47" s="526"/>
      <c r="AM47" s="526"/>
      <c r="AN47" s="527"/>
    </row>
    <row r="48" spans="2:40" ht="14.25" customHeight="1">
      <c r="B48" s="535"/>
      <c r="C48" s="501"/>
      <c r="E48" s="519" t="s">
        <v>300</v>
      </c>
      <c r="F48" s="586"/>
      <c r="G48" s="586"/>
      <c r="H48" s="586"/>
      <c r="I48" s="586"/>
      <c r="J48" s="586"/>
      <c r="K48" s="586"/>
      <c r="L48" s="586"/>
      <c r="M48" s="586"/>
      <c r="N48" s="587"/>
      <c r="O48" s="521"/>
      <c r="P48" s="522"/>
      <c r="Q48" s="521"/>
      <c r="R48" s="504"/>
      <c r="S48" s="504"/>
      <c r="T48" s="504"/>
      <c r="U48" s="505"/>
      <c r="V48" t="s">
        <v>10</v>
      </c>
      <c r="W48" s="523" t="s">
        <v>293</v>
      </c>
      <c r="X48" s="523"/>
      <c r="Y48" t="s">
        <v>10</v>
      </c>
      <c r="Z48" s="523" t="s">
        <v>294</v>
      </c>
      <c r="AA48" s="523"/>
      <c r="AB48" t="s">
        <v>10</v>
      </c>
      <c r="AC48" s="523" t="s">
        <v>295</v>
      </c>
      <c r="AD48" s="524"/>
      <c r="AE48" s="470"/>
      <c r="AF48" s="471"/>
      <c r="AG48" s="471"/>
      <c r="AH48" s="471"/>
      <c r="AI48" s="472"/>
      <c r="AJ48" s="525"/>
      <c r="AK48" s="526"/>
      <c r="AL48" s="526"/>
      <c r="AM48" s="526"/>
      <c r="AN48" s="527"/>
    </row>
    <row r="49" spans="2:40" ht="14.25" customHeight="1">
      <c r="B49" s="535"/>
      <c r="C49" s="501"/>
      <c r="E49" s="519" t="s">
        <v>301</v>
      </c>
      <c r="F49" s="586"/>
      <c r="G49" s="586"/>
      <c r="H49" s="586"/>
      <c r="I49" s="586"/>
      <c r="J49" s="586"/>
      <c r="K49" s="586"/>
      <c r="L49" s="586"/>
      <c r="M49" s="586"/>
      <c r="N49" s="587"/>
      <c r="O49" s="521"/>
      <c r="P49" s="522"/>
      <c r="Q49" s="521"/>
      <c r="R49" s="504"/>
      <c r="S49" s="504"/>
      <c r="T49" s="504"/>
      <c r="U49" s="505"/>
      <c r="V49" t="s">
        <v>10</v>
      </c>
      <c r="W49" s="523" t="s">
        <v>293</v>
      </c>
      <c r="X49" s="523"/>
      <c r="Y49" t="s">
        <v>10</v>
      </c>
      <c r="Z49" s="523" t="s">
        <v>294</v>
      </c>
      <c r="AA49" s="523"/>
      <c r="AB49" t="s">
        <v>10</v>
      </c>
      <c r="AC49" s="523" t="s">
        <v>295</v>
      </c>
      <c r="AD49" s="524"/>
      <c r="AE49" s="470"/>
      <c r="AF49" s="471"/>
      <c r="AG49" s="471"/>
      <c r="AH49" s="471"/>
      <c r="AI49" s="472"/>
      <c r="AJ49" s="525"/>
      <c r="AK49" s="526"/>
      <c r="AL49" s="526"/>
      <c r="AM49" s="526"/>
      <c r="AN49" s="527"/>
    </row>
    <row r="50" spans="2:40" ht="14.25" customHeight="1">
      <c r="B50" s="535"/>
      <c r="C50" s="501"/>
      <c r="E50" s="519" t="s">
        <v>302</v>
      </c>
      <c r="F50" s="586"/>
      <c r="G50" s="586"/>
      <c r="H50" s="586"/>
      <c r="I50" s="586"/>
      <c r="J50" s="586"/>
      <c r="K50" s="586"/>
      <c r="L50" s="586"/>
      <c r="M50" s="586"/>
      <c r="N50" s="587"/>
      <c r="O50" s="521"/>
      <c r="P50" s="522"/>
      <c r="Q50" s="521"/>
      <c r="R50" s="504"/>
      <c r="S50" s="504"/>
      <c r="T50" s="504"/>
      <c r="U50" s="505"/>
      <c r="V50" t="s">
        <v>10</v>
      </c>
      <c r="W50" s="523" t="s">
        <v>293</v>
      </c>
      <c r="X50" s="523"/>
      <c r="Y50" t="s">
        <v>10</v>
      </c>
      <c r="Z50" s="523" t="s">
        <v>294</v>
      </c>
      <c r="AA50" s="523"/>
      <c r="AB50" t="s">
        <v>10</v>
      </c>
      <c r="AC50" s="523" t="s">
        <v>295</v>
      </c>
      <c r="AD50" s="524"/>
      <c r="AE50" s="470"/>
      <c r="AF50" s="471"/>
      <c r="AG50" s="471"/>
      <c r="AH50" s="471"/>
      <c r="AI50" s="472"/>
      <c r="AJ50" s="525"/>
      <c r="AK50" s="526"/>
      <c r="AL50" s="526"/>
      <c r="AM50" s="526"/>
      <c r="AN50" s="527"/>
    </row>
    <row r="51" spans="2:40" ht="14.25" customHeight="1" thickBot="1">
      <c r="B51" s="535"/>
      <c r="C51" s="501"/>
      <c r="E51" s="603" t="s">
        <v>200</v>
      </c>
      <c r="F51" s="604"/>
      <c r="G51" s="604"/>
      <c r="H51" s="604"/>
      <c r="I51" s="604"/>
      <c r="J51" s="604"/>
      <c r="K51" s="604"/>
      <c r="L51" s="604"/>
      <c r="M51" s="604"/>
      <c r="N51" s="605"/>
      <c r="O51" s="606"/>
      <c r="P51" s="607"/>
      <c r="Q51" s="606"/>
      <c r="R51" s="608"/>
      <c r="S51" s="608"/>
      <c r="T51" s="608"/>
      <c r="U51" s="609"/>
      <c r="V51" t="s">
        <v>10</v>
      </c>
      <c r="W51" s="610" t="s">
        <v>293</v>
      </c>
      <c r="X51" s="610"/>
      <c r="Y51" t="s">
        <v>10</v>
      </c>
      <c r="Z51" s="610" t="s">
        <v>294</v>
      </c>
      <c r="AA51" s="610"/>
      <c r="AB51" t="s">
        <v>10</v>
      </c>
      <c r="AC51" s="610" t="s">
        <v>295</v>
      </c>
      <c r="AD51" s="611"/>
      <c r="AE51" s="588"/>
      <c r="AF51" s="589"/>
      <c r="AG51" s="589"/>
      <c r="AH51" s="589"/>
      <c r="AI51" s="590"/>
      <c r="AJ51" s="543"/>
      <c r="AK51" s="544"/>
      <c r="AL51" s="544"/>
      <c r="AM51" s="544"/>
      <c r="AN51" s="545"/>
    </row>
    <row r="52" spans="2:40" ht="14.25" customHeight="1" thickTop="1">
      <c r="B52" s="535"/>
      <c r="C52" s="501"/>
      <c r="E52" s="591" t="s">
        <v>214</v>
      </c>
      <c r="F52" s="592"/>
      <c r="G52" s="592"/>
      <c r="H52" s="592"/>
      <c r="I52" s="592"/>
      <c r="J52" s="592"/>
      <c r="K52" s="592"/>
      <c r="L52" s="592"/>
      <c r="M52" s="592"/>
      <c r="N52" s="593"/>
      <c r="O52" s="594"/>
      <c r="P52" s="595"/>
      <c r="Q52" s="594"/>
      <c r="R52" s="596"/>
      <c r="S52" s="596"/>
      <c r="T52" s="596"/>
      <c r="U52" s="597"/>
      <c r="V52" t="s">
        <v>10</v>
      </c>
      <c r="W52" s="598" t="s">
        <v>293</v>
      </c>
      <c r="X52" s="598"/>
      <c r="Y52" t="s">
        <v>10</v>
      </c>
      <c r="Z52" s="598" t="s">
        <v>294</v>
      </c>
      <c r="AA52" s="598"/>
      <c r="AB52" t="s">
        <v>10</v>
      </c>
      <c r="AC52" s="598" t="s">
        <v>295</v>
      </c>
      <c r="AD52" s="599"/>
      <c r="AE52" s="600"/>
      <c r="AF52" s="601"/>
      <c r="AG52" s="601"/>
      <c r="AH52" s="601"/>
      <c r="AI52" s="602"/>
      <c r="AJ52" s="546"/>
      <c r="AK52" s="547"/>
      <c r="AL52" s="547"/>
      <c r="AM52" s="547"/>
      <c r="AN52" s="548"/>
    </row>
    <row r="53" spans="2:40" ht="14.25" customHeight="1">
      <c r="B53" s="535"/>
      <c r="C53" s="501"/>
      <c r="E53" s="550" t="s">
        <v>215</v>
      </c>
      <c r="F53" s="551"/>
      <c r="G53" s="551"/>
      <c r="H53" s="551"/>
      <c r="I53" s="551"/>
      <c r="J53" s="551"/>
      <c r="K53" s="551"/>
      <c r="L53" s="551"/>
      <c r="M53" s="551"/>
      <c r="N53" s="552"/>
      <c r="O53" s="521"/>
      <c r="P53" s="522"/>
      <c r="Q53" s="521"/>
      <c r="R53" s="504"/>
      <c r="S53" s="504"/>
      <c r="T53" s="504"/>
      <c r="U53" s="505"/>
      <c r="V53" t="s">
        <v>10</v>
      </c>
      <c r="W53" s="523" t="s">
        <v>293</v>
      </c>
      <c r="X53" s="523"/>
      <c r="Y53" t="s">
        <v>10</v>
      </c>
      <c r="Z53" s="523" t="s">
        <v>294</v>
      </c>
      <c r="AA53" s="523"/>
      <c r="AB53" t="s">
        <v>10</v>
      </c>
      <c r="AC53" s="523" t="s">
        <v>295</v>
      </c>
      <c r="AD53" s="524"/>
      <c r="AE53" s="470"/>
      <c r="AF53" s="471"/>
      <c r="AG53" s="471"/>
      <c r="AH53" s="471"/>
      <c r="AI53" s="472"/>
      <c r="AJ53" s="525"/>
      <c r="AK53" s="526"/>
      <c r="AL53" s="526"/>
      <c r="AM53" s="526"/>
      <c r="AN53" s="527"/>
    </row>
    <row r="54" spans="2:40" ht="14.25" customHeight="1">
      <c r="B54" s="535"/>
      <c r="C54" s="501"/>
      <c r="E54" s="550" t="s">
        <v>303</v>
      </c>
      <c r="F54" s="551"/>
      <c r="G54" s="551"/>
      <c r="H54" s="551"/>
      <c r="I54" s="551"/>
      <c r="J54" s="551"/>
      <c r="K54" s="551"/>
      <c r="L54" s="551"/>
      <c r="M54" s="551"/>
      <c r="N54" s="552"/>
      <c r="O54" s="521"/>
      <c r="P54" s="522"/>
      <c r="Q54" s="521"/>
      <c r="R54" s="504"/>
      <c r="S54" s="504"/>
      <c r="T54" s="504"/>
      <c r="U54" s="505"/>
      <c r="V54" t="s">
        <v>10</v>
      </c>
      <c r="W54" s="523" t="s">
        <v>293</v>
      </c>
      <c r="X54" s="523"/>
      <c r="Y54" t="s">
        <v>10</v>
      </c>
      <c r="Z54" s="523" t="s">
        <v>294</v>
      </c>
      <c r="AA54" s="523"/>
      <c r="AB54" t="s">
        <v>10</v>
      </c>
      <c r="AC54" s="523" t="s">
        <v>295</v>
      </c>
      <c r="AD54" s="524"/>
      <c r="AE54" s="470"/>
      <c r="AF54" s="471"/>
      <c r="AG54" s="471"/>
      <c r="AH54" s="471"/>
      <c r="AI54" s="472"/>
      <c r="AJ54" s="525"/>
      <c r="AK54" s="526"/>
      <c r="AL54" s="526"/>
      <c r="AM54" s="526"/>
      <c r="AN54" s="527"/>
    </row>
    <row r="55" spans="2:40" ht="14.25" customHeight="1">
      <c r="B55" s="535"/>
      <c r="C55" s="501"/>
      <c r="E55" s="550" t="s">
        <v>304</v>
      </c>
      <c r="F55" s="551"/>
      <c r="G55" s="551"/>
      <c r="H55" s="551"/>
      <c r="I55" s="551"/>
      <c r="J55" s="551"/>
      <c r="K55" s="551"/>
      <c r="L55" s="551"/>
      <c r="M55" s="551"/>
      <c r="N55" s="552"/>
      <c r="O55" s="521"/>
      <c r="P55" s="522"/>
      <c r="Q55" s="521"/>
      <c r="R55" s="504"/>
      <c r="S55" s="504"/>
      <c r="T55" s="504"/>
      <c r="U55" s="505"/>
      <c r="V55" t="s">
        <v>10</v>
      </c>
      <c r="W55" s="523" t="s">
        <v>293</v>
      </c>
      <c r="X55" s="523"/>
      <c r="Y55" t="s">
        <v>10</v>
      </c>
      <c r="Z55" s="523" t="s">
        <v>294</v>
      </c>
      <c r="AA55" s="523"/>
      <c r="AB55" t="s">
        <v>10</v>
      </c>
      <c r="AC55" s="523" t="s">
        <v>295</v>
      </c>
      <c r="AD55" s="524"/>
      <c r="AE55" s="470"/>
      <c r="AF55" s="471"/>
      <c r="AG55" s="471"/>
      <c r="AH55" s="471"/>
      <c r="AI55" s="472"/>
      <c r="AJ55" s="525"/>
      <c r="AK55" s="526"/>
      <c r="AL55" s="526"/>
      <c r="AM55" s="526"/>
      <c r="AN55" s="527"/>
    </row>
    <row r="56" spans="2:40" ht="14.25" customHeight="1">
      <c r="B56" s="535"/>
      <c r="C56" s="501"/>
      <c r="E56" s="550" t="s">
        <v>305</v>
      </c>
      <c r="F56" s="551"/>
      <c r="G56" s="551"/>
      <c r="H56" s="551"/>
      <c r="I56" s="551"/>
      <c r="J56" s="551"/>
      <c r="K56" s="551"/>
      <c r="L56" s="551"/>
      <c r="M56" s="551"/>
      <c r="N56" s="552"/>
      <c r="O56" s="521"/>
      <c r="P56" s="522"/>
      <c r="Q56" s="521"/>
      <c r="R56" s="504"/>
      <c r="S56" s="504"/>
      <c r="T56" s="504"/>
      <c r="U56" s="505"/>
      <c r="V56" t="s">
        <v>10</v>
      </c>
      <c r="W56" s="523" t="s">
        <v>293</v>
      </c>
      <c r="X56" s="523"/>
      <c r="Y56" t="s">
        <v>10</v>
      </c>
      <c r="Z56" s="523" t="s">
        <v>294</v>
      </c>
      <c r="AA56" s="523"/>
      <c r="AB56" t="s">
        <v>10</v>
      </c>
      <c r="AC56" s="523" t="s">
        <v>295</v>
      </c>
      <c r="AD56" s="524"/>
      <c r="AE56" s="470"/>
      <c r="AF56" s="471"/>
      <c r="AG56" s="471"/>
      <c r="AH56" s="471"/>
      <c r="AI56" s="472"/>
      <c r="AJ56" s="525"/>
      <c r="AK56" s="526"/>
      <c r="AL56" s="526"/>
      <c r="AM56" s="526"/>
      <c r="AN56" s="527"/>
    </row>
    <row r="57" spans="2:40" ht="14.25" customHeight="1">
      <c r="B57" s="535"/>
      <c r="C57" s="501"/>
      <c r="E57" s="550" t="s">
        <v>230</v>
      </c>
      <c r="F57" s="551"/>
      <c r="G57" s="551"/>
      <c r="H57" s="551"/>
      <c r="I57" s="551"/>
      <c r="J57" s="551"/>
      <c r="K57" s="551"/>
      <c r="L57" s="551"/>
      <c r="M57" s="551"/>
      <c r="N57" s="552"/>
      <c r="O57" s="521"/>
      <c r="P57" s="522"/>
      <c r="Q57" s="521"/>
      <c r="R57" s="504"/>
      <c r="S57" s="504"/>
      <c r="T57" s="504"/>
      <c r="U57" s="505"/>
      <c r="V57" t="s">
        <v>10</v>
      </c>
      <c r="W57" s="523" t="s">
        <v>293</v>
      </c>
      <c r="X57" s="523"/>
      <c r="Y57" t="s">
        <v>10</v>
      </c>
      <c r="Z57" s="523" t="s">
        <v>294</v>
      </c>
      <c r="AA57" s="523"/>
      <c r="AB57" t="s">
        <v>10</v>
      </c>
      <c r="AC57" s="523" t="s">
        <v>295</v>
      </c>
      <c r="AD57" s="524"/>
      <c r="AE57" s="470"/>
      <c r="AF57" s="471"/>
      <c r="AG57" s="471"/>
      <c r="AH57" s="471"/>
      <c r="AI57" s="472"/>
      <c r="AJ57" s="525"/>
      <c r="AK57" s="526"/>
      <c r="AL57" s="526"/>
      <c r="AM57" s="526"/>
      <c r="AN57" s="527"/>
    </row>
    <row r="58" spans="2:40" ht="14.25" customHeight="1">
      <c r="B58" s="535"/>
      <c r="C58" s="501"/>
      <c r="E58" s="550" t="s">
        <v>232</v>
      </c>
      <c r="F58" s="551"/>
      <c r="G58" s="551"/>
      <c r="H58" s="551"/>
      <c r="I58" s="551"/>
      <c r="J58" s="551"/>
      <c r="K58" s="551"/>
      <c r="L58" s="551"/>
      <c r="M58" s="551"/>
      <c r="N58" s="552"/>
      <c r="O58" s="521"/>
      <c r="P58" s="522"/>
      <c r="Q58" s="521"/>
      <c r="R58" s="504"/>
      <c r="S58" s="504"/>
      <c r="T58" s="504"/>
      <c r="U58" s="505"/>
      <c r="V58" t="s">
        <v>10</v>
      </c>
      <c r="W58" s="523" t="s">
        <v>293</v>
      </c>
      <c r="X58" s="523"/>
      <c r="Y58" t="s">
        <v>10</v>
      </c>
      <c r="Z58" s="523" t="s">
        <v>294</v>
      </c>
      <c r="AA58" s="523"/>
      <c r="AB58" t="s">
        <v>10</v>
      </c>
      <c r="AC58" s="523" t="s">
        <v>295</v>
      </c>
      <c r="AD58" s="524"/>
      <c r="AE58" s="470"/>
      <c r="AF58" s="471"/>
      <c r="AG58" s="471"/>
      <c r="AH58" s="471"/>
      <c r="AI58" s="472"/>
      <c r="AJ58" s="525"/>
      <c r="AK58" s="526"/>
      <c r="AL58" s="526"/>
      <c r="AM58" s="526"/>
      <c r="AN58" s="527"/>
    </row>
    <row r="59" spans="2:40" ht="14.25" customHeight="1">
      <c r="B59" s="535"/>
      <c r="C59" s="501"/>
      <c r="E59" s="550" t="s">
        <v>306</v>
      </c>
      <c r="F59" s="551"/>
      <c r="G59" s="551"/>
      <c r="H59" s="551"/>
      <c r="I59" s="551"/>
      <c r="J59" s="551"/>
      <c r="K59" s="551"/>
      <c r="L59" s="551"/>
      <c r="M59" s="551"/>
      <c r="N59" s="552"/>
      <c r="O59" s="521"/>
      <c r="P59" s="522"/>
      <c r="Q59" s="521"/>
      <c r="R59" s="504"/>
      <c r="S59" s="504"/>
      <c r="T59" s="504"/>
      <c r="U59" s="505"/>
      <c r="V59" t="s">
        <v>10</v>
      </c>
      <c r="W59" s="523" t="s">
        <v>293</v>
      </c>
      <c r="X59" s="523"/>
      <c r="Y59" t="s">
        <v>10</v>
      </c>
      <c r="Z59" s="523" t="s">
        <v>294</v>
      </c>
      <c r="AA59" s="523"/>
      <c r="AB59" t="s">
        <v>10</v>
      </c>
      <c r="AC59" s="523" t="s">
        <v>295</v>
      </c>
      <c r="AD59" s="524"/>
      <c r="AE59" s="470"/>
      <c r="AF59" s="471"/>
      <c r="AG59" s="471"/>
      <c r="AH59" s="471"/>
      <c r="AI59" s="472"/>
      <c r="AJ59" s="525"/>
      <c r="AK59" s="526"/>
      <c r="AL59" s="526"/>
      <c r="AM59" s="526"/>
      <c r="AN59" s="527"/>
    </row>
    <row r="60" spans="2:40" ht="14.25" customHeight="1">
      <c r="B60" s="535"/>
      <c r="C60" s="502"/>
      <c r="E60" s="550" t="s">
        <v>307</v>
      </c>
      <c r="F60" s="551"/>
      <c r="G60" s="551"/>
      <c r="H60" s="551"/>
      <c r="I60" s="551"/>
      <c r="J60" s="551"/>
      <c r="K60" s="551"/>
      <c r="L60" s="551"/>
      <c r="M60" s="551"/>
      <c r="N60" s="552"/>
      <c r="O60" s="521"/>
      <c r="P60" s="522"/>
      <c r="Q60" s="521"/>
      <c r="R60" s="504"/>
      <c r="S60" s="504"/>
      <c r="T60" s="504"/>
      <c r="U60" s="505"/>
      <c r="V60" t="s">
        <v>10</v>
      </c>
      <c r="W60" s="523" t="s">
        <v>293</v>
      </c>
      <c r="X60" s="523"/>
      <c r="Y60" t="s">
        <v>10</v>
      </c>
      <c r="Z60" s="523" t="s">
        <v>294</v>
      </c>
      <c r="AA60" s="523"/>
      <c r="AB60" t="s">
        <v>10</v>
      </c>
      <c r="AC60" s="523" t="s">
        <v>295</v>
      </c>
      <c r="AD60" s="524"/>
      <c r="AE60" s="470"/>
      <c r="AF60" s="471"/>
      <c r="AG60" s="471"/>
      <c r="AH60" s="471"/>
      <c r="AI60" s="472"/>
      <c r="AJ60" s="525"/>
      <c r="AK60" s="526"/>
      <c r="AL60" s="526"/>
      <c r="AM60" s="526"/>
      <c r="AN60" s="527"/>
    </row>
    <row r="61" spans="2:40" ht="14.25" customHeight="1">
      <c r="B61" s="535"/>
      <c r="C61" s="549" t="s">
        <v>308</v>
      </c>
      <c r="E61" s="519" t="s">
        <v>242</v>
      </c>
      <c r="F61" s="519"/>
      <c r="G61" s="519"/>
      <c r="H61" s="519"/>
      <c r="I61" s="519"/>
      <c r="J61" s="519"/>
      <c r="K61" s="519"/>
      <c r="L61" s="519"/>
      <c r="M61" s="519"/>
      <c r="N61" s="520"/>
      <c r="O61" s="521"/>
      <c r="P61" s="522"/>
      <c r="Q61" s="521"/>
      <c r="R61" s="504"/>
      <c r="S61" s="504"/>
      <c r="T61" s="504"/>
      <c r="U61" s="505"/>
      <c r="V61" t="s">
        <v>10</v>
      </c>
      <c r="W61" s="523" t="s">
        <v>293</v>
      </c>
      <c r="X61" s="523"/>
      <c r="Y61" t="s">
        <v>10</v>
      </c>
      <c r="Z61" s="523" t="s">
        <v>294</v>
      </c>
      <c r="AA61" s="523"/>
      <c r="AB61" t="s">
        <v>10</v>
      </c>
      <c r="AC61" s="523" t="s">
        <v>295</v>
      </c>
      <c r="AD61" s="524"/>
      <c r="AE61" s="470"/>
      <c r="AF61" s="471"/>
      <c r="AG61" s="471"/>
      <c r="AH61" s="471"/>
      <c r="AI61" s="472"/>
      <c r="AJ61" s="525"/>
      <c r="AK61" s="526"/>
      <c r="AL61" s="526"/>
      <c r="AM61" s="526"/>
      <c r="AN61" s="527"/>
    </row>
    <row r="62" spans="2:40" ht="14.25" customHeight="1">
      <c r="B62" s="535"/>
      <c r="C62" s="549"/>
      <c r="E62" s="519" t="s">
        <v>309</v>
      </c>
      <c r="F62" s="519"/>
      <c r="G62" s="519"/>
      <c r="H62" s="519"/>
      <c r="I62" s="519"/>
      <c r="J62" s="519"/>
      <c r="K62" s="519"/>
      <c r="L62" s="519"/>
      <c r="M62" s="519"/>
      <c r="N62" s="520"/>
      <c r="O62" s="521"/>
      <c r="P62" s="522"/>
      <c r="Q62" s="521"/>
      <c r="R62" s="504"/>
      <c r="S62" s="504"/>
      <c r="T62" s="504"/>
      <c r="U62" s="505"/>
      <c r="V62" t="s">
        <v>10</v>
      </c>
      <c r="W62" s="523" t="s">
        <v>293</v>
      </c>
      <c r="X62" s="523"/>
      <c r="Y62" t="s">
        <v>10</v>
      </c>
      <c r="Z62" s="523" t="s">
        <v>294</v>
      </c>
      <c r="AA62" s="523"/>
      <c r="AB62" t="s">
        <v>10</v>
      </c>
      <c r="AC62" s="523" t="s">
        <v>295</v>
      </c>
      <c r="AD62" s="524"/>
      <c r="AE62" s="470"/>
      <c r="AF62" s="471"/>
      <c r="AG62" s="471"/>
      <c r="AH62" s="471"/>
      <c r="AI62" s="472"/>
      <c r="AJ62" s="525"/>
      <c r="AK62" s="526"/>
      <c r="AL62" s="526"/>
      <c r="AM62" s="526"/>
      <c r="AN62" s="527"/>
    </row>
    <row r="63" spans="2:40" ht="14.25" customHeight="1">
      <c r="B63" s="536"/>
      <c r="C63" s="549"/>
      <c r="E63" s="519" t="s">
        <v>310</v>
      </c>
      <c r="F63" s="519"/>
      <c r="G63" s="519"/>
      <c r="H63" s="519"/>
      <c r="I63" s="519"/>
      <c r="J63" s="519"/>
      <c r="K63" s="519"/>
      <c r="L63" s="519"/>
      <c r="M63" s="519"/>
      <c r="N63" s="520"/>
      <c r="O63" s="521"/>
      <c r="P63" s="522"/>
      <c r="Q63" s="521"/>
      <c r="R63" s="504"/>
      <c r="S63" s="504"/>
      <c r="T63" s="504"/>
      <c r="U63" s="505"/>
      <c r="V63" t="s">
        <v>10</v>
      </c>
      <c r="W63" s="523" t="s">
        <v>293</v>
      </c>
      <c r="X63" s="523"/>
      <c r="Y63" t="s">
        <v>10</v>
      </c>
      <c r="Z63" s="523" t="s">
        <v>294</v>
      </c>
      <c r="AA63" s="523"/>
      <c r="AB63" t="s">
        <v>10</v>
      </c>
      <c r="AC63" s="523" t="s">
        <v>295</v>
      </c>
      <c r="AD63" s="524"/>
      <c r="AE63" s="470"/>
      <c r="AF63" s="471"/>
      <c r="AG63" s="471"/>
      <c r="AH63" s="471"/>
      <c r="AI63" s="472"/>
      <c r="AJ63" s="525"/>
      <c r="AK63" s="526"/>
      <c r="AL63" s="526"/>
      <c r="AM63" s="526"/>
      <c r="AN63" s="527"/>
    </row>
    <row r="64" spans="2:40" ht="14.25" customHeight="1">
      <c r="B64" s="528" t="s">
        <v>311</v>
      </c>
      <c r="C64" s="519"/>
      <c r="D64" s="519"/>
      <c r="E64" s="519"/>
      <c r="F64" s="519"/>
      <c r="G64" s="519"/>
      <c r="H64" s="519"/>
      <c r="I64" s="519"/>
      <c r="J64" s="519"/>
      <c r="K64" s="519"/>
      <c r="L64" s="529"/>
      <c r="W64" s="530"/>
      <c r="X64" s="530"/>
      <c r="Y64" s="530"/>
      <c r="Z64" s="530"/>
      <c r="AA64" s="530"/>
      <c r="AB64" s="530"/>
      <c r="AC64" s="530"/>
      <c r="AD64" s="530"/>
      <c r="AE64" s="530"/>
      <c r="AF64" s="530"/>
      <c r="AG64" s="530"/>
      <c r="AH64" s="530"/>
      <c r="AI64" s="530"/>
      <c r="AJ64" s="530"/>
      <c r="AK64" s="530"/>
      <c r="AL64" s="530"/>
      <c r="AM64" s="530"/>
      <c r="AN64" s="530"/>
    </row>
    <row r="65" spans="2:40">
      <c r="B65" s="531" t="s">
        <v>312</v>
      </c>
      <c r="C65" s="532"/>
      <c r="D65" s="532"/>
      <c r="E65" s="532"/>
      <c r="F65" s="532"/>
      <c r="G65" s="532"/>
      <c r="H65" s="532"/>
      <c r="I65" s="532"/>
      <c r="J65" s="532"/>
      <c r="K65" s="532"/>
      <c r="L65" s="532"/>
      <c r="M65" s="532"/>
      <c r="N65" s="532"/>
      <c r="O65" s="533"/>
      <c r="W65" s="530"/>
      <c r="X65" s="530"/>
      <c r="Y65" s="530"/>
      <c r="Z65" s="530"/>
      <c r="AA65" s="530"/>
      <c r="AB65" s="530"/>
      <c r="AC65" s="530"/>
      <c r="AD65" s="530"/>
      <c r="AE65" s="530"/>
      <c r="AF65" s="530"/>
      <c r="AG65" s="530"/>
      <c r="AH65" s="530"/>
      <c r="AI65" s="530"/>
      <c r="AJ65" s="530"/>
      <c r="AK65" s="530"/>
      <c r="AL65" s="530"/>
      <c r="AM65" s="530"/>
      <c r="AN65" s="530"/>
    </row>
    <row r="66" spans="2:40">
      <c r="B66" s="500" t="s">
        <v>313</v>
      </c>
      <c r="C66" s="503" t="s">
        <v>314</v>
      </c>
      <c r="D66" s="504"/>
      <c r="E66" s="504"/>
      <c r="F66" s="504"/>
      <c r="G66" s="504"/>
      <c r="H66" s="504"/>
      <c r="I66" s="504"/>
      <c r="J66" s="504"/>
      <c r="K66" s="504"/>
      <c r="L66" s="504"/>
      <c r="M66" s="504"/>
      <c r="N66" s="504"/>
      <c r="O66" s="504"/>
      <c r="P66" s="504"/>
      <c r="Q66" s="504"/>
      <c r="R66" s="504"/>
      <c r="S66" s="504"/>
      <c r="T66" s="504"/>
      <c r="U66" s="505"/>
      <c r="V66" s="503" t="s">
        <v>315</v>
      </c>
      <c r="W66" s="504"/>
      <c r="X66" s="504"/>
      <c r="Y66" s="504"/>
      <c r="Z66" s="504"/>
      <c r="AA66" s="504"/>
      <c r="AB66" s="504"/>
      <c r="AC66" s="504"/>
      <c r="AD66" s="504"/>
      <c r="AE66" s="504"/>
      <c r="AF66" s="504"/>
      <c r="AG66" s="504"/>
      <c r="AH66" s="504"/>
      <c r="AI66" s="504"/>
      <c r="AJ66" s="504"/>
      <c r="AK66" s="504"/>
      <c r="AL66" s="504"/>
      <c r="AM66" s="504"/>
      <c r="AN66" s="505"/>
    </row>
    <row r="67" spans="2:40">
      <c r="B67" s="501"/>
      <c r="C67" s="506"/>
      <c r="D67" s="507"/>
      <c r="E67" s="507"/>
      <c r="F67" s="507"/>
      <c r="G67" s="507"/>
      <c r="H67" s="507"/>
      <c r="I67" s="507"/>
      <c r="J67" s="507"/>
      <c r="K67" s="507"/>
      <c r="L67" s="507"/>
      <c r="M67" s="507"/>
      <c r="N67" s="507"/>
      <c r="O67" s="507"/>
      <c r="P67" s="507"/>
      <c r="Q67" s="507"/>
      <c r="R67" s="507"/>
      <c r="S67" s="507"/>
      <c r="T67" s="507"/>
      <c r="U67" s="508"/>
      <c r="V67" s="506"/>
      <c r="W67" s="507"/>
      <c r="X67" s="507"/>
      <c r="Y67" s="507"/>
      <c r="Z67" s="507"/>
      <c r="AA67" s="507"/>
      <c r="AB67" s="507"/>
      <c r="AC67" s="507"/>
      <c r="AD67" s="507"/>
      <c r="AE67" s="507"/>
      <c r="AF67" s="507"/>
      <c r="AG67" s="507"/>
      <c r="AH67" s="507"/>
      <c r="AI67" s="507"/>
      <c r="AJ67" s="507"/>
      <c r="AK67" s="507"/>
      <c r="AL67" s="507"/>
      <c r="AM67" s="507"/>
      <c r="AN67" s="508"/>
    </row>
    <row r="68" spans="2:40">
      <c r="B68" s="501"/>
      <c r="C68" s="509"/>
      <c r="D68" s="510"/>
      <c r="E68" s="510"/>
      <c r="F68" s="510"/>
      <c r="G68" s="510"/>
      <c r="H68" s="510"/>
      <c r="I68" s="510"/>
      <c r="J68" s="510"/>
      <c r="K68" s="510"/>
      <c r="L68" s="510"/>
      <c r="M68" s="510"/>
      <c r="N68" s="510"/>
      <c r="O68" s="510"/>
      <c r="P68" s="510"/>
      <c r="Q68" s="510"/>
      <c r="R68" s="510"/>
      <c r="S68" s="510"/>
      <c r="T68" s="510"/>
      <c r="U68" s="511"/>
      <c r="V68" s="509"/>
      <c r="W68" s="510"/>
      <c r="X68" s="510"/>
      <c r="Y68" s="510"/>
      <c r="Z68" s="510"/>
      <c r="AA68" s="510"/>
      <c r="AB68" s="510"/>
      <c r="AC68" s="510"/>
      <c r="AD68" s="510"/>
      <c r="AE68" s="510"/>
      <c r="AF68" s="510"/>
      <c r="AG68" s="510"/>
      <c r="AH68" s="510"/>
      <c r="AI68" s="510"/>
      <c r="AJ68" s="510"/>
      <c r="AK68" s="510"/>
      <c r="AL68" s="510"/>
      <c r="AM68" s="510"/>
      <c r="AN68" s="511"/>
    </row>
    <row r="69" spans="2:40" ht="14.25" customHeight="1">
      <c r="B69" s="501"/>
      <c r="C69" s="509"/>
      <c r="D69" s="510"/>
      <c r="E69" s="510"/>
      <c r="F69" s="510"/>
      <c r="G69" s="510"/>
      <c r="H69" s="510"/>
      <c r="I69" s="510"/>
      <c r="J69" s="510"/>
      <c r="K69" s="510"/>
      <c r="L69" s="510"/>
      <c r="M69" s="510"/>
      <c r="N69" s="510"/>
      <c r="O69" s="510"/>
      <c r="P69" s="510"/>
      <c r="Q69" s="510"/>
      <c r="R69" s="510"/>
      <c r="S69" s="510"/>
      <c r="T69" s="510"/>
      <c r="U69" s="511"/>
      <c r="V69" s="509"/>
      <c r="W69" s="510"/>
      <c r="X69" s="510"/>
      <c r="Y69" s="510"/>
      <c r="Z69" s="510"/>
      <c r="AA69" s="510"/>
      <c r="AB69" s="510"/>
      <c r="AC69" s="510"/>
      <c r="AD69" s="510"/>
      <c r="AE69" s="510"/>
      <c r="AF69" s="510"/>
      <c r="AG69" s="510"/>
      <c r="AH69" s="510"/>
      <c r="AI69" s="510"/>
      <c r="AJ69" s="510"/>
      <c r="AK69" s="510"/>
      <c r="AL69" s="510"/>
      <c r="AM69" s="510"/>
      <c r="AN69" s="511"/>
    </row>
    <row r="70" spans="2:40">
      <c r="B70" s="502"/>
      <c r="C70" s="512"/>
      <c r="D70" s="513"/>
      <c r="E70" s="513"/>
      <c r="F70" s="513"/>
      <c r="G70" s="513"/>
      <c r="H70" s="513"/>
      <c r="I70" s="513"/>
      <c r="J70" s="513"/>
      <c r="K70" s="513"/>
      <c r="L70" s="513"/>
      <c r="M70" s="513"/>
      <c r="N70" s="513"/>
      <c r="O70" s="513"/>
      <c r="P70" s="513"/>
      <c r="Q70" s="513"/>
      <c r="R70" s="513"/>
      <c r="S70" s="513"/>
      <c r="T70" s="513"/>
      <c r="U70" s="514"/>
      <c r="V70" s="512"/>
      <c r="W70" s="513"/>
      <c r="X70" s="513"/>
      <c r="Y70" s="513"/>
      <c r="Z70" s="513"/>
      <c r="AA70" s="513"/>
      <c r="AB70" s="513"/>
      <c r="AC70" s="513"/>
      <c r="AD70" s="513"/>
      <c r="AE70" s="513"/>
      <c r="AF70" s="513"/>
      <c r="AG70" s="513"/>
      <c r="AH70" s="513"/>
      <c r="AI70" s="513"/>
      <c r="AJ70" s="513"/>
      <c r="AK70" s="513"/>
      <c r="AL70" s="513"/>
      <c r="AM70" s="513"/>
      <c r="AN70" s="514"/>
    </row>
    <row r="71" spans="2:40">
      <c r="B71" s="515" t="s">
        <v>316</v>
      </c>
      <c r="C71" s="516"/>
      <c r="D71" s="516"/>
      <c r="E71" s="516"/>
      <c r="F71" s="517"/>
      <c r="G71" s="518" t="s">
        <v>317</v>
      </c>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518"/>
      <c r="AN71" s="518"/>
    </row>
    <row r="73" spans="2:40">
      <c r="B73" t="s">
        <v>318</v>
      </c>
    </row>
    <row r="74" spans="2:40">
      <c r="B74" t="s">
        <v>319</v>
      </c>
    </row>
    <row r="75" spans="2:40">
      <c r="B75" t="s">
        <v>320</v>
      </c>
    </row>
    <row r="76" spans="2:40">
      <c r="B76" t="s">
        <v>321</v>
      </c>
    </row>
    <row r="77" spans="2:40">
      <c r="B77" t="s">
        <v>322</v>
      </c>
    </row>
    <row r="78" spans="2:40">
      <c r="B78" t="s">
        <v>323</v>
      </c>
    </row>
    <row r="79" spans="2:40">
      <c r="B79" t="s">
        <v>324</v>
      </c>
    </row>
    <row r="80" spans="2:40">
      <c r="D80" t="s">
        <v>325</v>
      </c>
    </row>
    <row r="81" spans="2:2">
      <c r="B81" t="s">
        <v>326</v>
      </c>
    </row>
    <row r="82" spans="2:2">
      <c r="B82" t="s">
        <v>327</v>
      </c>
    </row>
    <row r="83" spans="2:2">
      <c r="B83" t="s">
        <v>328</v>
      </c>
    </row>
  </sheetData>
  <mergeCells count="310">
    <mergeCell ref="Y11:AN11"/>
    <mergeCell ref="V8:X8"/>
    <mergeCell ref="V10:X10"/>
    <mergeCell ref="AB3:AF3"/>
    <mergeCell ref="AF6:AG6"/>
    <mergeCell ref="AI6:AJ6"/>
    <mergeCell ref="B7:G7"/>
    <mergeCell ref="H7:J7"/>
    <mergeCell ref="AG3:AN3"/>
    <mergeCell ref="B5:AN5"/>
    <mergeCell ref="AL6:AM6"/>
    <mergeCell ref="Y8:AN8"/>
    <mergeCell ref="Y9:AN9"/>
    <mergeCell ref="Y10:AN10"/>
    <mergeCell ref="B14:B24"/>
    <mergeCell ref="C14:L14"/>
    <mergeCell ref="C15:L15"/>
    <mergeCell ref="C16:L18"/>
    <mergeCell ref="M16:P16"/>
    <mergeCell ref="C19:L19"/>
    <mergeCell ref="M19:Q19"/>
    <mergeCell ref="R19:AA19"/>
    <mergeCell ref="AB19:AF19"/>
    <mergeCell ref="Q16:S16"/>
    <mergeCell ref="U16:W16"/>
    <mergeCell ref="M17:P17"/>
    <mergeCell ref="R17:U17"/>
    <mergeCell ref="V17:W17"/>
    <mergeCell ref="C20:L20"/>
    <mergeCell ref="C21:L21"/>
    <mergeCell ref="M21:Q21"/>
    <mergeCell ref="R21:AA21"/>
    <mergeCell ref="AB21:AF21"/>
    <mergeCell ref="C22:L24"/>
    <mergeCell ref="M22:P22"/>
    <mergeCell ref="Q22:S22"/>
    <mergeCell ref="U22:W22"/>
    <mergeCell ref="M23:P23"/>
    <mergeCell ref="R23:U23"/>
    <mergeCell ref="V23:W23"/>
    <mergeCell ref="Y22:AN22"/>
    <mergeCell ref="X23:AN23"/>
    <mergeCell ref="M24:AN24"/>
    <mergeCell ref="B25:B38"/>
    <mergeCell ref="C25:L25"/>
    <mergeCell ref="C26:L26"/>
    <mergeCell ref="C27:L29"/>
    <mergeCell ref="M27:P27"/>
    <mergeCell ref="Q27:S27"/>
    <mergeCell ref="U27:W27"/>
    <mergeCell ref="M28:P28"/>
    <mergeCell ref="R28:U28"/>
    <mergeCell ref="V28:W28"/>
    <mergeCell ref="C30:L30"/>
    <mergeCell ref="M30:Q30"/>
    <mergeCell ref="R30:AA30"/>
    <mergeCell ref="C34:L34"/>
    <mergeCell ref="M34:Q34"/>
    <mergeCell ref="R34:AA34"/>
    <mergeCell ref="C35:L35"/>
    <mergeCell ref="C31:L33"/>
    <mergeCell ref="M31:P31"/>
    <mergeCell ref="AG34:AN34"/>
    <mergeCell ref="M35:AN35"/>
    <mergeCell ref="AB34:AF34"/>
    <mergeCell ref="C36:L38"/>
    <mergeCell ref="M36:P36"/>
    <mergeCell ref="Q36:S36"/>
    <mergeCell ref="U36:W36"/>
    <mergeCell ref="M37:P37"/>
    <mergeCell ref="R37:U37"/>
    <mergeCell ref="V37:W37"/>
    <mergeCell ref="Y36:AN36"/>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E43:AI43"/>
    <mergeCell ref="AE45:AI45"/>
    <mergeCell ref="Q40:U40"/>
    <mergeCell ref="V40:AD40"/>
    <mergeCell ref="AE40:AI40"/>
    <mergeCell ref="Z42:AA42"/>
    <mergeCell ref="AC42:AD42"/>
    <mergeCell ref="AE42:AI42"/>
    <mergeCell ref="C39:N40"/>
    <mergeCell ref="C41:C60"/>
    <mergeCell ref="E41:N41"/>
    <mergeCell ref="O41:P41"/>
    <mergeCell ref="Q41:U41"/>
    <mergeCell ref="W41:X41"/>
    <mergeCell ref="E42:N42"/>
    <mergeCell ref="O42:P42"/>
    <mergeCell ref="Q42:U42"/>
    <mergeCell ref="W42:X42"/>
    <mergeCell ref="E44:N44"/>
    <mergeCell ref="O44:P44"/>
    <mergeCell ref="Q44:U44"/>
    <mergeCell ref="W44:X44"/>
    <mergeCell ref="AE48:AI48"/>
    <mergeCell ref="E47:N47"/>
    <mergeCell ref="O47:P47"/>
    <mergeCell ref="Q47:U47"/>
    <mergeCell ref="W47:X47"/>
    <mergeCell ref="Z47:AA47"/>
    <mergeCell ref="AC47:AD47"/>
    <mergeCell ref="E48:N48"/>
    <mergeCell ref="O48:P48"/>
    <mergeCell ref="Q48:U48"/>
    <mergeCell ref="W48:X48"/>
    <mergeCell ref="AE47:AI47"/>
    <mergeCell ref="AE49:AI49"/>
    <mergeCell ref="E50:N50"/>
    <mergeCell ref="O50:P50"/>
    <mergeCell ref="Q50:U50"/>
    <mergeCell ref="W50:X50"/>
    <mergeCell ref="Z50:AA50"/>
    <mergeCell ref="AC50:AD50"/>
    <mergeCell ref="AE50:AI50"/>
    <mergeCell ref="E49:N49"/>
    <mergeCell ref="O49:P49"/>
    <mergeCell ref="Q49:U49"/>
    <mergeCell ref="W49:X49"/>
    <mergeCell ref="Z49:AA49"/>
    <mergeCell ref="AC49:AD49"/>
    <mergeCell ref="AE51:AI51"/>
    <mergeCell ref="E52:N52"/>
    <mergeCell ref="O52:P52"/>
    <mergeCell ref="Q52:U52"/>
    <mergeCell ref="W52:X52"/>
    <mergeCell ref="Z52:AA52"/>
    <mergeCell ref="AC52:AD52"/>
    <mergeCell ref="AE52:AI52"/>
    <mergeCell ref="E51:N51"/>
    <mergeCell ref="O51:P51"/>
    <mergeCell ref="Q51:U51"/>
    <mergeCell ref="W51:X51"/>
    <mergeCell ref="Z51:AA51"/>
    <mergeCell ref="AC51:AD51"/>
    <mergeCell ref="AE53:AI53"/>
    <mergeCell ref="E54:N54"/>
    <mergeCell ref="O54:P54"/>
    <mergeCell ref="Q54:U54"/>
    <mergeCell ref="W54:X54"/>
    <mergeCell ref="Z54:AA54"/>
    <mergeCell ref="AC54:AD54"/>
    <mergeCell ref="AE54:AI54"/>
    <mergeCell ref="E53:N53"/>
    <mergeCell ref="O53:P53"/>
    <mergeCell ref="Q53:U53"/>
    <mergeCell ref="W53:X53"/>
    <mergeCell ref="Z53:AA53"/>
    <mergeCell ref="AC53:AD53"/>
    <mergeCell ref="AE55:AI55"/>
    <mergeCell ref="E56:N56"/>
    <mergeCell ref="O56:P56"/>
    <mergeCell ref="Q56:U56"/>
    <mergeCell ref="W56:X56"/>
    <mergeCell ref="Z56:AA56"/>
    <mergeCell ref="AC56:AD56"/>
    <mergeCell ref="AE56:AI56"/>
    <mergeCell ref="E55:N55"/>
    <mergeCell ref="O55:P55"/>
    <mergeCell ref="Q55:U55"/>
    <mergeCell ref="W55:X55"/>
    <mergeCell ref="Z55:AA55"/>
    <mergeCell ref="AC55:AD55"/>
    <mergeCell ref="AE60:AI60"/>
    <mergeCell ref="E59:N59"/>
    <mergeCell ref="O59:P59"/>
    <mergeCell ref="Q59:U59"/>
    <mergeCell ref="W59:X59"/>
    <mergeCell ref="Z59:AA59"/>
    <mergeCell ref="AC59:AD59"/>
    <mergeCell ref="AE57:AI57"/>
    <mergeCell ref="E58:N58"/>
    <mergeCell ref="O58:P58"/>
    <mergeCell ref="Q58:U58"/>
    <mergeCell ref="W58:X58"/>
    <mergeCell ref="Z58:AA58"/>
    <mergeCell ref="AC58:AD58"/>
    <mergeCell ref="AE58:AI58"/>
    <mergeCell ref="E57:N57"/>
    <mergeCell ref="O57:P57"/>
    <mergeCell ref="Q57:U57"/>
    <mergeCell ref="W57:X57"/>
    <mergeCell ref="Z57:AA57"/>
    <mergeCell ref="AC57:AD57"/>
    <mergeCell ref="O39:P40"/>
    <mergeCell ref="Q39:U39"/>
    <mergeCell ref="V39:AD39"/>
    <mergeCell ref="E62:N62"/>
    <mergeCell ref="O62:P62"/>
    <mergeCell ref="Q62:U62"/>
    <mergeCell ref="W62:X62"/>
    <mergeCell ref="Z62:AA62"/>
    <mergeCell ref="AC62:AD62"/>
    <mergeCell ref="Z48:AA48"/>
    <mergeCell ref="AC48:AD48"/>
    <mergeCell ref="E45:N45"/>
    <mergeCell ref="O45:P45"/>
    <mergeCell ref="Q45:U45"/>
    <mergeCell ref="W45:X45"/>
    <mergeCell ref="Z45:AA45"/>
    <mergeCell ref="AC45:AD45"/>
    <mergeCell ref="O43:P43"/>
    <mergeCell ref="Q43:U43"/>
    <mergeCell ref="W43:X43"/>
    <mergeCell ref="Z43:AA43"/>
    <mergeCell ref="AC43:AD43"/>
    <mergeCell ref="E61:N61"/>
    <mergeCell ref="O61:P61"/>
    <mergeCell ref="AJ13:AN13"/>
    <mergeCell ref="M14:AN14"/>
    <mergeCell ref="M15:AN15"/>
    <mergeCell ref="Y16:AN16"/>
    <mergeCell ref="X17:AN17"/>
    <mergeCell ref="M18:AN18"/>
    <mergeCell ref="AG19:AN19"/>
    <mergeCell ref="AB20:AN20"/>
    <mergeCell ref="AG21:AN21"/>
    <mergeCell ref="M20:U20"/>
    <mergeCell ref="V20:AA20"/>
    <mergeCell ref="N13:O13"/>
    <mergeCell ref="AB13:AI13"/>
    <mergeCell ref="M25:AN25"/>
    <mergeCell ref="M26:AN26"/>
    <mergeCell ref="Y27:AN27"/>
    <mergeCell ref="X28:AN28"/>
    <mergeCell ref="M29:AN29"/>
    <mergeCell ref="AG30:AN30"/>
    <mergeCell ref="Y31:AN31"/>
    <mergeCell ref="X32:AN32"/>
    <mergeCell ref="M33:AN33"/>
    <mergeCell ref="AB30:AF30"/>
    <mergeCell ref="Q31:S31"/>
    <mergeCell ref="U31:W31"/>
    <mergeCell ref="M32:P32"/>
    <mergeCell ref="R32:U32"/>
    <mergeCell ref="V32:W32"/>
    <mergeCell ref="AJ53:AN53"/>
    <mergeCell ref="AJ54:AN54"/>
    <mergeCell ref="AJ55:AN55"/>
    <mergeCell ref="AJ56:AN56"/>
    <mergeCell ref="AJ57:AN57"/>
    <mergeCell ref="AJ58:AN58"/>
    <mergeCell ref="AJ59:AN59"/>
    <mergeCell ref="AJ60:AN60"/>
    <mergeCell ref="C61:C63"/>
    <mergeCell ref="AE62:AI62"/>
    <mergeCell ref="Q61:U61"/>
    <mergeCell ref="W61:X61"/>
    <mergeCell ref="Z61:AA61"/>
    <mergeCell ref="AC61:AD61"/>
    <mergeCell ref="AE61:AI61"/>
    <mergeCell ref="AJ61:AN61"/>
    <mergeCell ref="AJ62:AN62"/>
    <mergeCell ref="AE59:AI59"/>
    <mergeCell ref="E60:N60"/>
    <mergeCell ref="O60:P60"/>
    <mergeCell ref="Q60:U60"/>
    <mergeCell ref="W60:X60"/>
    <mergeCell ref="Z60:AA60"/>
    <mergeCell ref="AC60:AD60"/>
    <mergeCell ref="AJ44:AN44"/>
    <mergeCell ref="AJ45:AN45"/>
    <mergeCell ref="AJ46:AN46"/>
    <mergeCell ref="AJ47:AN47"/>
    <mergeCell ref="AJ48:AN48"/>
    <mergeCell ref="AJ49:AN49"/>
    <mergeCell ref="AJ50:AN50"/>
    <mergeCell ref="AJ51:AN51"/>
    <mergeCell ref="AJ52:AN52"/>
    <mergeCell ref="B66:B70"/>
    <mergeCell ref="C66:U66"/>
    <mergeCell ref="V66:AN66"/>
    <mergeCell ref="C67:U70"/>
    <mergeCell ref="V67:AN70"/>
    <mergeCell ref="B71:F71"/>
    <mergeCell ref="G71:AN71"/>
    <mergeCell ref="E63:N63"/>
    <mergeCell ref="O63:P63"/>
    <mergeCell ref="Q63:U63"/>
    <mergeCell ref="W63:X63"/>
    <mergeCell ref="Z63:AA63"/>
    <mergeCell ref="AC63:AD63"/>
    <mergeCell ref="AE63:AI63"/>
    <mergeCell ref="AJ63:AN63"/>
    <mergeCell ref="B64:L64"/>
    <mergeCell ref="W64:AN65"/>
    <mergeCell ref="B65:O65"/>
    <mergeCell ref="B39:B63"/>
    <mergeCell ref="AJ39:AN39"/>
    <mergeCell ref="AJ40:AN40"/>
    <mergeCell ref="AJ41:AN41"/>
    <mergeCell ref="AJ42:AN42"/>
    <mergeCell ref="AJ43:AN43"/>
  </mergeCells>
  <phoneticPr fontId="1"/>
  <dataValidations count="2">
    <dataValidation type="list" allowBlank="1" showInputMessage="1" showErrorMessage="1" sqref="O65576:P65599 JK65576:JL65599 TG65576:TH65599 ADC65576:ADD65599 AMY65576:AMZ65599 AWU65576:AWV65599 BGQ65576:BGR65599 BQM65576:BQN65599 CAI65576:CAJ65599 CKE65576:CKF65599 CUA65576:CUB65599 DDW65576:DDX65599 DNS65576:DNT65599 DXO65576:DXP65599 EHK65576:EHL65599 ERG65576:ERH65599 FBC65576:FBD65599 FKY65576:FKZ65599 FUU65576:FUV65599 GEQ65576:GER65599 GOM65576:GON65599 GYI65576:GYJ65599 HIE65576:HIF65599 HSA65576:HSB65599 IBW65576:IBX65599 ILS65576:ILT65599 IVO65576:IVP65599 JFK65576:JFL65599 JPG65576:JPH65599 JZC65576:JZD65599 KIY65576:KIZ65599 KSU65576:KSV65599 LCQ65576:LCR65599 LMM65576:LMN65599 LWI65576:LWJ65599 MGE65576:MGF65599 MQA65576:MQB65599 MZW65576:MZX65599 NJS65576:NJT65599 NTO65576:NTP65599 ODK65576:ODL65599 ONG65576:ONH65599 OXC65576:OXD65599 PGY65576:PGZ65599 PQU65576:PQV65599 QAQ65576:QAR65599 QKM65576:QKN65599 QUI65576:QUJ65599 REE65576:REF65599 ROA65576:ROB65599 RXW65576:RXX65599 SHS65576:SHT65599 SRO65576:SRP65599 TBK65576:TBL65599 TLG65576:TLH65599 TVC65576:TVD65599 UEY65576:UEZ65599 UOU65576:UOV65599 UYQ65576:UYR65599 VIM65576:VIN65599 VSI65576:VSJ65599 WCE65576:WCF65599 WMA65576:WMB65599 WVW65576:WVX65599 O131112:P131135 JK131112:JL131135 TG131112:TH131135 ADC131112:ADD131135 AMY131112:AMZ131135 AWU131112:AWV131135 BGQ131112:BGR131135 BQM131112:BQN131135 CAI131112:CAJ131135 CKE131112:CKF131135 CUA131112:CUB131135 DDW131112:DDX131135 DNS131112:DNT131135 DXO131112:DXP131135 EHK131112:EHL131135 ERG131112:ERH131135 FBC131112:FBD131135 FKY131112:FKZ131135 FUU131112:FUV131135 GEQ131112:GER131135 GOM131112:GON131135 GYI131112:GYJ131135 HIE131112:HIF131135 HSA131112:HSB131135 IBW131112:IBX131135 ILS131112:ILT131135 IVO131112:IVP131135 JFK131112:JFL131135 JPG131112:JPH131135 JZC131112:JZD131135 KIY131112:KIZ131135 KSU131112:KSV131135 LCQ131112:LCR131135 LMM131112:LMN131135 LWI131112:LWJ131135 MGE131112:MGF131135 MQA131112:MQB131135 MZW131112:MZX131135 NJS131112:NJT131135 NTO131112:NTP131135 ODK131112:ODL131135 ONG131112:ONH131135 OXC131112:OXD131135 PGY131112:PGZ131135 PQU131112:PQV131135 QAQ131112:QAR131135 QKM131112:QKN131135 QUI131112:QUJ131135 REE131112:REF131135 ROA131112:ROB131135 RXW131112:RXX131135 SHS131112:SHT131135 SRO131112:SRP131135 TBK131112:TBL131135 TLG131112:TLH131135 TVC131112:TVD131135 UEY131112:UEZ131135 UOU131112:UOV131135 UYQ131112:UYR131135 VIM131112:VIN131135 VSI131112:VSJ131135 WCE131112:WCF131135 WMA131112:WMB131135 WVW131112:WVX131135 O196648:P196671 JK196648:JL196671 TG196648:TH196671 ADC196648:ADD196671 AMY196648:AMZ196671 AWU196648:AWV196671 BGQ196648:BGR196671 BQM196648:BQN196671 CAI196648:CAJ196671 CKE196648:CKF196671 CUA196648:CUB196671 DDW196648:DDX196671 DNS196648:DNT196671 DXO196648:DXP196671 EHK196648:EHL196671 ERG196648:ERH196671 FBC196648:FBD196671 FKY196648:FKZ196671 FUU196648:FUV196671 GEQ196648:GER196671 GOM196648:GON196671 GYI196648:GYJ196671 HIE196648:HIF196671 HSA196648:HSB196671 IBW196648:IBX196671 ILS196648:ILT196671 IVO196648:IVP196671 JFK196648:JFL196671 JPG196648:JPH196671 JZC196648:JZD196671 KIY196648:KIZ196671 KSU196648:KSV196671 LCQ196648:LCR196671 LMM196648:LMN196671 LWI196648:LWJ196671 MGE196648:MGF196671 MQA196648:MQB196671 MZW196648:MZX196671 NJS196648:NJT196671 NTO196648:NTP196671 ODK196648:ODL196671 ONG196648:ONH196671 OXC196648:OXD196671 PGY196648:PGZ196671 PQU196648:PQV196671 QAQ196648:QAR196671 QKM196648:QKN196671 QUI196648:QUJ196671 REE196648:REF196671 ROA196648:ROB196671 RXW196648:RXX196671 SHS196648:SHT196671 SRO196648:SRP196671 TBK196648:TBL196671 TLG196648:TLH196671 TVC196648:TVD196671 UEY196648:UEZ196671 UOU196648:UOV196671 UYQ196648:UYR196671 VIM196648:VIN196671 VSI196648:VSJ196671 WCE196648:WCF196671 WMA196648:WMB196671 WVW196648:WVX196671 O262184:P262207 JK262184:JL262207 TG262184:TH262207 ADC262184:ADD262207 AMY262184:AMZ262207 AWU262184:AWV262207 BGQ262184:BGR262207 BQM262184:BQN262207 CAI262184:CAJ262207 CKE262184:CKF262207 CUA262184:CUB262207 DDW262184:DDX262207 DNS262184:DNT262207 DXO262184:DXP262207 EHK262184:EHL262207 ERG262184:ERH262207 FBC262184:FBD262207 FKY262184:FKZ262207 FUU262184:FUV262207 GEQ262184:GER262207 GOM262184:GON262207 GYI262184:GYJ262207 HIE262184:HIF262207 HSA262184:HSB262207 IBW262184:IBX262207 ILS262184:ILT262207 IVO262184:IVP262207 JFK262184:JFL262207 JPG262184:JPH262207 JZC262184:JZD262207 KIY262184:KIZ262207 KSU262184:KSV262207 LCQ262184:LCR262207 LMM262184:LMN262207 LWI262184:LWJ262207 MGE262184:MGF262207 MQA262184:MQB262207 MZW262184:MZX262207 NJS262184:NJT262207 NTO262184:NTP262207 ODK262184:ODL262207 ONG262184:ONH262207 OXC262184:OXD262207 PGY262184:PGZ262207 PQU262184:PQV262207 QAQ262184:QAR262207 QKM262184:QKN262207 QUI262184:QUJ262207 REE262184:REF262207 ROA262184:ROB262207 RXW262184:RXX262207 SHS262184:SHT262207 SRO262184:SRP262207 TBK262184:TBL262207 TLG262184:TLH262207 TVC262184:TVD262207 UEY262184:UEZ262207 UOU262184:UOV262207 UYQ262184:UYR262207 VIM262184:VIN262207 VSI262184:VSJ262207 WCE262184:WCF262207 WMA262184:WMB262207 WVW262184:WVX262207 O327720:P327743 JK327720:JL327743 TG327720:TH327743 ADC327720:ADD327743 AMY327720:AMZ327743 AWU327720:AWV327743 BGQ327720:BGR327743 BQM327720:BQN327743 CAI327720:CAJ327743 CKE327720:CKF327743 CUA327720:CUB327743 DDW327720:DDX327743 DNS327720:DNT327743 DXO327720:DXP327743 EHK327720:EHL327743 ERG327720:ERH327743 FBC327720:FBD327743 FKY327720:FKZ327743 FUU327720:FUV327743 GEQ327720:GER327743 GOM327720:GON327743 GYI327720:GYJ327743 HIE327720:HIF327743 HSA327720:HSB327743 IBW327720:IBX327743 ILS327720:ILT327743 IVO327720:IVP327743 JFK327720:JFL327743 JPG327720:JPH327743 JZC327720:JZD327743 KIY327720:KIZ327743 KSU327720:KSV327743 LCQ327720:LCR327743 LMM327720:LMN327743 LWI327720:LWJ327743 MGE327720:MGF327743 MQA327720:MQB327743 MZW327720:MZX327743 NJS327720:NJT327743 NTO327720:NTP327743 ODK327720:ODL327743 ONG327720:ONH327743 OXC327720:OXD327743 PGY327720:PGZ327743 PQU327720:PQV327743 QAQ327720:QAR327743 QKM327720:QKN327743 QUI327720:QUJ327743 REE327720:REF327743 ROA327720:ROB327743 RXW327720:RXX327743 SHS327720:SHT327743 SRO327720:SRP327743 TBK327720:TBL327743 TLG327720:TLH327743 TVC327720:TVD327743 UEY327720:UEZ327743 UOU327720:UOV327743 UYQ327720:UYR327743 VIM327720:VIN327743 VSI327720:VSJ327743 WCE327720:WCF327743 WMA327720:WMB327743 WVW327720:WVX327743 O393256:P393279 JK393256:JL393279 TG393256:TH393279 ADC393256:ADD393279 AMY393256:AMZ393279 AWU393256:AWV393279 BGQ393256:BGR393279 BQM393256:BQN393279 CAI393256:CAJ393279 CKE393256:CKF393279 CUA393256:CUB393279 DDW393256:DDX393279 DNS393256:DNT393279 DXO393256:DXP393279 EHK393256:EHL393279 ERG393256:ERH393279 FBC393256:FBD393279 FKY393256:FKZ393279 FUU393256:FUV393279 GEQ393256:GER393279 GOM393256:GON393279 GYI393256:GYJ393279 HIE393256:HIF393279 HSA393256:HSB393279 IBW393256:IBX393279 ILS393256:ILT393279 IVO393256:IVP393279 JFK393256:JFL393279 JPG393256:JPH393279 JZC393256:JZD393279 KIY393256:KIZ393279 KSU393256:KSV393279 LCQ393256:LCR393279 LMM393256:LMN393279 LWI393256:LWJ393279 MGE393256:MGF393279 MQA393256:MQB393279 MZW393256:MZX393279 NJS393256:NJT393279 NTO393256:NTP393279 ODK393256:ODL393279 ONG393256:ONH393279 OXC393256:OXD393279 PGY393256:PGZ393279 PQU393256:PQV393279 QAQ393256:QAR393279 QKM393256:QKN393279 QUI393256:QUJ393279 REE393256:REF393279 ROA393256:ROB393279 RXW393256:RXX393279 SHS393256:SHT393279 SRO393256:SRP393279 TBK393256:TBL393279 TLG393256:TLH393279 TVC393256:TVD393279 UEY393256:UEZ393279 UOU393256:UOV393279 UYQ393256:UYR393279 VIM393256:VIN393279 VSI393256:VSJ393279 WCE393256:WCF393279 WMA393256:WMB393279 WVW393256:WVX393279 O458792:P458815 JK458792:JL458815 TG458792:TH458815 ADC458792:ADD458815 AMY458792:AMZ458815 AWU458792:AWV458815 BGQ458792:BGR458815 BQM458792:BQN458815 CAI458792:CAJ458815 CKE458792:CKF458815 CUA458792:CUB458815 DDW458792:DDX458815 DNS458792:DNT458815 DXO458792:DXP458815 EHK458792:EHL458815 ERG458792:ERH458815 FBC458792:FBD458815 FKY458792:FKZ458815 FUU458792:FUV458815 GEQ458792:GER458815 GOM458792:GON458815 GYI458792:GYJ458815 HIE458792:HIF458815 HSA458792:HSB458815 IBW458792:IBX458815 ILS458792:ILT458815 IVO458792:IVP458815 JFK458792:JFL458815 JPG458792:JPH458815 JZC458792:JZD458815 KIY458792:KIZ458815 KSU458792:KSV458815 LCQ458792:LCR458815 LMM458792:LMN458815 LWI458792:LWJ458815 MGE458792:MGF458815 MQA458792:MQB458815 MZW458792:MZX458815 NJS458792:NJT458815 NTO458792:NTP458815 ODK458792:ODL458815 ONG458792:ONH458815 OXC458792:OXD458815 PGY458792:PGZ458815 PQU458792:PQV458815 QAQ458792:QAR458815 QKM458792:QKN458815 QUI458792:QUJ458815 REE458792:REF458815 ROA458792:ROB458815 RXW458792:RXX458815 SHS458792:SHT458815 SRO458792:SRP458815 TBK458792:TBL458815 TLG458792:TLH458815 TVC458792:TVD458815 UEY458792:UEZ458815 UOU458792:UOV458815 UYQ458792:UYR458815 VIM458792:VIN458815 VSI458792:VSJ458815 WCE458792:WCF458815 WMA458792:WMB458815 WVW458792:WVX458815 O524328:P524351 JK524328:JL524351 TG524328:TH524351 ADC524328:ADD524351 AMY524328:AMZ524351 AWU524328:AWV524351 BGQ524328:BGR524351 BQM524328:BQN524351 CAI524328:CAJ524351 CKE524328:CKF524351 CUA524328:CUB524351 DDW524328:DDX524351 DNS524328:DNT524351 DXO524328:DXP524351 EHK524328:EHL524351 ERG524328:ERH524351 FBC524328:FBD524351 FKY524328:FKZ524351 FUU524328:FUV524351 GEQ524328:GER524351 GOM524328:GON524351 GYI524328:GYJ524351 HIE524328:HIF524351 HSA524328:HSB524351 IBW524328:IBX524351 ILS524328:ILT524351 IVO524328:IVP524351 JFK524328:JFL524351 JPG524328:JPH524351 JZC524328:JZD524351 KIY524328:KIZ524351 KSU524328:KSV524351 LCQ524328:LCR524351 LMM524328:LMN524351 LWI524328:LWJ524351 MGE524328:MGF524351 MQA524328:MQB524351 MZW524328:MZX524351 NJS524328:NJT524351 NTO524328:NTP524351 ODK524328:ODL524351 ONG524328:ONH524351 OXC524328:OXD524351 PGY524328:PGZ524351 PQU524328:PQV524351 QAQ524328:QAR524351 QKM524328:QKN524351 QUI524328:QUJ524351 REE524328:REF524351 ROA524328:ROB524351 RXW524328:RXX524351 SHS524328:SHT524351 SRO524328:SRP524351 TBK524328:TBL524351 TLG524328:TLH524351 TVC524328:TVD524351 UEY524328:UEZ524351 UOU524328:UOV524351 UYQ524328:UYR524351 VIM524328:VIN524351 VSI524328:VSJ524351 WCE524328:WCF524351 WMA524328:WMB524351 WVW524328:WVX524351 O589864:P589887 JK589864:JL589887 TG589864:TH589887 ADC589864:ADD589887 AMY589864:AMZ589887 AWU589864:AWV589887 BGQ589864:BGR589887 BQM589864:BQN589887 CAI589864:CAJ589887 CKE589864:CKF589887 CUA589864:CUB589887 DDW589864:DDX589887 DNS589864:DNT589887 DXO589864:DXP589887 EHK589864:EHL589887 ERG589864:ERH589887 FBC589864:FBD589887 FKY589864:FKZ589887 FUU589864:FUV589887 GEQ589864:GER589887 GOM589864:GON589887 GYI589864:GYJ589887 HIE589864:HIF589887 HSA589864:HSB589887 IBW589864:IBX589887 ILS589864:ILT589887 IVO589864:IVP589887 JFK589864:JFL589887 JPG589864:JPH589887 JZC589864:JZD589887 KIY589864:KIZ589887 KSU589864:KSV589887 LCQ589864:LCR589887 LMM589864:LMN589887 LWI589864:LWJ589887 MGE589864:MGF589887 MQA589864:MQB589887 MZW589864:MZX589887 NJS589864:NJT589887 NTO589864:NTP589887 ODK589864:ODL589887 ONG589864:ONH589887 OXC589864:OXD589887 PGY589864:PGZ589887 PQU589864:PQV589887 QAQ589864:QAR589887 QKM589864:QKN589887 QUI589864:QUJ589887 REE589864:REF589887 ROA589864:ROB589887 RXW589864:RXX589887 SHS589864:SHT589887 SRO589864:SRP589887 TBK589864:TBL589887 TLG589864:TLH589887 TVC589864:TVD589887 UEY589864:UEZ589887 UOU589864:UOV589887 UYQ589864:UYR589887 VIM589864:VIN589887 VSI589864:VSJ589887 WCE589864:WCF589887 WMA589864:WMB589887 WVW589864:WVX589887 O655400:P655423 JK655400:JL655423 TG655400:TH655423 ADC655400:ADD655423 AMY655400:AMZ655423 AWU655400:AWV655423 BGQ655400:BGR655423 BQM655400:BQN655423 CAI655400:CAJ655423 CKE655400:CKF655423 CUA655400:CUB655423 DDW655400:DDX655423 DNS655400:DNT655423 DXO655400:DXP655423 EHK655400:EHL655423 ERG655400:ERH655423 FBC655400:FBD655423 FKY655400:FKZ655423 FUU655400:FUV655423 GEQ655400:GER655423 GOM655400:GON655423 GYI655400:GYJ655423 HIE655400:HIF655423 HSA655400:HSB655423 IBW655400:IBX655423 ILS655400:ILT655423 IVO655400:IVP655423 JFK655400:JFL655423 JPG655400:JPH655423 JZC655400:JZD655423 KIY655400:KIZ655423 KSU655400:KSV655423 LCQ655400:LCR655423 LMM655400:LMN655423 LWI655400:LWJ655423 MGE655400:MGF655423 MQA655400:MQB655423 MZW655400:MZX655423 NJS655400:NJT655423 NTO655400:NTP655423 ODK655400:ODL655423 ONG655400:ONH655423 OXC655400:OXD655423 PGY655400:PGZ655423 PQU655400:PQV655423 QAQ655400:QAR655423 QKM655400:QKN655423 QUI655400:QUJ655423 REE655400:REF655423 ROA655400:ROB655423 RXW655400:RXX655423 SHS655400:SHT655423 SRO655400:SRP655423 TBK655400:TBL655423 TLG655400:TLH655423 TVC655400:TVD655423 UEY655400:UEZ655423 UOU655400:UOV655423 UYQ655400:UYR655423 VIM655400:VIN655423 VSI655400:VSJ655423 WCE655400:WCF655423 WMA655400:WMB655423 WVW655400:WVX655423 O720936:P720959 JK720936:JL720959 TG720936:TH720959 ADC720936:ADD720959 AMY720936:AMZ720959 AWU720936:AWV720959 BGQ720936:BGR720959 BQM720936:BQN720959 CAI720936:CAJ720959 CKE720936:CKF720959 CUA720936:CUB720959 DDW720936:DDX720959 DNS720936:DNT720959 DXO720936:DXP720959 EHK720936:EHL720959 ERG720936:ERH720959 FBC720936:FBD720959 FKY720936:FKZ720959 FUU720936:FUV720959 GEQ720936:GER720959 GOM720936:GON720959 GYI720936:GYJ720959 HIE720936:HIF720959 HSA720936:HSB720959 IBW720936:IBX720959 ILS720936:ILT720959 IVO720936:IVP720959 JFK720936:JFL720959 JPG720936:JPH720959 JZC720936:JZD720959 KIY720936:KIZ720959 KSU720936:KSV720959 LCQ720936:LCR720959 LMM720936:LMN720959 LWI720936:LWJ720959 MGE720936:MGF720959 MQA720936:MQB720959 MZW720936:MZX720959 NJS720936:NJT720959 NTO720936:NTP720959 ODK720936:ODL720959 ONG720936:ONH720959 OXC720936:OXD720959 PGY720936:PGZ720959 PQU720936:PQV720959 QAQ720936:QAR720959 QKM720936:QKN720959 QUI720936:QUJ720959 REE720936:REF720959 ROA720936:ROB720959 RXW720936:RXX720959 SHS720936:SHT720959 SRO720936:SRP720959 TBK720936:TBL720959 TLG720936:TLH720959 TVC720936:TVD720959 UEY720936:UEZ720959 UOU720936:UOV720959 UYQ720936:UYR720959 VIM720936:VIN720959 VSI720936:VSJ720959 WCE720936:WCF720959 WMA720936:WMB720959 WVW720936:WVX720959 O786472:P786495 JK786472:JL786495 TG786472:TH786495 ADC786472:ADD786495 AMY786472:AMZ786495 AWU786472:AWV786495 BGQ786472:BGR786495 BQM786472:BQN786495 CAI786472:CAJ786495 CKE786472:CKF786495 CUA786472:CUB786495 DDW786472:DDX786495 DNS786472:DNT786495 DXO786472:DXP786495 EHK786472:EHL786495 ERG786472:ERH786495 FBC786472:FBD786495 FKY786472:FKZ786495 FUU786472:FUV786495 GEQ786472:GER786495 GOM786472:GON786495 GYI786472:GYJ786495 HIE786472:HIF786495 HSA786472:HSB786495 IBW786472:IBX786495 ILS786472:ILT786495 IVO786472:IVP786495 JFK786472:JFL786495 JPG786472:JPH786495 JZC786472:JZD786495 KIY786472:KIZ786495 KSU786472:KSV786495 LCQ786472:LCR786495 LMM786472:LMN786495 LWI786472:LWJ786495 MGE786472:MGF786495 MQA786472:MQB786495 MZW786472:MZX786495 NJS786472:NJT786495 NTO786472:NTP786495 ODK786472:ODL786495 ONG786472:ONH786495 OXC786472:OXD786495 PGY786472:PGZ786495 PQU786472:PQV786495 QAQ786472:QAR786495 QKM786472:QKN786495 QUI786472:QUJ786495 REE786472:REF786495 ROA786472:ROB786495 RXW786472:RXX786495 SHS786472:SHT786495 SRO786472:SRP786495 TBK786472:TBL786495 TLG786472:TLH786495 TVC786472:TVD786495 UEY786472:UEZ786495 UOU786472:UOV786495 UYQ786472:UYR786495 VIM786472:VIN786495 VSI786472:VSJ786495 WCE786472:WCF786495 WMA786472:WMB786495 WVW786472:WVX786495 O852008:P852031 JK852008:JL852031 TG852008:TH852031 ADC852008:ADD852031 AMY852008:AMZ852031 AWU852008:AWV852031 BGQ852008:BGR852031 BQM852008:BQN852031 CAI852008:CAJ852031 CKE852008:CKF852031 CUA852008:CUB852031 DDW852008:DDX852031 DNS852008:DNT852031 DXO852008:DXP852031 EHK852008:EHL852031 ERG852008:ERH852031 FBC852008:FBD852031 FKY852008:FKZ852031 FUU852008:FUV852031 GEQ852008:GER852031 GOM852008:GON852031 GYI852008:GYJ852031 HIE852008:HIF852031 HSA852008:HSB852031 IBW852008:IBX852031 ILS852008:ILT852031 IVO852008:IVP852031 JFK852008:JFL852031 JPG852008:JPH852031 JZC852008:JZD852031 KIY852008:KIZ852031 KSU852008:KSV852031 LCQ852008:LCR852031 LMM852008:LMN852031 LWI852008:LWJ852031 MGE852008:MGF852031 MQA852008:MQB852031 MZW852008:MZX852031 NJS852008:NJT852031 NTO852008:NTP852031 ODK852008:ODL852031 ONG852008:ONH852031 OXC852008:OXD852031 PGY852008:PGZ852031 PQU852008:PQV852031 QAQ852008:QAR852031 QKM852008:QKN852031 QUI852008:QUJ852031 REE852008:REF852031 ROA852008:ROB852031 RXW852008:RXX852031 SHS852008:SHT852031 SRO852008:SRP852031 TBK852008:TBL852031 TLG852008:TLH852031 TVC852008:TVD852031 UEY852008:UEZ852031 UOU852008:UOV852031 UYQ852008:UYR852031 VIM852008:VIN852031 VSI852008:VSJ852031 WCE852008:WCF852031 WMA852008:WMB852031 WVW852008:WVX852031 O917544:P917567 JK917544:JL917567 TG917544:TH917567 ADC917544:ADD917567 AMY917544:AMZ917567 AWU917544:AWV917567 BGQ917544:BGR917567 BQM917544:BQN917567 CAI917544:CAJ917567 CKE917544:CKF917567 CUA917544:CUB917567 DDW917544:DDX917567 DNS917544:DNT917567 DXO917544:DXP917567 EHK917544:EHL917567 ERG917544:ERH917567 FBC917544:FBD917567 FKY917544:FKZ917567 FUU917544:FUV917567 GEQ917544:GER917567 GOM917544:GON917567 GYI917544:GYJ917567 HIE917544:HIF917567 HSA917544:HSB917567 IBW917544:IBX917567 ILS917544:ILT917567 IVO917544:IVP917567 JFK917544:JFL917567 JPG917544:JPH917567 JZC917544:JZD917567 KIY917544:KIZ917567 KSU917544:KSV917567 LCQ917544:LCR917567 LMM917544:LMN917567 LWI917544:LWJ917567 MGE917544:MGF917567 MQA917544:MQB917567 MZW917544:MZX917567 NJS917544:NJT917567 NTO917544:NTP917567 ODK917544:ODL917567 ONG917544:ONH917567 OXC917544:OXD917567 PGY917544:PGZ917567 PQU917544:PQV917567 QAQ917544:QAR917567 QKM917544:QKN917567 QUI917544:QUJ917567 REE917544:REF917567 ROA917544:ROB917567 RXW917544:RXX917567 SHS917544:SHT917567 SRO917544:SRP917567 TBK917544:TBL917567 TLG917544:TLH917567 TVC917544:TVD917567 UEY917544:UEZ917567 UOU917544:UOV917567 UYQ917544:UYR917567 VIM917544:VIN917567 VSI917544:VSJ917567 WCE917544:WCF917567 WMA917544:WMB917567 WVW917544:WVX917567 O983080:P983103 JK983080:JL983103 TG983080:TH983103 ADC983080:ADD983103 AMY983080:AMZ983103 AWU983080:AWV983103 BGQ983080:BGR983103 BQM983080:BQN983103 CAI983080:CAJ983103 CKE983080:CKF983103 CUA983080:CUB983103 DDW983080:DDX983103 DNS983080:DNT983103 DXO983080:DXP983103 EHK983080:EHL983103 ERG983080:ERH983103 FBC983080:FBD983103 FKY983080:FKZ983103 FUU983080:FUV983103 GEQ983080:GER983103 GOM983080:GON983103 GYI983080:GYJ983103 HIE983080:HIF983103 HSA983080:HSB983103 IBW983080:IBX983103 ILS983080:ILT983103 IVO983080:IVP983103 JFK983080:JFL983103 JPG983080:JPH983103 JZC983080:JZD983103 KIY983080:KIZ983103 KSU983080:KSV983103 LCQ983080:LCR983103 LMM983080:LMN983103 LWI983080:LWJ983103 MGE983080:MGF983103 MQA983080:MQB983103 MZW983080:MZX983103 NJS983080:NJT983103 NTO983080:NTP983103 ODK983080:ODL983103 ONG983080:ONH983103 OXC983080:OXD983103 PGY983080:PGZ983103 PQU983080:PQV983103 QAQ983080:QAR983103 QKM983080:QKN983103 QUI983080:QUJ983103 REE983080:REF983103 ROA983080:ROB983103 RXW983080:RXX983103 SHS983080:SHT983103 SRO983080:SRP983103 TBK983080:TBL983103 TLG983080:TLH983103 TVC983080:TVD983103 UEY983080:UEZ983103 UOU983080:UOV983103 UYQ983080:UYR983103 VIM983080:VIN983103 VSI983080:VSJ983103 WCE983080:WCF983103 WMA983080:WMB983103 WVW983080:WVX983103 WVW41:WVX63 WMA41:WMB63 WCE41:WCF63 VSI41:VSJ63 VIM41:VIN63 UYQ41:UYR63 UOU41:UOV63 UEY41:UEZ63 TVC41:TVD63 TLG41:TLH63 TBK41:TBL63 SRO41:SRP63 SHS41:SHT63 RXW41:RXX63 ROA41:ROB63 REE41:REF63 QUI41:QUJ63 QKM41:QKN63 QAQ41:QAR63 PQU41:PQV63 PGY41:PGZ63 OXC41:OXD63 ONG41:ONH63 ODK41:ODL63 NTO41:NTP63 NJS41:NJT63 MZW41:MZX63 MQA41:MQB63 MGE41:MGF63 LWI41:LWJ63 LMM41:LMN63 LCQ41:LCR63 KSU41:KSV63 KIY41:KIZ63 JZC41:JZD63 JPG41:JPH63 JFK41:JFL63 IVO41:IVP63 ILS41:ILT63 IBW41:IBX63 HSA41:HSB63 HIE41:HIF63 GYI41:GYJ63 GOM41:GON63 GEQ41:GER63 FUU41:FUV63 FKY41:FKZ63 FBC41:FBD63 ERG41:ERH63 EHK41:EHL63 DXO41:DXP63 DNS41:DNT63 DDW41:DDX63 CUA41:CUB63 CKE41:CKF63 CAI41:CAJ63 BQM41:BQN63 BGQ41:BGR63 AWU41:AWV63 AMY41:AMZ63 ADC41:ADD63 TG41:TH63 JK41:JL63 O41:P63" xr:uid="{F62C332F-3B4E-4C41-BBAD-0244072E7444}">
      <formula1>"○"</formula1>
    </dataValidation>
    <dataValidation type="list" allowBlank="1" showInputMessage="1" showErrorMessage="1" sqref="V65576:V65599 JR65576:JR65599 TN65576:TN65599 ADJ65576:ADJ65599 ANF65576:ANF65599 AXB65576:AXB65599 BGX65576:BGX65599 BQT65576:BQT65599 CAP65576:CAP65599 CKL65576:CKL65599 CUH65576:CUH65599 DED65576:DED65599 DNZ65576:DNZ65599 DXV65576:DXV65599 EHR65576:EHR65599 ERN65576:ERN65599 FBJ65576:FBJ65599 FLF65576:FLF65599 FVB65576:FVB65599 GEX65576:GEX65599 GOT65576:GOT65599 GYP65576:GYP65599 HIL65576:HIL65599 HSH65576:HSH65599 ICD65576:ICD65599 ILZ65576:ILZ65599 IVV65576:IVV65599 JFR65576:JFR65599 JPN65576:JPN65599 JZJ65576:JZJ65599 KJF65576:KJF65599 KTB65576:KTB65599 LCX65576:LCX65599 LMT65576:LMT65599 LWP65576:LWP65599 MGL65576:MGL65599 MQH65576:MQH65599 NAD65576:NAD65599 NJZ65576:NJZ65599 NTV65576:NTV65599 ODR65576:ODR65599 ONN65576:ONN65599 OXJ65576:OXJ65599 PHF65576:PHF65599 PRB65576:PRB65599 QAX65576:QAX65599 QKT65576:QKT65599 QUP65576:QUP65599 REL65576:REL65599 ROH65576:ROH65599 RYD65576:RYD65599 SHZ65576:SHZ65599 SRV65576:SRV65599 TBR65576:TBR65599 TLN65576:TLN65599 TVJ65576:TVJ65599 UFF65576:UFF65599 UPB65576:UPB65599 UYX65576:UYX65599 VIT65576:VIT65599 VSP65576:VSP65599 WCL65576:WCL65599 WMH65576:WMH65599 WWD65576:WWD65599 V131112:V131135 JR131112:JR131135 TN131112:TN131135 ADJ131112:ADJ131135 ANF131112:ANF131135 AXB131112:AXB131135 BGX131112:BGX131135 BQT131112:BQT131135 CAP131112:CAP131135 CKL131112:CKL131135 CUH131112:CUH131135 DED131112:DED131135 DNZ131112:DNZ131135 DXV131112:DXV131135 EHR131112:EHR131135 ERN131112:ERN131135 FBJ131112:FBJ131135 FLF131112:FLF131135 FVB131112:FVB131135 GEX131112:GEX131135 GOT131112:GOT131135 GYP131112:GYP131135 HIL131112:HIL131135 HSH131112:HSH131135 ICD131112:ICD131135 ILZ131112:ILZ131135 IVV131112:IVV131135 JFR131112:JFR131135 JPN131112:JPN131135 JZJ131112:JZJ131135 KJF131112:KJF131135 KTB131112:KTB131135 LCX131112:LCX131135 LMT131112:LMT131135 LWP131112:LWP131135 MGL131112:MGL131135 MQH131112:MQH131135 NAD131112:NAD131135 NJZ131112:NJZ131135 NTV131112:NTV131135 ODR131112:ODR131135 ONN131112:ONN131135 OXJ131112:OXJ131135 PHF131112:PHF131135 PRB131112:PRB131135 QAX131112:QAX131135 QKT131112:QKT131135 QUP131112:QUP131135 REL131112:REL131135 ROH131112:ROH131135 RYD131112:RYD131135 SHZ131112:SHZ131135 SRV131112:SRV131135 TBR131112:TBR131135 TLN131112:TLN131135 TVJ131112:TVJ131135 UFF131112:UFF131135 UPB131112:UPB131135 UYX131112:UYX131135 VIT131112:VIT131135 VSP131112:VSP131135 WCL131112:WCL131135 WMH131112:WMH131135 WWD131112:WWD131135 V196648:V196671 JR196648:JR196671 TN196648:TN196671 ADJ196648:ADJ196671 ANF196648:ANF196671 AXB196648:AXB196671 BGX196648:BGX196671 BQT196648:BQT196671 CAP196648:CAP196671 CKL196648:CKL196671 CUH196648:CUH196671 DED196648:DED196671 DNZ196648:DNZ196671 DXV196648:DXV196671 EHR196648:EHR196671 ERN196648:ERN196671 FBJ196648:FBJ196671 FLF196648:FLF196671 FVB196648:FVB196671 GEX196648:GEX196671 GOT196648:GOT196671 GYP196648:GYP196671 HIL196648:HIL196671 HSH196648:HSH196671 ICD196648:ICD196671 ILZ196648:ILZ196671 IVV196648:IVV196671 JFR196648:JFR196671 JPN196648:JPN196671 JZJ196648:JZJ196671 KJF196648:KJF196671 KTB196648:KTB196671 LCX196648:LCX196671 LMT196648:LMT196671 LWP196648:LWP196671 MGL196648:MGL196671 MQH196648:MQH196671 NAD196648:NAD196671 NJZ196648:NJZ196671 NTV196648:NTV196671 ODR196648:ODR196671 ONN196648:ONN196671 OXJ196648:OXJ196671 PHF196648:PHF196671 PRB196648:PRB196671 QAX196648:QAX196671 QKT196648:QKT196671 QUP196648:QUP196671 REL196648:REL196671 ROH196648:ROH196671 RYD196648:RYD196671 SHZ196648:SHZ196671 SRV196648:SRV196671 TBR196648:TBR196671 TLN196648:TLN196671 TVJ196648:TVJ196671 UFF196648:UFF196671 UPB196648:UPB196671 UYX196648:UYX196671 VIT196648:VIT196671 VSP196648:VSP196671 WCL196648:WCL196671 WMH196648:WMH196671 WWD196648:WWD196671 V262184:V262207 JR262184:JR262207 TN262184:TN262207 ADJ262184:ADJ262207 ANF262184:ANF262207 AXB262184:AXB262207 BGX262184:BGX262207 BQT262184:BQT262207 CAP262184:CAP262207 CKL262184:CKL262207 CUH262184:CUH262207 DED262184:DED262207 DNZ262184:DNZ262207 DXV262184:DXV262207 EHR262184:EHR262207 ERN262184:ERN262207 FBJ262184:FBJ262207 FLF262184:FLF262207 FVB262184:FVB262207 GEX262184:GEX262207 GOT262184:GOT262207 GYP262184:GYP262207 HIL262184:HIL262207 HSH262184:HSH262207 ICD262184:ICD262207 ILZ262184:ILZ262207 IVV262184:IVV262207 JFR262184:JFR262207 JPN262184:JPN262207 JZJ262184:JZJ262207 KJF262184:KJF262207 KTB262184:KTB262207 LCX262184:LCX262207 LMT262184:LMT262207 LWP262184:LWP262207 MGL262184:MGL262207 MQH262184:MQH262207 NAD262184:NAD262207 NJZ262184:NJZ262207 NTV262184:NTV262207 ODR262184:ODR262207 ONN262184:ONN262207 OXJ262184:OXJ262207 PHF262184:PHF262207 PRB262184:PRB262207 QAX262184:QAX262207 QKT262184:QKT262207 QUP262184:QUP262207 REL262184:REL262207 ROH262184:ROH262207 RYD262184:RYD262207 SHZ262184:SHZ262207 SRV262184:SRV262207 TBR262184:TBR262207 TLN262184:TLN262207 TVJ262184:TVJ262207 UFF262184:UFF262207 UPB262184:UPB262207 UYX262184:UYX262207 VIT262184:VIT262207 VSP262184:VSP262207 WCL262184:WCL262207 WMH262184:WMH262207 WWD262184:WWD262207 V327720:V327743 JR327720:JR327743 TN327720:TN327743 ADJ327720:ADJ327743 ANF327720:ANF327743 AXB327720:AXB327743 BGX327720:BGX327743 BQT327720:BQT327743 CAP327720:CAP327743 CKL327720:CKL327743 CUH327720:CUH327743 DED327720:DED327743 DNZ327720:DNZ327743 DXV327720:DXV327743 EHR327720:EHR327743 ERN327720:ERN327743 FBJ327720:FBJ327743 FLF327720:FLF327743 FVB327720:FVB327743 GEX327720:GEX327743 GOT327720:GOT327743 GYP327720:GYP327743 HIL327720:HIL327743 HSH327720:HSH327743 ICD327720:ICD327743 ILZ327720:ILZ327743 IVV327720:IVV327743 JFR327720:JFR327743 JPN327720:JPN327743 JZJ327720:JZJ327743 KJF327720:KJF327743 KTB327720:KTB327743 LCX327720:LCX327743 LMT327720:LMT327743 LWP327720:LWP327743 MGL327720:MGL327743 MQH327720:MQH327743 NAD327720:NAD327743 NJZ327720:NJZ327743 NTV327720:NTV327743 ODR327720:ODR327743 ONN327720:ONN327743 OXJ327720:OXJ327743 PHF327720:PHF327743 PRB327720:PRB327743 QAX327720:QAX327743 QKT327720:QKT327743 QUP327720:QUP327743 REL327720:REL327743 ROH327720:ROH327743 RYD327720:RYD327743 SHZ327720:SHZ327743 SRV327720:SRV327743 TBR327720:TBR327743 TLN327720:TLN327743 TVJ327720:TVJ327743 UFF327720:UFF327743 UPB327720:UPB327743 UYX327720:UYX327743 VIT327720:VIT327743 VSP327720:VSP327743 WCL327720:WCL327743 WMH327720:WMH327743 WWD327720:WWD327743 V393256:V393279 JR393256:JR393279 TN393256:TN393279 ADJ393256:ADJ393279 ANF393256:ANF393279 AXB393256:AXB393279 BGX393256:BGX393279 BQT393256:BQT393279 CAP393256:CAP393279 CKL393256:CKL393279 CUH393256:CUH393279 DED393256:DED393279 DNZ393256:DNZ393279 DXV393256:DXV393279 EHR393256:EHR393279 ERN393256:ERN393279 FBJ393256:FBJ393279 FLF393256:FLF393279 FVB393256:FVB393279 GEX393256:GEX393279 GOT393256:GOT393279 GYP393256:GYP393279 HIL393256:HIL393279 HSH393256:HSH393279 ICD393256:ICD393279 ILZ393256:ILZ393279 IVV393256:IVV393279 JFR393256:JFR393279 JPN393256:JPN393279 JZJ393256:JZJ393279 KJF393256:KJF393279 KTB393256:KTB393279 LCX393256:LCX393279 LMT393256:LMT393279 LWP393256:LWP393279 MGL393256:MGL393279 MQH393256:MQH393279 NAD393256:NAD393279 NJZ393256:NJZ393279 NTV393256:NTV393279 ODR393256:ODR393279 ONN393256:ONN393279 OXJ393256:OXJ393279 PHF393256:PHF393279 PRB393256:PRB393279 QAX393256:QAX393279 QKT393256:QKT393279 QUP393256:QUP393279 REL393256:REL393279 ROH393256:ROH393279 RYD393256:RYD393279 SHZ393256:SHZ393279 SRV393256:SRV393279 TBR393256:TBR393279 TLN393256:TLN393279 TVJ393256:TVJ393279 UFF393256:UFF393279 UPB393256:UPB393279 UYX393256:UYX393279 VIT393256:VIT393279 VSP393256:VSP393279 WCL393256:WCL393279 WMH393256:WMH393279 WWD393256:WWD393279 V458792:V458815 JR458792:JR458815 TN458792:TN458815 ADJ458792:ADJ458815 ANF458792:ANF458815 AXB458792:AXB458815 BGX458792:BGX458815 BQT458792:BQT458815 CAP458792:CAP458815 CKL458792:CKL458815 CUH458792:CUH458815 DED458792:DED458815 DNZ458792:DNZ458815 DXV458792:DXV458815 EHR458792:EHR458815 ERN458792:ERN458815 FBJ458792:FBJ458815 FLF458792:FLF458815 FVB458792:FVB458815 GEX458792:GEX458815 GOT458792:GOT458815 GYP458792:GYP458815 HIL458792:HIL458815 HSH458792:HSH458815 ICD458792:ICD458815 ILZ458792:ILZ458815 IVV458792:IVV458815 JFR458792:JFR458815 JPN458792:JPN458815 JZJ458792:JZJ458815 KJF458792:KJF458815 KTB458792:KTB458815 LCX458792:LCX458815 LMT458792:LMT458815 LWP458792:LWP458815 MGL458792:MGL458815 MQH458792:MQH458815 NAD458792:NAD458815 NJZ458792:NJZ458815 NTV458792:NTV458815 ODR458792:ODR458815 ONN458792:ONN458815 OXJ458792:OXJ458815 PHF458792:PHF458815 PRB458792:PRB458815 QAX458792:QAX458815 QKT458792:QKT458815 QUP458792:QUP458815 REL458792:REL458815 ROH458792:ROH458815 RYD458792:RYD458815 SHZ458792:SHZ458815 SRV458792:SRV458815 TBR458792:TBR458815 TLN458792:TLN458815 TVJ458792:TVJ458815 UFF458792:UFF458815 UPB458792:UPB458815 UYX458792:UYX458815 VIT458792:VIT458815 VSP458792:VSP458815 WCL458792:WCL458815 WMH458792:WMH458815 WWD458792:WWD458815 V524328:V524351 JR524328:JR524351 TN524328:TN524351 ADJ524328:ADJ524351 ANF524328:ANF524351 AXB524328:AXB524351 BGX524328:BGX524351 BQT524328:BQT524351 CAP524328:CAP524351 CKL524328:CKL524351 CUH524328:CUH524351 DED524328:DED524351 DNZ524328:DNZ524351 DXV524328:DXV524351 EHR524328:EHR524351 ERN524328:ERN524351 FBJ524328:FBJ524351 FLF524328:FLF524351 FVB524328:FVB524351 GEX524328:GEX524351 GOT524328:GOT524351 GYP524328:GYP524351 HIL524328:HIL524351 HSH524328:HSH524351 ICD524328:ICD524351 ILZ524328:ILZ524351 IVV524328:IVV524351 JFR524328:JFR524351 JPN524328:JPN524351 JZJ524328:JZJ524351 KJF524328:KJF524351 KTB524328:KTB524351 LCX524328:LCX524351 LMT524328:LMT524351 LWP524328:LWP524351 MGL524328:MGL524351 MQH524328:MQH524351 NAD524328:NAD524351 NJZ524328:NJZ524351 NTV524328:NTV524351 ODR524328:ODR524351 ONN524328:ONN524351 OXJ524328:OXJ524351 PHF524328:PHF524351 PRB524328:PRB524351 QAX524328:QAX524351 QKT524328:QKT524351 QUP524328:QUP524351 REL524328:REL524351 ROH524328:ROH524351 RYD524328:RYD524351 SHZ524328:SHZ524351 SRV524328:SRV524351 TBR524328:TBR524351 TLN524328:TLN524351 TVJ524328:TVJ524351 UFF524328:UFF524351 UPB524328:UPB524351 UYX524328:UYX524351 VIT524328:VIT524351 VSP524328:VSP524351 WCL524328:WCL524351 WMH524328:WMH524351 WWD524328:WWD524351 V589864:V589887 JR589864:JR589887 TN589864:TN589887 ADJ589864:ADJ589887 ANF589864:ANF589887 AXB589864:AXB589887 BGX589864:BGX589887 BQT589864:BQT589887 CAP589864:CAP589887 CKL589864:CKL589887 CUH589864:CUH589887 DED589864:DED589887 DNZ589864:DNZ589887 DXV589864:DXV589887 EHR589864:EHR589887 ERN589864:ERN589887 FBJ589864:FBJ589887 FLF589864:FLF589887 FVB589864:FVB589887 GEX589864:GEX589887 GOT589864:GOT589887 GYP589864:GYP589887 HIL589864:HIL589887 HSH589864:HSH589887 ICD589864:ICD589887 ILZ589864:ILZ589887 IVV589864:IVV589887 JFR589864:JFR589887 JPN589864:JPN589887 JZJ589864:JZJ589887 KJF589864:KJF589887 KTB589864:KTB589887 LCX589864:LCX589887 LMT589864:LMT589887 LWP589864:LWP589887 MGL589864:MGL589887 MQH589864:MQH589887 NAD589864:NAD589887 NJZ589864:NJZ589887 NTV589864:NTV589887 ODR589864:ODR589887 ONN589864:ONN589887 OXJ589864:OXJ589887 PHF589864:PHF589887 PRB589864:PRB589887 QAX589864:QAX589887 QKT589864:QKT589887 QUP589864:QUP589887 REL589864:REL589887 ROH589864:ROH589887 RYD589864:RYD589887 SHZ589864:SHZ589887 SRV589864:SRV589887 TBR589864:TBR589887 TLN589864:TLN589887 TVJ589864:TVJ589887 UFF589864:UFF589887 UPB589864:UPB589887 UYX589864:UYX589887 VIT589864:VIT589887 VSP589864:VSP589887 WCL589864:WCL589887 WMH589864:WMH589887 WWD589864:WWD589887 V655400:V655423 JR655400:JR655423 TN655400:TN655423 ADJ655400:ADJ655423 ANF655400:ANF655423 AXB655400:AXB655423 BGX655400:BGX655423 BQT655400:BQT655423 CAP655400:CAP655423 CKL655400:CKL655423 CUH655400:CUH655423 DED655400:DED655423 DNZ655400:DNZ655423 DXV655400:DXV655423 EHR655400:EHR655423 ERN655400:ERN655423 FBJ655400:FBJ655423 FLF655400:FLF655423 FVB655400:FVB655423 GEX655400:GEX655423 GOT655400:GOT655423 GYP655400:GYP655423 HIL655400:HIL655423 HSH655400:HSH655423 ICD655400:ICD655423 ILZ655400:ILZ655423 IVV655400:IVV655423 JFR655400:JFR655423 JPN655400:JPN655423 JZJ655400:JZJ655423 KJF655400:KJF655423 KTB655400:KTB655423 LCX655400:LCX655423 LMT655400:LMT655423 LWP655400:LWP655423 MGL655400:MGL655423 MQH655400:MQH655423 NAD655400:NAD655423 NJZ655400:NJZ655423 NTV655400:NTV655423 ODR655400:ODR655423 ONN655400:ONN655423 OXJ655400:OXJ655423 PHF655400:PHF655423 PRB655400:PRB655423 QAX655400:QAX655423 QKT655400:QKT655423 QUP655400:QUP655423 REL655400:REL655423 ROH655400:ROH655423 RYD655400:RYD655423 SHZ655400:SHZ655423 SRV655400:SRV655423 TBR655400:TBR655423 TLN655400:TLN655423 TVJ655400:TVJ655423 UFF655400:UFF655423 UPB655400:UPB655423 UYX655400:UYX655423 VIT655400:VIT655423 VSP655400:VSP655423 WCL655400:WCL655423 WMH655400:WMH655423 WWD655400:WWD655423 V720936:V720959 JR720936:JR720959 TN720936:TN720959 ADJ720936:ADJ720959 ANF720936:ANF720959 AXB720936:AXB720959 BGX720936:BGX720959 BQT720936:BQT720959 CAP720936:CAP720959 CKL720936:CKL720959 CUH720936:CUH720959 DED720936:DED720959 DNZ720936:DNZ720959 DXV720936:DXV720959 EHR720936:EHR720959 ERN720936:ERN720959 FBJ720936:FBJ720959 FLF720936:FLF720959 FVB720936:FVB720959 GEX720936:GEX720959 GOT720936:GOT720959 GYP720936:GYP720959 HIL720936:HIL720959 HSH720936:HSH720959 ICD720936:ICD720959 ILZ720936:ILZ720959 IVV720936:IVV720959 JFR720936:JFR720959 JPN720936:JPN720959 JZJ720936:JZJ720959 KJF720936:KJF720959 KTB720936:KTB720959 LCX720936:LCX720959 LMT720936:LMT720959 LWP720936:LWP720959 MGL720936:MGL720959 MQH720936:MQH720959 NAD720936:NAD720959 NJZ720936:NJZ720959 NTV720936:NTV720959 ODR720936:ODR720959 ONN720936:ONN720959 OXJ720936:OXJ720959 PHF720936:PHF720959 PRB720936:PRB720959 QAX720936:QAX720959 QKT720936:QKT720959 QUP720936:QUP720959 REL720936:REL720959 ROH720936:ROH720959 RYD720936:RYD720959 SHZ720936:SHZ720959 SRV720936:SRV720959 TBR720936:TBR720959 TLN720936:TLN720959 TVJ720936:TVJ720959 UFF720936:UFF720959 UPB720936:UPB720959 UYX720936:UYX720959 VIT720936:VIT720959 VSP720936:VSP720959 WCL720936:WCL720959 WMH720936:WMH720959 WWD720936:WWD720959 V786472:V786495 JR786472:JR786495 TN786472:TN786495 ADJ786472:ADJ786495 ANF786472:ANF786495 AXB786472:AXB786495 BGX786472:BGX786495 BQT786472:BQT786495 CAP786472:CAP786495 CKL786472:CKL786495 CUH786472:CUH786495 DED786472:DED786495 DNZ786472:DNZ786495 DXV786472:DXV786495 EHR786472:EHR786495 ERN786472:ERN786495 FBJ786472:FBJ786495 FLF786472:FLF786495 FVB786472:FVB786495 GEX786472:GEX786495 GOT786472:GOT786495 GYP786472:GYP786495 HIL786472:HIL786495 HSH786472:HSH786495 ICD786472:ICD786495 ILZ786472:ILZ786495 IVV786472:IVV786495 JFR786472:JFR786495 JPN786472:JPN786495 JZJ786472:JZJ786495 KJF786472:KJF786495 KTB786472:KTB786495 LCX786472:LCX786495 LMT786472:LMT786495 LWP786472:LWP786495 MGL786472:MGL786495 MQH786472:MQH786495 NAD786472:NAD786495 NJZ786472:NJZ786495 NTV786472:NTV786495 ODR786472:ODR786495 ONN786472:ONN786495 OXJ786472:OXJ786495 PHF786472:PHF786495 PRB786472:PRB786495 QAX786472:QAX786495 QKT786472:QKT786495 QUP786472:QUP786495 REL786472:REL786495 ROH786472:ROH786495 RYD786472:RYD786495 SHZ786472:SHZ786495 SRV786472:SRV786495 TBR786472:TBR786495 TLN786472:TLN786495 TVJ786472:TVJ786495 UFF786472:UFF786495 UPB786472:UPB786495 UYX786472:UYX786495 VIT786472:VIT786495 VSP786472:VSP786495 WCL786472:WCL786495 WMH786472:WMH786495 WWD786472:WWD786495 V852008:V852031 JR852008:JR852031 TN852008:TN852031 ADJ852008:ADJ852031 ANF852008:ANF852031 AXB852008:AXB852031 BGX852008:BGX852031 BQT852008:BQT852031 CAP852008:CAP852031 CKL852008:CKL852031 CUH852008:CUH852031 DED852008:DED852031 DNZ852008:DNZ852031 DXV852008:DXV852031 EHR852008:EHR852031 ERN852008:ERN852031 FBJ852008:FBJ852031 FLF852008:FLF852031 FVB852008:FVB852031 GEX852008:GEX852031 GOT852008:GOT852031 GYP852008:GYP852031 HIL852008:HIL852031 HSH852008:HSH852031 ICD852008:ICD852031 ILZ852008:ILZ852031 IVV852008:IVV852031 JFR852008:JFR852031 JPN852008:JPN852031 JZJ852008:JZJ852031 KJF852008:KJF852031 KTB852008:KTB852031 LCX852008:LCX852031 LMT852008:LMT852031 LWP852008:LWP852031 MGL852008:MGL852031 MQH852008:MQH852031 NAD852008:NAD852031 NJZ852008:NJZ852031 NTV852008:NTV852031 ODR852008:ODR852031 ONN852008:ONN852031 OXJ852008:OXJ852031 PHF852008:PHF852031 PRB852008:PRB852031 QAX852008:QAX852031 QKT852008:QKT852031 QUP852008:QUP852031 REL852008:REL852031 ROH852008:ROH852031 RYD852008:RYD852031 SHZ852008:SHZ852031 SRV852008:SRV852031 TBR852008:TBR852031 TLN852008:TLN852031 TVJ852008:TVJ852031 UFF852008:UFF852031 UPB852008:UPB852031 UYX852008:UYX852031 VIT852008:VIT852031 VSP852008:VSP852031 WCL852008:WCL852031 WMH852008:WMH852031 WWD852008:WWD852031 V917544:V917567 JR917544:JR917567 TN917544:TN917567 ADJ917544:ADJ917567 ANF917544:ANF917567 AXB917544:AXB917567 BGX917544:BGX917567 BQT917544:BQT917567 CAP917544:CAP917567 CKL917544:CKL917567 CUH917544:CUH917567 DED917544:DED917567 DNZ917544:DNZ917567 DXV917544:DXV917567 EHR917544:EHR917567 ERN917544:ERN917567 FBJ917544:FBJ917567 FLF917544:FLF917567 FVB917544:FVB917567 GEX917544:GEX917567 GOT917544:GOT917567 GYP917544:GYP917567 HIL917544:HIL917567 HSH917544:HSH917567 ICD917544:ICD917567 ILZ917544:ILZ917567 IVV917544:IVV917567 JFR917544:JFR917567 JPN917544:JPN917567 JZJ917544:JZJ917567 KJF917544:KJF917567 KTB917544:KTB917567 LCX917544:LCX917567 LMT917544:LMT917567 LWP917544:LWP917567 MGL917544:MGL917567 MQH917544:MQH917567 NAD917544:NAD917567 NJZ917544:NJZ917567 NTV917544:NTV917567 ODR917544:ODR917567 ONN917544:ONN917567 OXJ917544:OXJ917567 PHF917544:PHF917567 PRB917544:PRB917567 QAX917544:QAX917567 QKT917544:QKT917567 QUP917544:QUP917567 REL917544:REL917567 ROH917544:ROH917567 RYD917544:RYD917567 SHZ917544:SHZ917567 SRV917544:SRV917567 TBR917544:TBR917567 TLN917544:TLN917567 TVJ917544:TVJ917567 UFF917544:UFF917567 UPB917544:UPB917567 UYX917544:UYX917567 VIT917544:VIT917567 VSP917544:VSP917567 WCL917544:WCL917567 WMH917544:WMH917567 WWD917544:WWD917567 V983080:V983103 JR983080:JR983103 TN983080:TN983103 ADJ983080:ADJ983103 ANF983080:ANF983103 AXB983080:AXB983103 BGX983080:BGX983103 BQT983080:BQT983103 CAP983080:CAP983103 CKL983080:CKL983103 CUH983080:CUH983103 DED983080:DED983103 DNZ983080:DNZ983103 DXV983080:DXV983103 EHR983080:EHR983103 ERN983080:ERN983103 FBJ983080:FBJ983103 FLF983080:FLF983103 FVB983080:FVB983103 GEX983080:GEX983103 GOT983080:GOT983103 GYP983080:GYP983103 HIL983080:HIL983103 HSH983080:HSH983103 ICD983080:ICD983103 ILZ983080:ILZ983103 IVV983080:IVV983103 JFR983080:JFR983103 JPN983080:JPN983103 JZJ983080:JZJ983103 KJF983080:KJF983103 KTB983080:KTB983103 LCX983080:LCX983103 LMT983080:LMT983103 LWP983080:LWP983103 MGL983080:MGL983103 MQH983080:MQH983103 NAD983080:NAD983103 NJZ983080:NJZ983103 NTV983080:NTV983103 ODR983080:ODR983103 ONN983080:ONN983103 OXJ983080:OXJ983103 PHF983080:PHF983103 PRB983080:PRB983103 QAX983080:QAX983103 QKT983080:QKT983103 QUP983080:QUP983103 REL983080:REL983103 ROH983080:ROH983103 RYD983080:RYD983103 SHZ983080:SHZ983103 SRV983080:SRV983103 TBR983080:TBR983103 TLN983080:TLN983103 TVJ983080:TVJ983103 UFF983080:UFF983103 UPB983080:UPB983103 UYX983080:UYX983103 VIT983080:VIT983103 VSP983080:VSP983103 WCL983080:WCL983103 WMH983080:WMH983103 WWD983080:WWD983103 Y65576:Y65599 JU65576:JU65599 TQ65576:TQ65599 ADM65576:ADM65599 ANI65576:ANI65599 AXE65576:AXE65599 BHA65576:BHA65599 BQW65576:BQW65599 CAS65576:CAS65599 CKO65576:CKO65599 CUK65576:CUK65599 DEG65576:DEG65599 DOC65576:DOC65599 DXY65576:DXY65599 EHU65576:EHU65599 ERQ65576:ERQ65599 FBM65576:FBM65599 FLI65576:FLI65599 FVE65576:FVE65599 GFA65576:GFA65599 GOW65576:GOW65599 GYS65576:GYS65599 HIO65576:HIO65599 HSK65576:HSK65599 ICG65576:ICG65599 IMC65576:IMC65599 IVY65576:IVY65599 JFU65576:JFU65599 JPQ65576:JPQ65599 JZM65576:JZM65599 KJI65576:KJI65599 KTE65576:KTE65599 LDA65576:LDA65599 LMW65576:LMW65599 LWS65576:LWS65599 MGO65576:MGO65599 MQK65576:MQK65599 NAG65576:NAG65599 NKC65576:NKC65599 NTY65576:NTY65599 ODU65576:ODU65599 ONQ65576:ONQ65599 OXM65576:OXM65599 PHI65576:PHI65599 PRE65576:PRE65599 QBA65576:QBA65599 QKW65576:QKW65599 QUS65576:QUS65599 REO65576:REO65599 ROK65576:ROK65599 RYG65576:RYG65599 SIC65576:SIC65599 SRY65576:SRY65599 TBU65576:TBU65599 TLQ65576:TLQ65599 TVM65576:TVM65599 UFI65576:UFI65599 UPE65576:UPE65599 UZA65576:UZA65599 VIW65576:VIW65599 VSS65576:VSS65599 WCO65576:WCO65599 WMK65576:WMK65599 WWG65576:WWG65599 Y131112:Y131135 JU131112:JU131135 TQ131112:TQ131135 ADM131112:ADM131135 ANI131112:ANI131135 AXE131112:AXE131135 BHA131112:BHA131135 BQW131112:BQW131135 CAS131112:CAS131135 CKO131112:CKO131135 CUK131112:CUK131135 DEG131112:DEG131135 DOC131112:DOC131135 DXY131112:DXY131135 EHU131112:EHU131135 ERQ131112:ERQ131135 FBM131112:FBM131135 FLI131112:FLI131135 FVE131112:FVE131135 GFA131112:GFA131135 GOW131112:GOW131135 GYS131112:GYS131135 HIO131112:HIO131135 HSK131112:HSK131135 ICG131112:ICG131135 IMC131112:IMC131135 IVY131112:IVY131135 JFU131112:JFU131135 JPQ131112:JPQ131135 JZM131112:JZM131135 KJI131112:KJI131135 KTE131112:KTE131135 LDA131112:LDA131135 LMW131112:LMW131135 LWS131112:LWS131135 MGO131112:MGO131135 MQK131112:MQK131135 NAG131112:NAG131135 NKC131112:NKC131135 NTY131112:NTY131135 ODU131112:ODU131135 ONQ131112:ONQ131135 OXM131112:OXM131135 PHI131112:PHI131135 PRE131112:PRE131135 QBA131112:QBA131135 QKW131112:QKW131135 QUS131112:QUS131135 REO131112:REO131135 ROK131112:ROK131135 RYG131112:RYG131135 SIC131112:SIC131135 SRY131112:SRY131135 TBU131112:TBU131135 TLQ131112:TLQ131135 TVM131112:TVM131135 UFI131112:UFI131135 UPE131112:UPE131135 UZA131112:UZA131135 VIW131112:VIW131135 VSS131112:VSS131135 WCO131112:WCO131135 WMK131112:WMK131135 WWG131112:WWG131135 Y196648:Y196671 JU196648:JU196671 TQ196648:TQ196671 ADM196648:ADM196671 ANI196648:ANI196671 AXE196648:AXE196671 BHA196648:BHA196671 BQW196648:BQW196671 CAS196648:CAS196671 CKO196648:CKO196671 CUK196648:CUK196671 DEG196648:DEG196671 DOC196648:DOC196671 DXY196648:DXY196671 EHU196648:EHU196671 ERQ196648:ERQ196671 FBM196648:FBM196671 FLI196648:FLI196671 FVE196648:FVE196671 GFA196648:GFA196671 GOW196648:GOW196671 GYS196648:GYS196671 HIO196648:HIO196671 HSK196648:HSK196671 ICG196648:ICG196671 IMC196648:IMC196671 IVY196648:IVY196671 JFU196648:JFU196671 JPQ196648:JPQ196671 JZM196648:JZM196671 KJI196648:KJI196671 KTE196648:KTE196671 LDA196648:LDA196671 LMW196648:LMW196671 LWS196648:LWS196671 MGO196648:MGO196671 MQK196648:MQK196671 NAG196648:NAG196671 NKC196648:NKC196671 NTY196648:NTY196671 ODU196648:ODU196671 ONQ196648:ONQ196671 OXM196648:OXM196671 PHI196648:PHI196671 PRE196648:PRE196671 QBA196648:QBA196671 QKW196648:QKW196671 QUS196648:QUS196671 REO196648:REO196671 ROK196648:ROK196671 RYG196648:RYG196671 SIC196648:SIC196671 SRY196648:SRY196671 TBU196648:TBU196671 TLQ196648:TLQ196671 TVM196648:TVM196671 UFI196648:UFI196671 UPE196648:UPE196671 UZA196648:UZA196671 VIW196648:VIW196671 VSS196648:VSS196671 WCO196648:WCO196671 WMK196648:WMK196671 WWG196648:WWG196671 Y262184:Y262207 JU262184:JU262207 TQ262184:TQ262207 ADM262184:ADM262207 ANI262184:ANI262207 AXE262184:AXE262207 BHA262184:BHA262207 BQW262184:BQW262207 CAS262184:CAS262207 CKO262184:CKO262207 CUK262184:CUK262207 DEG262184:DEG262207 DOC262184:DOC262207 DXY262184:DXY262207 EHU262184:EHU262207 ERQ262184:ERQ262207 FBM262184:FBM262207 FLI262184:FLI262207 FVE262184:FVE262207 GFA262184:GFA262207 GOW262184:GOW262207 GYS262184:GYS262207 HIO262184:HIO262207 HSK262184:HSK262207 ICG262184:ICG262207 IMC262184:IMC262207 IVY262184:IVY262207 JFU262184:JFU262207 JPQ262184:JPQ262207 JZM262184:JZM262207 KJI262184:KJI262207 KTE262184:KTE262207 LDA262184:LDA262207 LMW262184:LMW262207 LWS262184:LWS262207 MGO262184:MGO262207 MQK262184:MQK262207 NAG262184:NAG262207 NKC262184:NKC262207 NTY262184:NTY262207 ODU262184:ODU262207 ONQ262184:ONQ262207 OXM262184:OXM262207 PHI262184:PHI262207 PRE262184:PRE262207 QBA262184:QBA262207 QKW262184:QKW262207 QUS262184:QUS262207 REO262184:REO262207 ROK262184:ROK262207 RYG262184:RYG262207 SIC262184:SIC262207 SRY262184:SRY262207 TBU262184:TBU262207 TLQ262184:TLQ262207 TVM262184:TVM262207 UFI262184:UFI262207 UPE262184:UPE262207 UZA262184:UZA262207 VIW262184:VIW262207 VSS262184:VSS262207 WCO262184:WCO262207 WMK262184:WMK262207 WWG262184:WWG262207 Y327720:Y327743 JU327720:JU327743 TQ327720:TQ327743 ADM327720:ADM327743 ANI327720:ANI327743 AXE327720:AXE327743 BHA327720:BHA327743 BQW327720:BQW327743 CAS327720:CAS327743 CKO327720:CKO327743 CUK327720:CUK327743 DEG327720:DEG327743 DOC327720:DOC327743 DXY327720:DXY327743 EHU327720:EHU327743 ERQ327720:ERQ327743 FBM327720:FBM327743 FLI327720:FLI327743 FVE327720:FVE327743 GFA327720:GFA327743 GOW327720:GOW327743 GYS327720:GYS327743 HIO327720:HIO327743 HSK327720:HSK327743 ICG327720:ICG327743 IMC327720:IMC327743 IVY327720:IVY327743 JFU327720:JFU327743 JPQ327720:JPQ327743 JZM327720:JZM327743 KJI327720:KJI327743 KTE327720:KTE327743 LDA327720:LDA327743 LMW327720:LMW327743 LWS327720:LWS327743 MGO327720:MGO327743 MQK327720:MQK327743 NAG327720:NAG327743 NKC327720:NKC327743 NTY327720:NTY327743 ODU327720:ODU327743 ONQ327720:ONQ327743 OXM327720:OXM327743 PHI327720:PHI327743 PRE327720:PRE327743 QBA327720:QBA327743 QKW327720:QKW327743 QUS327720:QUS327743 REO327720:REO327743 ROK327720:ROK327743 RYG327720:RYG327743 SIC327720:SIC327743 SRY327720:SRY327743 TBU327720:TBU327743 TLQ327720:TLQ327743 TVM327720:TVM327743 UFI327720:UFI327743 UPE327720:UPE327743 UZA327720:UZA327743 VIW327720:VIW327743 VSS327720:VSS327743 WCO327720:WCO327743 WMK327720:WMK327743 WWG327720:WWG327743 Y393256:Y393279 JU393256:JU393279 TQ393256:TQ393279 ADM393256:ADM393279 ANI393256:ANI393279 AXE393256:AXE393279 BHA393256:BHA393279 BQW393256:BQW393279 CAS393256:CAS393279 CKO393256:CKO393279 CUK393256:CUK393279 DEG393256:DEG393279 DOC393256:DOC393279 DXY393256:DXY393279 EHU393256:EHU393279 ERQ393256:ERQ393279 FBM393256:FBM393279 FLI393256:FLI393279 FVE393256:FVE393279 GFA393256:GFA393279 GOW393256:GOW393279 GYS393256:GYS393279 HIO393256:HIO393279 HSK393256:HSK393279 ICG393256:ICG393279 IMC393256:IMC393279 IVY393256:IVY393279 JFU393256:JFU393279 JPQ393256:JPQ393279 JZM393256:JZM393279 KJI393256:KJI393279 KTE393256:KTE393279 LDA393256:LDA393279 LMW393256:LMW393279 LWS393256:LWS393279 MGO393256:MGO393279 MQK393256:MQK393279 NAG393256:NAG393279 NKC393256:NKC393279 NTY393256:NTY393279 ODU393256:ODU393279 ONQ393256:ONQ393279 OXM393256:OXM393279 PHI393256:PHI393279 PRE393256:PRE393279 QBA393256:QBA393279 QKW393256:QKW393279 QUS393256:QUS393279 REO393256:REO393279 ROK393256:ROK393279 RYG393256:RYG393279 SIC393256:SIC393279 SRY393256:SRY393279 TBU393256:TBU393279 TLQ393256:TLQ393279 TVM393256:TVM393279 UFI393256:UFI393279 UPE393256:UPE393279 UZA393256:UZA393279 VIW393256:VIW393279 VSS393256:VSS393279 WCO393256:WCO393279 WMK393256:WMK393279 WWG393256:WWG393279 Y458792:Y458815 JU458792:JU458815 TQ458792:TQ458815 ADM458792:ADM458815 ANI458792:ANI458815 AXE458792:AXE458815 BHA458792:BHA458815 BQW458792:BQW458815 CAS458792:CAS458815 CKO458792:CKO458815 CUK458792:CUK458815 DEG458792:DEG458815 DOC458792:DOC458815 DXY458792:DXY458815 EHU458792:EHU458815 ERQ458792:ERQ458815 FBM458792:FBM458815 FLI458792:FLI458815 FVE458792:FVE458815 GFA458792:GFA458815 GOW458792:GOW458815 GYS458792:GYS458815 HIO458792:HIO458815 HSK458792:HSK458815 ICG458792:ICG458815 IMC458792:IMC458815 IVY458792:IVY458815 JFU458792:JFU458815 JPQ458792:JPQ458815 JZM458792:JZM458815 KJI458792:KJI458815 KTE458792:KTE458815 LDA458792:LDA458815 LMW458792:LMW458815 LWS458792:LWS458815 MGO458792:MGO458815 MQK458792:MQK458815 NAG458792:NAG458815 NKC458792:NKC458815 NTY458792:NTY458815 ODU458792:ODU458815 ONQ458792:ONQ458815 OXM458792:OXM458815 PHI458792:PHI458815 PRE458792:PRE458815 QBA458792:QBA458815 QKW458792:QKW458815 QUS458792:QUS458815 REO458792:REO458815 ROK458792:ROK458815 RYG458792:RYG458815 SIC458792:SIC458815 SRY458792:SRY458815 TBU458792:TBU458815 TLQ458792:TLQ458815 TVM458792:TVM458815 UFI458792:UFI458815 UPE458792:UPE458815 UZA458792:UZA458815 VIW458792:VIW458815 VSS458792:VSS458815 WCO458792:WCO458815 WMK458792:WMK458815 WWG458792:WWG458815 Y524328:Y524351 JU524328:JU524351 TQ524328:TQ524351 ADM524328:ADM524351 ANI524328:ANI524351 AXE524328:AXE524351 BHA524328:BHA524351 BQW524328:BQW524351 CAS524328:CAS524351 CKO524328:CKO524351 CUK524328:CUK524351 DEG524328:DEG524351 DOC524328:DOC524351 DXY524328:DXY524351 EHU524328:EHU524351 ERQ524328:ERQ524351 FBM524328:FBM524351 FLI524328:FLI524351 FVE524328:FVE524351 GFA524328:GFA524351 GOW524328:GOW524351 GYS524328:GYS524351 HIO524328:HIO524351 HSK524328:HSK524351 ICG524328:ICG524351 IMC524328:IMC524351 IVY524328:IVY524351 JFU524328:JFU524351 JPQ524328:JPQ524351 JZM524328:JZM524351 KJI524328:KJI524351 KTE524328:KTE524351 LDA524328:LDA524351 LMW524328:LMW524351 LWS524328:LWS524351 MGO524328:MGO524351 MQK524328:MQK524351 NAG524328:NAG524351 NKC524328:NKC524351 NTY524328:NTY524351 ODU524328:ODU524351 ONQ524328:ONQ524351 OXM524328:OXM524351 PHI524328:PHI524351 PRE524328:PRE524351 QBA524328:QBA524351 QKW524328:QKW524351 QUS524328:QUS524351 REO524328:REO524351 ROK524328:ROK524351 RYG524328:RYG524351 SIC524328:SIC524351 SRY524328:SRY524351 TBU524328:TBU524351 TLQ524328:TLQ524351 TVM524328:TVM524351 UFI524328:UFI524351 UPE524328:UPE524351 UZA524328:UZA524351 VIW524328:VIW524351 VSS524328:VSS524351 WCO524328:WCO524351 WMK524328:WMK524351 WWG524328:WWG524351 Y589864:Y589887 JU589864:JU589887 TQ589864:TQ589887 ADM589864:ADM589887 ANI589864:ANI589887 AXE589864:AXE589887 BHA589864:BHA589887 BQW589864:BQW589887 CAS589864:CAS589887 CKO589864:CKO589887 CUK589864:CUK589887 DEG589864:DEG589887 DOC589864:DOC589887 DXY589864:DXY589887 EHU589864:EHU589887 ERQ589864:ERQ589887 FBM589864:FBM589887 FLI589864:FLI589887 FVE589864:FVE589887 GFA589864:GFA589887 GOW589864:GOW589887 GYS589864:GYS589887 HIO589864:HIO589887 HSK589864:HSK589887 ICG589864:ICG589887 IMC589864:IMC589887 IVY589864:IVY589887 JFU589864:JFU589887 JPQ589864:JPQ589887 JZM589864:JZM589887 KJI589864:KJI589887 KTE589864:KTE589887 LDA589864:LDA589887 LMW589864:LMW589887 LWS589864:LWS589887 MGO589864:MGO589887 MQK589864:MQK589887 NAG589864:NAG589887 NKC589864:NKC589887 NTY589864:NTY589887 ODU589864:ODU589887 ONQ589864:ONQ589887 OXM589864:OXM589887 PHI589864:PHI589887 PRE589864:PRE589887 QBA589864:QBA589887 QKW589864:QKW589887 QUS589864:QUS589887 REO589864:REO589887 ROK589864:ROK589887 RYG589864:RYG589887 SIC589864:SIC589887 SRY589864:SRY589887 TBU589864:TBU589887 TLQ589864:TLQ589887 TVM589864:TVM589887 UFI589864:UFI589887 UPE589864:UPE589887 UZA589864:UZA589887 VIW589864:VIW589887 VSS589864:VSS589887 WCO589864:WCO589887 WMK589864:WMK589887 WWG589864:WWG589887 Y655400:Y655423 JU655400:JU655423 TQ655400:TQ655423 ADM655400:ADM655423 ANI655400:ANI655423 AXE655400:AXE655423 BHA655400:BHA655423 BQW655400:BQW655423 CAS655400:CAS655423 CKO655400:CKO655423 CUK655400:CUK655423 DEG655400:DEG655423 DOC655400:DOC655423 DXY655400:DXY655423 EHU655400:EHU655423 ERQ655400:ERQ655423 FBM655400:FBM655423 FLI655400:FLI655423 FVE655400:FVE655423 GFA655400:GFA655423 GOW655400:GOW655423 GYS655400:GYS655423 HIO655400:HIO655423 HSK655400:HSK655423 ICG655400:ICG655423 IMC655400:IMC655423 IVY655400:IVY655423 JFU655400:JFU655423 JPQ655400:JPQ655423 JZM655400:JZM655423 KJI655400:KJI655423 KTE655400:KTE655423 LDA655400:LDA655423 LMW655400:LMW655423 LWS655400:LWS655423 MGO655400:MGO655423 MQK655400:MQK655423 NAG655400:NAG655423 NKC655400:NKC655423 NTY655400:NTY655423 ODU655400:ODU655423 ONQ655400:ONQ655423 OXM655400:OXM655423 PHI655400:PHI655423 PRE655400:PRE655423 QBA655400:QBA655423 QKW655400:QKW655423 QUS655400:QUS655423 REO655400:REO655423 ROK655400:ROK655423 RYG655400:RYG655423 SIC655400:SIC655423 SRY655400:SRY655423 TBU655400:TBU655423 TLQ655400:TLQ655423 TVM655400:TVM655423 UFI655400:UFI655423 UPE655400:UPE655423 UZA655400:UZA655423 VIW655400:VIW655423 VSS655400:VSS655423 WCO655400:WCO655423 WMK655400:WMK655423 WWG655400:WWG655423 Y720936:Y720959 JU720936:JU720959 TQ720936:TQ720959 ADM720936:ADM720959 ANI720936:ANI720959 AXE720936:AXE720959 BHA720936:BHA720959 BQW720936:BQW720959 CAS720936:CAS720959 CKO720936:CKO720959 CUK720936:CUK720959 DEG720936:DEG720959 DOC720936:DOC720959 DXY720936:DXY720959 EHU720936:EHU720959 ERQ720936:ERQ720959 FBM720936:FBM720959 FLI720936:FLI720959 FVE720936:FVE720959 GFA720936:GFA720959 GOW720936:GOW720959 GYS720936:GYS720959 HIO720936:HIO720959 HSK720936:HSK720959 ICG720936:ICG720959 IMC720936:IMC720959 IVY720936:IVY720959 JFU720936:JFU720959 JPQ720936:JPQ720959 JZM720936:JZM720959 KJI720936:KJI720959 KTE720936:KTE720959 LDA720936:LDA720959 LMW720936:LMW720959 LWS720936:LWS720959 MGO720936:MGO720959 MQK720936:MQK720959 NAG720936:NAG720959 NKC720936:NKC720959 NTY720936:NTY720959 ODU720936:ODU720959 ONQ720936:ONQ720959 OXM720936:OXM720959 PHI720936:PHI720959 PRE720936:PRE720959 QBA720936:QBA720959 QKW720936:QKW720959 QUS720936:QUS720959 REO720936:REO720959 ROK720936:ROK720959 RYG720936:RYG720959 SIC720936:SIC720959 SRY720936:SRY720959 TBU720936:TBU720959 TLQ720936:TLQ720959 TVM720936:TVM720959 UFI720936:UFI720959 UPE720936:UPE720959 UZA720936:UZA720959 VIW720936:VIW720959 VSS720936:VSS720959 WCO720936:WCO720959 WMK720936:WMK720959 WWG720936:WWG720959 Y786472:Y786495 JU786472:JU786495 TQ786472:TQ786495 ADM786472:ADM786495 ANI786472:ANI786495 AXE786472:AXE786495 BHA786472:BHA786495 BQW786472:BQW786495 CAS786472:CAS786495 CKO786472:CKO786495 CUK786472:CUK786495 DEG786472:DEG786495 DOC786472:DOC786495 DXY786472:DXY786495 EHU786472:EHU786495 ERQ786472:ERQ786495 FBM786472:FBM786495 FLI786472:FLI786495 FVE786472:FVE786495 GFA786472:GFA786495 GOW786472:GOW786495 GYS786472:GYS786495 HIO786472:HIO786495 HSK786472:HSK786495 ICG786472:ICG786495 IMC786472:IMC786495 IVY786472:IVY786495 JFU786472:JFU786495 JPQ786472:JPQ786495 JZM786472:JZM786495 KJI786472:KJI786495 KTE786472:KTE786495 LDA786472:LDA786495 LMW786472:LMW786495 LWS786472:LWS786495 MGO786472:MGO786495 MQK786472:MQK786495 NAG786472:NAG786495 NKC786472:NKC786495 NTY786472:NTY786495 ODU786472:ODU786495 ONQ786472:ONQ786495 OXM786472:OXM786495 PHI786472:PHI786495 PRE786472:PRE786495 QBA786472:QBA786495 QKW786472:QKW786495 QUS786472:QUS786495 REO786472:REO786495 ROK786472:ROK786495 RYG786472:RYG786495 SIC786472:SIC786495 SRY786472:SRY786495 TBU786472:TBU786495 TLQ786472:TLQ786495 TVM786472:TVM786495 UFI786472:UFI786495 UPE786472:UPE786495 UZA786472:UZA786495 VIW786472:VIW786495 VSS786472:VSS786495 WCO786472:WCO786495 WMK786472:WMK786495 WWG786472:WWG786495 Y852008:Y852031 JU852008:JU852031 TQ852008:TQ852031 ADM852008:ADM852031 ANI852008:ANI852031 AXE852008:AXE852031 BHA852008:BHA852031 BQW852008:BQW852031 CAS852008:CAS852031 CKO852008:CKO852031 CUK852008:CUK852031 DEG852008:DEG852031 DOC852008:DOC852031 DXY852008:DXY852031 EHU852008:EHU852031 ERQ852008:ERQ852031 FBM852008:FBM852031 FLI852008:FLI852031 FVE852008:FVE852031 GFA852008:GFA852031 GOW852008:GOW852031 GYS852008:GYS852031 HIO852008:HIO852031 HSK852008:HSK852031 ICG852008:ICG852031 IMC852008:IMC852031 IVY852008:IVY852031 JFU852008:JFU852031 JPQ852008:JPQ852031 JZM852008:JZM852031 KJI852008:KJI852031 KTE852008:KTE852031 LDA852008:LDA852031 LMW852008:LMW852031 LWS852008:LWS852031 MGO852008:MGO852031 MQK852008:MQK852031 NAG852008:NAG852031 NKC852008:NKC852031 NTY852008:NTY852031 ODU852008:ODU852031 ONQ852008:ONQ852031 OXM852008:OXM852031 PHI852008:PHI852031 PRE852008:PRE852031 QBA852008:QBA852031 QKW852008:QKW852031 QUS852008:QUS852031 REO852008:REO852031 ROK852008:ROK852031 RYG852008:RYG852031 SIC852008:SIC852031 SRY852008:SRY852031 TBU852008:TBU852031 TLQ852008:TLQ852031 TVM852008:TVM852031 UFI852008:UFI852031 UPE852008:UPE852031 UZA852008:UZA852031 VIW852008:VIW852031 VSS852008:VSS852031 WCO852008:WCO852031 WMK852008:WMK852031 WWG852008:WWG852031 Y917544:Y917567 JU917544:JU917567 TQ917544:TQ917567 ADM917544:ADM917567 ANI917544:ANI917567 AXE917544:AXE917567 BHA917544:BHA917567 BQW917544:BQW917567 CAS917544:CAS917567 CKO917544:CKO917567 CUK917544:CUK917567 DEG917544:DEG917567 DOC917544:DOC917567 DXY917544:DXY917567 EHU917544:EHU917567 ERQ917544:ERQ917567 FBM917544:FBM917567 FLI917544:FLI917567 FVE917544:FVE917567 GFA917544:GFA917567 GOW917544:GOW917567 GYS917544:GYS917567 HIO917544:HIO917567 HSK917544:HSK917567 ICG917544:ICG917567 IMC917544:IMC917567 IVY917544:IVY917567 JFU917544:JFU917567 JPQ917544:JPQ917567 JZM917544:JZM917567 KJI917544:KJI917567 KTE917544:KTE917567 LDA917544:LDA917567 LMW917544:LMW917567 LWS917544:LWS917567 MGO917544:MGO917567 MQK917544:MQK917567 NAG917544:NAG917567 NKC917544:NKC917567 NTY917544:NTY917567 ODU917544:ODU917567 ONQ917544:ONQ917567 OXM917544:OXM917567 PHI917544:PHI917567 PRE917544:PRE917567 QBA917544:QBA917567 QKW917544:QKW917567 QUS917544:QUS917567 REO917544:REO917567 ROK917544:ROK917567 RYG917544:RYG917567 SIC917544:SIC917567 SRY917544:SRY917567 TBU917544:TBU917567 TLQ917544:TLQ917567 TVM917544:TVM917567 UFI917544:UFI917567 UPE917544:UPE917567 UZA917544:UZA917567 VIW917544:VIW917567 VSS917544:VSS917567 WCO917544:WCO917567 WMK917544:WMK917567 WWG917544:WWG917567 Y983080:Y983103 JU983080:JU983103 TQ983080:TQ983103 ADM983080:ADM983103 ANI983080:ANI983103 AXE983080:AXE983103 BHA983080:BHA983103 BQW983080:BQW983103 CAS983080:CAS983103 CKO983080:CKO983103 CUK983080:CUK983103 DEG983080:DEG983103 DOC983080:DOC983103 DXY983080:DXY983103 EHU983080:EHU983103 ERQ983080:ERQ983103 FBM983080:FBM983103 FLI983080:FLI983103 FVE983080:FVE983103 GFA983080:GFA983103 GOW983080:GOW983103 GYS983080:GYS983103 HIO983080:HIO983103 HSK983080:HSK983103 ICG983080:ICG983103 IMC983080:IMC983103 IVY983080:IVY983103 JFU983080:JFU983103 JPQ983080:JPQ983103 JZM983080:JZM983103 KJI983080:KJI983103 KTE983080:KTE983103 LDA983080:LDA983103 LMW983080:LMW983103 LWS983080:LWS983103 MGO983080:MGO983103 MQK983080:MQK983103 NAG983080:NAG983103 NKC983080:NKC983103 NTY983080:NTY983103 ODU983080:ODU983103 ONQ983080:ONQ983103 OXM983080:OXM983103 PHI983080:PHI983103 PRE983080:PRE983103 QBA983080:QBA983103 QKW983080:QKW983103 QUS983080:QUS983103 REO983080:REO983103 ROK983080:ROK983103 RYG983080:RYG983103 SIC983080:SIC983103 SRY983080:SRY983103 TBU983080:TBU983103 TLQ983080:TLQ983103 TVM983080:TVM983103 UFI983080:UFI983103 UPE983080:UPE983103 UZA983080:UZA983103 VIW983080:VIW983103 VSS983080:VSS983103 WCO983080:WCO983103 WMK983080:WMK983103 WWG983080:WWG983103 AB65576:AB65599 JX65576:JX65599 TT65576:TT65599 ADP65576:ADP65599 ANL65576:ANL65599 AXH65576:AXH65599 BHD65576:BHD65599 BQZ65576:BQZ65599 CAV65576:CAV65599 CKR65576:CKR65599 CUN65576:CUN65599 DEJ65576:DEJ65599 DOF65576:DOF65599 DYB65576:DYB65599 EHX65576:EHX65599 ERT65576:ERT65599 FBP65576:FBP65599 FLL65576:FLL65599 FVH65576:FVH65599 GFD65576:GFD65599 GOZ65576:GOZ65599 GYV65576:GYV65599 HIR65576:HIR65599 HSN65576:HSN65599 ICJ65576:ICJ65599 IMF65576:IMF65599 IWB65576:IWB65599 JFX65576:JFX65599 JPT65576:JPT65599 JZP65576:JZP65599 KJL65576:KJL65599 KTH65576:KTH65599 LDD65576:LDD65599 LMZ65576:LMZ65599 LWV65576:LWV65599 MGR65576:MGR65599 MQN65576:MQN65599 NAJ65576:NAJ65599 NKF65576:NKF65599 NUB65576:NUB65599 ODX65576:ODX65599 ONT65576:ONT65599 OXP65576:OXP65599 PHL65576:PHL65599 PRH65576:PRH65599 QBD65576:QBD65599 QKZ65576:QKZ65599 QUV65576:QUV65599 RER65576:RER65599 RON65576:RON65599 RYJ65576:RYJ65599 SIF65576:SIF65599 SSB65576:SSB65599 TBX65576:TBX65599 TLT65576:TLT65599 TVP65576:TVP65599 UFL65576:UFL65599 UPH65576:UPH65599 UZD65576:UZD65599 VIZ65576:VIZ65599 VSV65576:VSV65599 WCR65576:WCR65599 WMN65576:WMN65599 WWJ65576:WWJ65599 AB131112:AB131135 JX131112:JX131135 TT131112:TT131135 ADP131112:ADP131135 ANL131112:ANL131135 AXH131112:AXH131135 BHD131112:BHD131135 BQZ131112:BQZ131135 CAV131112:CAV131135 CKR131112:CKR131135 CUN131112:CUN131135 DEJ131112:DEJ131135 DOF131112:DOF131135 DYB131112:DYB131135 EHX131112:EHX131135 ERT131112:ERT131135 FBP131112:FBP131135 FLL131112:FLL131135 FVH131112:FVH131135 GFD131112:GFD131135 GOZ131112:GOZ131135 GYV131112:GYV131135 HIR131112:HIR131135 HSN131112:HSN131135 ICJ131112:ICJ131135 IMF131112:IMF131135 IWB131112:IWB131135 JFX131112:JFX131135 JPT131112:JPT131135 JZP131112:JZP131135 KJL131112:KJL131135 KTH131112:KTH131135 LDD131112:LDD131135 LMZ131112:LMZ131135 LWV131112:LWV131135 MGR131112:MGR131135 MQN131112:MQN131135 NAJ131112:NAJ131135 NKF131112:NKF131135 NUB131112:NUB131135 ODX131112:ODX131135 ONT131112:ONT131135 OXP131112:OXP131135 PHL131112:PHL131135 PRH131112:PRH131135 QBD131112:QBD131135 QKZ131112:QKZ131135 QUV131112:QUV131135 RER131112:RER131135 RON131112:RON131135 RYJ131112:RYJ131135 SIF131112:SIF131135 SSB131112:SSB131135 TBX131112:TBX131135 TLT131112:TLT131135 TVP131112:TVP131135 UFL131112:UFL131135 UPH131112:UPH131135 UZD131112:UZD131135 VIZ131112:VIZ131135 VSV131112:VSV131135 WCR131112:WCR131135 WMN131112:WMN131135 WWJ131112:WWJ131135 AB196648:AB196671 JX196648:JX196671 TT196648:TT196671 ADP196648:ADP196671 ANL196648:ANL196671 AXH196648:AXH196671 BHD196648:BHD196671 BQZ196648:BQZ196671 CAV196648:CAV196671 CKR196648:CKR196671 CUN196648:CUN196671 DEJ196648:DEJ196671 DOF196648:DOF196671 DYB196648:DYB196671 EHX196648:EHX196671 ERT196648:ERT196671 FBP196648:FBP196671 FLL196648:FLL196671 FVH196648:FVH196671 GFD196648:GFD196671 GOZ196648:GOZ196671 GYV196648:GYV196671 HIR196648:HIR196671 HSN196648:HSN196671 ICJ196648:ICJ196671 IMF196648:IMF196671 IWB196648:IWB196671 JFX196648:JFX196671 JPT196648:JPT196671 JZP196648:JZP196671 KJL196648:KJL196671 KTH196648:KTH196671 LDD196648:LDD196671 LMZ196648:LMZ196671 LWV196648:LWV196671 MGR196648:MGR196671 MQN196648:MQN196671 NAJ196648:NAJ196671 NKF196648:NKF196671 NUB196648:NUB196671 ODX196648:ODX196671 ONT196648:ONT196671 OXP196648:OXP196671 PHL196648:PHL196671 PRH196648:PRH196671 QBD196648:QBD196671 QKZ196648:QKZ196671 QUV196648:QUV196671 RER196648:RER196671 RON196648:RON196671 RYJ196648:RYJ196671 SIF196648:SIF196671 SSB196648:SSB196671 TBX196648:TBX196671 TLT196648:TLT196671 TVP196648:TVP196671 UFL196648:UFL196671 UPH196648:UPH196671 UZD196648:UZD196671 VIZ196648:VIZ196671 VSV196648:VSV196671 WCR196648:WCR196671 WMN196648:WMN196671 WWJ196648:WWJ196671 AB262184:AB262207 JX262184:JX262207 TT262184:TT262207 ADP262184:ADP262207 ANL262184:ANL262207 AXH262184:AXH262207 BHD262184:BHD262207 BQZ262184:BQZ262207 CAV262184:CAV262207 CKR262184:CKR262207 CUN262184:CUN262207 DEJ262184:DEJ262207 DOF262184:DOF262207 DYB262184:DYB262207 EHX262184:EHX262207 ERT262184:ERT262207 FBP262184:FBP262207 FLL262184:FLL262207 FVH262184:FVH262207 GFD262184:GFD262207 GOZ262184:GOZ262207 GYV262184:GYV262207 HIR262184:HIR262207 HSN262184:HSN262207 ICJ262184:ICJ262207 IMF262184:IMF262207 IWB262184:IWB262207 JFX262184:JFX262207 JPT262184:JPT262207 JZP262184:JZP262207 KJL262184:KJL262207 KTH262184:KTH262207 LDD262184:LDD262207 LMZ262184:LMZ262207 LWV262184:LWV262207 MGR262184:MGR262207 MQN262184:MQN262207 NAJ262184:NAJ262207 NKF262184:NKF262207 NUB262184:NUB262207 ODX262184:ODX262207 ONT262184:ONT262207 OXP262184:OXP262207 PHL262184:PHL262207 PRH262184:PRH262207 QBD262184:QBD262207 QKZ262184:QKZ262207 QUV262184:QUV262207 RER262184:RER262207 RON262184:RON262207 RYJ262184:RYJ262207 SIF262184:SIF262207 SSB262184:SSB262207 TBX262184:TBX262207 TLT262184:TLT262207 TVP262184:TVP262207 UFL262184:UFL262207 UPH262184:UPH262207 UZD262184:UZD262207 VIZ262184:VIZ262207 VSV262184:VSV262207 WCR262184:WCR262207 WMN262184:WMN262207 WWJ262184:WWJ262207 AB327720:AB327743 JX327720:JX327743 TT327720:TT327743 ADP327720:ADP327743 ANL327720:ANL327743 AXH327720:AXH327743 BHD327720:BHD327743 BQZ327720:BQZ327743 CAV327720:CAV327743 CKR327720:CKR327743 CUN327720:CUN327743 DEJ327720:DEJ327743 DOF327720:DOF327743 DYB327720:DYB327743 EHX327720:EHX327743 ERT327720:ERT327743 FBP327720:FBP327743 FLL327720:FLL327743 FVH327720:FVH327743 GFD327720:GFD327743 GOZ327720:GOZ327743 GYV327720:GYV327743 HIR327720:HIR327743 HSN327720:HSN327743 ICJ327720:ICJ327743 IMF327720:IMF327743 IWB327720:IWB327743 JFX327720:JFX327743 JPT327720:JPT327743 JZP327720:JZP327743 KJL327720:KJL327743 KTH327720:KTH327743 LDD327720:LDD327743 LMZ327720:LMZ327743 LWV327720:LWV327743 MGR327720:MGR327743 MQN327720:MQN327743 NAJ327720:NAJ327743 NKF327720:NKF327743 NUB327720:NUB327743 ODX327720:ODX327743 ONT327720:ONT327743 OXP327720:OXP327743 PHL327720:PHL327743 PRH327720:PRH327743 QBD327720:QBD327743 QKZ327720:QKZ327743 QUV327720:QUV327743 RER327720:RER327743 RON327720:RON327743 RYJ327720:RYJ327743 SIF327720:SIF327743 SSB327720:SSB327743 TBX327720:TBX327743 TLT327720:TLT327743 TVP327720:TVP327743 UFL327720:UFL327743 UPH327720:UPH327743 UZD327720:UZD327743 VIZ327720:VIZ327743 VSV327720:VSV327743 WCR327720:WCR327743 WMN327720:WMN327743 WWJ327720:WWJ327743 AB393256:AB393279 JX393256:JX393279 TT393256:TT393279 ADP393256:ADP393279 ANL393256:ANL393279 AXH393256:AXH393279 BHD393256:BHD393279 BQZ393256:BQZ393279 CAV393256:CAV393279 CKR393256:CKR393279 CUN393256:CUN393279 DEJ393256:DEJ393279 DOF393256:DOF393279 DYB393256:DYB393279 EHX393256:EHX393279 ERT393256:ERT393279 FBP393256:FBP393279 FLL393256:FLL393279 FVH393256:FVH393279 GFD393256:GFD393279 GOZ393256:GOZ393279 GYV393256:GYV393279 HIR393256:HIR393279 HSN393256:HSN393279 ICJ393256:ICJ393279 IMF393256:IMF393279 IWB393256:IWB393279 JFX393256:JFX393279 JPT393256:JPT393279 JZP393256:JZP393279 KJL393256:KJL393279 KTH393256:KTH393279 LDD393256:LDD393279 LMZ393256:LMZ393279 LWV393256:LWV393279 MGR393256:MGR393279 MQN393256:MQN393279 NAJ393256:NAJ393279 NKF393256:NKF393279 NUB393256:NUB393279 ODX393256:ODX393279 ONT393256:ONT393279 OXP393256:OXP393279 PHL393256:PHL393279 PRH393256:PRH393279 QBD393256:QBD393279 QKZ393256:QKZ393279 QUV393256:QUV393279 RER393256:RER393279 RON393256:RON393279 RYJ393256:RYJ393279 SIF393256:SIF393279 SSB393256:SSB393279 TBX393256:TBX393279 TLT393256:TLT393279 TVP393256:TVP393279 UFL393256:UFL393279 UPH393256:UPH393279 UZD393256:UZD393279 VIZ393256:VIZ393279 VSV393256:VSV393279 WCR393256:WCR393279 WMN393256:WMN393279 WWJ393256:WWJ393279 AB458792:AB458815 JX458792:JX458815 TT458792:TT458815 ADP458792:ADP458815 ANL458792:ANL458815 AXH458792:AXH458815 BHD458792:BHD458815 BQZ458792:BQZ458815 CAV458792:CAV458815 CKR458792:CKR458815 CUN458792:CUN458815 DEJ458792:DEJ458815 DOF458792:DOF458815 DYB458792:DYB458815 EHX458792:EHX458815 ERT458792:ERT458815 FBP458792:FBP458815 FLL458792:FLL458815 FVH458792:FVH458815 GFD458792:GFD458815 GOZ458792:GOZ458815 GYV458792:GYV458815 HIR458792:HIR458815 HSN458792:HSN458815 ICJ458792:ICJ458815 IMF458792:IMF458815 IWB458792:IWB458815 JFX458792:JFX458815 JPT458792:JPT458815 JZP458792:JZP458815 KJL458792:KJL458815 KTH458792:KTH458815 LDD458792:LDD458815 LMZ458792:LMZ458815 LWV458792:LWV458815 MGR458792:MGR458815 MQN458792:MQN458815 NAJ458792:NAJ458815 NKF458792:NKF458815 NUB458792:NUB458815 ODX458792:ODX458815 ONT458792:ONT458815 OXP458792:OXP458815 PHL458792:PHL458815 PRH458792:PRH458815 QBD458792:QBD458815 QKZ458792:QKZ458815 QUV458792:QUV458815 RER458792:RER458815 RON458792:RON458815 RYJ458792:RYJ458815 SIF458792:SIF458815 SSB458792:SSB458815 TBX458792:TBX458815 TLT458792:TLT458815 TVP458792:TVP458815 UFL458792:UFL458815 UPH458792:UPH458815 UZD458792:UZD458815 VIZ458792:VIZ458815 VSV458792:VSV458815 WCR458792:WCR458815 WMN458792:WMN458815 WWJ458792:WWJ458815 AB524328:AB524351 JX524328:JX524351 TT524328:TT524351 ADP524328:ADP524351 ANL524328:ANL524351 AXH524328:AXH524351 BHD524328:BHD524351 BQZ524328:BQZ524351 CAV524328:CAV524351 CKR524328:CKR524351 CUN524328:CUN524351 DEJ524328:DEJ524351 DOF524328:DOF524351 DYB524328:DYB524351 EHX524328:EHX524351 ERT524328:ERT524351 FBP524328:FBP524351 FLL524328:FLL524351 FVH524328:FVH524351 GFD524328:GFD524351 GOZ524328:GOZ524351 GYV524328:GYV524351 HIR524328:HIR524351 HSN524328:HSN524351 ICJ524328:ICJ524351 IMF524328:IMF524351 IWB524328:IWB524351 JFX524328:JFX524351 JPT524328:JPT524351 JZP524328:JZP524351 KJL524328:KJL524351 KTH524328:KTH524351 LDD524328:LDD524351 LMZ524328:LMZ524351 LWV524328:LWV524351 MGR524328:MGR524351 MQN524328:MQN524351 NAJ524328:NAJ524351 NKF524328:NKF524351 NUB524328:NUB524351 ODX524328:ODX524351 ONT524328:ONT524351 OXP524328:OXP524351 PHL524328:PHL524351 PRH524328:PRH524351 QBD524328:QBD524351 QKZ524328:QKZ524351 QUV524328:QUV524351 RER524328:RER524351 RON524328:RON524351 RYJ524328:RYJ524351 SIF524328:SIF524351 SSB524328:SSB524351 TBX524328:TBX524351 TLT524328:TLT524351 TVP524328:TVP524351 UFL524328:UFL524351 UPH524328:UPH524351 UZD524328:UZD524351 VIZ524328:VIZ524351 VSV524328:VSV524351 WCR524328:WCR524351 WMN524328:WMN524351 WWJ524328:WWJ524351 AB589864:AB589887 JX589864:JX589887 TT589864:TT589887 ADP589864:ADP589887 ANL589864:ANL589887 AXH589864:AXH589887 BHD589864:BHD589887 BQZ589864:BQZ589887 CAV589864:CAV589887 CKR589864:CKR589887 CUN589864:CUN589887 DEJ589864:DEJ589887 DOF589864:DOF589887 DYB589864:DYB589887 EHX589864:EHX589887 ERT589864:ERT589887 FBP589864:FBP589887 FLL589864:FLL589887 FVH589864:FVH589887 GFD589864:GFD589887 GOZ589864:GOZ589887 GYV589864:GYV589887 HIR589864:HIR589887 HSN589864:HSN589887 ICJ589864:ICJ589887 IMF589864:IMF589887 IWB589864:IWB589887 JFX589864:JFX589887 JPT589864:JPT589887 JZP589864:JZP589887 KJL589864:KJL589887 KTH589864:KTH589887 LDD589864:LDD589887 LMZ589864:LMZ589887 LWV589864:LWV589887 MGR589864:MGR589887 MQN589864:MQN589887 NAJ589864:NAJ589887 NKF589864:NKF589887 NUB589864:NUB589887 ODX589864:ODX589887 ONT589864:ONT589887 OXP589864:OXP589887 PHL589864:PHL589887 PRH589864:PRH589887 QBD589864:QBD589887 QKZ589864:QKZ589887 QUV589864:QUV589887 RER589864:RER589887 RON589864:RON589887 RYJ589864:RYJ589887 SIF589864:SIF589887 SSB589864:SSB589887 TBX589864:TBX589887 TLT589864:TLT589887 TVP589864:TVP589887 UFL589864:UFL589887 UPH589864:UPH589887 UZD589864:UZD589887 VIZ589864:VIZ589887 VSV589864:VSV589887 WCR589864:WCR589887 WMN589864:WMN589887 WWJ589864:WWJ589887 AB655400:AB655423 JX655400:JX655423 TT655400:TT655423 ADP655400:ADP655423 ANL655400:ANL655423 AXH655400:AXH655423 BHD655400:BHD655423 BQZ655400:BQZ655423 CAV655400:CAV655423 CKR655400:CKR655423 CUN655400:CUN655423 DEJ655400:DEJ655423 DOF655400:DOF655423 DYB655400:DYB655423 EHX655400:EHX655423 ERT655400:ERT655423 FBP655400:FBP655423 FLL655400:FLL655423 FVH655400:FVH655423 GFD655400:GFD655423 GOZ655400:GOZ655423 GYV655400:GYV655423 HIR655400:HIR655423 HSN655400:HSN655423 ICJ655400:ICJ655423 IMF655400:IMF655423 IWB655400:IWB655423 JFX655400:JFX655423 JPT655400:JPT655423 JZP655400:JZP655423 KJL655400:KJL655423 KTH655400:KTH655423 LDD655400:LDD655423 LMZ655400:LMZ655423 LWV655400:LWV655423 MGR655400:MGR655423 MQN655400:MQN655423 NAJ655400:NAJ655423 NKF655400:NKF655423 NUB655400:NUB655423 ODX655400:ODX655423 ONT655400:ONT655423 OXP655400:OXP655423 PHL655400:PHL655423 PRH655400:PRH655423 QBD655400:QBD655423 QKZ655400:QKZ655423 QUV655400:QUV655423 RER655400:RER655423 RON655400:RON655423 RYJ655400:RYJ655423 SIF655400:SIF655423 SSB655400:SSB655423 TBX655400:TBX655423 TLT655400:TLT655423 TVP655400:TVP655423 UFL655400:UFL655423 UPH655400:UPH655423 UZD655400:UZD655423 VIZ655400:VIZ655423 VSV655400:VSV655423 WCR655400:WCR655423 WMN655400:WMN655423 WWJ655400:WWJ655423 AB720936:AB720959 JX720936:JX720959 TT720936:TT720959 ADP720936:ADP720959 ANL720936:ANL720959 AXH720936:AXH720959 BHD720936:BHD720959 BQZ720936:BQZ720959 CAV720936:CAV720959 CKR720936:CKR720959 CUN720936:CUN720959 DEJ720936:DEJ720959 DOF720936:DOF720959 DYB720936:DYB720959 EHX720936:EHX720959 ERT720936:ERT720959 FBP720936:FBP720959 FLL720936:FLL720959 FVH720936:FVH720959 GFD720936:GFD720959 GOZ720936:GOZ720959 GYV720936:GYV720959 HIR720936:HIR720959 HSN720936:HSN720959 ICJ720936:ICJ720959 IMF720936:IMF720959 IWB720936:IWB720959 JFX720936:JFX720959 JPT720936:JPT720959 JZP720936:JZP720959 KJL720936:KJL720959 KTH720936:KTH720959 LDD720936:LDD720959 LMZ720936:LMZ720959 LWV720936:LWV720959 MGR720936:MGR720959 MQN720936:MQN720959 NAJ720936:NAJ720959 NKF720936:NKF720959 NUB720936:NUB720959 ODX720936:ODX720959 ONT720936:ONT720959 OXP720936:OXP720959 PHL720936:PHL720959 PRH720936:PRH720959 QBD720936:QBD720959 QKZ720936:QKZ720959 QUV720936:QUV720959 RER720936:RER720959 RON720936:RON720959 RYJ720936:RYJ720959 SIF720936:SIF720959 SSB720936:SSB720959 TBX720936:TBX720959 TLT720936:TLT720959 TVP720936:TVP720959 UFL720936:UFL720959 UPH720936:UPH720959 UZD720936:UZD720959 VIZ720936:VIZ720959 VSV720936:VSV720959 WCR720936:WCR720959 WMN720936:WMN720959 WWJ720936:WWJ720959 AB786472:AB786495 JX786472:JX786495 TT786472:TT786495 ADP786472:ADP786495 ANL786472:ANL786495 AXH786472:AXH786495 BHD786472:BHD786495 BQZ786472:BQZ786495 CAV786472:CAV786495 CKR786472:CKR786495 CUN786472:CUN786495 DEJ786472:DEJ786495 DOF786472:DOF786495 DYB786472:DYB786495 EHX786472:EHX786495 ERT786472:ERT786495 FBP786472:FBP786495 FLL786472:FLL786495 FVH786472:FVH786495 GFD786472:GFD786495 GOZ786472:GOZ786495 GYV786472:GYV786495 HIR786472:HIR786495 HSN786472:HSN786495 ICJ786472:ICJ786495 IMF786472:IMF786495 IWB786472:IWB786495 JFX786472:JFX786495 JPT786472:JPT786495 JZP786472:JZP786495 KJL786472:KJL786495 KTH786472:KTH786495 LDD786472:LDD786495 LMZ786472:LMZ786495 LWV786472:LWV786495 MGR786472:MGR786495 MQN786472:MQN786495 NAJ786472:NAJ786495 NKF786472:NKF786495 NUB786472:NUB786495 ODX786472:ODX786495 ONT786472:ONT786495 OXP786472:OXP786495 PHL786472:PHL786495 PRH786472:PRH786495 QBD786472:QBD786495 QKZ786472:QKZ786495 QUV786472:QUV786495 RER786472:RER786495 RON786472:RON786495 RYJ786472:RYJ786495 SIF786472:SIF786495 SSB786472:SSB786495 TBX786472:TBX786495 TLT786472:TLT786495 TVP786472:TVP786495 UFL786472:UFL786495 UPH786472:UPH786495 UZD786472:UZD786495 VIZ786472:VIZ786495 VSV786472:VSV786495 WCR786472:WCR786495 WMN786472:WMN786495 WWJ786472:WWJ786495 AB852008:AB852031 JX852008:JX852031 TT852008:TT852031 ADP852008:ADP852031 ANL852008:ANL852031 AXH852008:AXH852031 BHD852008:BHD852031 BQZ852008:BQZ852031 CAV852008:CAV852031 CKR852008:CKR852031 CUN852008:CUN852031 DEJ852008:DEJ852031 DOF852008:DOF852031 DYB852008:DYB852031 EHX852008:EHX852031 ERT852008:ERT852031 FBP852008:FBP852031 FLL852008:FLL852031 FVH852008:FVH852031 GFD852008:GFD852031 GOZ852008:GOZ852031 GYV852008:GYV852031 HIR852008:HIR852031 HSN852008:HSN852031 ICJ852008:ICJ852031 IMF852008:IMF852031 IWB852008:IWB852031 JFX852008:JFX852031 JPT852008:JPT852031 JZP852008:JZP852031 KJL852008:KJL852031 KTH852008:KTH852031 LDD852008:LDD852031 LMZ852008:LMZ852031 LWV852008:LWV852031 MGR852008:MGR852031 MQN852008:MQN852031 NAJ852008:NAJ852031 NKF852008:NKF852031 NUB852008:NUB852031 ODX852008:ODX852031 ONT852008:ONT852031 OXP852008:OXP852031 PHL852008:PHL852031 PRH852008:PRH852031 QBD852008:QBD852031 QKZ852008:QKZ852031 QUV852008:QUV852031 RER852008:RER852031 RON852008:RON852031 RYJ852008:RYJ852031 SIF852008:SIF852031 SSB852008:SSB852031 TBX852008:TBX852031 TLT852008:TLT852031 TVP852008:TVP852031 UFL852008:UFL852031 UPH852008:UPH852031 UZD852008:UZD852031 VIZ852008:VIZ852031 VSV852008:VSV852031 WCR852008:WCR852031 WMN852008:WMN852031 WWJ852008:WWJ852031 AB917544:AB917567 JX917544:JX917567 TT917544:TT917567 ADP917544:ADP917567 ANL917544:ANL917567 AXH917544:AXH917567 BHD917544:BHD917567 BQZ917544:BQZ917567 CAV917544:CAV917567 CKR917544:CKR917567 CUN917544:CUN917567 DEJ917544:DEJ917567 DOF917544:DOF917567 DYB917544:DYB917567 EHX917544:EHX917567 ERT917544:ERT917567 FBP917544:FBP917567 FLL917544:FLL917567 FVH917544:FVH917567 GFD917544:GFD917567 GOZ917544:GOZ917567 GYV917544:GYV917567 HIR917544:HIR917567 HSN917544:HSN917567 ICJ917544:ICJ917567 IMF917544:IMF917567 IWB917544:IWB917567 JFX917544:JFX917567 JPT917544:JPT917567 JZP917544:JZP917567 KJL917544:KJL917567 KTH917544:KTH917567 LDD917544:LDD917567 LMZ917544:LMZ917567 LWV917544:LWV917567 MGR917544:MGR917567 MQN917544:MQN917567 NAJ917544:NAJ917567 NKF917544:NKF917567 NUB917544:NUB917567 ODX917544:ODX917567 ONT917544:ONT917567 OXP917544:OXP917567 PHL917544:PHL917567 PRH917544:PRH917567 QBD917544:QBD917567 QKZ917544:QKZ917567 QUV917544:QUV917567 RER917544:RER917567 RON917544:RON917567 RYJ917544:RYJ917567 SIF917544:SIF917567 SSB917544:SSB917567 TBX917544:TBX917567 TLT917544:TLT917567 TVP917544:TVP917567 UFL917544:UFL917567 UPH917544:UPH917567 UZD917544:UZD917567 VIZ917544:VIZ917567 VSV917544:VSV917567 WCR917544:WCR917567 WMN917544:WMN917567 WWJ917544:WWJ917567 AB983080:AB983103 JX983080:JX983103 TT983080:TT983103 ADP983080:ADP983103 ANL983080:ANL983103 AXH983080:AXH983103 BHD983080:BHD983103 BQZ983080:BQZ983103 CAV983080:CAV983103 CKR983080:CKR983103 CUN983080:CUN983103 DEJ983080:DEJ983103 DOF983080:DOF983103 DYB983080:DYB983103 EHX983080:EHX983103 ERT983080:ERT983103 FBP983080:FBP983103 FLL983080:FLL983103 FVH983080:FVH983103 GFD983080:GFD983103 GOZ983080:GOZ983103 GYV983080:GYV983103 HIR983080:HIR983103 HSN983080:HSN983103 ICJ983080:ICJ983103 IMF983080:IMF983103 IWB983080:IWB983103 JFX983080:JFX983103 JPT983080:JPT983103 JZP983080:JZP983103 KJL983080:KJL983103 KTH983080:KTH983103 LDD983080:LDD983103 LMZ983080:LMZ983103 LWV983080:LWV983103 MGR983080:MGR983103 MQN983080:MQN983103 NAJ983080:NAJ983103 NKF983080:NKF983103 NUB983080:NUB983103 ODX983080:ODX983103 ONT983080:ONT983103 OXP983080:OXP983103 PHL983080:PHL983103 PRH983080:PRH983103 QBD983080:QBD983103 QKZ983080:QKZ983103 QUV983080:QUV983103 RER983080:RER983103 RON983080:RON983103 RYJ983080:RYJ983103 SIF983080:SIF983103 SSB983080:SSB983103 TBX983080:TBX983103 TLT983080:TLT983103 TVP983080:TVP983103 UFL983080:UFL983103 UPH983080:UPH983103 UZD983080:UZD983103 VIZ983080:VIZ983103 VSV983080:VSV983103 WCR983080:WCR983103 WMN983080:WMN983103 WWJ983080:WWJ983103 WWJ41:WWJ63 WMN41:WMN63 WCR41:WCR63 VSV41:VSV63 VIZ41:VIZ63 UZD41:UZD63 UPH41:UPH63 UFL41:UFL63 TVP41:TVP63 TLT41:TLT63 TBX41:TBX63 SSB41:SSB63 SIF41:SIF63 RYJ41:RYJ63 RON41:RON63 RER41:RER63 QUV41:QUV63 QKZ41:QKZ63 QBD41:QBD63 PRH41:PRH63 PHL41:PHL63 OXP41:OXP63 ONT41:ONT63 ODX41:ODX63 NUB41:NUB63 NKF41:NKF63 NAJ41:NAJ63 MQN41:MQN63 MGR41:MGR63 LWV41:LWV63 LMZ41:LMZ63 LDD41:LDD63 KTH41:KTH63 KJL41:KJL63 JZP41:JZP63 JPT41:JPT63 JFX41:JFX63 IWB41:IWB63 IMF41:IMF63 ICJ41:ICJ63 HSN41:HSN63 HIR41:HIR63 GYV41:GYV63 GOZ41:GOZ63 GFD41:GFD63 FVH41:FVH63 FLL41:FLL63 FBP41:FBP63 ERT41:ERT63 EHX41:EHX63 DYB41:DYB63 DOF41:DOF63 DEJ41:DEJ63 CUN41:CUN63 CKR41:CKR63 CAV41:CAV63 BQZ41:BQZ63 BHD41:BHD63 AXH41:AXH63 ANL41:ANL63 ADP41:ADP63 TT41:TT63 JX41:JX63 AB41:AB63 WWG41:WWG63 WMK41:WMK63 WCO41:WCO63 VSS41:VSS63 VIW41:VIW63 UZA41:UZA63 UPE41:UPE63 UFI41:UFI63 TVM41:TVM63 TLQ41:TLQ63 TBU41:TBU63 SRY41:SRY63 SIC41:SIC63 RYG41:RYG63 ROK41:ROK63 REO41:REO63 QUS41:QUS63 QKW41:QKW63 QBA41:QBA63 PRE41:PRE63 PHI41:PHI63 OXM41:OXM63 ONQ41:ONQ63 ODU41:ODU63 NTY41:NTY63 NKC41:NKC63 NAG41:NAG63 MQK41:MQK63 MGO41:MGO63 LWS41:LWS63 LMW41:LMW63 LDA41:LDA63 KTE41:KTE63 KJI41:KJI63 JZM41:JZM63 JPQ41:JPQ63 JFU41:JFU63 IVY41:IVY63 IMC41:IMC63 ICG41:ICG63 HSK41:HSK63 HIO41:HIO63 GYS41:GYS63 GOW41:GOW63 GFA41:GFA63 FVE41:FVE63 FLI41:FLI63 FBM41:FBM63 ERQ41:ERQ63 EHU41:EHU63 DXY41:DXY63 DOC41:DOC63 DEG41:DEG63 CUK41:CUK63 CKO41:CKO63 CAS41:CAS63 BQW41:BQW63 BHA41:BHA63 AXE41:AXE63 ANI41:ANI63 ADM41:ADM63 TQ41:TQ63 JU41:JU63 Y41:Y63 WWD41:WWD63 WMH41:WMH63 WCL41:WCL63 VSP41:VSP63 VIT41:VIT63 UYX41:UYX63 UPB41:UPB63 UFF41:UFF63 TVJ41:TVJ63 TLN41:TLN63 TBR41:TBR63 SRV41:SRV63 SHZ41:SHZ63 RYD41:RYD63 ROH41:ROH63 REL41:REL63 QUP41:QUP63 QKT41:QKT63 QAX41:QAX63 PRB41:PRB63 PHF41:PHF63 OXJ41:OXJ63 ONN41:ONN63 ODR41:ODR63 NTV41:NTV63 NJZ41:NJZ63 NAD41:NAD63 MQH41:MQH63 MGL41:MGL63 LWP41:LWP63 LMT41:LMT63 LCX41:LCX63 KTB41:KTB63 KJF41:KJF63 JZJ41:JZJ63 JPN41:JPN63 JFR41:JFR63 IVV41:IVV63 ILZ41:ILZ63 ICD41:ICD63 HSH41:HSH63 HIL41:HIL63 GYP41:GYP63 GOT41:GOT63 GEX41:GEX63 FVB41:FVB63 FLF41:FLF63 FBJ41:FBJ63 ERN41:ERN63 EHR41:EHR63 DXV41:DXV63 DNZ41:DNZ63 DED41:DED63 CUH41:CUH63 CKL41:CKL63 CAP41:CAP63 BQT41:BQT63 BGX41:BGX63 AXB41:AXB63 ANF41:ANF63 ADJ41:ADJ63 TN41:TN63 JR41:JR63 V41:V63" xr:uid="{F5023AFE-6A91-492A-AA64-C64C617B74F8}">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8A46-7741-4E5F-AE63-FD496F45037E}">
  <dimension ref="A2:AK83"/>
  <sheetViews>
    <sheetView workbookViewId="0"/>
  </sheetViews>
  <sheetFormatPr defaultColWidth="9" defaultRowHeight="13.2"/>
  <cols>
    <col min="1" max="1" width="1.44140625" style="303" customWidth="1"/>
    <col min="2" max="3" width="4.21875" style="303" customWidth="1"/>
    <col min="4" max="4" width="0.6640625" style="303" customWidth="1"/>
    <col min="5" max="30" width="3.109375" style="303" customWidth="1"/>
    <col min="31" max="31" width="5.77734375" style="303" customWidth="1"/>
    <col min="32" max="36" width="3.109375" style="303" customWidth="1"/>
    <col min="37" max="37" width="12.33203125" style="303" customWidth="1"/>
    <col min="38" max="16384" width="9" style="303"/>
  </cols>
  <sheetData>
    <row r="2" spans="2:37">
      <c r="B2" s="303" t="s">
        <v>243</v>
      </c>
    </row>
    <row r="3" spans="2:37" ht="14.25" customHeight="1">
      <c r="AB3" s="649" t="s">
        <v>244</v>
      </c>
      <c r="AC3" s="650"/>
      <c r="AD3" s="650"/>
      <c r="AE3" s="650"/>
      <c r="AF3" s="651"/>
      <c r="AG3" s="805"/>
      <c r="AH3" s="806"/>
      <c r="AI3" s="806"/>
      <c r="AJ3" s="806"/>
      <c r="AK3" s="807"/>
    </row>
    <row r="5" spans="2:37">
      <c r="B5" s="804" t="s">
        <v>245</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c r="AI5" s="804"/>
      <c r="AJ5" s="804"/>
      <c r="AK5" s="804"/>
    </row>
    <row r="6" spans="2:37" ht="13.5" customHeight="1">
      <c r="AE6" s="303" t="s">
        <v>246</v>
      </c>
      <c r="AF6" s="803">
        <v>6</v>
      </c>
      <c r="AG6" s="803"/>
      <c r="AH6" s="303" t="s">
        <v>247</v>
      </c>
      <c r="AI6" s="803">
        <v>4</v>
      </c>
      <c r="AJ6" s="803"/>
      <c r="AK6" s="303" t="s">
        <v>248</v>
      </c>
    </row>
    <row r="7" spans="2:37">
      <c r="B7" s="804"/>
      <c r="C7" s="804"/>
      <c r="D7" s="804"/>
      <c r="E7" s="804"/>
      <c r="F7" s="804"/>
      <c r="G7" s="804"/>
      <c r="H7" s="804" t="s">
        <v>250</v>
      </c>
      <c r="I7" s="804"/>
      <c r="J7" s="804"/>
      <c r="K7" s="303" t="s">
        <v>251</v>
      </c>
    </row>
    <row r="8" spans="2:37">
      <c r="V8" s="802" t="s">
        <v>252</v>
      </c>
      <c r="W8" s="802"/>
      <c r="X8" s="802"/>
      <c r="Y8" s="803" t="s">
        <v>381</v>
      </c>
      <c r="Z8" s="803"/>
      <c r="AA8" s="803"/>
      <c r="AB8" s="803"/>
      <c r="AC8" s="803"/>
      <c r="AD8" s="803"/>
      <c r="AE8" s="803"/>
      <c r="AF8" s="803"/>
      <c r="AG8" s="803"/>
      <c r="AH8" s="803"/>
      <c r="AI8" s="803"/>
      <c r="AJ8" s="803"/>
      <c r="AK8" s="803"/>
    </row>
    <row r="9" spans="2:37">
      <c r="Y9" s="803"/>
      <c r="Z9" s="803"/>
      <c r="AA9" s="803"/>
      <c r="AB9" s="803"/>
      <c r="AC9" s="803"/>
      <c r="AD9" s="803"/>
      <c r="AE9" s="803"/>
      <c r="AF9" s="803"/>
      <c r="AG9" s="803"/>
      <c r="AH9" s="803"/>
      <c r="AI9" s="803"/>
      <c r="AJ9" s="803"/>
      <c r="AK9" s="803"/>
    </row>
    <row r="10" spans="2:37">
      <c r="V10" s="804" t="s">
        <v>253</v>
      </c>
      <c r="W10" s="804"/>
      <c r="X10" s="804"/>
      <c r="Y10" s="803" t="s">
        <v>382</v>
      </c>
      <c r="Z10" s="803"/>
      <c r="AA10" s="803"/>
      <c r="AB10" s="803"/>
      <c r="AC10" s="803"/>
      <c r="AD10" s="803"/>
      <c r="AE10" s="803"/>
      <c r="AF10" s="803"/>
      <c r="AG10" s="803"/>
      <c r="AH10" s="803"/>
      <c r="AI10" s="803"/>
      <c r="AJ10" s="803"/>
      <c r="AK10" s="803"/>
    </row>
    <row r="11" spans="2:37">
      <c r="Y11" s="804"/>
      <c r="Z11" s="804"/>
      <c r="AA11" s="804"/>
      <c r="AB11" s="804"/>
      <c r="AC11" s="804"/>
      <c r="AD11" s="804"/>
      <c r="AE11" s="804"/>
      <c r="AF11" s="804"/>
      <c r="AG11" s="804"/>
      <c r="AH11" s="804"/>
      <c r="AI11" s="804"/>
      <c r="AJ11" s="804"/>
      <c r="AK11" s="804"/>
    </row>
    <row r="12" spans="2:37">
      <c r="C12" s="303" t="s">
        <v>254</v>
      </c>
    </row>
    <row r="13" spans="2:37">
      <c r="N13" s="784"/>
      <c r="O13" s="784"/>
      <c r="AB13" s="649" t="s">
        <v>255</v>
      </c>
      <c r="AC13" s="650"/>
      <c r="AD13" s="650"/>
      <c r="AE13" s="650"/>
      <c r="AF13" s="650"/>
      <c r="AG13" s="650"/>
      <c r="AH13" s="650"/>
      <c r="AI13" s="651"/>
      <c r="AJ13" s="785"/>
      <c r="AK13" s="786"/>
    </row>
    <row r="14" spans="2:37" ht="14.25" customHeight="1">
      <c r="B14" s="660" t="s">
        <v>256</v>
      </c>
      <c r="C14" s="766" t="s">
        <v>257</v>
      </c>
      <c r="D14" s="748"/>
      <c r="E14" s="748"/>
      <c r="F14" s="748"/>
      <c r="G14" s="748"/>
      <c r="H14" s="748"/>
      <c r="I14" s="748"/>
      <c r="J14" s="748"/>
      <c r="K14" s="748"/>
      <c r="L14" s="748"/>
      <c r="M14" s="787" t="s">
        <v>383</v>
      </c>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8"/>
      <c r="AK14" s="789"/>
    </row>
    <row r="15" spans="2:37" ht="14.25" customHeight="1">
      <c r="B15" s="661"/>
      <c r="C15" s="790" t="s">
        <v>258</v>
      </c>
      <c r="D15" s="791"/>
      <c r="E15" s="791"/>
      <c r="F15" s="791"/>
      <c r="G15" s="791"/>
      <c r="H15" s="791"/>
      <c r="I15" s="791"/>
      <c r="J15" s="791"/>
      <c r="K15" s="791"/>
      <c r="L15" s="791"/>
      <c r="M15" s="792" t="s">
        <v>382</v>
      </c>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3"/>
      <c r="AK15" s="794"/>
    </row>
    <row r="16" spans="2:37" ht="13.5" customHeight="1">
      <c r="B16" s="661"/>
      <c r="C16" s="766" t="s">
        <v>259</v>
      </c>
      <c r="D16" s="748"/>
      <c r="E16" s="748"/>
      <c r="F16" s="748"/>
      <c r="G16" s="748"/>
      <c r="H16" s="748"/>
      <c r="I16" s="748"/>
      <c r="J16" s="748"/>
      <c r="K16" s="748"/>
      <c r="L16" s="749"/>
      <c r="M16" s="744" t="s">
        <v>260</v>
      </c>
      <c r="N16" s="745"/>
      <c r="O16" s="745"/>
      <c r="P16" s="745"/>
      <c r="Q16" s="746">
        <v>540</v>
      </c>
      <c r="R16" s="746"/>
      <c r="S16" s="746"/>
      <c r="T16" s="303" t="s">
        <v>261</v>
      </c>
      <c r="U16" s="747" t="s">
        <v>384</v>
      </c>
      <c r="V16" s="747"/>
      <c r="W16" s="747"/>
      <c r="X16" s="303" t="s">
        <v>262</v>
      </c>
      <c r="Y16" s="748"/>
      <c r="Z16" s="748"/>
      <c r="AA16" s="748"/>
      <c r="AB16" s="748"/>
      <c r="AC16" s="748"/>
      <c r="AD16" s="748"/>
      <c r="AE16" s="748"/>
      <c r="AF16" s="748"/>
      <c r="AG16" s="748"/>
      <c r="AH16" s="748"/>
      <c r="AI16" s="748"/>
      <c r="AJ16" s="748"/>
      <c r="AK16" s="749"/>
    </row>
    <row r="17" spans="2:37" ht="13.5" customHeight="1">
      <c r="B17" s="661"/>
      <c r="C17" s="790"/>
      <c r="D17" s="791"/>
      <c r="E17" s="791"/>
      <c r="F17" s="791"/>
      <c r="G17" s="791"/>
      <c r="H17" s="791"/>
      <c r="I17" s="791"/>
      <c r="J17" s="791"/>
      <c r="K17" s="791"/>
      <c r="L17" s="795"/>
      <c r="M17" s="750" t="s">
        <v>385</v>
      </c>
      <c r="N17" s="751"/>
      <c r="O17" s="751"/>
      <c r="P17" s="751"/>
      <c r="Q17" s="303" t="s">
        <v>386</v>
      </c>
      <c r="R17" s="751" t="s">
        <v>385</v>
      </c>
      <c r="S17" s="751"/>
      <c r="T17" s="751"/>
      <c r="U17" s="751"/>
      <c r="V17" s="752" t="s">
        <v>387</v>
      </c>
      <c r="W17" s="752"/>
      <c r="X17" s="782" t="s">
        <v>388</v>
      </c>
      <c r="Y17" s="782"/>
      <c r="Z17" s="782"/>
      <c r="AA17" s="782"/>
      <c r="AB17" s="782"/>
      <c r="AC17" s="782"/>
      <c r="AD17" s="782"/>
      <c r="AE17" s="782"/>
      <c r="AF17" s="782"/>
      <c r="AG17" s="782"/>
      <c r="AH17" s="782"/>
      <c r="AI17" s="782"/>
      <c r="AJ17" s="782"/>
      <c r="AK17" s="783"/>
    </row>
    <row r="18" spans="2:37" ht="13.5" customHeight="1">
      <c r="B18" s="661"/>
      <c r="C18" s="770"/>
      <c r="D18" s="771"/>
      <c r="E18" s="771"/>
      <c r="F18" s="771"/>
      <c r="G18" s="771"/>
      <c r="H18" s="771"/>
      <c r="I18" s="771"/>
      <c r="J18" s="771"/>
      <c r="K18" s="771"/>
      <c r="L18" s="772"/>
      <c r="M18" s="796" t="s">
        <v>266</v>
      </c>
      <c r="N18" s="797"/>
      <c r="O18" s="797"/>
      <c r="P18" s="797"/>
      <c r="Q18" s="797"/>
      <c r="R18" s="797"/>
      <c r="S18" s="797"/>
      <c r="T18" s="797"/>
      <c r="U18" s="797"/>
      <c r="V18" s="797"/>
      <c r="W18" s="797"/>
      <c r="X18" s="797"/>
      <c r="Y18" s="797"/>
      <c r="Z18" s="797"/>
      <c r="AA18" s="797"/>
      <c r="AB18" s="797"/>
      <c r="AC18" s="797"/>
      <c r="AD18" s="797"/>
      <c r="AE18" s="797"/>
      <c r="AF18" s="797"/>
      <c r="AG18" s="797"/>
      <c r="AH18" s="797"/>
      <c r="AI18" s="797"/>
      <c r="AJ18" s="797"/>
      <c r="AK18" s="798"/>
    </row>
    <row r="19" spans="2:37" ht="14.25" customHeight="1">
      <c r="B19" s="661"/>
      <c r="C19" s="799" t="s">
        <v>267</v>
      </c>
      <c r="D19" s="800"/>
      <c r="E19" s="800"/>
      <c r="F19" s="800"/>
      <c r="G19" s="800"/>
      <c r="H19" s="800"/>
      <c r="I19" s="800"/>
      <c r="J19" s="800"/>
      <c r="K19" s="800"/>
      <c r="L19" s="801"/>
      <c r="M19" s="649" t="s">
        <v>268</v>
      </c>
      <c r="N19" s="650"/>
      <c r="O19" s="650"/>
      <c r="P19" s="650"/>
      <c r="Q19" s="651"/>
      <c r="R19" s="774" t="s">
        <v>389</v>
      </c>
      <c r="S19" s="730"/>
      <c r="T19" s="730"/>
      <c r="U19" s="730"/>
      <c r="V19" s="730"/>
      <c r="W19" s="730"/>
      <c r="X19" s="730"/>
      <c r="Y19" s="730"/>
      <c r="Z19" s="730"/>
      <c r="AA19" s="731"/>
      <c r="AB19" s="744" t="s">
        <v>269</v>
      </c>
      <c r="AC19" s="745"/>
      <c r="AD19" s="745"/>
      <c r="AE19" s="745"/>
      <c r="AF19" s="775"/>
      <c r="AG19" s="774" t="s">
        <v>389</v>
      </c>
      <c r="AH19" s="730"/>
      <c r="AI19" s="730"/>
      <c r="AJ19" s="730"/>
      <c r="AK19" s="731"/>
    </row>
    <row r="20" spans="2:37" ht="14.25" customHeight="1">
      <c r="B20" s="661"/>
      <c r="C20" s="759" t="s">
        <v>270</v>
      </c>
      <c r="D20" s="759"/>
      <c r="E20" s="759"/>
      <c r="F20" s="759"/>
      <c r="G20" s="759"/>
      <c r="H20" s="759"/>
      <c r="I20" s="759"/>
      <c r="J20" s="759"/>
      <c r="K20" s="759"/>
      <c r="L20" s="759"/>
      <c r="M20" s="776" t="s">
        <v>390</v>
      </c>
      <c r="N20" s="727"/>
      <c r="O20" s="727"/>
      <c r="P20" s="727"/>
      <c r="Q20" s="727"/>
      <c r="R20" s="727"/>
      <c r="S20" s="727"/>
      <c r="T20" s="727"/>
      <c r="U20" s="728"/>
      <c r="V20" s="663" t="s">
        <v>271</v>
      </c>
      <c r="W20" s="640"/>
      <c r="X20" s="640"/>
      <c r="Y20" s="640"/>
      <c r="Z20" s="640"/>
      <c r="AA20" s="641"/>
      <c r="AB20" s="777"/>
      <c r="AC20" s="778"/>
      <c r="AD20" s="778"/>
      <c r="AE20" s="778"/>
      <c r="AF20" s="778"/>
      <c r="AG20" s="778"/>
      <c r="AH20" s="778"/>
      <c r="AI20" s="778"/>
      <c r="AJ20" s="778"/>
      <c r="AK20" s="779"/>
    </row>
    <row r="21" spans="2:37" ht="14.25" customHeight="1">
      <c r="B21" s="661"/>
      <c r="C21" s="759" t="s">
        <v>272</v>
      </c>
      <c r="D21" s="759"/>
      <c r="E21" s="759"/>
      <c r="F21" s="759"/>
      <c r="G21" s="759"/>
      <c r="H21" s="759"/>
      <c r="I21" s="759"/>
      <c r="J21" s="759"/>
      <c r="K21" s="759"/>
      <c r="L21" s="653"/>
      <c r="M21" s="663" t="s">
        <v>273</v>
      </c>
      <c r="N21" s="640"/>
      <c r="O21" s="640"/>
      <c r="P21" s="640"/>
      <c r="Q21" s="641"/>
      <c r="R21" s="740" t="s">
        <v>391</v>
      </c>
      <c r="S21" s="780"/>
      <c r="T21" s="780"/>
      <c r="U21" s="780"/>
      <c r="V21" s="780"/>
      <c r="W21" s="780"/>
      <c r="X21" s="780"/>
      <c r="Y21" s="780"/>
      <c r="Z21" s="780"/>
      <c r="AA21" s="741"/>
      <c r="AB21" s="640" t="s">
        <v>274</v>
      </c>
      <c r="AC21" s="640"/>
      <c r="AD21" s="640"/>
      <c r="AE21" s="640"/>
      <c r="AF21" s="641"/>
      <c r="AG21" s="740" t="s">
        <v>392</v>
      </c>
      <c r="AH21" s="780"/>
      <c r="AI21" s="780"/>
      <c r="AJ21" s="780"/>
      <c r="AK21" s="741"/>
    </row>
    <row r="22" spans="2:37" ht="13.5" customHeight="1">
      <c r="B22" s="661"/>
      <c r="C22" s="743" t="s">
        <v>275</v>
      </c>
      <c r="D22" s="743"/>
      <c r="E22" s="743"/>
      <c r="F22" s="743"/>
      <c r="G22" s="743"/>
      <c r="H22" s="743"/>
      <c r="I22" s="743"/>
      <c r="J22" s="743"/>
      <c r="K22" s="743"/>
      <c r="L22" s="743"/>
      <c r="M22" s="744" t="s">
        <v>260</v>
      </c>
      <c r="N22" s="745"/>
      <c r="O22" s="745"/>
      <c r="P22" s="745"/>
      <c r="Q22" s="745"/>
      <c r="R22" s="745"/>
      <c r="S22" s="745"/>
      <c r="T22" s="303" t="s">
        <v>261</v>
      </c>
      <c r="U22" s="745"/>
      <c r="V22" s="745"/>
      <c r="W22" s="745"/>
      <c r="X22" s="303" t="s">
        <v>262</v>
      </c>
      <c r="Y22" s="748"/>
      <c r="Z22" s="748"/>
      <c r="AA22" s="748"/>
      <c r="AB22" s="748"/>
      <c r="AC22" s="748"/>
      <c r="AD22" s="748"/>
      <c r="AE22" s="748"/>
      <c r="AF22" s="748"/>
      <c r="AG22" s="748"/>
      <c r="AH22" s="748"/>
      <c r="AI22" s="748"/>
      <c r="AJ22" s="748"/>
      <c r="AK22" s="749"/>
    </row>
    <row r="23" spans="2:37" ht="14.25" customHeight="1">
      <c r="B23" s="661"/>
      <c r="C23" s="743"/>
      <c r="D23" s="743"/>
      <c r="E23" s="743"/>
      <c r="F23" s="743"/>
      <c r="G23" s="743"/>
      <c r="H23" s="743"/>
      <c r="I23" s="743"/>
      <c r="J23" s="743"/>
      <c r="K23" s="743"/>
      <c r="L23" s="743"/>
      <c r="M23" s="750" t="s">
        <v>393</v>
      </c>
      <c r="N23" s="751"/>
      <c r="O23" s="751"/>
      <c r="P23" s="751"/>
      <c r="Q23" s="303" t="s">
        <v>386</v>
      </c>
      <c r="R23" s="751" t="s">
        <v>394</v>
      </c>
      <c r="S23" s="751"/>
      <c r="T23" s="751"/>
      <c r="U23" s="751"/>
      <c r="V23" s="752" t="s">
        <v>387</v>
      </c>
      <c r="W23" s="752"/>
      <c r="X23" s="782"/>
      <c r="Y23" s="782"/>
      <c r="Z23" s="782"/>
      <c r="AA23" s="782"/>
      <c r="AB23" s="782"/>
      <c r="AC23" s="782"/>
      <c r="AD23" s="782"/>
      <c r="AE23" s="782"/>
      <c r="AF23" s="782"/>
      <c r="AG23" s="782"/>
      <c r="AH23" s="782"/>
      <c r="AI23" s="782"/>
      <c r="AJ23" s="782"/>
      <c r="AK23" s="783"/>
    </row>
    <row r="24" spans="2:37">
      <c r="B24" s="662"/>
      <c r="C24" s="781"/>
      <c r="D24" s="781"/>
      <c r="E24" s="781"/>
      <c r="F24" s="781"/>
      <c r="G24" s="781"/>
      <c r="H24" s="781"/>
      <c r="I24" s="781"/>
      <c r="J24" s="781"/>
      <c r="K24" s="781"/>
      <c r="L24" s="781"/>
      <c r="M24" s="755" t="s">
        <v>395</v>
      </c>
      <c r="N24" s="756"/>
      <c r="O24" s="756"/>
      <c r="P24" s="756"/>
      <c r="Q24" s="756"/>
      <c r="R24" s="756"/>
      <c r="S24" s="756"/>
      <c r="T24" s="756"/>
      <c r="U24" s="756"/>
      <c r="V24" s="756"/>
      <c r="W24" s="756"/>
      <c r="X24" s="756"/>
      <c r="Y24" s="756"/>
      <c r="Z24" s="756"/>
      <c r="AA24" s="756"/>
      <c r="AB24" s="756"/>
      <c r="AC24" s="756"/>
      <c r="AD24" s="756"/>
      <c r="AE24" s="756"/>
      <c r="AF24" s="756"/>
      <c r="AG24" s="756"/>
      <c r="AH24" s="756"/>
      <c r="AI24" s="756"/>
      <c r="AJ24" s="756"/>
      <c r="AK24" s="773"/>
    </row>
    <row r="25" spans="2:37" ht="14.25" customHeight="1">
      <c r="B25" s="765" t="s">
        <v>276</v>
      </c>
      <c r="C25" s="766" t="s">
        <v>277</v>
      </c>
      <c r="D25" s="748"/>
      <c r="E25" s="748"/>
      <c r="F25" s="748"/>
      <c r="G25" s="748"/>
      <c r="H25" s="748"/>
      <c r="I25" s="748"/>
      <c r="J25" s="748"/>
      <c r="K25" s="748"/>
      <c r="L25" s="749"/>
      <c r="M25" s="767" t="s">
        <v>396</v>
      </c>
      <c r="N25" s="768"/>
      <c r="O25" s="768"/>
      <c r="P25" s="768"/>
      <c r="Q25" s="768"/>
      <c r="R25" s="768"/>
      <c r="S25" s="768"/>
      <c r="T25" s="768"/>
      <c r="U25" s="768"/>
      <c r="V25" s="768"/>
      <c r="W25" s="768"/>
      <c r="X25" s="768"/>
      <c r="Y25" s="768"/>
      <c r="Z25" s="768"/>
      <c r="AA25" s="768"/>
      <c r="AB25" s="768"/>
      <c r="AC25" s="768"/>
      <c r="AD25" s="768"/>
      <c r="AE25" s="768"/>
      <c r="AF25" s="768"/>
      <c r="AG25" s="768"/>
      <c r="AH25" s="768"/>
      <c r="AI25" s="768"/>
      <c r="AJ25" s="768"/>
      <c r="AK25" s="769"/>
    </row>
    <row r="26" spans="2:37" ht="14.25" customHeight="1">
      <c r="B26" s="676"/>
      <c r="C26" s="770" t="s">
        <v>278</v>
      </c>
      <c r="D26" s="771"/>
      <c r="E26" s="771"/>
      <c r="F26" s="771"/>
      <c r="G26" s="771"/>
      <c r="H26" s="771"/>
      <c r="I26" s="771"/>
      <c r="J26" s="771"/>
      <c r="K26" s="771"/>
      <c r="L26" s="772"/>
      <c r="M26" s="672" t="s">
        <v>397</v>
      </c>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4"/>
    </row>
    <row r="27" spans="2:37" ht="13.5" customHeight="1">
      <c r="B27" s="676"/>
      <c r="C27" s="743" t="s">
        <v>279</v>
      </c>
      <c r="D27" s="743"/>
      <c r="E27" s="743"/>
      <c r="F27" s="743"/>
      <c r="G27" s="743"/>
      <c r="H27" s="743"/>
      <c r="I27" s="743"/>
      <c r="J27" s="743"/>
      <c r="K27" s="743"/>
      <c r="L27" s="743"/>
      <c r="M27" s="744" t="s">
        <v>260</v>
      </c>
      <c r="N27" s="745"/>
      <c r="O27" s="745"/>
      <c r="P27" s="745"/>
      <c r="Q27" s="746">
        <v>540</v>
      </c>
      <c r="R27" s="746"/>
      <c r="S27" s="746"/>
      <c r="T27" s="303" t="s">
        <v>261</v>
      </c>
      <c r="U27" s="747" t="s">
        <v>384</v>
      </c>
      <c r="V27" s="747"/>
      <c r="W27" s="747"/>
      <c r="X27" s="303" t="s">
        <v>262</v>
      </c>
      <c r="Y27" s="748"/>
      <c r="Z27" s="748"/>
      <c r="AA27" s="748"/>
      <c r="AB27" s="748"/>
      <c r="AC27" s="748"/>
      <c r="AD27" s="748"/>
      <c r="AE27" s="748"/>
      <c r="AF27" s="748"/>
      <c r="AG27" s="748"/>
      <c r="AH27" s="748"/>
      <c r="AI27" s="748"/>
      <c r="AJ27" s="748"/>
      <c r="AK27" s="749"/>
    </row>
    <row r="28" spans="2:37" ht="14.25" customHeight="1">
      <c r="B28" s="676"/>
      <c r="C28" s="743"/>
      <c r="D28" s="743"/>
      <c r="E28" s="743"/>
      <c r="F28" s="743"/>
      <c r="G28" s="743"/>
      <c r="H28" s="743"/>
      <c r="I28" s="743"/>
      <c r="J28" s="743"/>
      <c r="K28" s="743"/>
      <c r="L28" s="743"/>
      <c r="M28" s="750" t="s">
        <v>385</v>
      </c>
      <c r="N28" s="751"/>
      <c r="O28" s="751"/>
      <c r="P28" s="751"/>
      <c r="Q28" s="303" t="s">
        <v>386</v>
      </c>
      <c r="R28" s="751" t="s">
        <v>398</v>
      </c>
      <c r="S28" s="751"/>
      <c r="T28" s="751"/>
      <c r="U28" s="751"/>
      <c r="V28" s="752" t="s">
        <v>387</v>
      </c>
      <c r="W28" s="752"/>
      <c r="X28" s="753"/>
      <c r="Y28" s="753"/>
      <c r="Z28" s="753"/>
      <c r="AA28" s="753"/>
      <c r="AB28" s="753"/>
      <c r="AC28" s="753"/>
      <c r="AD28" s="753"/>
      <c r="AE28" s="753"/>
      <c r="AF28" s="753"/>
      <c r="AG28" s="753"/>
      <c r="AH28" s="753"/>
      <c r="AI28" s="753"/>
      <c r="AJ28" s="753"/>
      <c r="AK28" s="754"/>
    </row>
    <row r="29" spans="2:37">
      <c r="B29" s="676"/>
      <c r="C29" s="743"/>
      <c r="D29" s="743"/>
      <c r="E29" s="743"/>
      <c r="F29" s="743"/>
      <c r="G29" s="743"/>
      <c r="H29" s="743"/>
      <c r="I29" s="743"/>
      <c r="J29" s="743"/>
      <c r="K29" s="743"/>
      <c r="L29" s="743"/>
      <c r="M29" s="755" t="s">
        <v>395</v>
      </c>
      <c r="N29" s="756"/>
      <c r="O29" s="756"/>
      <c r="P29" s="756"/>
      <c r="Q29" s="756"/>
      <c r="R29" s="756"/>
      <c r="S29" s="756"/>
      <c r="T29" s="756"/>
      <c r="U29" s="756"/>
      <c r="V29" s="756"/>
      <c r="W29" s="756"/>
      <c r="X29" s="756"/>
      <c r="Y29" s="756"/>
      <c r="Z29" s="756"/>
      <c r="AA29" s="756"/>
      <c r="AB29" s="756"/>
      <c r="AC29" s="756"/>
      <c r="AD29" s="756"/>
      <c r="AE29" s="756"/>
      <c r="AF29" s="756"/>
      <c r="AG29" s="756"/>
      <c r="AH29" s="756"/>
      <c r="AI29" s="756"/>
      <c r="AJ29" s="756"/>
      <c r="AK29" s="773"/>
    </row>
    <row r="30" spans="2:37" ht="14.25" customHeight="1">
      <c r="B30" s="676"/>
      <c r="C30" s="743" t="s">
        <v>267</v>
      </c>
      <c r="D30" s="743"/>
      <c r="E30" s="743"/>
      <c r="F30" s="743"/>
      <c r="G30" s="743"/>
      <c r="H30" s="743"/>
      <c r="I30" s="743"/>
      <c r="J30" s="743"/>
      <c r="K30" s="743"/>
      <c r="L30" s="743"/>
      <c r="M30" s="649" t="s">
        <v>268</v>
      </c>
      <c r="N30" s="650"/>
      <c r="O30" s="650"/>
      <c r="P30" s="650"/>
      <c r="Q30" s="651"/>
      <c r="R30" s="774" t="s">
        <v>389</v>
      </c>
      <c r="S30" s="730"/>
      <c r="T30" s="730"/>
      <c r="U30" s="730"/>
      <c r="V30" s="730"/>
      <c r="W30" s="730"/>
      <c r="X30" s="730"/>
      <c r="Y30" s="730"/>
      <c r="Z30" s="730"/>
      <c r="AA30" s="731"/>
      <c r="AB30" s="744" t="s">
        <v>269</v>
      </c>
      <c r="AC30" s="745"/>
      <c r="AD30" s="745"/>
      <c r="AE30" s="745"/>
      <c r="AF30" s="775"/>
      <c r="AG30" s="774" t="s">
        <v>399</v>
      </c>
      <c r="AH30" s="730"/>
      <c r="AI30" s="730"/>
      <c r="AJ30" s="730"/>
      <c r="AK30" s="731"/>
    </row>
    <row r="31" spans="2:37" ht="13.5" customHeight="1">
      <c r="B31" s="676"/>
      <c r="C31" s="760" t="s">
        <v>280</v>
      </c>
      <c r="D31" s="760"/>
      <c r="E31" s="760"/>
      <c r="F31" s="760"/>
      <c r="G31" s="760"/>
      <c r="H31" s="760"/>
      <c r="I31" s="760"/>
      <c r="J31" s="760"/>
      <c r="K31" s="760"/>
      <c r="L31" s="760"/>
      <c r="M31" s="744" t="s">
        <v>260</v>
      </c>
      <c r="N31" s="745"/>
      <c r="O31" s="745"/>
      <c r="P31" s="745"/>
      <c r="Q31" s="745"/>
      <c r="R31" s="745"/>
      <c r="S31" s="745"/>
      <c r="T31" s="303" t="s">
        <v>261</v>
      </c>
      <c r="U31" s="745"/>
      <c r="V31" s="745"/>
      <c r="W31" s="745"/>
      <c r="X31" s="303" t="s">
        <v>262</v>
      </c>
      <c r="Y31" s="748"/>
      <c r="Z31" s="748"/>
      <c r="AA31" s="748"/>
      <c r="AB31" s="748"/>
      <c r="AC31" s="748"/>
      <c r="AD31" s="748"/>
      <c r="AE31" s="748"/>
      <c r="AF31" s="748"/>
      <c r="AG31" s="748"/>
      <c r="AH31" s="748"/>
      <c r="AI31" s="748"/>
      <c r="AJ31" s="748"/>
      <c r="AK31" s="749"/>
    </row>
    <row r="32" spans="2:37" ht="14.25" customHeight="1">
      <c r="B32" s="676"/>
      <c r="C32" s="760"/>
      <c r="D32" s="760"/>
      <c r="E32" s="760"/>
      <c r="F32" s="760"/>
      <c r="G32" s="760"/>
      <c r="H32" s="760"/>
      <c r="I32" s="760"/>
      <c r="J32" s="760"/>
      <c r="K32" s="760"/>
      <c r="L32" s="760"/>
      <c r="M32" s="761" t="s">
        <v>263</v>
      </c>
      <c r="N32" s="752"/>
      <c r="O32" s="752"/>
      <c r="P32" s="752"/>
      <c r="Q32" s="303" t="s">
        <v>264</v>
      </c>
      <c r="R32" s="752"/>
      <c r="S32" s="752"/>
      <c r="T32" s="752"/>
      <c r="U32" s="752"/>
      <c r="V32" s="752" t="s">
        <v>265</v>
      </c>
      <c r="W32" s="752"/>
      <c r="X32" s="753"/>
      <c r="Y32" s="753"/>
      <c r="Z32" s="753"/>
      <c r="AA32" s="753"/>
      <c r="AB32" s="753"/>
      <c r="AC32" s="753"/>
      <c r="AD32" s="753"/>
      <c r="AE32" s="753"/>
      <c r="AF32" s="753"/>
      <c r="AG32" s="753"/>
      <c r="AH32" s="753"/>
      <c r="AI32" s="753"/>
      <c r="AJ32" s="753"/>
      <c r="AK32" s="754"/>
    </row>
    <row r="33" spans="1:37">
      <c r="B33" s="676"/>
      <c r="C33" s="760"/>
      <c r="D33" s="760"/>
      <c r="E33" s="760"/>
      <c r="F33" s="760"/>
      <c r="G33" s="760"/>
      <c r="H33" s="760"/>
      <c r="I33" s="760"/>
      <c r="J33" s="760"/>
      <c r="K33" s="760"/>
      <c r="L33" s="760"/>
      <c r="M33" s="762"/>
      <c r="N33" s="763"/>
      <c r="O33" s="763"/>
      <c r="P33" s="763"/>
      <c r="Q33" s="763"/>
      <c r="R33" s="763"/>
      <c r="S33" s="763"/>
      <c r="T33" s="763"/>
      <c r="U33" s="763"/>
      <c r="V33" s="763"/>
      <c r="W33" s="763"/>
      <c r="X33" s="763"/>
      <c r="Y33" s="763"/>
      <c r="Z33" s="763"/>
      <c r="AA33" s="763"/>
      <c r="AB33" s="763"/>
      <c r="AC33" s="763"/>
      <c r="AD33" s="763"/>
      <c r="AE33" s="763"/>
      <c r="AF33" s="763"/>
      <c r="AG33" s="763"/>
      <c r="AH33" s="763"/>
      <c r="AI33" s="763"/>
      <c r="AJ33" s="763"/>
      <c r="AK33" s="764"/>
    </row>
    <row r="34" spans="1:37" ht="14.25" customHeight="1">
      <c r="B34" s="676"/>
      <c r="C34" s="743" t="s">
        <v>267</v>
      </c>
      <c r="D34" s="743"/>
      <c r="E34" s="743"/>
      <c r="F34" s="743"/>
      <c r="G34" s="743"/>
      <c r="H34" s="743"/>
      <c r="I34" s="743"/>
      <c r="J34" s="743"/>
      <c r="K34" s="743"/>
      <c r="L34" s="743"/>
      <c r="M34" s="649" t="s">
        <v>268</v>
      </c>
      <c r="N34" s="650"/>
      <c r="O34" s="650"/>
      <c r="P34" s="650"/>
      <c r="Q34" s="651"/>
      <c r="R34" s="693"/>
      <c r="S34" s="694"/>
      <c r="T34" s="694"/>
      <c r="U34" s="694"/>
      <c r="V34" s="694"/>
      <c r="W34" s="694"/>
      <c r="X34" s="694"/>
      <c r="Y34" s="694"/>
      <c r="Z34" s="694"/>
      <c r="AA34" s="695"/>
      <c r="AB34" s="744" t="s">
        <v>269</v>
      </c>
      <c r="AC34" s="745"/>
      <c r="AD34" s="745"/>
      <c r="AE34" s="745"/>
      <c r="AF34" s="775"/>
      <c r="AG34" s="693"/>
      <c r="AH34" s="694"/>
      <c r="AI34" s="694"/>
      <c r="AJ34" s="694"/>
      <c r="AK34" s="695"/>
    </row>
    <row r="35" spans="1:37" ht="14.25" customHeight="1">
      <c r="B35" s="676"/>
      <c r="C35" s="743" t="s">
        <v>281</v>
      </c>
      <c r="D35" s="743"/>
      <c r="E35" s="743"/>
      <c r="F35" s="743"/>
      <c r="G35" s="743"/>
      <c r="H35" s="743"/>
      <c r="I35" s="743"/>
      <c r="J35" s="743"/>
      <c r="K35" s="743"/>
      <c r="L35" s="743"/>
      <c r="M35" s="759"/>
      <c r="N35" s="759"/>
      <c r="O35" s="759"/>
      <c r="P35" s="759"/>
      <c r="Q35" s="759"/>
      <c r="R35" s="759"/>
      <c r="S35" s="759"/>
      <c r="T35" s="759"/>
      <c r="U35" s="759"/>
      <c r="V35" s="759"/>
      <c r="W35" s="759"/>
      <c r="X35" s="759"/>
      <c r="Y35" s="759"/>
      <c r="Z35" s="759"/>
      <c r="AA35" s="759"/>
      <c r="AB35" s="759"/>
      <c r="AC35" s="759"/>
      <c r="AD35" s="759"/>
      <c r="AE35" s="759"/>
      <c r="AF35" s="759"/>
      <c r="AG35" s="759"/>
      <c r="AH35" s="759"/>
      <c r="AI35" s="759"/>
      <c r="AJ35" s="759"/>
      <c r="AK35" s="759"/>
    </row>
    <row r="36" spans="1:37" ht="13.5" customHeight="1">
      <c r="B36" s="676"/>
      <c r="C36" s="743" t="s">
        <v>282</v>
      </c>
      <c r="D36" s="743"/>
      <c r="E36" s="743"/>
      <c r="F36" s="743"/>
      <c r="G36" s="743"/>
      <c r="H36" s="743"/>
      <c r="I36" s="743"/>
      <c r="J36" s="743"/>
      <c r="K36" s="743"/>
      <c r="L36" s="743"/>
      <c r="M36" s="744" t="s">
        <v>260</v>
      </c>
      <c r="N36" s="745"/>
      <c r="O36" s="745"/>
      <c r="P36" s="745"/>
      <c r="Q36" s="746">
        <v>540</v>
      </c>
      <c r="R36" s="746"/>
      <c r="S36" s="746"/>
      <c r="T36" s="303" t="s">
        <v>261</v>
      </c>
      <c r="U36" s="747" t="s">
        <v>384</v>
      </c>
      <c r="V36" s="747"/>
      <c r="W36" s="747"/>
      <c r="X36" s="303" t="s">
        <v>262</v>
      </c>
      <c r="Y36" s="748"/>
      <c r="Z36" s="748"/>
      <c r="AA36" s="748"/>
      <c r="AB36" s="748"/>
      <c r="AC36" s="748"/>
      <c r="AD36" s="748"/>
      <c r="AE36" s="748"/>
      <c r="AF36" s="748"/>
      <c r="AG36" s="748"/>
      <c r="AH36" s="748"/>
      <c r="AI36" s="748"/>
      <c r="AJ36" s="748"/>
      <c r="AK36" s="749"/>
    </row>
    <row r="37" spans="1:37" ht="14.25" customHeight="1">
      <c r="B37" s="676"/>
      <c r="C37" s="743"/>
      <c r="D37" s="743"/>
      <c r="E37" s="743"/>
      <c r="F37" s="743"/>
      <c r="G37" s="743"/>
      <c r="H37" s="743"/>
      <c r="I37" s="743"/>
      <c r="J37" s="743"/>
      <c r="K37" s="743"/>
      <c r="L37" s="743"/>
      <c r="M37" s="750" t="s">
        <v>385</v>
      </c>
      <c r="N37" s="751"/>
      <c r="O37" s="751"/>
      <c r="P37" s="751"/>
      <c r="Q37" s="303" t="s">
        <v>386</v>
      </c>
      <c r="R37" s="751" t="s">
        <v>398</v>
      </c>
      <c r="S37" s="751"/>
      <c r="T37" s="751"/>
      <c r="U37" s="751"/>
      <c r="V37" s="752" t="s">
        <v>265</v>
      </c>
      <c r="W37" s="752"/>
      <c r="X37" s="753"/>
      <c r="Y37" s="753"/>
      <c r="Z37" s="753"/>
      <c r="AA37" s="753"/>
      <c r="AB37" s="753"/>
      <c r="AC37" s="753"/>
      <c r="AD37" s="753"/>
      <c r="AE37" s="753"/>
      <c r="AF37" s="753"/>
      <c r="AG37" s="753"/>
      <c r="AH37" s="753"/>
      <c r="AI37" s="753"/>
      <c r="AJ37" s="753"/>
      <c r="AK37" s="754"/>
    </row>
    <row r="38" spans="1:37">
      <c r="B38" s="677"/>
      <c r="C38" s="743"/>
      <c r="D38" s="743"/>
      <c r="E38" s="743"/>
      <c r="F38" s="743"/>
      <c r="G38" s="743"/>
      <c r="H38" s="743"/>
      <c r="I38" s="743"/>
      <c r="J38" s="743"/>
      <c r="K38" s="743"/>
      <c r="L38" s="743"/>
      <c r="M38" s="755" t="s">
        <v>395</v>
      </c>
      <c r="N38" s="756"/>
      <c r="O38" s="756"/>
      <c r="P38" s="756"/>
      <c r="Q38" s="756"/>
      <c r="R38" s="756"/>
      <c r="S38" s="756"/>
      <c r="T38" s="756"/>
      <c r="U38" s="756"/>
      <c r="V38" s="756"/>
      <c r="W38" s="756"/>
      <c r="X38" s="756"/>
      <c r="Y38" s="756"/>
      <c r="Z38" s="756"/>
      <c r="AA38" s="756"/>
      <c r="AB38" s="756"/>
      <c r="AC38" s="756"/>
      <c r="AD38" s="756"/>
      <c r="AE38" s="756"/>
      <c r="AF38" s="756"/>
      <c r="AG38" s="756"/>
      <c r="AH38" s="756"/>
      <c r="AI38" s="756"/>
      <c r="AJ38" s="757"/>
      <c r="AK38" s="758"/>
    </row>
    <row r="39" spans="1:37" ht="13.5" customHeight="1">
      <c r="A39" s="304"/>
      <c r="B39" s="676" t="s">
        <v>283</v>
      </c>
      <c r="C39" s="678" t="s">
        <v>284</v>
      </c>
      <c r="D39" s="679"/>
      <c r="E39" s="679"/>
      <c r="F39" s="679"/>
      <c r="G39" s="679"/>
      <c r="H39" s="679"/>
      <c r="I39" s="679"/>
      <c r="J39" s="679"/>
      <c r="K39" s="679"/>
      <c r="L39" s="679"/>
      <c r="M39" s="679"/>
      <c r="N39" s="680"/>
      <c r="O39" s="682" t="s">
        <v>285</v>
      </c>
      <c r="P39" s="683"/>
      <c r="Q39" s="685" t="s">
        <v>286</v>
      </c>
      <c r="R39" s="679"/>
      <c r="S39" s="679"/>
      <c r="T39" s="679"/>
      <c r="U39" s="686"/>
      <c r="V39" s="687" t="s">
        <v>287</v>
      </c>
      <c r="W39" s="688"/>
      <c r="X39" s="688"/>
      <c r="Y39" s="688"/>
      <c r="Z39" s="688"/>
      <c r="AA39" s="688"/>
      <c r="AB39" s="688"/>
      <c r="AC39" s="688"/>
      <c r="AD39" s="689"/>
      <c r="AE39" s="681" t="s">
        <v>288</v>
      </c>
      <c r="AF39" s="679"/>
      <c r="AG39" s="742"/>
      <c r="AH39" s="742"/>
      <c r="AI39" s="742"/>
      <c r="AJ39" s="678" t="s">
        <v>289</v>
      </c>
      <c r="AK39" s="732"/>
    </row>
    <row r="40" spans="1:37" ht="14.25" customHeight="1">
      <c r="B40" s="676"/>
      <c r="C40" s="681"/>
      <c r="D40" s="679"/>
      <c r="E40" s="679"/>
      <c r="F40" s="679"/>
      <c r="G40" s="679"/>
      <c r="H40" s="679"/>
      <c r="I40" s="679"/>
      <c r="J40" s="679"/>
      <c r="K40" s="679"/>
      <c r="L40" s="679"/>
      <c r="M40" s="679"/>
      <c r="N40" s="680"/>
      <c r="O40" s="664"/>
      <c r="P40" s="684"/>
      <c r="Q40" s="733" t="s">
        <v>290</v>
      </c>
      <c r="R40" s="734"/>
      <c r="S40" s="734"/>
      <c r="T40" s="734"/>
      <c r="U40" s="735"/>
      <c r="V40" s="736"/>
      <c r="W40" s="737"/>
      <c r="X40" s="737"/>
      <c r="Y40" s="737"/>
      <c r="Z40" s="737"/>
      <c r="AA40" s="737"/>
      <c r="AB40" s="737"/>
      <c r="AC40" s="737"/>
      <c r="AD40" s="738"/>
      <c r="AE40" s="681" t="s">
        <v>290</v>
      </c>
      <c r="AF40" s="679"/>
      <c r="AG40" s="679"/>
      <c r="AH40" s="679"/>
      <c r="AI40" s="679"/>
      <c r="AJ40" s="739" t="s">
        <v>291</v>
      </c>
      <c r="AK40" s="735"/>
    </row>
    <row r="41" spans="1:37" ht="14.25" customHeight="1">
      <c r="B41" s="676"/>
      <c r="C41" s="661" t="s">
        <v>292</v>
      </c>
      <c r="E41" s="636" t="s">
        <v>42</v>
      </c>
      <c r="F41" s="636"/>
      <c r="G41" s="636"/>
      <c r="H41" s="636"/>
      <c r="I41" s="636"/>
      <c r="J41" s="636"/>
      <c r="K41" s="636"/>
      <c r="L41" s="636"/>
      <c r="M41" s="636"/>
      <c r="N41" s="637"/>
      <c r="O41" s="724"/>
      <c r="P41" s="725"/>
      <c r="Q41" s="726"/>
      <c r="R41" s="727"/>
      <c r="S41" s="727"/>
      <c r="T41" s="727"/>
      <c r="U41" s="728"/>
      <c r="V41" s="303" t="s">
        <v>10</v>
      </c>
      <c r="W41" s="691" t="s">
        <v>293</v>
      </c>
      <c r="X41" s="691"/>
      <c r="Y41" s="303" t="s">
        <v>10</v>
      </c>
      <c r="Z41" s="691" t="s">
        <v>294</v>
      </c>
      <c r="AA41" s="691"/>
      <c r="AB41" s="303" t="s">
        <v>10</v>
      </c>
      <c r="AC41" s="691" t="s">
        <v>295</v>
      </c>
      <c r="AD41" s="692"/>
      <c r="AE41" s="729"/>
      <c r="AF41" s="730"/>
      <c r="AG41" s="730"/>
      <c r="AH41" s="730"/>
      <c r="AI41" s="731"/>
      <c r="AJ41" s="740"/>
      <c r="AK41" s="741"/>
    </row>
    <row r="42" spans="1:37" ht="14.25" customHeight="1">
      <c r="B42" s="676"/>
      <c r="C42" s="661"/>
      <c r="E42" s="636" t="s">
        <v>296</v>
      </c>
      <c r="F42" s="636"/>
      <c r="G42" s="636"/>
      <c r="H42" s="636"/>
      <c r="I42" s="636"/>
      <c r="J42" s="636"/>
      <c r="K42" s="636"/>
      <c r="L42" s="636"/>
      <c r="M42" s="636"/>
      <c r="N42" s="637"/>
      <c r="O42" s="638"/>
      <c r="P42" s="639"/>
      <c r="Q42" s="638"/>
      <c r="R42" s="640"/>
      <c r="S42" s="640"/>
      <c r="T42" s="640"/>
      <c r="U42" s="641"/>
      <c r="V42" s="303" t="s">
        <v>10</v>
      </c>
      <c r="W42" s="691" t="s">
        <v>293</v>
      </c>
      <c r="X42" s="691"/>
      <c r="Y42" s="303" t="s">
        <v>10</v>
      </c>
      <c r="Z42" s="691" t="s">
        <v>294</v>
      </c>
      <c r="AA42" s="691"/>
      <c r="AB42" s="303" t="s">
        <v>10</v>
      </c>
      <c r="AC42" s="691" t="s">
        <v>295</v>
      </c>
      <c r="AD42" s="692"/>
      <c r="AE42" s="693"/>
      <c r="AF42" s="694"/>
      <c r="AG42" s="694"/>
      <c r="AH42" s="694"/>
      <c r="AI42" s="695"/>
      <c r="AJ42" s="690"/>
      <c r="AK42" s="655"/>
    </row>
    <row r="43" spans="1:37" ht="14.25" customHeight="1">
      <c r="B43" s="676"/>
      <c r="C43" s="661"/>
      <c r="E43" s="636" t="s">
        <v>61</v>
      </c>
      <c r="F43" s="636"/>
      <c r="G43" s="636"/>
      <c r="H43" s="636"/>
      <c r="I43" s="636"/>
      <c r="J43" s="636"/>
      <c r="K43" s="636"/>
      <c r="L43" s="636"/>
      <c r="M43" s="636"/>
      <c r="N43" s="637"/>
      <c r="O43" s="724" t="s">
        <v>400</v>
      </c>
      <c r="P43" s="725"/>
      <c r="Q43" s="726">
        <v>43191</v>
      </c>
      <c r="R43" s="727"/>
      <c r="S43" s="727"/>
      <c r="T43" s="727"/>
      <c r="U43" s="728"/>
      <c r="V43" s="305" t="s">
        <v>401</v>
      </c>
      <c r="W43" s="691" t="s">
        <v>293</v>
      </c>
      <c r="X43" s="691"/>
      <c r="Y43" s="303" t="s">
        <v>10</v>
      </c>
      <c r="Z43" s="691" t="s">
        <v>294</v>
      </c>
      <c r="AA43" s="691"/>
      <c r="AB43" s="303" t="s">
        <v>10</v>
      </c>
      <c r="AC43" s="691" t="s">
        <v>295</v>
      </c>
      <c r="AD43" s="692"/>
      <c r="AE43" s="729">
        <v>45383</v>
      </c>
      <c r="AF43" s="730"/>
      <c r="AG43" s="730"/>
      <c r="AH43" s="730"/>
      <c r="AI43" s="731"/>
      <c r="AJ43" s="690"/>
      <c r="AK43" s="655"/>
    </row>
    <row r="44" spans="1:37" ht="14.25" customHeight="1">
      <c r="B44" s="676"/>
      <c r="C44" s="661"/>
      <c r="E44" s="636" t="s">
        <v>297</v>
      </c>
      <c r="F44" s="636"/>
      <c r="G44" s="636"/>
      <c r="H44" s="636"/>
      <c r="I44" s="636"/>
      <c r="J44" s="636"/>
      <c r="K44" s="636"/>
      <c r="L44" s="636"/>
      <c r="M44" s="636"/>
      <c r="N44" s="637"/>
      <c r="O44" s="638"/>
      <c r="P44" s="639"/>
      <c r="Q44" s="638"/>
      <c r="R44" s="640"/>
      <c r="S44" s="640"/>
      <c r="T44" s="640"/>
      <c r="U44" s="641"/>
      <c r="V44" s="303" t="s">
        <v>10</v>
      </c>
      <c r="W44" s="691" t="s">
        <v>293</v>
      </c>
      <c r="X44" s="691"/>
      <c r="Y44" s="303" t="s">
        <v>10</v>
      </c>
      <c r="Z44" s="691" t="s">
        <v>294</v>
      </c>
      <c r="AA44" s="691"/>
      <c r="AB44" s="303" t="s">
        <v>10</v>
      </c>
      <c r="AC44" s="691" t="s">
        <v>295</v>
      </c>
      <c r="AD44" s="692"/>
      <c r="AE44" s="693"/>
      <c r="AF44" s="694"/>
      <c r="AG44" s="694"/>
      <c r="AH44" s="694"/>
      <c r="AI44" s="695"/>
      <c r="AJ44" s="690"/>
      <c r="AK44" s="655"/>
    </row>
    <row r="45" spans="1:37" ht="14.25" customHeight="1">
      <c r="B45" s="676"/>
      <c r="C45" s="661"/>
      <c r="E45" s="636" t="s">
        <v>298</v>
      </c>
      <c r="F45" s="636"/>
      <c r="G45" s="636"/>
      <c r="H45" s="636"/>
      <c r="I45" s="636"/>
      <c r="J45" s="636"/>
      <c r="K45" s="636"/>
      <c r="L45" s="636"/>
      <c r="M45" s="636"/>
      <c r="N45" s="637"/>
      <c r="O45" s="638"/>
      <c r="P45" s="639"/>
      <c r="Q45" s="638"/>
      <c r="R45" s="640"/>
      <c r="S45" s="640"/>
      <c r="T45" s="640"/>
      <c r="U45" s="641"/>
      <c r="V45" s="303" t="s">
        <v>10</v>
      </c>
      <c r="W45" s="691" t="s">
        <v>293</v>
      </c>
      <c r="X45" s="691"/>
      <c r="Y45" s="303" t="s">
        <v>10</v>
      </c>
      <c r="Z45" s="691" t="s">
        <v>294</v>
      </c>
      <c r="AA45" s="691"/>
      <c r="AB45" s="303" t="s">
        <v>10</v>
      </c>
      <c r="AC45" s="691" t="s">
        <v>295</v>
      </c>
      <c r="AD45" s="692"/>
      <c r="AE45" s="693"/>
      <c r="AF45" s="694"/>
      <c r="AG45" s="694"/>
      <c r="AH45" s="694"/>
      <c r="AI45" s="695"/>
      <c r="AJ45" s="690"/>
      <c r="AK45" s="655"/>
    </row>
    <row r="46" spans="1:37" ht="14.25" customHeight="1">
      <c r="B46" s="676"/>
      <c r="C46" s="661"/>
      <c r="E46" s="636" t="s">
        <v>102</v>
      </c>
      <c r="F46" s="636"/>
      <c r="G46" s="636"/>
      <c r="H46" s="636"/>
      <c r="I46" s="636"/>
      <c r="J46" s="636"/>
      <c r="K46" s="636"/>
      <c r="L46" s="636"/>
      <c r="M46" s="636"/>
      <c r="N46" s="637"/>
      <c r="O46" s="638"/>
      <c r="P46" s="639"/>
      <c r="Q46" s="638"/>
      <c r="R46" s="640"/>
      <c r="S46" s="640"/>
      <c r="T46" s="640"/>
      <c r="U46" s="641"/>
      <c r="V46" s="303" t="s">
        <v>10</v>
      </c>
      <c r="W46" s="691" t="s">
        <v>293</v>
      </c>
      <c r="X46" s="691"/>
      <c r="Y46" s="303" t="s">
        <v>10</v>
      </c>
      <c r="Z46" s="691" t="s">
        <v>294</v>
      </c>
      <c r="AA46" s="691"/>
      <c r="AB46" s="303" t="s">
        <v>10</v>
      </c>
      <c r="AC46" s="691" t="s">
        <v>295</v>
      </c>
      <c r="AD46" s="692"/>
      <c r="AE46" s="693"/>
      <c r="AF46" s="694"/>
      <c r="AG46" s="694"/>
      <c r="AH46" s="694"/>
      <c r="AI46" s="695"/>
      <c r="AJ46" s="690"/>
      <c r="AK46" s="655"/>
    </row>
    <row r="47" spans="1:37" ht="14.25" customHeight="1">
      <c r="B47" s="676"/>
      <c r="C47" s="661"/>
      <c r="E47" s="636" t="s">
        <v>299</v>
      </c>
      <c r="F47" s="636"/>
      <c r="G47" s="636"/>
      <c r="H47" s="636"/>
      <c r="I47" s="636"/>
      <c r="J47" s="636"/>
      <c r="K47" s="636"/>
      <c r="L47" s="636"/>
      <c r="M47" s="636"/>
      <c r="N47" s="637"/>
      <c r="O47" s="638"/>
      <c r="P47" s="639"/>
      <c r="Q47" s="638"/>
      <c r="R47" s="640"/>
      <c r="S47" s="640"/>
      <c r="T47" s="640"/>
      <c r="U47" s="641"/>
      <c r="V47" s="303" t="s">
        <v>10</v>
      </c>
      <c r="W47" s="691" t="s">
        <v>293</v>
      </c>
      <c r="X47" s="691"/>
      <c r="Y47" s="303" t="s">
        <v>10</v>
      </c>
      <c r="Z47" s="691" t="s">
        <v>294</v>
      </c>
      <c r="AA47" s="691"/>
      <c r="AB47" s="303" t="s">
        <v>10</v>
      </c>
      <c r="AC47" s="691" t="s">
        <v>295</v>
      </c>
      <c r="AD47" s="692"/>
      <c r="AE47" s="693"/>
      <c r="AF47" s="694"/>
      <c r="AG47" s="694"/>
      <c r="AH47" s="694"/>
      <c r="AI47" s="695"/>
      <c r="AJ47" s="690"/>
      <c r="AK47" s="655"/>
    </row>
    <row r="48" spans="1:37" ht="14.25" customHeight="1">
      <c r="B48" s="676"/>
      <c r="C48" s="661"/>
      <c r="E48" s="636" t="s">
        <v>300</v>
      </c>
      <c r="F48" s="636"/>
      <c r="G48" s="636"/>
      <c r="H48" s="636"/>
      <c r="I48" s="636"/>
      <c r="J48" s="636"/>
      <c r="K48" s="636"/>
      <c r="L48" s="636"/>
      <c r="M48" s="636"/>
      <c r="N48" s="637"/>
      <c r="O48" s="638"/>
      <c r="P48" s="639"/>
      <c r="Q48" s="638"/>
      <c r="R48" s="640"/>
      <c r="S48" s="640"/>
      <c r="T48" s="640"/>
      <c r="U48" s="641"/>
      <c r="V48" s="303" t="s">
        <v>10</v>
      </c>
      <c r="W48" s="691" t="s">
        <v>293</v>
      </c>
      <c r="X48" s="691"/>
      <c r="Y48" s="303" t="s">
        <v>10</v>
      </c>
      <c r="Z48" s="691" t="s">
        <v>294</v>
      </c>
      <c r="AA48" s="691"/>
      <c r="AB48" s="303" t="s">
        <v>10</v>
      </c>
      <c r="AC48" s="691" t="s">
        <v>295</v>
      </c>
      <c r="AD48" s="692"/>
      <c r="AE48" s="693"/>
      <c r="AF48" s="694"/>
      <c r="AG48" s="694"/>
      <c r="AH48" s="694"/>
      <c r="AI48" s="695"/>
      <c r="AJ48" s="690"/>
      <c r="AK48" s="655"/>
    </row>
    <row r="49" spans="2:37" ht="14.25" customHeight="1">
      <c r="B49" s="676"/>
      <c r="C49" s="661"/>
      <c r="E49" s="636" t="s">
        <v>301</v>
      </c>
      <c r="F49" s="636"/>
      <c r="G49" s="636"/>
      <c r="H49" s="636"/>
      <c r="I49" s="636"/>
      <c r="J49" s="636"/>
      <c r="K49" s="636"/>
      <c r="L49" s="636"/>
      <c r="M49" s="636"/>
      <c r="N49" s="637"/>
      <c r="O49" s="638"/>
      <c r="P49" s="639"/>
      <c r="Q49" s="638"/>
      <c r="R49" s="640"/>
      <c r="S49" s="640"/>
      <c r="T49" s="640"/>
      <c r="U49" s="641"/>
      <c r="V49" s="303" t="s">
        <v>10</v>
      </c>
      <c r="W49" s="691" t="s">
        <v>293</v>
      </c>
      <c r="X49" s="691"/>
      <c r="Y49" s="303" t="s">
        <v>10</v>
      </c>
      <c r="Z49" s="691" t="s">
        <v>294</v>
      </c>
      <c r="AA49" s="691"/>
      <c r="AB49" s="303" t="s">
        <v>10</v>
      </c>
      <c r="AC49" s="691" t="s">
        <v>295</v>
      </c>
      <c r="AD49" s="692"/>
      <c r="AE49" s="693"/>
      <c r="AF49" s="694"/>
      <c r="AG49" s="694"/>
      <c r="AH49" s="694"/>
      <c r="AI49" s="695"/>
      <c r="AJ49" s="690"/>
      <c r="AK49" s="655"/>
    </row>
    <row r="50" spans="2:37" ht="14.25" customHeight="1">
      <c r="B50" s="676"/>
      <c r="C50" s="661"/>
      <c r="E50" s="636" t="s">
        <v>302</v>
      </c>
      <c r="F50" s="636"/>
      <c r="G50" s="636"/>
      <c r="H50" s="636"/>
      <c r="I50" s="636"/>
      <c r="J50" s="636"/>
      <c r="K50" s="636"/>
      <c r="L50" s="636"/>
      <c r="M50" s="636"/>
      <c r="N50" s="637"/>
      <c r="O50" s="638"/>
      <c r="P50" s="639"/>
      <c r="Q50" s="638"/>
      <c r="R50" s="640"/>
      <c r="S50" s="640"/>
      <c r="T50" s="640"/>
      <c r="U50" s="641"/>
      <c r="V50" s="303" t="s">
        <v>10</v>
      </c>
      <c r="W50" s="691" t="s">
        <v>293</v>
      </c>
      <c r="X50" s="691"/>
      <c r="Y50" s="303" t="s">
        <v>10</v>
      </c>
      <c r="Z50" s="691" t="s">
        <v>294</v>
      </c>
      <c r="AA50" s="691"/>
      <c r="AB50" s="303" t="s">
        <v>10</v>
      </c>
      <c r="AC50" s="691" t="s">
        <v>295</v>
      </c>
      <c r="AD50" s="692"/>
      <c r="AE50" s="693"/>
      <c r="AF50" s="694"/>
      <c r="AG50" s="694"/>
      <c r="AH50" s="694"/>
      <c r="AI50" s="695"/>
      <c r="AJ50" s="690"/>
      <c r="AK50" s="655"/>
    </row>
    <row r="51" spans="2:37" ht="14.25" customHeight="1" thickBot="1">
      <c r="B51" s="676"/>
      <c r="C51" s="661"/>
      <c r="E51" s="716" t="s">
        <v>200</v>
      </c>
      <c r="F51" s="716"/>
      <c r="G51" s="716"/>
      <c r="H51" s="716"/>
      <c r="I51" s="716"/>
      <c r="J51" s="716"/>
      <c r="K51" s="716"/>
      <c r="L51" s="716"/>
      <c r="M51" s="716"/>
      <c r="N51" s="717"/>
      <c r="O51" s="718"/>
      <c r="P51" s="719"/>
      <c r="Q51" s="718"/>
      <c r="R51" s="720"/>
      <c r="S51" s="720"/>
      <c r="T51" s="720"/>
      <c r="U51" s="721"/>
      <c r="V51" s="303" t="s">
        <v>10</v>
      </c>
      <c r="W51" s="722" t="s">
        <v>293</v>
      </c>
      <c r="X51" s="722"/>
      <c r="Y51" s="303" t="s">
        <v>10</v>
      </c>
      <c r="Z51" s="722" t="s">
        <v>294</v>
      </c>
      <c r="AA51" s="722"/>
      <c r="AB51" s="303" t="s">
        <v>10</v>
      </c>
      <c r="AC51" s="722" t="s">
        <v>295</v>
      </c>
      <c r="AD51" s="723"/>
      <c r="AE51" s="698"/>
      <c r="AF51" s="699"/>
      <c r="AG51" s="699"/>
      <c r="AH51" s="699"/>
      <c r="AI51" s="700"/>
      <c r="AJ51" s="701"/>
      <c r="AK51" s="702"/>
    </row>
    <row r="52" spans="2:37" ht="14.25" customHeight="1" thickTop="1">
      <c r="B52" s="676"/>
      <c r="C52" s="661"/>
      <c r="E52" s="703" t="s">
        <v>214</v>
      </c>
      <c r="F52" s="703"/>
      <c r="G52" s="703"/>
      <c r="H52" s="703"/>
      <c r="I52" s="703"/>
      <c r="J52" s="703"/>
      <c r="K52" s="703"/>
      <c r="L52" s="703"/>
      <c r="M52" s="703"/>
      <c r="N52" s="704"/>
      <c r="O52" s="705"/>
      <c r="P52" s="706"/>
      <c r="Q52" s="705"/>
      <c r="R52" s="707"/>
      <c r="S52" s="707"/>
      <c r="T52" s="707"/>
      <c r="U52" s="708"/>
      <c r="V52" s="303" t="s">
        <v>10</v>
      </c>
      <c r="W52" s="709" t="s">
        <v>293</v>
      </c>
      <c r="X52" s="709"/>
      <c r="Y52" s="303" t="s">
        <v>10</v>
      </c>
      <c r="Z52" s="709" t="s">
        <v>294</v>
      </c>
      <c r="AA52" s="709"/>
      <c r="AB52" s="303" t="s">
        <v>10</v>
      </c>
      <c r="AC52" s="709" t="s">
        <v>295</v>
      </c>
      <c r="AD52" s="710"/>
      <c r="AE52" s="711"/>
      <c r="AF52" s="712"/>
      <c r="AG52" s="712"/>
      <c r="AH52" s="712"/>
      <c r="AI52" s="713"/>
      <c r="AJ52" s="714"/>
      <c r="AK52" s="715"/>
    </row>
    <row r="53" spans="2:37" ht="14.25" customHeight="1">
      <c r="B53" s="676"/>
      <c r="C53" s="661"/>
      <c r="E53" s="696" t="s">
        <v>215</v>
      </c>
      <c r="F53" s="696"/>
      <c r="G53" s="696"/>
      <c r="H53" s="696"/>
      <c r="I53" s="696"/>
      <c r="J53" s="696"/>
      <c r="K53" s="696"/>
      <c r="L53" s="696"/>
      <c r="M53" s="696"/>
      <c r="N53" s="697"/>
      <c r="O53" s="638"/>
      <c r="P53" s="639"/>
      <c r="Q53" s="638"/>
      <c r="R53" s="640"/>
      <c r="S53" s="640"/>
      <c r="T53" s="640"/>
      <c r="U53" s="641"/>
      <c r="V53" s="303" t="s">
        <v>10</v>
      </c>
      <c r="W53" s="691" t="s">
        <v>293</v>
      </c>
      <c r="X53" s="691"/>
      <c r="Y53" s="303" t="s">
        <v>10</v>
      </c>
      <c r="Z53" s="691" t="s">
        <v>294</v>
      </c>
      <c r="AA53" s="691"/>
      <c r="AB53" s="303" t="s">
        <v>10</v>
      </c>
      <c r="AC53" s="691" t="s">
        <v>295</v>
      </c>
      <c r="AD53" s="692"/>
      <c r="AE53" s="693"/>
      <c r="AF53" s="694"/>
      <c r="AG53" s="694"/>
      <c r="AH53" s="694"/>
      <c r="AI53" s="695"/>
      <c r="AJ53" s="690"/>
      <c r="AK53" s="655"/>
    </row>
    <row r="54" spans="2:37" ht="14.25" customHeight="1">
      <c r="B54" s="676"/>
      <c r="C54" s="661"/>
      <c r="E54" s="696" t="s">
        <v>303</v>
      </c>
      <c r="F54" s="696"/>
      <c r="G54" s="696"/>
      <c r="H54" s="696"/>
      <c r="I54" s="696"/>
      <c r="J54" s="696"/>
      <c r="K54" s="696"/>
      <c r="L54" s="696"/>
      <c r="M54" s="696"/>
      <c r="N54" s="697"/>
      <c r="O54" s="638"/>
      <c r="P54" s="639"/>
      <c r="Q54" s="638"/>
      <c r="R54" s="640"/>
      <c r="S54" s="640"/>
      <c r="T54" s="640"/>
      <c r="U54" s="641"/>
      <c r="V54" s="303" t="s">
        <v>10</v>
      </c>
      <c r="W54" s="691" t="s">
        <v>293</v>
      </c>
      <c r="X54" s="691"/>
      <c r="Y54" s="303" t="s">
        <v>10</v>
      </c>
      <c r="Z54" s="691" t="s">
        <v>294</v>
      </c>
      <c r="AA54" s="691"/>
      <c r="AB54" s="303" t="s">
        <v>10</v>
      </c>
      <c r="AC54" s="691" t="s">
        <v>295</v>
      </c>
      <c r="AD54" s="692"/>
      <c r="AE54" s="693"/>
      <c r="AF54" s="694"/>
      <c r="AG54" s="694"/>
      <c r="AH54" s="694"/>
      <c r="AI54" s="695"/>
      <c r="AJ54" s="690"/>
      <c r="AK54" s="655"/>
    </row>
    <row r="55" spans="2:37" ht="14.25" customHeight="1">
      <c r="B55" s="676"/>
      <c r="C55" s="661"/>
      <c r="E55" s="696" t="s">
        <v>304</v>
      </c>
      <c r="F55" s="696"/>
      <c r="G55" s="696"/>
      <c r="H55" s="696"/>
      <c r="I55" s="696"/>
      <c r="J55" s="696"/>
      <c r="K55" s="696"/>
      <c r="L55" s="696"/>
      <c r="M55" s="696"/>
      <c r="N55" s="697"/>
      <c r="O55" s="638"/>
      <c r="P55" s="639"/>
      <c r="Q55" s="638"/>
      <c r="R55" s="640"/>
      <c r="S55" s="640"/>
      <c r="T55" s="640"/>
      <c r="U55" s="641"/>
      <c r="V55" s="303" t="s">
        <v>10</v>
      </c>
      <c r="W55" s="691" t="s">
        <v>293</v>
      </c>
      <c r="X55" s="691"/>
      <c r="Y55" s="303" t="s">
        <v>10</v>
      </c>
      <c r="Z55" s="691" t="s">
        <v>294</v>
      </c>
      <c r="AA55" s="691"/>
      <c r="AB55" s="303" t="s">
        <v>10</v>
      </c>
      <c r="AC55" s="691" t="s">
        <v>295</v>
      </c>
      <c r="AD55" s="692"/>
      <c r="AE55" s="693"/>
      <c r="AF55" s="694"/>
      <c r="AG55" s="694"/>
      <c r="AH55" s="694"/>
      <c r="AI55" s="695"/>
      <c r="AJ55" s="690"/>
      <c r="AK55" s="655"/>
    </row>
    <row r="56" spans="2:37" ht="14.25" customHeight="1">
      <c r="B56" s="676"/>
      <c r="C56" s="661"/>
      <c r="E56" s="696" t="s">
        <v>305</v>
      </c>
      <c r="F56" s="696"/>
      <c r="G56" s="696"/>
      <c r="H56" s="696"/>
      <c r="I56" s="696"/>
      <c r="J56" s="696"/>
      <c r="K56" s="696"/>
      <c r="L56" s="696"/>
      <c r="M56" s="696"/>
      <c r="N56" s="697"/>
      <c r="O56" s="638"/>
      <c r="P56" s="639"/>
      <c r="Q56" s="638"/>
      <c r="R56" s="640"/>
      <c r="S56" s="640"/>
      <c r="T56" s="640"/>
      <c r="U56" s="641"/>
      <c r="V56" s="303" t="s">
        <v>10</v>
      </c>
      <c r="W56" s="691" t="s">
        <v>293</v>
      </c>
      <c r="X56" s="691"/>
      <c r="Y56" s="303" t="s">
        <v>10</v>
      </c>
      <c r="Z56" s="691" t="s">
        <v>294</v>
      </c>
      <c r="AA56" s="691"/>
      <c r="AB56" s="303" t="s">
        <v>10</v>
      </c>
      <c r="AC56" s="691" t="s">
        <v>295</v>
      </c>
      <c r="AD56" s="692"/>
      <c r="AE56" s="693"/>
      <c r="AF56" s="694"/>
      <c r="AG56" s="694"/>
      <c r="AH56" s="694"/>
      <c r="AI56" s="695"/>
      <c r="AJ56" s="690"/>
      <c r="AK56" s="655"/>
    </row>
    <row r="57" spans="2:37" ht="14.25" customHeight="1">
      <c r="B57" s="676"/>
      <c r="C57" s="661"/>
      <c r="E57" s="696" t="s">
        <v>230</v>
      </c>
      <c r="F57" s="696"/>
      <c r="G57" s="696"/>
      <c r="H57" s="696"/>
      <c r="I57" s="696"/>
      <c r="J57" s="696"/>
      <c r="K57" s="696"/>
      <c r="L57" s="696"/>
      <c r="M57" s="696"/>
      <c r="N57" s="697"/>
      <c r="O57" s="638"/>
      <c r="P57" s="639"/>
      <c r="Q57" s="638"/>
      <c r="R57" s="640"/>
      <c r="S57" s="640"/>
      <c r="T57" s="640"/>
      <c r="U57" s="641"/>
      <c r="V57" s="303" t="s">
        <v>10</v>
      </c>
      <c r="W57" s="691" t="s">
        <v>293</v>
      </c>
      <c r="X57" s="691"/>
      <c r="Y57" s="303" t="s">
        <v>10</v>
      </c>
      <c r="Z57" s="691" t="s">
        <v>294</v>
      </c>
      <c r="AA57" s="691"/>
      <c r="AB57" s="303" t="s">
        <v>10</v>
      </c>
      <c r="AC57" s="691" t="s">
        <v>295</v>
      </c>
      <c r="AD57" s="692"/>
      <c r="AE57" s="693"/>
      <c r="AF57" s="694"/>
      <c r="AG57" s="694"/>
      <c r="AH57" s="694"/>
      <c r="AI57" s="695"/>
      <c r="AJ57" s="690"/>
      <c r="AK57" s="655"/>
    </row>
    <row r="58" spans="2:37" ht="14.25" customHeight="1">
      <c r="B58" s="676"/>
      <c r="C58" s="661"/>
      <c r="E58" s="696" t="s">
        <v>232</v>
      </c>
      <c r="F58" s="696"/>
      <c r="G58" s="696"/>
      <c r="H58" s="696"/>
      <c r="I58" s="696"/>
      <c r="J58" s="696"/>
      <c r="K58" s="696"/>
      <c r="L58" s="696"/>
      <c r="M58" s="696"/>
      <c r="N58" s="697"/>
      <c r="O58" s="638"/>
      <c r="P58" s="639"/>
      <c r="Q58" s="638"/>
      <c r="R58" s="640"/>
      <c r="S58" s="640"/>
      <c r="T58" s="640"/>
      <c r="U58" s="641"/>
      <c r="V58" s="303" t="s">
        <v>10</v>
      </c>
      <c r="W58" s="691" t="s">
        <v>293</v>
      </c>
      <c r="X58" s="691"/>
      <c r="Y58" s="303" t="s">
        <v>10</v>
      </c>
      <c r="Z58" s="691" t="s">
        <v>294</v>
      </c>
      <c r="AA58" s="691"/>
      <c r="AB58" s="303" t="s">
        <v>10</v>
      </c>
      <c r="AC58" s="691" t="s">
        <v>295</v>
      </c>
      <c r="AD58" s="692"/>
      <c r="AE58" s="693"/>
      <c r="AF58" s="694"/>
      <c r="AG58" s="694"/>
      <c r="AH58" s="694"/>
      <c r="AI58" s="695"/>
      <c r="AJ58" s="690"/>
      <c r="AK58" s="655"/>
    </row>
    <row r="59" spans="2:37" ht="14.25" customHeight="1">
      <c r="B59" s="676"/>
      <c r="C59" s="661"/>
      <c r="E59" s="696" t="s">
        <v>306</v>
      </c>
      <c r="F59" s="696"/>
      <c r="G59" s="696"/>
      <c r="H59" s="696"/>
      <c r="I59" s="696"/>
      <c r="J59" s="696"/>
      <c r="K59" s="696"/>
      <c r="L59" s="696"/>
      <c r="M59" s="696"/>
      <c r="N59" s="697"/>
      <c r="O59" s="638"/>
      <c r="P59" s="639"/>
      <c r="Q59" s="638"/>
      <c r="R59" s="640"/>
      <c r="S59" s="640"/>
      <c r="T59" s="640"/>
      <c r="U59" s="641"/>
      <c r="V59" s="303" t="s">
        <v>10</v>
      </c>
      <c r="W59" s="691" t="s">
        <v>293</v>
      </c>
      <c r="X59" s="691"/>
      <c r="Y59" s="303" t="s">
        <v>10</v>
      </c>
      <c r="Z59" s="691" t="s">
        <v>294</v>
      </c>
      <c r="AA59" s="691"/>
      <c r="AB59" s="303" t="s">
        <v>10</v>
      </c>
      <c r="AC59" s="691" t="s">
        <v>295</v>
      </c>
      <c r="AD59" s="692"/>
      <c r="AE59" s="693"/>
      <c r="AF59" s="694"/>
      <c r="AG59" s="694"/>
      <c r="AH59" s="694"/>
      <c r="AI59" s="695"/>
      <c r="AJ59" s="690"/>
      <c r="AK59" s="655"/>
    </row>
    <row r="60" spans="2:37" ht="14.25" customHeight="1">
      <c r="B60" s="676"/>
      <c r="C60" s="662"/>
      <c r="E60" s="696" t="s">
        <v>307</v>
      </c>
      <c r="F60" s="696"/>
      <c r="G60" s="696"/>
      <c r="H60" s="696"/>
      <c r="I60" s="696"/>
      <c r="J60" s="696"/>
      <c r="K60" s="696"/>
      <c r="L60" s="696"/>
      <c r="M60" s="696"/>
      <c r="N60" s="697"/>
      <c r="O60" s="638"/>
      <c r="P60" s="639"/>
      <c r="Q60" s="638"/>
      <c r="R60" s="640"/>
      <c r="S60" s="640"/>
      <c r="T60" s="640"/>
      <c r="U60" s="641"/>
      <c r="V60" s="303" t="s">
        <v>10</v>
      </c>
      <c r="W60" s="691" t="s">
        <v>293</v>
      </c>
      <c r="X60" s="691"/>
      <c r="Y60" s="303" t="s">
        <v>10</v>
      </c>
      <c r="Z60" s="691" t="s">
        <v>294</v>
      </c>
      <c r="AA60" s="691"/>
      <c r="AB60" s="303" t="s">
        <v>10</v>
      </c>
      <c r="AC60" s="691" t="s">
        <v>295</v>
      </c>
      <c r="AD60" s="692"/>
      <c r="AE60" s="693"/>
      <c r="AF60" s="694"/>
      <c r="AG60" s="694"/>
      <c r="AH60" s="694"/>
      <c r="AI60" s="695"/>
      <c r="AJ60" s="690"/>
      <c r="AK60" s="655"/>
    </row>
    <row r="61" spans="2:37" ht="14.25" customHeight="1">
      <c r="B61" s="676"/>
      <c r="C61" s="675" t="s">
        <v>308</v>
      </c>
      <c r="E61" s="636" t="s">
        <v>242</v>
      </c>
      <c r="F61" s="636"/>
      <c r="G61" s="636"/>
      <c r="H61" s="636"/>
      <c r="I61" s="636"/>
      <c r="J61" s="636"/>
      <c r="K61" s="636"/>
      <c r="L61" s="636"/>
      <c r="M61" s="636"/>
      <c r="N61" s="637"/>
      <c r="O61" s="638"/>
      <c r="P61" s="639"/>
      <c r="Q61" s="638"/>
      <c r="R61" s="640"/>
      <c r="S61" s="640"/>
      <c r="T61" s="640"/>
      <c r="U61" s="641"/>
      <c r="V61" s="303" t="s">
        <v>10</v>
      </c>
      <c r="W61" s="691" t="s">
        <v>293</v>
      </c>
      <c r="X61" s="691"/>
      <c r="Y61" s="303" t="s">
        <v>10</v>
      </c>
      <c r="Z61" s="691" t="s">
        <v>294</v>
      </c>
      <c r="AA61" s="691"/>
      <c r="AB61" s="303" t="s">
        <v>10</v>
      </c>
      <c r="AC61" s="691" t="s">
        <v>295</v>
      </c>
      <c r="AD61" s="692"/>
      <c r="AE61" s="693"/>
      <c r="AF61" s="694"/>
      <c r="AG61" s="694"/>
      <c r="AH61" s="694"/>
      <c r="AI61" s="695"/>
      <c r="AJ61" s="690"/>
      <c r="AK61" s="655"/>
    </row>
    <row r="62" spans="2:37" ht="14.25" customHeight="1">
      <c r="B62" s="676"/>
      <c r="C62" s="675"/>
      <c r="E62" s="636" t="s">
        <v>309</v>
      </c>
      <c r="F62" s="636"/>
      <c r="G62" s="636"/>
      <c r="H62" s="636"/>
      <c r="I62" s="636"/>
      <c r="J62" s="636"/>
      <c r="K62" s="636"/>
      <c r="L62" s="636"/>
      <c r="M62" s="636"/>
      <c r="N62" s="637"/>
      <c r="O62" s="638"/>
      <c r="P62" s="639"/>
      <c r="Q62" s="638"/>
      <c r="R62" s="640"/>
      <c r="S62" s="640"/>
      <c r="T62" s="640"/>
      <c r="U62" s="641"/>
      <c r="V62" s="303" t="s">
        <v>10</v>
      </c>
      <c r="W62" s="691" t="s">
        <v>293</v>
      </c>
      <c r="X62" s="691"/>
      <c r="Y62" s="303" t="s">
        <v>10</v>
      </c>
      <c r="Z62" s="691" t="s">
        <v>294</v>
      </c>
      <c r="AA62" s="691"/>
      <c r="AB62" s="303" t="s">
        <v>10</v>
      </c>
      <c r="AC62" s="691" t="s">
        <v>295</v>
      </c>
      <c r="AD62" s="692"/>
      <c r="AE62" s="693"/>
      <c r="AF62" s="694"/>
      <c r="AG62" s="694"/>
      <c r="AH62" s="694"/>
      <c r="AI62" s="695"/>
      <c r="AJ62" s="690"/>
      <c r="AK62" s="655"/>
    </row>
    <row r="63" spans="2:37" ht="14.25" customHeight="1">
      <c r="B63" s="677"/>
      <c r="C63" s="675"/>
      <c r="E63" s="636" t="s">
        <v>310</v>
      </c>
      <c r="F63" s="636"/>
      <c r="G63" s="636"/>
      <c r="H63" s="636"/>
      <c r="I63" s="636"/>
      <c r="J63" s="636"/>
      <c r="K63" s="636"/>
      <c r="L63" s="636"/>
      <c r="M63" s="636"/>
      <c r="N63" s="637"/>
      <c r="O63" s="638"/>
      <c r="P63" s="639"/>
      <c r="Q63" s="638"/>
      <c r="R63" s="640"/>
      <c r="S63" s="640"/>
      <c r="T63" s="640"/>
      <c r="U63" s="641"/>
      <c r="V63" s="303" t="s">
        <v>10</v>
      </c>
      <c r="W63" s="642" t="s">
        <v>293</v>
      </c>
      <c r="X63" s="642"/>
      <c r="Y63" s="303" t="s">
        <v>10</v>
      </c>
      <c r="Z63" s="642" t="s">
        <v>294</v>
      </c>
      <c r="AA63" s="642"/>
      <c r="AB63" s="303" t="s">
        <v>10</v>
      </c>
      <c r="AC63" s="642" t="s">
        <v>295</v>
      </c>
      <c r="AD63" s="643"/>
      <c r="AE63" s="644"/>
      <c r="AF63" s="645"/>
      <c r="AG63" s="645"/>
      <c r="AH63" s="645"/>
      <c r="AI63" s="646"/>
      <c r="AJ63" s="647"/>
      <c r="AK63" s="648"/>
    </row>
    <row r="64" spans="2:37" ht="14.25" customHeight="1">
      <c r="B64" s="653" t="s">
        <v>311</v>
      </c>
      <c r="C64" s="636"/>
      <c r="D64" s="636"/>
      <c r="E64" s="636"/>
      <c r="F64" s="636"/>
      <c r="G64" s="636"/>
      <c r="H64" s="636"/>
      <c r="I64" s="636"/>
      <c r="J64" s="636"/>
      <c r="K64" s="636"/>
      <c r="L64" s="654"/>
      <c r="M64" s="305">
        <v>2</v>
      </c>
      <c r="N64" s="305">
        <v>7</v>
      </c>
      <c r="O64" s="305">
        <v>6</v>
      </c>
      <c r="P64" s="305">
        <v>9</v>
      </c>
      <c r="Q64" s="305">
        <v>9</v>
      </c>
      <c r="R64" s="305">
        <v>9</v>
      </c>
      <c r="S64" s="305">
        <v>9</v>
      </c>
      <c r="T64" s="305">
        <v>9</v>
      </c>
      <c r="U64" s="305">
        <v>9</v>
      </c>
      <c r="V64" s="306">
        <v>9</v>
      </c>
      <c r="W64" s="655"/>
      <c r="X64" s="656"/>
      <c r="Y64" s="656"/>
      <c r="Z64" s="656"/>
      <c r="AA64" s="656"/>
      <c r="AB64" s="656"/>
      <c r="AC64" s="656"/>
      <c r="AD64" s="656"/>
      <c r="AE64" s="656"/>
      <c r="AF64" s="656"/>
      <c r="AG64" s="656"/>
      <c r="AH64" s="656"/>
      <c r="AI64" s="656"/>
      <c r="AJ64" s="656"/>
      <c r="AK64" s="656"/>
    </row>
    <row r="65" spans="2:37" ht="14.25" customHeight="1">
      <c r="B65" s="657" t="s">
        <v>312</v>
      </c>
      <c r="C65" s="658"/>
      <c r="D65" s="658"/>
      <c r="E65" s="658"/>
      <c r="F65" s="658"/>
      <c r="G65" s="658"/>
      <c r="H65" s="658"/>
      <c r="I65" s="658"/>
      <c r="J65" s="658"/>
      <c r="K65" s="658"/>
      <c r="L65" s="658"/>
      <c r="M65" s="658"/>
      <c r="N65" s="658"/>
      <c r="O65" s="659"/>
      <c r="W65" s="655"/>
      <c r="X65" s="656"/>
      <c r="Y65" s="656"/>
      <c r="Z65" s="656"/>
      <c r="AA65" s="656"/>
      <c r="AB65" s="656"/>
      <c r="AC65" s="656"/>
      <c r="AD65" s="656"/>
      <c r="AE65" s="656"/>
      <c r="AF65" s="656"/>
      <c r="AG65" s="656"/>
      <c r="AH65" s="656"/>
      <c r="AI65" s="656"/>
      <c r="AJ65" s="656"/>
      <c r="AK65" s="656"/>
    </row>
    <row r="66" spans="2:37" ht="14.25" customHeight="1">
      <c r="B66" s="660" t="s">
        <v>313</v>
      </c>
      <c r="C66" s="663" t="s">
        <v>314</v>
      </c>
      <c r="D66" s="640"/>
      <c r="E66" s="640"/>
      <c r="F66" s="640"/>
      <c r="G66" s="640"/>
      <c r="H66" s="640"/>
      <c r="I66" s="640"/>
      <c r="J66" s="640"/>
      <c r="K66" s="640"/>
      <c r="L66" s="640"/>
      <c r="M66" s="640"/>
      <c r="N66" s="640"/>
      <c r="O66" s="640"/>
      <c r="P66" s="640"/>
      <c r="Q66" s="640"/>
      <c r="R66" s="640"/>
      <c r="S66" s="640"/>
      <c r="T66" s="640"/>
      <c r="U66" s="641"/>
      <c r="V66" s="663" t="s">
        <v>315</v>
      </c>
      <c r="W66" s="664"/>
      <c r="X66" s="664"/>
      <c r="Y66" s="664"/>
      <c r="Z66" s="664"/>
      <c r="AA66" s="664"/>
      <c r="AB66" s="664"/>
      <c r="AC66" s="664"/>
      <c r="AD66" s="664"/>
      <c r="AE66" s="664"/>
      <c r="AF66" s="664"/>
      <c r="AG66" s="664"/>
      <c r="AH66" s="664"/>
      <c r="AI66" s="664"/>
      <c r="AJ66" s="664"/>
      <c r="AK66" s="665"/>
    </row>
    <row r="67" spans="2:37">
      <c r="B67" s="661"/>
      <c r="C67" s="666" t="s">
        <v>402</v>
      </c>
      <c r="D67" s="667"/>
      <c r="E67" s="667"/>
      <c r="F67" s="667"/>
      <c r="G67" s="667"/>
      <c r="H67" s="667"/>
      <c r="I67" s="667"/>
      <c r="J67" s="667"/>
      <c r="K67" s="667"/>
      <c r="L67" s="667"/>
      <c r="M67" s="667"/>
      <c r="N67" s="667"/>
      <c r="O67" s="667"/>
      <c r="P67" s="667"/>
      <c r="Q67" s="667"/>
      <c r="R67" s="667"/>
      <c r="S67" s="667"/>
      <c r="T67" s="667"/>
      <c r="U67" s="668"/>
      <c r="V67" s="666" t="s">
        <v>403</v>
      </c>
      <c r="W67" s="667"/>
      <c r="X67" s="667"/>
      <c r="Y67" s="667"/>
      <c r="Z67" s="667"/>
      <c r="AA67" s="667"/>
      <c r="AB67" s="667"/>
      <c r="AC67" s="667"/>
      <c r="AD67" s="667"/>
      <c r="AE67" s="667"/>
      <c r="AF67" s="667"/>
      <c r="AG67" s="667"/>
      <c r="AH67" s="667"/>
      <c r="AI67" s="667"/>
      <c r="AJ67" s="667"/>
      <c r="AK67" s="668"/>
    </row>
    <row r="68" spans="2:37">
      <c r="B68" s="661"/>
      <c r="C68" s="669"/>
      <c r="D68" s="670"/>
      <c r="E68" s="670"/>
      <c r="F68" s="670"/>
      <c r="G68" s="670"/>
      <c r="H68" s="670"/>
      <c r="I68" s="670"/>
      <c r="J68" s="670"/>
      <c r="K68" s="670"/>
      <c r="L68" s="670"/>
      <c r="M68" s="670"/>
      <c r="N68" s="670"/>
      <c r="O68" s="670"/>
      <c r="P68" s="670"/>
      <c r="Q68" s="670"/>
      <c r="R68" s="670"/>
      <c r="S68" s="670"/>
      <c r="T68" s="670"/>
      <c r="U68" s="671"/>
      <c r="V68" s="669"/>
      <c r="W68" s="670"/>
      <c r="X68" s="670"/>
      <c r="Y68" s="670"/>
      <c r="Z68" s="670"/>
      <c r="AA68" s="670"/>
      <c r="AB68" s="670"/>
      <c r="AC68" s="670"/>
      <c r="AD68" s="670"/>
      <c r="AE68" s="670"/>
      <c r="AF68" s="670"/>
      <c r="AG68" s="670"/>
      <c r="AH68" s="670"/>
      <c r="AI68" s="670"/>
      <c r="AJ68" s="670"/>
      <c r="AK68" s="671"/>
    </row>
    <row r="69" spans="2:37">
      <c r="B69" s="661"/>
      <c r="C69" s="669"/>
      <c r="D69" s="670"/>
      <c r="E69" s="670"/>
      <c r="F69" s="670"/>
      <c r="G69" s="670"/>
      <c r="H69" s="670"/>
      <c r="I69" s="670"/>
      <c r="J69" s="670"/>
      <c r="K69" s="670"/>
      <c r="L69" s="670"/>
      <c r="M69" s="670"/>
      <c r="N69" s="670"/>
      <c r="O69" s="670"/>
      <c r="P69" s="670"/>
      <c r="Q69" s="670"/>
      <c r="R69" s="670"/>
      <c r="S69" s="670"/>
      <c r="T69" s="670"/>
      <c r="U69" s="671"/>
      <c r="V69" s="669"/>
      <c r="W69" s="670"/>
      <c r="X69" s="670"/>
      <c r="Y69" s="670"/>
      <c r="Z69" s="670"/>
      <c r="AA69" s="670"/>
      <c r="AB69" s="670"/>
      <c r="AC69" s="670"/>
      <c r="AD69" s="670"/>
      <c r="AE69" s="670"/>
      <c r="AF69" s="670"/>
      <c r="AG69" s="670"/>
      <c r="AH69" s="670"/>
      <c r="AI69" s="670"/>
      <c r="AJ69" s="670"/>
      <c r="AK69" s="671"/>
    </row>
    <row r="70" spans="2:37">
      <c r="B70" s="662"/>
      <c r="C70" s="672"/>
      <c r="D70" s="673"/>
      <c r="E70" s="673"/>
      <c r="F70" s="673"/>
      <c r="G70" s="673"/>
      <c r="H70" s="673"/>
      <c r="I70" s="673"/>
      <c r="J70" s="673"/>
      <c r="K70" s="673"/>
      <c r="L70" s="673"/>
      <c r="M70" s="673"/>
      <c r="N70" s="673"/>
      <c r="O70" s="673"/>
      <c r="P70" s="673"/>
      <c r="Q70" s="673"/>
      <c r="R70" s="673"/>
      <c r="S70" s="673"/>
      <c r="T70" s="673"/>
      <c r="U70" s="674"/>
      <c r="V70" s="672"/>
      <c r="W70" s="673"/>
      <c r="X70" s="673"/>
      <c r="Y70" s="673"/>
      <c r="Z70" s="673"/>
      <c r="AA70" s="673"/>
      <c r="AB70" s="673"/>
      <c r="AC70" s="673"/>
      <c r="AD70" s="673"/>
      <c r="AE70" s="673"/>
      <c r="AF70" s="673"/>
      <c r="AG70" s="673"/>
      <c r="AH70" s="673"/>
      <c r="AI70" s="673"/>
      <c r="AJ70" s="673"/>
      <c r="AK70" s="674"/>
    </row>
    <row r="71" spans="2:37" ht="14.25" customHeight="1">
      <c r="B71" s="649" t="s">
        <v>316</v>
      </c>
      <c r="C71" s="650"/>
      <c r="D71" s="650"/>
      <c r="E71" s="650"/>
      <c r="F71" s="651"/>
      <c r="G71" s="652" t="s">
        <v>404</v>
      </c>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row>
    <row r="73" spans="2:37">
      <c r="B73" s="303" t="s">
        <v>318</v>
      </c>
    </row>
    <row r="74" spans="2:37">
      <c r="B74" s="303" t="s">
        <v>319</v>
      </c>
    </row>
    <row r="75" spans="2:37">
      <c r="B75" s="303" t="s">
        <v>320</v>
      </c>
    </row>
    <row r="76" spans="2:37">
      <c r="B76" s="303" t="s">
        <v>321</v>
      </c>
    </row>
    <row r="77" spans="2:37">
      <c r="B77" s="303" t="s">
        <v>322</v>
      </c>
    </row>
    <row r="78" spans="2:37">
      <c r="B78" s="303" t="s">
        <v>323</v>
      </c>
    </row>
    <row r="79" spans="2:37">
      <c r="B79" s="303" t="s">
        <v>324</v>
      </c>
    </row>
    <row r="80" spans="2:37">
      <c r="C80" s="303" t="s">
        <v>325</v>
      </c>
    </row>
    <row r="81" spans="2:2">
      <c r="B81" s="303" t="s">
        <v>326</v>
      </c>
    </row>
    <row r="82" spans="2:2">
      <c r="B82" s="303" t="s">
        <v>327</v>
      </c>
    </row>
    <row r="83" spans="2:2">
      <c r="B83" s="303" t="s">
        <v>328</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23F81110-FEED-496A-83CF-8A80CB09366C}">
      <formula1>"○"</formula1>
    </dataValidation>
    <dataValidation type="list" allowBlank="1" showInputMessage="1" showErrorMessage="1" sqref="AB41:AB63 Y41:Y63 V41:V63" xr:uid="{D519AAC3-1C8A-431B-98EF-12EBF5B39580}">
      <formula1>"□,■"</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6265-C372-4291-99C0-C3D9F7CBB690}">
  <dimension ref="A1:J23"/>
  <sheetViews>
    <sheetView zoomScaleNormal="100" workbookViewId="0">
      <selection sqref="A1:C1"/>
    </sheetView>
  </sheetViews>
  <sheetFormatPr defaultRowHeight="13.2"/>
  <cols>
    <col min="1" max="1" width="3.77734375" style="311" customWidth="1"/>
  </cols>
  <sheetData>
    <row r="1" spans="1:10">
      <c r="A1" s="808" t="s">
        <v>405</v>
      </c>
      <c r="B1" s="808"/>
      <c r="C1" s="808"/>
    </row>
    <row r="2" spans="1:10">
      <c r="A2" s="310"/>
    </row>
    <row r="3" spans="1:10">
      <c r="A3" s="307"/>
    </row>
    <row r="4" spans="1:10">
      <c r="A4" s="307"/>
    </row>
    <row r="5" spans="1:10">
      <c r="A5" s="307"/>
    </row>
    <row r="6" spans="1:10">
      <c r="A6" s="307"/>
    </row>
    <row r="7" spans="1:10" ht="21">
      <c r="A7" s="812" t="s">
        <v>406</v>
      </c>
      <c r="B7" s="812"/>
      <c r="C7" s="812"/>
      <c r="D7" s="812"/>
      <c r="E7" s="812"/>
      <c r="F7" s="812"/>
      <c r="G7" s="812"/>
      <c r="H7" s="812"/>
      <c r="I7" s="812"/>
      <c r="J7" s="812"/>
    </row>
    <row r="8" spans="1:10">
      <c r="A8" s="307"/>
    </row>
    <row r="9" spans="1:10">
      <c r="A9" s="307"/>
    </row>
    <row r="10" spans="1:10">
      <c r="A10" s="307"/>
    </row>
    <row r="11" spans="1:10" ht="14.4">
      <c r="A11" s="308"/>
    </row>
    <row r="12" spans="1:10" ht="73.2" customHeight="1">
      <c r="A12"/>
      <c r="B12" s="809" t="s">
        <v>416</v>
      </c>
      <c r="C12" s="809"/>
      <c r="D12" s="809"/>
      <c r="E12" s="809"/>
      <c r="F12" s="809"/>
      <c r="G12" s="809"/>
      <c r="H12" s="809"/>
      <c r="I12" s="809"/>
      <c r="J12" s="809"/>
    </row>
    <row r="13" spans="1:10">
      <c r="A13" s="307"/>
    </row>
    <row r="14" spans="1:10" ht="48" customHeight="1">
      <c r="A14"/>
      <c r="B14" s="809" t="s">
        <v>407</v>
      </c>
      <c r="C14" s="809"/>
      <c r="D14" s="809"/>
      <c r="E14" s="809"/>
      <c r="F14" s="809"/>
      <c r="G14" s="809"/>
      <c r="H14" s="809"/>
      <c r="I14" s="809"/>
      <c r="J14" s="809"/>
    </row>
    <row r="15" spans="1:10">
      <c r="A15" s="309"/>
    </row>
    <row r="16" spans="1:10" ht="18.600000000000001" customHeight="1">
      <c r="A16" s="308"/>
      <c r="B16" s="808" t="s">
        <v>412</v>
      </c>
      <c r="C16" s="808"/>
      <c r="D16" s="808"/>
      <c r="E16" s="808"/>
      <c r="F16" s="808"/>
      <c r="G16" s="808"/>
      <c r="H16" s="808"/>
      <c r="I16" s="808"/>
      <c r="J16" s="808"/>
    </row>
    <row r="17" spans="1:10" ht="45" customHeight="1">
      <c r="A17" s="308"/>
      <c r="B17" s="809" t="s">
        <v>413</v>
      </c>
      <c r="C17" s="809"/>
      <c r="D17" s="809"/>
      <c r="E17" s="809"/>
      <c r="F17" s="809"/>
      <c r="G17" s="809"/>
      <c r="H17" s="809"/>
      <c r="I17" s="809"/>
      <c r="J17" s="809"/>
    </row>
    <row r="18" spans="1:10">
      <c r="A18" s="309"/>
    </row>
    <row r="19" spans="1:10" ht="26.4" customHeight="1">
      <c r="A19" s="309"/>
      <c r="G19" t="s">
        <v>415</v>
      </c>
      <c r="H19" s="395" t="s">
        <v>414</v>
      </c>
    </row>
    <row r="20" spans="1:10" ht="25.2" customHeight="1">
      <c r="A20" s="808" t="s">
        <v>408</v>
      </c>
      <c r="B20" s="808"/>
      <c r="C20" s="808"/>
      <c r="D20" s="808"/>
      <c r="E20" s="808"/>
      <c r="F20" s="808"/>
      <c r="G20" s="808"/>
      <c r="H20" s="808"/>
      <c r="I20" s="808"/>
      <c r="J20" s="808"/>
    </row>
    <row r="21" spans="1:10" ht="21" customHeight="1">
      <c r="A21" s="312"/>
      <c r="B21" s="314"/>
      <c r="C21" s="314"/>
      <c r="D21" s="314"/>
      <c r="E21" s="811" t="s">
        <v>411</v>
      </c>
      <c r="F21" s="811"/>
      <c r="G21" s="313"/>
      <c r="H21" s="313"/>
      <c r="I21" s="313"/>
      <c r="J21" s="313"/>
    </row>
    <row r="22" spans="1:10">
      <c r="E22" s="810" t="s">
        <v>409</v>
      </c>
      <c r="F22" s="810"/>
    </row>
    <row r="23" spans="1:10">
      <c r="E23" s="810" t="s">
        <v>410</v>
      </c>
      <c r="F23" s="810"/>
    </row>
  </sheetData>
  <mergeCells count="10">
    <mergeCell ref="A20:J20"/>
    <mergeCell ref="E22:F22"/>
    <mergeCell ref="E23:F23"/>
    <mergeCell ref="E21:F21"/>
    <mergeCell ref="A7:J7"/>
    <mergeCell ref="A1:C1"/>
    <mergeCell ref="B16:J16"/>
    <mergeCell ref="B12:J12"/>
    <mergeCell ref="B14:J14"/>
    <mergeCell ref="B17:J17"/>
  </mergeCells>
  <phoneticPr fontId="1"/>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364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15" t="s">
        <v>244</v>
      </c>
      <c r="AA3" s="516"/>
      <c r="AB3" s="516"/>
      <c r="AC3" s="516"/>
      <c r="AD3" s="517"/>
      <c r="AE3" s="470"/>
      <c r="AF3" s="471"/>
      <c r="AG3" s="471"/>
      <c r="AH3" s="471"/>
      <c r="AI3" s="471"/>
      <c r="AJ3" s="471"/>
      <c r="AK3" s="471"/>
      <c r="AL3" s="472"/>
      <c r="AM3" s="20"/>
      <c r="AN3" s="1"/>
    </row>
    <row r="4" spans="2:40" s="2" customFormat="1">
      <c r="AN4" s="21"/>
    </row>
    <row r="5" spans="2:40" s="2" customFormat="1">
      <c r="B5" s="634" t="s">
        <v>329</v>
      </c>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row>
    <row r="6" spans="2:40" s="2" customFormat="1" ht="13.5" customHeight="1">
      <c r="AC6" s="1"/>
      <c r="AD6" s="45"/>
      <c r="AE6" s="45" t="s">
        <v>365</v>
      </c>
      <c r="AH6" s="2" t="s">
        <v>247</v>
      </c>
      <c r="AJ6" s="2" t="s">
        <v>362</v>
      </c>
      <c r="AL6" s="2" t="s">
        <v>249</v>
      </c>
    </row>
    <row r="7" spans="2:40" s="2" customFormat="1">
      <c r="B7" s="634" t="s">
        <v>366</v>
      </c>
      <c r="C7" s="634"/>
      <c r="D7" s="634"/>
      <c r="E7" s="634"/>
      <c r="F7" s="634"/>
      <c r="G7" s="634"/>
      <c r="H7" s="634"/>
      <c r="I7" s="634"/>
      <c r="J7" s="634"/>
      <c r="K7" s="12"/>
      <c r="L7" s="12"/>
      <c r="M7" s="12"/>
      <c r="N7" s="12"/>
      <c r="O7" s="12"/>
      <c r="P7" s="12"/>
      <c r="Q7" s="12"/>
      <c r="R7" s="12"/>
      <c r="S7" s="12"/>
      <c r="T7" s="12"/>
    </row>
    <row r="8" spans="2:40" s="2" customFormat="1">
      <c r="AC8" s="1" t="s">
        <v>330</v>
      </c>
    </row>
    <row r="9" spans="2:40" s="2" customFormat="1">
      <c r="C9" s="1" t="s">
        <v>331</v>
      </c>
      <c r="D9" s="1"/>
    </row>
    <row r="10" spans="2:40" s="2" customFormat="1" ht="6.75" customHeight="1">
      <c r="C10" s="1"/>
      <c r="D10" s="1"/>
    </row>
    <row r="11" spans="2:40" s="2" customFormat="1" ht="14.25" customHeight="1">
      <c r="B11" s="500" t="s">
        <v>256</v>
      </c>
      <c r="C11" s="620" t="s">
        <v>257</v>
      </c>
      <c r="D11" s="559"/>
      <c r="E11" s="559"/>
      <c r="F11" s="559"/>
      <c r="G11" s="559"/>
      <c r="H11" s="559"/>
      <c r="I11" s="559"/>
      <c r="J11" s="559"/>
      <c r="K11" s="6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01"/>
      <c r="C12" s="623" t="s">
        <v>258</v>
      </c>
      <c r="D12" s="624"/>
      <c r="E12" s="624"/>
      <c r="F12" s="624"/>
      <c r="G12" s="624"/>
      <c r="H12" s="624"/>
      <c r="I12" s="624"/>
      <c r="J12" s="624"/>
      <c r="K12" s="6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01"/>
      <c r="C13" s="620" t="s">
        <v>363</v>
      </c>
      <c r="D13" s="559"/>
      <c r="E13" s="559"/>
      <c r="F13" s="559"/>
      <c r="G13" s="559"/>
      <c r="H13" s="559"/>
      <c r="I13" s="559"/>
      <c r="J13" s="559"/>
      <c r="K13" s="560"/>
      <c r="L13" s="850" t="s">
        <v>367</v>
      </c>
      <c r="M13" s="851"/>
      <c r="N13" s="851"/>
      <c r="O13" s="851"/>
      <c r="P13" s="851"/>
      <c r="Q13" s="851"/>
      <c r="R13" s="851"/>
      <c r="S13" s="851"/>
      <c r="T13" s="851"/>
      <c r="U13" s="851"/>
      <c r="V13" s="851"/>
      <c r="W13" s="851"/>
      <c r="X13" s="851"/>
      <c r="Y13" s="851"/>
      <c r="Z13" s="851"/>
      <c r="AA13" s="851"/>
      <c r="AB13" s="851"/>
      <c r="AC13" s="851"/>
      <c r="AD13" s="851"/>
      <c r="AE13" s="851"/>
      <c r="AF13" s="851"/>
      <c r="AG13" s="851"/>
      <c r="AH13" s="851"/>
      <c r="AI13" s="851"/>
      <c r="AJ13" s="851"/>
      <c r="AK13" s="851"/>
      <c r="AL13" s="852"/>
    </row>
    <row r="14" spans="2:40" s="2" customFormat="1">
      <c r="B14" s="501"/>
      <c r="C14" s="623"/>
      <c r="D14" s="624"/>
      <c r="E14" s="624"/>
      <c r="F14" s="624"/>
      <c r="G14" s="624"/>
      <c r="H14" s="624"/>
      <c r="I14" s="624"/>
      <c r="J14" s="624"/>
      <c r="K14" s="625"/>
      <c r="L14" s="853" t="s">
        <v>368</v>
      </c>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854"/>
    </row>
    <row r="15" spans="2:40" s="2" customFormat="1">
      <c r="B15" s="501"/>
      <c r="C15" s="556"/>
      <c r="D15" s="557"/>
      <c r="E15" s="557"/>
      <c r="F15" s="557"/>
      <c r="G15" s="557"/>
      <c r="H15" s="557"/>
      <c r="I15" s="557"/>
      <c r="J15" s="557"/>
      <c r="K15" s="558"/>
      <c r="L15" s="577" t="s">
        <v>266</v>
      </c>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9"/>
    </row>
    <row r="16" spans="2:40" s="2" customFormat="1" ht="14.25" customHeight="1">
      <c r="B16" s="501"/>
      <c r="C16" s="626" t="s">
        <v>267</v>
      </c>
      <c r="D16" s="627"/>
      <c r="E16" s="627"/>
      <c r="F16" s="627"/>
      <c r="G16" s="627"/>
      <c r="H16" s="627"/>
      <c r="I16" s="627"/>
      <c r="J16" s="627"/>
      <c r="K16" s="628"/>
      <c r="L16" s="515" t="s">
        <v>268</v>
      </c>
      <c r="M16" s="516"/>
      <c r="N16" s="516"/>
      <c r="O16" s="516"/>
      <c r="P16" s="517"/>
      <c r="Q16" s="24"/>
      <c r="R16" s="25"/>
      <c r="S16" s="25"/>
      <c r="T16" s="25"/>
      <c r="U16" s="25"/>
      <c r="V16" s="25"/>
      <c r="W16" s="25"/>
      <c r="X16" s="25"/>
      <c r="Y16" s="26"/>
      <c r="Z16" s="566" t="s">
        <v>269</v>
      </c>
      <c r="AA16" s="567"/>
      <c r="AB16" s="567"/>
      <c r="AC16" s="567"/>
      <c r="AD16" s="568"/>
      <c r="AE16" s="28"/>
      <c r="AF16" s="32"/>
      <c r="AG16" s="22"/>
      <c r="AH16" s="22"/>
      <c r="AI16" s="22"/>
      <c r="AJ16" s="851"/>
      <c r="AK16" s="851"/>
      <c r="AL16" s="852"/>
    </row>
    <row r="17" spans="2:40" ht="14.25" customHeight="1">
      <c r="B17" s="501"/>
      <c r="C17" s="858" t="s">
        <v>332</v>
      </c>
      <c r="D17" s="550"/>
      <c r="E17" s="550"/>
      <c r="F17" s="550"/>
      <c r="G17" s="550"/>
      <c r="H17" s="550"/>
      <c r="I17" s="550"/>
      <c r="J17" s="550"/>
      <c r="K17" s="859"/>
      <c r="L17" s="27"/>
      <c r="M17" s="27"/>
      <c r="N17" s="27"/>
      <c r="O17" s="27"/>
      <c r="P17" s="27"/>
      <c r="Q17" s="27"/>
      <c r="R17" s="27"/>
      <c r="S17" s="27"/>
      <c r="U17" s="515" t="s">
        <v>271</v>
      </c>
      <c r="V17" s="516"/>
      <c r="W17" s="516"/>
      <c r="X17" s="516"/>
      <c r="Y17" s="517"/>
      <c r="Z17" s="18"/>
      <c r="AA17" s="19"/>
      <c r="AB17" s="19"/>
      <c r="AC17" s="19"/>
      <c r="AD17" s="19"/>
      <c r="AE17" s="860"/>
      <c r="AF17" s="860"/>
      <c r="AG17" s="860"/>
      <c r="AH17" s="860"/>
      <c r="AI17" s="860"/>
      <c r="AJ17" s="860"/>
      <c r="AK17" s="860"/>
      <c r="AL17" s="17"/>
      <c r="AN17" s="3"/>
    </row>
    <row r="18" spans="2:40" ht="14.25" customHeight="1">
      <c r="B18" s="501"/>
      <c r="C18" s="518" t="s">
        <v>333</v>
      </c>
      <c r="D18" s="518"/>
      <c r="E18" s="518"/>
      <c r="F18" s="518"/>
      <c r="G18" s="518"/>
      <c r="H18" s="629"/>
      <c r="I18" s="629"/>
      <c r="J18" s="629"/>
      <c r="K18" s="630"/>
      <c r="L18" s="515" t="s">
        <v>273</v>
      </c>
      <c r="M18" s="516"/>
      <c r="N18" s="516"/>
      <c r="O18" s="516"/>
      <c r="P18" s="517"/>
      <c r="Q18" s="29"/>
      <c r="R18" s="30"/>
      <c r="S18" s="30"/>
      <c r="T18" s="30"/>
      <c r="U18" s="30"/>
      <c r="V18" s="30"/>
      <c r="W18" s="30"/>
      <c r="X18" s="30"/>
      <c r="Y18" s="31"/>
      <c r="Z18" s="504" t="s">
        <v>274</v>
      </c>
      <c r="AA18" s="504"/>
      <c r="AB18" s="504"/>
      <c r="AC18" s="504"/>
      <c r="AD18" s="505"/>
      <c r="AE18" s="15"/>
      <c r="AF18" s="16"/>
      <c r="AG18" s="16"/>
      <c r="AH18" s="16"/>
      <c r="AI18" s="16"/>
      <c r="AJ18" s="16"/>
      <c r="AK18" s="16"/>
      <c r="AL18" s="17"/>
      <c r="AN18" s="3"/>
    </row>
    <row r="19" spans="2:40" ht="13.5" customHeight="1">
      <c r="B19" s="501"/>
      <c r="C19" s="617" t="s">
        <v>275</v>
      </c>
      <c r="D19" s="617"/>
      <c r="E19" s="617"/>
      <c r="F19" s="617"/>
      <c r="G19" s="617"/>
      <c r="H19" s="631"/>
      <c r="I19" s="631"/>
      <c r="J19" s="631"/>
      <c r="K19" s="631"/>
      <c r="L19" s="850" t="s">
        <v>367</v>
      </c>
      <c r="M19" s="851"/>
      <c r="N19" s="851"/>
      <c r="O19" s="851"/>
      <c r="P19" s="851"/>
      <c r="Q19" s="851"/>
      <c r="R19" s="851"/>
      <c r="S19" s="851"/>
      <c r="T19" s="851"/>
      <c r="U19" s="851"/>
      <c r="V19" s="851"/>
      <c r="W19" s="851"/>
      <c r="X19" s="851"/>
      <c r="Y19" s="851"/>
      <c r="Z19" s="851"/>
      <c r="AA19" s="851"/>
      <c r="AB19" s="851"/>
      <c r="AC19" s="851"/>
      <c r="AD19" s="851"/>
      <c r="AE19" s="851"/>
      <c r="AF19" s="851"/>
      <c r="AG19" s="851"/>
      <c r="AH19" s="851"/>
      <c r="AI19" s="851"/>
      <c r="AJ19" s="851"/>
      <c r="AK19" s="851"/>
      <c r="AL19" s="852"/>
      <c r="AN19" s="3"/>
    </row>
    <row r="20" spans="2:40" ht="14.25" customHeight="1">
      <c r="B20" s="501"/>
      <c r="C20" s="617"/>
      <c r="D20" s="617"/>
      <c r="E20" s="617"/>
      <c r="F20" s="617"/>
      <c r="G20" s="617"/>
      <c r="H20" s="631"/>
      <c r="I20" s="631"/>
      <c r="J20" s="631"/>
      <c r="K20" s="631"/>
      <c r="L20" s="853" t="s">
        <v>368</v>
      </c>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854"/>
      <c r="AN20" s="3"/>
    </row>
    <row r="21" spans="2:40">
      <c r="B21" s="502"/>
      <c r="C21" s="632"/>
      <c r="D21" s="632"/>
      <c r="E21" s="632"/>
      <c r="F21" s="632"/>
      <c r="G21" s="632"/>
      <c r="H21" s="633"/>
      <c r="I21" s="633"/>
      <c r="J21" s="633"/>
      <c r="K21" s="633"/>
      <c r="L21" s="855"/>
      <c r="M21" s="856"/>
      <c r="N21" s="856"/>
      <c r="O21" s="856"/>
      <c r="P21" s="856"/>
      <c r="Q21" s="856"/>
      <c r="R21" s="856"/>
      <c r="S21" s="856"/>
      <c r="T21" s="856"/>
      <c r="U21" s="856"/>
      <c r="V21" s="856"/>
      <c r="W21" s="856"/>
      <c r="X21" s="856"/>
      <c r="Y21" s="856"/>
      <c r="Z21" s="856"/>
      <c r="AA21" s="856"/>
      <c r="AB21" s="856"/>
      <c r="AC21" s="856"/>
      <c r="AD21" s="856"/>
      <c r="AE21" s="856"/>
      <c r="AF21" s="856"/>
      <c r="AG21" s="856"/>
      <c r="AH21" s="856"/>
      <c r="AI21" s="856"/>
      <c r="AJ21" s="856"/>
      <c r="AK21" s="856"/>
      <c r="AL21" s="857"/>
      <c r="AN21" s="3"/>
    </row>
    <row r="22" spans="2:40" ht="13.5" customHeight="1">
      <c r="B22" s="534" t="s">
        <v>334</v>
      </c>
      <c r="C22" s="620" t="s">
        <v>335</v>
      </c>
      <c r="D22" s="559"/>
      <c r="E22" s="559"/>
      <c r="F22" s="559"/>
      <c r="G22" s="559"/>
      <c r="H22" s="559"/>
      <c r="I22" s="559"/>
      <c r="J22" s="559"/>
      <c r="K22" s="560"/>
      <c r="L22" s="850" t="s">
        <v>367</v>
      </c>
      <c r="M22" s="851"/>
      <c r="N22" s="851"/>
      <c r="O22" s="851"/>
      <c r="P22" s="851"/>
      <c r="Q22" s="851"/>
      <c r="R22" s="851"/>
      <c r="S22" s="851"/>
      <c r="T22" s="851"/>
      <c r="U22" s="851"/>
      <c r="V22" s="851"/>
      <c r="W22" s="851"/>
      <c r="X22" s="851"/>
      <c r="Y22" s="851"/>
      <c r="Z22" s="851"/>
      <c r="AA22" s="851"/>
      <c r="AB22" s="851"/>
      <c r="AC22" s="851"/>
      <c r="AD22" s="851"/>
      <c r="AE22" s="851"/>
      <c r="AF22" s="851"/>
      <c r="AG22" s="851"/>
      <c r="AH22" s="851"/>
      <c r="AI22" s="851"/>
      <c r="AJ22" s="851"/>
      <c r="AK22" s="851"/>
      <c r="AL22" s="852"/>
      <c r="AN22" s="3"/>
    </row>
    <row r="23" spans="2:40" ht="14.25" customHeight="1">
      <c r="B23" s="535"/>
      <c r="C23" s="623"/>
      <c r="D23" s="624"/>
      <c r="E23" s="624"/>
      <c r="F23" s="624"/>
      <c r="G23" s="624"/>
      <c r="H23" s="624"/>
      <c r="I23" s="624"/>
      <c r="J23" s="624"/>
      <c r="K23" s="625"/>
      <c r="L23" s="853" t="s">
        <v>368</v>
      </c>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854"/>
      <c r="AN23" s="3"/>
    </row>
    <row r="24" spans="2:40">
      <c r="B24" s="535"/>
      <c r="C24" s="556"/>
      <c r="D24" s="557"/>
      <c r="E24" s="557"/>
      <c r="F24" s="557"/>
      <c r="G24" s="557"/>
      <c r="H24" s="557"/>
      <c r="I24" s="557"/>
      <c r="J24" s="557"/>
      <c r="K24" s="558"/>
      <c r="L24" s="855"/>
      <c r="M24" s="856"/>
      <c r="N24" s="856"/>
      <c r="O24" s="856"/>
      <c r="P24" s="856"/>
      <c r="Q24" s="856"/>
      <c r="R24" s="856"/>
      <c r="S24" s="856"/>
      <c r="T24" s="856"/>
      <c r="U24" s="856"/>
      <c r="V24" s="856"/>
      <c r="W24" s="856"/>
      <c r="X24" s="856"/>
      <c r="Y24" s="856"/>
      <c r="Z24" s="856"/>
      <c r="AA24" s="856"/>
      <c r="AB24" s="856"/>
      <c r="AC24" s="856"/>
      <c r="AD24" s="856"/>
      <c r="AE24" s="856"/>
      <c r="AF24" s="856"/>
      <c r="AG24" s="856"/>
      <c r="AH24" s="856"/>
      <c r="AI24" s="856"/>
      <c r="AJ24" s="856"/>
      <c r="AK24" s="856"/>
      <c r="AL24" s="857"/>
      <c r="AN24" s="3"/>
    </row>
    <row r="25" spans="2:40" ht="14.25" customHeight="1">
      <c r="B25" s="535"/>
      <c r="C25" s="617" t="s">
        <v>267</v>
      </c>
      <c r="D25" s="617"/>
      <c r="E25" s="617"/>
      <c r="F25" s="617"/>
      <c r="G25" s="617"/>
      <c r="H25" s="617"/>
      <c r="I25" s="617"/>
      <c r="J25" s="617"/>
      <c r="K25" s="617"/>
      <c r="L25" s="515" t="s">
        <v>268</v>
      </c>
      <c r="M25" s="516"/>
      <c r="N25" s="516"/>
      <c r="O25" s="516"/>
      <c r="P25" s="517"/>
      <c r="Q25" s="24"/>
      <c r="R25" s="25"/>
      <c r="S25" s="25"/>
      <c r="T25" s="25"/>
      <c r="U25" s="25"/>
      <c r="V25" s="25"/>
      <c r="W25" s="25"/>
      <c r="X25" s="25"/>
      <c r="Y25" s="26"/>
      <c r="Z25" s="566" t="s">
        <v>269</v>
      </c>
      <c r="AA25" s="567"/>
      <c r="AB25" s="567"/>
      <c r="AC25" s="567"/>
      <c r="AD25" s="568"/>
      <c r="AE25" s="28"/>
      <c r="AF25" s="32"/>
      <c r="AG25" s="22"/>
      <c r="AH25" s="22"/>
      <c r="AI25" s="22"/>
      <c r="AJ25" s="851"/>
      <c r="AK25" s="851"/>
      <c r="AL25" s="852"/>
      <c r="AN25" s="3"/>
    </row>
    <row r="26" spans="2:40" ht="13.5" customHeight="1">
      <c r="B26" s="535"/>
      <c r="C26" s="621" t="s">
        <v>336</v>
      </c>
      <c r="D26" s="621"/>
      <c r="E26" s="621"/>
      <c r="F26" s="621"/>
      <c r="G26" s="621"/>
      <c r="H26" s="621"/>
      <c r="I26" s="621"/>
      <c r="J26" s="621"/>
      <c r="K26" s="621"/>
      <c r="L26" s="850" t="s">
        <v>367</v>
      </c>
      <c r="M26" s="851"/>
      <c r="N26" s="851"/>
      <c r="O26" s="851"/>
      <c r="P26" s="851"/>
      <c r="Q26" s="851"/>
      <c r="R26" s="851"/>
      <c r="S26" s="851"/>
      <c r="T26" s="851"/>
      <c r="U26" s="851"/>
      <c r="V26" s="851"/>
      <c r="W26" s="851"/>
      <c r="X26" s="851"/>
      <c r="Y26" s="851"/>
      <c r="Z26" s="851"/>
      <c r="AA26" s="851"/>
      <c r="AB26" s="851"/>
      <c r="AC26" s="851"/>
      <c r="AD26" s="851"/>
      <c r="AE26" s="851"/>
      <c r="AF26" s="851"/>
      <c r="AG26" s="851"/>
      <c r="AH26" s="851"/>
      <c r="AI26" s="851"/>
      <c r="AJ26" s="851"/>
      <c r="AK26" s="851"/>
      <c r="AL26" s="852"/>
      <c r="AN26" s="3"/>
    </row>
    <row r="27" spans="2:40" ht="14.25" customHeight="1">
      <c r="B27" s="535"/>
      <c r="C27" s="621"/>
      <c r="D27" s="621"/>
      <c r="E27" s="621"/>
      <c r="F27" s="621"/>
      <c r="G27" s="621"/>
      <c r="H27" s="621"/>
      <c r="I27" s="621"/>
      <c r="J27" s="621"/>
      <c r="K27" s="621"/>
      <c r="L27" s="853" t="s">
        <v>368</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854"/>
      <c r="AN27" s="3"/>
    </row>
    <row r="28" spans="2:40">
      <c r="B28" s="535"/>
      <c r="C28" s="621"/>
      <c r="D28" s="621"/>
      <c r="E28" s="621"/>
      <c r="F28" s="621"/>
      <c r="G28" s="621"/>
      <c r="H28" s="621"/>
      <c r="I28" s="621"/>
      <c r="J28" s="621"/>
      <c r="K28" s="621"/>
      <c r="L28" s="855"/>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7"/>
      <c r="AN28" s="3"/>
    </row>
    <row r="29" spans="2:40" ht="14.25" customHeight="1">
      <c r="B29" s="535"/>
      <c r="C29" s="617" t="s">
        <v>267</v>
      </c>
      <c r="D29" s="617"/>
      <c r="E29" s="617"/>
      <c r="F29" s="617"/>
      <c r="G29" s="617"/>
      <c r="H29" s="617"/>
      <c r="I29" s="617"/>
      <c r="J29" s="617"/>
      <c r="K29" s="617"/>
      <c r="L29" s="515" t="s">
        <v>268</v>
      </c>
      <c r="M29" s="516"/>
      <c r="N29" s="516"/>
      <c r="O29" s="516"/>
      <c r="P29" s="517"/>
      <c r="Q29" s="28"/>
      <c r="R29" s="32"/>
      <c r="S29" s="32"/>
      <c r="T29" s="32"/>
      <c r="U29" s="32"/>
      <c r="V29" s="32"/>
      <c r="W29" s="32"/>
      <c r="X29" s="32"/>
      <c r="Y29" s="33"/>
      <c r="Z29" s="566" t="s">
        <v>269</v>
      </c>
      <c r="AA29" s="567"/>
      <c r="AB29" s="567"/>
      <c r="AC29" s="567"/>
      <c r="AD29" s="568"/>
      <c r="AE29" s="28"/>
      <c r="AF29" s="32"/>
      <c r="AG29" s="22"/>
      <c r="AH29" s="22"/>
      <c r="AI29" s="22"/>
      <c r="AJ29" s="851"/>
      <c r="AK29" s="851"/>
      <c r="AL29" s="852"/>
      <c r="AN29" s="3"/>
    </row>
    <row r="30" spans="2:40" ht="14.25" customHeight="1">
      <c r="B30" s="535"/>
      <c r="C30" s="617" t="s">
        <v>281</v>
      </c>
      <c r="D30" s="617"/>
      <c r="E30" s="617"/>
      <c r="F30" s="617"/>
      <c r="G30" s="617"/>
      <c r="H30" s="617"/>
      <c r="I30" s="617"/>
      <c r="J30" s="617"/>
      <c r="K30" s="617"/>
      <c r="L30" s="849"/>
      <c r="M30" s="849"/>
      <c r="N30" s="849"/>
      <c r="O30" s="849"/>
      <c r="P30" s="849"/>
      <c r="Q30" s="849"/>
      <c r="R30" s="849"/>
      <c r="S30" s="849"/>
      <c r="T30" s="849"/>
      <c r="U30" s="849"/>
      <c r="V30" s="849"/>
      <c r="W30" s="849"/>
      <c r="X30" s="849"/>
      <c r="Y30" s="849"/>
      <c r="Z30" s="849"/>
      <c r="AA30" s="849"/>
      <c r="AB30" s="849"/>
      <c r="AC30" s="849"/>
      <c r="AD30" s="849"/>
      <c r="AE30" s="849"/>
      <c r="AF30" s="849"/>
      <c r="AG30" s="849"/>
      <c r="AH30" s="849"/>
      <c r="AI30" s="849"/>
      <c r="AJ30" s="849"/>
      <c r="AK30" s="849"/>
      <c r="AL30" s="849"/>
      <c r="AN30" s="3"/>
    </row>
    <row r="31" spans="2:40" ht="13.5" customHeight="1">
      <c r="B31" s="535"/>
      <c r="C31" s="617" t="s">
        <v>282</v>
      </c>
      <c r="D31" s="617"/>
      <c r="E31" s="617"/>
      <c r="F31" s="617"/>
      <c r="G31" s="617"/>
      <c r="H31" s="617"/>
      <c r="I31" s="617"/>
      <c r="J31" s="617"/>
      <c r="K31" s="617"/>
      <c r="L31" s="850" t="s">
        <v>367</v>
      </c>
      <c r="M31" s="851"/>
      <c r="N31" s="851"/>
      <c r="O31" s="851"/>
      <c r="P31" s="851"/>
      <c r="Q31" s="851"/>
      <c r="R31" s="851"/>
      <c r="S31" s="851"/>
      <c r="T31" s="851"/>
      <c r="U31" s="851"/>
      <c r="V31" s="851"/>
      <c r="W31" s="851"/>
      <c r="X31" s="851"/>
      <c r="Y31" s="851"/>
      <c r="Z31" s="851"/>
      <c r="AA31" s="851"/>
      <c r="AB31" s="851"/>
      <c r="AC31" s="851"/>
      <c r="AD31" s="851"/>
      <c r="AE31" s="851"/>
      <c r="AF31" s="851"/>
      <c r="AG31" s="851"/>
      <c r="AH31" s="851"/>
      <c r="AI31" s="851"/>
      <c r="AJ31" s="851"/>
      <c r="AK31" s="851"/>
      <c r="AL31" s="852"/>
      <c r="AN31" s="3"/>
    </row>
    <row r="32" spans="2:40" ht="14.25" customHeight="1">
      <c r="B32" s="535"/>
      <c r="C32" s="617"/>
      <c r="D32" s="617"/>
      <c r="E32" s="617"/>
      <c r="F32" s="617"/>
      <c r="G32" s="617"/>
      <c r="H32" s="617"/>
      <c r="I32" s="617"/>
      <c r="J32" s="617"/>
      <c r="K32" s="617"/>
      <c r="L32" s="853" t="s">
        <v>368</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854"/>
      <c r="AN32" s="3"/>
    </row>
    <row r="33" spans="2:40">
      <c r="B33" s="536"/>
      <c r="C33" s="617"/>
      <c r="D33" s="617"/>
      <c r="E33" s="617"/>
      <c r="F33" s="617"/>
      <c r="G33" s="617"/>
      <c r="H33" s="617"/>
      <c r="I33" s="617"/>
      <c r="J33" s="617"/>
      <c r="K33" s="617"/>
      <c r="L33" s="855"/>
      <c r="M33" s="856"/>
      <c r="N33" s="578"/>
      <c r="O33" s="578"/>
      <c r="P33" s="578"/>
      <c r="Q33" s="578"/>
      <c r="R33" s="578"/>
      <c r="S33" s="578"/>
      <c r="T33" s="578"/>
      <c r="U33" s="578"/>
      <c r="V33" s="578"/>
      <c r="W33" s="578"/>
      <c r="X33" s="578"/>
      <c r="Y33" s="578"/>
      <c r="Z33" s="578"/>
      <c r="AA33" s="578"/>
      <c r="AB33" s="578"/>
      <c r="AC33" s="856"/>
      <c r="AD33" s="856"/>
      <c r="AE33" s="856"/>
      <c r="AF33" s="856"/>
      <c r="AG33" s="856"/>
      <c r="AH33" s="578"/>
      <c r="AI33" s="578"/>
      <c r="AJ33" s="578"/>
      <c r="AK33" s="578"/>
      <c r="AL33" s="579"/>
      <c r="AN33" s="3"/>
    </row>
    <row r="34" spans="2:40" ht="13.5" customHeight="1">
      <c r="B34" s="534" t="s">
        <v>337</v>
      </c>
      <c r="C34" s="506" t="s">
        <v>284</v>
      </c>
      <c r="D34" s="507"/>
      <c r="E34" s="507"/>
      <c r="F34" s="507"/>
      <c r="G34" s="507"/>
      <c r="H34" s="507"/>
      <c r="I34" s="507"/>
      <c r="J34" s="507"/>
      <c r="K34" s="507"/>
      <c r="L34" s="507"/>
      <c r="M34" s="841" t="s">
        <v>285</v>
      </c>
      <c r="N34" s="816"/>
      <c r="O34" s="53" t="s">
        <v>338</v>
      </c>
      <c r="P34" s="49"/>
      <c r="Q34" s="50"/>
      <c r="R34" s="481" t="s">
        <v>287</v>
      </c>
      <c r="S34" s="482"/>
      <c r="T34" s="482"/>
      <c r="U34" s="482"/>
      <c r="V34" s="482"/>
      <c r="W34" s="482"/>
      <c r="X34" s="483"/>
      <c r="Y34" s="843" t="s">
        <v>288</v>
      </c>
      <c r="Z34" s="844"/>
      <c r="AA34" s="844"/>
      <c r="AB34" s="845"/>
      <c r="AC34" s="846" t="s">
        <v>289</v>
      </c>
      <c r="AD34" s="847"/>
      <c r="AE34" s="847"/>
      <c r="AF34" s="847"/>
      <c r="AG34" s="848"/>
      <c r="AH34" s="828" t="s">
        <v>339</v>
      </c>
      <c r="AI34" s="829"/>
      <c r="AJ34" s="829"/>
      <c r="AK34" s="829"/>
      <c r="AL34" s="830"/>
      <c r="AN34" s="3"/>
    </row>
    <row r="35" spans="2:40" ht="14.25" customHeight="1">
      <c r="B35" s="535"/>
      <c r="C35" s="509"/>
      <c r="D35" s="510"/>
      <c r="E35" s="510"/>
      <c r="F35" s="510"/>
      <c r="G35" s="510"/>
      <c r="H35" s="510"/>
      <c r="I35" s="510"/>
      <c r="J35" s="510"/>
      <c r="K35" s="510"/>
      <c r="L35" s="510"/>
      <c r="M35" s="842"/>
      <c r="N35" s="819"/>
      <c r="O35" s="54" t="s">
        <v>340</v>
      </c>
      <c r="P35" s="51"/>
      <c r="Q35" s="52"/>
      <c r="R35" s="484"/>
      <c r="S35" s="485"/>
      <c r="T35" s="485"/>
      <c r="U35" s="485"/>
      <c r="V35" s="485"/>
      <c r="W35" s="485"/>
      <c r="X35" s="486"/>
      <c r="Y35" s="55" t="s">
        <v>290</v>
      </c>
      <c r="Z35" s="14"/>
      <c r="AA35" s="14"/>
      <c r="AB35" s="14"/>
      <c r="AC35" s="831" t="s">
        <v>291</v>
      </c>
      <c r="AD35" s="832"/>
      <c r="AE35" s="832"/>
      <c r="AF35" s="832"/>
      <c r="AG35" s="833"/>
      <c r="AH35" s="834" t="s">
        <v>341</v>
      </c>
      <c r="AI35" s="835"/>
      <c r="AJ35" s="835"/>
      <c r="AK35" s="835"/>
      <c r="AL35" s="836"/>
      <c r="AN35" s="3"/>
    </row>
    <row r="36" spans="2:40" ht="14.25" customHeight="1">
      <c r="B36" s="535"/>
      <c r="C36" s="501"/>
      <c r="D36" s="68"/>
      <c r="E36" s="821" t="s">
        <v>42</v>
      </c>
      <c r="F36" s="821"/>
      <c r="G36" s="821"/>
      <c r="H36" s="821"/>
      <c r="I36" s="821"/>
      <c r="J36" s="821"/>
      <c r="K36" s="821"/>
      <c r="L36" s="837"/>
      <c r="M36" s="37"/>
      <c r="N36" s="36"/>
      <c r="O36" s="18"/>
      <c r="P36" s="19"/>
      <c r="Q36" s="36"/>
      <c r="R36" s="11" t="s">
        <v>369</v>
      </c>
      <c r="S36" s="5"/>
      <c r="T36" s="5"/>
      <c r="U36" s="5"/>
      <c r="V36" s="5"/>
      <c r="W36" s="5"/>
      <c r="X36" s="5"/>
      <c r="Y36" s="9"/>
      <c r="Z36" s="30"/>
      <c r="AA36" s="30"/>
      <c r="AB36" s="30"/>
      <c r="AC36" s="15"/>
      <c r="AD36" s="16"/>
      <c r="AE36" s="16"/>
      <c r="AF36" s="16"/>
      <c r="AG36" s="17"/>
      <c r="AH36" s="15"/>
      <c r="AI36" s="16"/>
      <c r="AJ36" s="16"/>
      <c r="AK36" s="16"/>
      <c r="AL36" s="17" t="s">
        <v>342</v>
      </c>
      <c r="AN36" s="3"/>
    </row>
    <row r="37" spans="2:40" ht="14.25" customHeight="1">
      <c r="B37" s="535"/>
      <c r="C37" s="501"/>
      <c r="D37" s="68"/>
      <c r="E37" s="821" t="s">
        <v>296</v>
      </c>
      <c r="F37" s="822"/>
      <c r="G37" s="822"/>
      <c r="H37" s="822"/>
      <c r="I37" s="822"/>
      <c r="J37" s="822"/>
      <c r="K37" s="822"/>
      <c r="L37" s="823"/>
      <c r="M37" s="37"/>
      <c r="N37" s="36"/>
      <c r="O37" s="18"/>
      <c r="P37" s="19"/>
      <c r="Q37" s="36"/>
      <c r="R37" s="11" t="s">
        <v>369</v>
      </c>
      <c r="S37" s="5"/>
      <c r="T37" s="5"/>
      <c r="U37" s="5"/>
      <c r="V37" s="5"/>
      <c r="W37" s="5"/>
      <c r="X37" s="5"/>
      <c r="Y37" s="9"/>
      <c r="Z37" s="30"/>
      <c r="AA37" s="30"/>
      <c r="AB37" s="30"/>
      <c r="AC37" s="15"/>
      <c r="AD37" s="16"/>
      <c r="AE37" s="16"/>
      <c r="AF37" s="16"/>
      <c r="AG37" s="17"/>
      <c r="AH37" s="15"/>
      <c r="AI37" s="16"/>
      <c r="AJ37" s="16"/>
      <c r="AK37" s="16"/>
      <c r="AL37" s="17" t="s">
        <v>342</v>
      </c>
      <c r="AN37" s="3"/>
    </row>
    <row r="38" spans="2:40" ht="14.25" customHeight="1">
      <c r="B38" s="535"/>
      <c r="C38" s="501"/>
      <c r="D38" s="68"/>
      <c r="E38" s="821" t="s">
        <v>102</v>
      </c>
      <c r="F38" s="822"/>
      <c r="G38" s="822"/>
      <c r="H38" s="822"/>
      <c r="I38" s="822"/>
      <c r="J38" s="822"/>
      <c r="K38" s="822"/>
      <c r="L38" s="823"/>
      <c r="M38" s="37"/>
      <c r="N38" s="36"/>
      <c r="O38" s="18"/>
      <c r="P38" s="19"/>
      <c r="Q38" s="36"/>
      <c r="R38" s="11" t="s">
        <v>369</v>
      </c>
      <c r="S38" s="5"/>
      <c r="T38" s="5"/>
      <c r="U38" s="5"/>
      <c r="V38" s="5"/>
      <c r="W38" s="5"/>
      <c r="X38" s="5"/>
      <c r="Y38" s="9"/>
      <c r="Z38" s="30"/>
      <c r="AA38" s="30"/>
      <c r="AB38" s="30"/>
      <c r="AC38" s="15"/>
      <c r="AD38" s="16"/>
      <c r="AE38" s="16"/>
      <c r="AF38" s="16"/>
      <c r="AG38" s="17"/>
      <c r="AH38" s="15"/>
      <c r="AI38" s="16"/>
      <c r="AJ38" s="16"/>
      <c r="AK38" s="16"/>
      <c r="AL38" s="17" t="s">
        <v>342</v>
      </c>
      <c r="AN38" s="3"/>
    </row>
    <row r="39" spans="2:40" ht="14.25" customHeight="1">
      <c r="B39" s="535"/>
      <c r="C39" s="501"/>
      <c r="D39" s="68"/>
      <c r="E39" s="821" t="s">
        <v>300</v>
      </c>
      <c r="F39" s="822"/>
      <c r="G39" s="822"/>
      <c r="H39" s="822"/>
      <c r="I39" s="822"/>
      <c r="J39" s="822"/>
      <c r="K39" s="822"/>
      <c r="L39" s="823"/>
      <c r="M39" s="37"/>
      <c r="N39" s="36"/>
      <c r="O39" s="18"/>
      <c r="P39" s="19"/>
      <c r="Q39" s="36"/>
      <c r="R39" s="11" t="s">
        <v>369</v>
      </c>
      <c r="S39" s="5"/>
      <c r="T39" s="5"/>
      <c r="U39" s="5"/>
      <c r="V39" s="5"/>
      <c r="W39" s="5"/>
      <c r="X39" s="5"/>
      <c r="Y39" s="9"/>
      <c r="Z39" s="30"/>
      <c r="AA39" s="30"/>
      <c r="AB39" s="30"/>
      <c r="AC39" s="15"/>
      <c r="AD39" s="16"/>
      <c r="AE39" s="16"/>
      <c r="AF39" s="16"/>
      <c r="AG39" s="17"/>
      <c r="AH39" s="15"/>
      <c r="AI39" s="16"/>
      <c r="AJ39" s="16"/>
      <c r="AK39" s="16"/>
      <c r="AL39" s="17" t="s">
        <v>342</v>
      </c>
      <c r="AN39" s="3"/>
    </row>
    <row r="40" spans="2:40" ht="14.25" customHeight="1">
      <c r="B40" s="535"/>
      <c r="C40" s="501"/>
      <c r="D40" s="68"/>
      <c r="E40" s="821" t="s">
        <v>200</v>
      </c>
      <c r="F40" s="822"/>
      <c r="G40" s="822"/>
      <c r="H40" s="822"/>
      <c r="I40" s="822"/>
      <c r="J40" s="822"/>
      <c r="K40" s="822"/>
      <c r="L40" s="823"/>
      <c r="M40" s="37"/>
      <c r="N40" s="36"/>
      <c r="O40" s="18"/>
      <c r="P40" s="19"/>
      <c r="Q40" s="36"/>
      <c r="R40" s="11" t="s">
        <v>369</v>
      </c>
      <c r="S40" s="5"/>
      <c r="T40" s="5"/>
      <c r="U40" s="5"/>
      <c r="V40" s="5"/>
      <c r="W40" s="5"/>
      <c r="X40" s="5"/>
      <c r="Y40" s="9"/>
      <c r="Z40" s="30"/>
      <c r="AA40" s="30"/>
      <c r="AB40" s="30"/>
      <c r="AC40" s="15"/>
      <c r="AD40" s="16"/>
      <c r="AE40" s="16"/>
      <c r="AF40" s="16"/>
      <c r="AG40" s="17"/>
      <c r="AH40" s="15"/>
      <c r="AI40" s="16"/>
      <c r="AJ40" s="16"/>
      <c r="AK40" s="16"/>
      <c r="AL40" s="17" t="s">
        <v>342</v>
      </c>
      <c r="AN40" s="3"/>
    </row>
    <row r="41" spans="2:40" ht="14.25" customHeight="1" thickBot="1">
      <c r="B41" s="535"/>
      <c r="C41" s="501"/>
      <c r="D41" s="69"/>
      <c r="E41" s="838" t="s">
        <v>343</v>
      </c>
      <c r="F41" s="839"/>
      <c r="G41" s="839"/>
      <c r="H41" s="839"/>
      <c r="I41" s="839"/>
      <c r="J41" s="839"/>
      <c r="K41" s="839"/>
      <c r="L41" s="840"/>
      <c r="M41" s="70"/>
      <c r="N41" s="35"/>
      <c r="O41" s="79"/>
      <c r="P41" s="34"/>
      <c r="Q41" s="35"/>
      <c r="R41" s="4" t="s">
        <v>369</v>
      </c>
      <c r="S41" s="80"/>
      <c r="T41" s="80"/>
      <c r="U41" s="80"/>
      <c r="V41" s="80"/>
      <c r="W41" s="80"/>
      <c r="X41" s="80"/>
      <c r="Y41" s="6"/>
      <c r="Z41" s="66"/>
      <c r="AA41" s="66"/>
      <c r="AB41" s="66"/>
      <c r="AC41" s="56"/>
      <c r="AD41" s="57"/>
      <c r="AE41" s="57"/>
      <c r="AF41" s="57"/>
      <c r="AG41" s="58"/>
      <c r="AH41" s="56"/>
      <c r="AI41" s="57"/>
      <c r="AJ41" s="57"/>
      <c r="AK41" s="57"/>
      <c r="AL41" s="58" t="s">
        <v>342</v>
      </c>
      <c r="AN41" s="3"/>
    </row>
    <row r="42" spans="2:40" ht="14.25" customHeight="1" thickTop="1">
      <c r="B42" s="535"/>
      <c r="C42" s="501"/>
      <c r="D42" s="71"/>
      <c r="E42" s="826" t="s">
        <v>370</v>
      </c>
      <c r="F42" s="826"/>
      <c r="G42" s="826"/>
      <c r="H42" s="826"/>
      <c r="I42" s="826"/>
      <c r="J42" s="826"/>
      <c r="K42" s="826"/>
      <c r="L42" s="827"/>
      <c r="M42" s="72"/>
      <c r="N42" s="74"/>
      <c r="O42" s="81"/>
      <c r="P42" s="73"/>
      <c r="Q42" s="74"/>
      <c r="R42" s="82" t="s">
        <v>369</v>
      </c>
      <c r="S42" s="83"/>
      <c r="T42" s="83"/>
      <c r="U42" s="83"/>
      <c r="V42" s="83"/>
      <c r="W42" s="83"/>
      <c r="X42" s="83"/>
      <c r="Y42" s="75"/>
      <c r="Z42" s="76"/>
      <c r="AA42" s="76"/>
      <c r="AB42" s="76"/>
      <c r="AC42" s="84"/>
      <c r="AD42" s="77"/>
      <c r="AE42" s="77"/>
      <c r="AF42" s="77"/>
      <c r="AG42" s="78"/>
      <c r="AH42" s="84"/>
      <c r="AI42" s="77"/>
      <c r="AJ42" s="77"/>
      <c r="AK42" s="77"/>
      <c r="AL42" s="78" t="s">
        <v>342</v>
      </c>
      <c r="AN42" s="3"/>
    </row>
    <row r="43" spans="2:40" ht="14.25" customHeight="1">
      <c r="B43" s="535"/>
      <c r="C43" s="501"/>
      <c r="D43" s="68"/>
      <c r="E43" s="821" t="s">
        <v>214</v>
      </c>
      <c r="F43" s="822"/>
      <c r="G43" s="822"/>
      <c r="H43" s="822"/>
      <c r="I43" s="822"/>
      <c r="J43" s="822"/>
      <c r="K43" s="822"/>
      <c r="L43" s="823"/>
      <c r="M43" s="37"/>
      <c r="N43" s="36"/>
      <c r="O43" s="18"/>
      <c r="P43" s="19"/>
      <c r="Q43" s="36"/>
      <c r="R43" s="11" t="s">
        <v>369</v>
      </c>
      <c r="S43" s="5"/>
      <c r="T43" s="5"/>
      <c r="U43" s="5"/>
      <c r="V43" s="5"/>
      <c r="W43" s="5"/>
      <c r="X43" s="5"/>
      <c r="Y43" s="9"/>
      <c r="Z43" s="30"/>
      <c r="AA43" s="30"/>
      <c r="AB43" s="30"/>
      <c r="AC43" s="15"/>
      <c r="AD43" s="16"/>
      <c r="AE43" s="16"/>
      <c r="AF43" s="16"/>
      <c r="AG43" s="17"/>
      <c r="AH43" s="15"/>
      <c r="AI43" s="16"/>
      <c r="AJ43" s="16"/>
      <c r="AK43" s="16"/>
      <c r="AL43" s="17" t="s">
        <v>342</v>
      </c>
      <c r="AN43" s="3"/>
    </row>
    <row r="44" spans="2:40" ht="14.25" customHeight="1">
      <c r="B44" s="535"/>
      <c r="C44" s="501"/>
      <c r="D44" s="68"/>
      <c r="E44" s="821" t="s">
        <v>371</v>
      </c>
      <c r="F44" s="822"/>
      <c r="G44" s="822"/>
      <c r="H44" s="822"/>
      <c r="I44" s="822"/>
      <c r="J44" s="822"/>
      <c r="K44" s="822"/>
      <c r="L44" s="823"/>
      <c r="M44" s="37"/>
      <c r="N44" s="36"/>
      <c r="O44" s="18"/>
      <c r="P44" s="19"/>
      <c r="Q44" s="36"/>
      <c r="R44" s="11" t="s">
        <v>369</v>
      </c>
      <c r="S44" s="5"/>
      <c r="T44" s="5"/>
      <c r="U44" s="5"/>
      <c r="V44" s="5"/>
      <c r="W44" s="5"/>
      <c r="X44" s="5"/>
      <c r="Y44" s="9"/>
      <c r="Z44" s="30"/>
      <c r="AA44" s="30"/>
      <c r="AB44" s="30"/>
      <c r="AC44" s="15"/>
      <c r="AD44" s="16"/>
      <c r="AE44" s="16"/>
      <c r="AF44" s="16"/>
      <c r="AG44" s="17"/>
      <c r="AH44" s="15"/>
      <c r="AI44" s="16"/>
      <c r="AJ44" s="16"/>
      <c r="AK44" s="16"/>
      <c r="AL44" s="17" t="s">
        <v>342</v>
      </c>
      <c r="AN44" s="3"/>
    </row>
    <row r="45" spans="2:40" ht="14.25" customHeight="1">
      <c r="B45" s="535"/>
      <c r="C45" s="501"/>
      <c r="D45" s="68"/>
      <c r="E45" s="821" t="s">
        <v>230</v>
      </c>
      <c r="F45" s="822"/>
      <c r="G45" s="822"/>
      <c r="H45" s="822"/>
      <c r="I45" s="822"/>
      <c r="J45" s="822"/>
      <c r="K45" s="822"/>
      <c r="L45" s="823"/>
      <c r="M45" s="37"/>
      <c r="N45" s="36"/>
      <c r="O45" s="18"/>
      <c r="P45" s="19"/>
      <c r="Q45" s="36"/>
      <c r="R45" s="11" t="s">
        <v>369</v>
      </c>
      <c r="S45" s="5"/>
      <c r="T45" s="5"/>
      <c r="U45" s="5"/>
      <c r="V45" s="5"/>
      <c r="W45" s="5"/>
      <c r="X45" s="5"/>
      <c r="Y45" s="9"/>
      <c r="Z45" s="30"/>
      <c r="AA45" s="30"/>
      <c r="AB45" s="30"/>
      <c r="AC45" s="15"/>
      <c r="AD45" s="16"/>
      <c r="AE45" s="16"/>
      <c r="AF45" s="16"/>
      <c r="AG45" s="17"/>
      <c r="AH45" s="15"/>
      <c r="AI45" s="16"/>
      <c r="AJ45" s="16"/>
      <c r="AK45" s="16"/>
      <c r="AL45" s="17" t="s">
        <v>342</v>
      </c>
      <c r="AN45" s="3"/>
    </row>
    <row r="46" spans="2:40" ht="14.25" customHeight="1">
      <c r="B46" s="535"/>
      <c r="C46" s="501"/>
      <c r="D46" s="68"/>
      <c r="E46" s="821" t="s">
        <v>307</v>
      </c>
      <c r="F46" s="822"/>
      <c r="G46" s="822"/>
      <c r="H46" s="822"/>
      <c r="I46" s="822"/>
      <c r="J46" s="822"/>
      <c r="K46" s="822"/>
      <c r="L46" s="823"/>
      <c r="M46" s="37"/>
      <c r="N46" s="36"/>
      <c r="O46" s="18"/>
      <c r="P46" s="19"/>
      <c r="Q46" s="36"/>
      <c r="R46" s="11" t="s">
        <v>369</v>
      </c>
      <c r="S46" s="5"/>
      <c r="T46" s="5"/>
      <c r="U46" s="5"/>
      <c r="V46" s="5"/>
      <c r="W46" s="5"/>
      <c r="X46" s="5"/>
      <c r="Y46" s="9"/>
      <c r="Z46" s="30"/>
      <c r="AA46" s="30"/>
      <c r="AB46" s="30"/>
      <c r="AC46" s="15"/>
      <c r="AD46" s="16"/>
      <c r="AE46" s="16"/>
      <c r="AF46" s="16"/>
      <c r="AG46" s="17"/>
      <c r="AH46" s="15"/>
      <c r="AI46" s="16"/>
      <c r="AJ46" s="16"/>
      <c r="AK46" s="16"/>
      <c r="AL46" s="17" t="s">
        <v>342</v>
      </c>
      <c r="AN46" s="3"/>
    </row>
    <row r="47" spans="2:40" ht="14.25" customHeight="1">
      <c r="B47" s="536"/>
      <c r="C47" s="501"/>
      <c r="D47" s="68"/>
      <c r="E47" s="821" t="s">
        <v>240</v>
      </c>
      <c r="F47" s="822"/>
      <c r="G47" s="822"/>
      <c r="H47" s="822"/>
      <c r="I47" s="822"/>
      <c r="J47" s="822"/>
      <c r="K47" s="822"/>
      <c r="L47" s="823"/>
      <c r="M47" s="37"/>
      <c r="N47" s="36"/>
      <c r="O47" s="18"/>
      <c r="P47" s="19"/>
      <c r="Q47" s="36"/>
      <c r="R47" s="11" t="s">
        <v>369</v>
      </c>
      <c r="S47" s="5"/>
      <c r="T47" s="5"/>
      <c r="U47" s="5"/>
      <c r="V47" s="5"/>
      <c r="W47" s="5"/>
      <c r="X47" s="5"/>
      <c r="Y47" s="9"/>
      <c r="Z47" s="30"/>
      <c r="AA47" s="30"/>
      <c r="AB47" s="30"/>
      <c r="AC47" s="15"/>
      <c r="AD47" s="16"/>
      <c r="AE47" s="16"/>
      <c r="AF47" s="16"/>
      <c r="AG47" s="17"/>
      <c r="AH47" s="15"/>
      <c r="AI47" s="16"/>
      <c r="AJ47" s="16"/>
      <c r="AK47" s="16"/>
      <c r="AL47" s="17" t="s">
        <v>342</v>
      </c>
      <c r="AN47" s="3"/>
    </row>
    <row r="48" spans="2:40" ht="14.25" customHeight="1">
      <c r="B48" s="824" t="s">
        <v>344</v>
      </c>
      <c r="C48" s="824"/>
      <c r="D48" s="824"/>
      <c r="E48" s="824"/>
      <c r="F48" s="824"/>
      <c r="G48" s="824"/>
      <c r="H48" s="824"/>
      <c r="I48" s="824"/>
      <c r="J48" s="824"/>
      <c r="K48" s="8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824" t="s">
        <v>345</v>
      </c>
      <c r="C49" s="824"/>
      <c r="D49" s="824"/>
      <c r="E49" s="824"/>
      <c r="F49" s="824"/>
      <c r="G49" s="824"/>
      <c r="H49" s="824"/>
      <c r="I49" s="824"/>
      <c r="J49" s="824"/>
      <c r="K49" s="8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18" t="s">
        <v>311</v>
      </c>
      <c r="C50" s="518"/>
      <c r="D50" s="518"/>
      <c r="E50" s="518"/>
      <c r="F50" s="518"/>
      <c r="G50" s="518"/>
      <c r="H50" s="518"/>
      <c r="I50" s="518"/>
      <c r="J50" s="518"/>
      <c r="K50" s="518"/>
      <c r="L50" s="61"/>
      <c r="M50" s="62"/>
      <c r="N50" s="62"/>
      <c r="O50" s="62"/>
      <c r="P50" s="62"/>
      <c r="Q50" s="62"/>
      <c r="R50" s="63"/>
      <c r="S50" s="63"/>
      <c r="T50" s="63"/>
      <c r="U50" s="64"/>
      <c r="V50" s="9" t="s">
        <v>346</v>
      </c>
      <c r="W50" s="10"/>
      <c r="X50" s="10"/>
      <c r="Y50" s="10"/>
      <c r="Z50" s="30"/>
      <c r="AA50" s="30"/>
      <c r="AB50" s="30"/>
      <c r="AC50" s="16"/>
      <c r="AD50" s="16"/>
      <c r="AE50" s="16"/>
      <c r="AF50" s="16"/>
      <c r="AG50" s="16"/>
      <c r="AH50" s="47"/>
      <c r="AI50" s="16"/>
      <c r="AJ50" s="16"/>
      <c r="AK50" s="16"/>
      <c r="AL50" s="17"/>
      <c r="AN50" s="3"/>
    </row>
    <row r="51" spans="2:40" ht="14.25" customHeight="1">
      <c r="B51" s="813" t="s">
        <v>347</v>
      </c>
      <c r="C51" s="813"/>
      <c r="D51" s="813"/>
      <c r="E51" s="813"/>
      <c r="F51" s="813"/>
      <c r="G51" s="813"/>
      <c r="H51" s="813"/>
      <c r="I51" s="813"/>
      <c r="J51" s="813"/>
      <c r="K51" s="8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31" t="s">
        <v>312</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00" t="s">
        <v>313</v>
      </c>
      <c r="C53" s="503" t="s">
        <v>314</v>
      </c>
      <c r="D53" s="504"/>
      <c r="E53" s="504"/>
      <c r="F53" s="504"/>
      <c r="G53" s="504"/>
      <c r="H53" s="504"/>
      <c r="I53" s="504"/>
      <c r="J53" s="504"/>
      <c r="K53" s="504"/>
      <c r="L53" s="504"/>
      <c r="M53" s="504"/>
      <c r="N53" s="504"/>
      <c r="O53" s="504"/>
      <c r="P53" s="504"/>
      <c r="Q53" s="504"/>
      <c r="R53" s="504"/>
      <c r="S53" s="504"/>
      <c r="T53" s="505"/>
      <c r="U53" s="503" t="s">
        <v>315</v>
      </c>
      <c r="V53" s="583"/>
      <c r="W53" s="583"/>
      <c r="X53" s="583"/>
      <c r="Y53" s="583"/>
      <c r="Z53" s="583"/>
      <c r="AA53" s="583"/>
      <c r="AB53" s="583"/>
      <c r="AC53" s="583"/>
      <c r="AD53" s="583"/>
      <c r="AE53" s="583"/>
      <c r="AF53" s="583"/>
      <c r="AG53" s="583"/>
      <c r="AH53" s="583"/>
      <c r="AI53" s="583"/>
      <c r="AJ53" s="583"/>
      <c r="AK53" s="583"/>
      <c r="AL53" s="814"/>
      <c r="AN53" s="3"/>
    </row>
    <row r="54" spans="2:40">
      <c r="B54" s="501"/>
      <c r="C54" s="815"/>
      <c r="D54" s="581"/>
      <c r="E54" s="581"/>
      <c r="F54" s="581"/>
      <c r="G54" s="581"/>
      <c r="H54" s="581"/>
      <c r="I54" s="581"/>
      <c r="J54" s="581"/>
      <c r="K54" s="581"/>
      <c r="L54" s="581"/>
      <c r="M54" s="581"/>
      <c r="N54" s="581"/>
      <c r="O54" s="581"/>
      <c r="P54" s="581"/>
      <c r="Q54" s="581"/>
      <c r="R54" s="581"/>
      <c r="S54" s="581"/>
      <c r="T54" s="816"/>
      <c r="U54" s="815"/>
      <c r="V54" s="581"/>
      <c r="W54" s="581"/>
      <c r="X54" s="581"/>
      <c r="Y54" s="581"/>
      <c r="Z54" s="581"/>
      <c r="AA54" s="581"/>
      <c r="AB54" s="581"/>
      <c r="AC54" s="581"/>
      <c r="AD54" s="581"/>
      <c r="AE54" s="581"/>
      <c r="AF54" s="581"/>
      <c r="AG54" s="581"/>
      <c r="AH54" s="581"/>
      <c r="AI54" s="581"/>
      <c r="AJ54" s="581"/>
      <c r="AK54" s="581"/>
      <c r="AL54" s="816"/>
      <c r="AN54" s="3"/>
    </row>
    <row r="55" spans="2:40">
      <c r="B55" s="501"/>
      <c r="C55" s="817"/>
      <c r="D55" s="818"/>
      <c r="E55" s="818"/>
      <c r="F55" s="818"/>
      <c r="G55" s="818"/>
      <c r="H55" s="818"/>
      <c r="I55" s="818"/>
      <c r="J55" s="818"/>
      <c r="K55" s="818"/>
      <c r="L55" s="818"/>
      <c r="M55" s="818"/>
      <c r="N55" s="818"/>
      <c r="O55" s="818"/>
      <c r="P55" s="818"/>
      <c r="Q55" s="818"/>
      <c r="R55" s="818"/>
      <c r="S55" s="818"/>
      <c r="T55" s="819"/>
      <c r="U55" s="817"/>
      <c r="V55" s="818"/>
      <c r="W55" s="818"/>
      <c r="X55" s="818"/>
      <c r="Y55" s="818"/>
      <c r="Z55" s="818"/>
      <c r="AA55" s="818"/>
      <c r="AB55" s="818"/>
      <c r="AC55" s="818"/>
      <c r="AD55" s="818"/>
      <c r="AE55" s="818"/>
      <c r="AF55" s="818"/>
      <c r="AG55" s="818"/>
      <c r="AH55" s="818"/>
      <c r="AI55" s="818"/>
      <c r="AJ55" s="818"/>
      <c r="AK55" s="818"/>
      <c r="AL55" s="819"/>
      <c r="AN55" s="3"/>
    </row>
    <row r="56" spans="2:40">
      <c r="B56" s="501"/>
      <c r="C56" s="817"/>
      <c r="D56" s="818"/>
      <c r="E56" s="818"/>
      <c r="F56" s="818"/>
      <c r="G56" s="818"/>
      <c r="H56" s="818"/>
      <c r="I56" s="818"/>
      <c r="J56" s="818"/>
      <c r="K56" s="818"/>
      <c r="L56" s="818"/>
      <c r="M56" s="818"/>
      <c r="N56" s="818"/>
      <c r="O56" s="818"/>
      <c r="P56" s="818"/>
      <c r="Q56" s="818"/>
      <c r="R56" s="818"/>
      <c r="S56" s="818"/>
      <c r="T56" s="819"/>
      <c r="U56" s="817"/>
      <c r="V56" s="818"/>
      <c r="W56" s="818"/>
      <c r="X56" s="818"/>
      <c r="Y56" s="818"/>
      <c r="Z56" s="818"/>
      <c r="AA56" s="818"/>
      <c r="AB56" s="818"/>
      <c r="AC56" s="818"/>
      <c r="AD56" s="818"/>
      <c r="AE56" s="818"/>
      <c r="AF56" s="818"/>
      <c r="AG56" s="818"/>
      <c r="AH56" s="818"/>
      <c r="AI56" s="818"/>
      <c r="AJ56" s="818"/>
      <c r="AK56" s="818"/>
      <c r="AL56" s="819"/>
      <c r="AN56" s="3"/>
    </row>
    <row r="57" spans="2:40">
      <c r="B57" s="502"/>
      <c r="C57" s="820"/>
      <c r="D57" s="583"/>
      <c r="E57" s="583"/>
      <c r="F57" s="583"/>
      <c r="G57" s="583"/>
      <c r="H57" s="583"/>
      <c r="I57" s="583"/>
      <c r="J57" s="583"/>
      <c r="K57" s="583"/>
      <c r="L57" s="583"/>
      <c r="M57" s="583"/>
      <c r="N57" s="583"/>
      <c r="O57" s="583"/>
      <c r="P57" s="583"/>
      <c r="Q57" s="583"/>
      <c r="R57" s="583"/>
      <c r="S57" s="583"/>
      <c r="T57" s="814"/>
      <c r="U57" s="820"/>
      <c r="V57" s="583"/>
      <c r="W57" s="583"/>
      <c r="X57" s="583"/>
      <c r="Y57" s="583"/>
      <c r="Z57" s="583"/>
      <c r="AA57" s="583"/>
      <c r="AB57" s="583"/>
      <c r="AC57" s="583"/>
      <c r="AD57" s="583"/>
      <c r="AE57" s="583"/>
      <c r="AF57" s="583"/>
      <c r="AG57" s="583"/>
      <c r="AH57" s="583"/>
      <c r="AI57" s="583"/>
      <c r="AJ57" s="583"/>
      <c r="AK57" s="583"/>
      <c r="AL57" s="814"/>
      <c r="AN57" s="3"/>
    </row>
    <row r="58" spans="2:40" ht="14.25" customHeight="1">
      <c r="B58" s="515" t="s">
        <v>316</v>
      </c>
      <c r="C58" s="516"/>
      <c r="D58" s="516"/>
      <c r="E58" s="516"/>
      <c r="F58" s="517"/>
      <c r="G58" s="518" t="s">
        <v>317</v>
      </c>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18"/>
      <c r="AI58" s="518"/>
      <c r="AJ58" s="518"/>
      <c r="AK58" s="518"/>
      <c r="AL58" s="518"/>
      <c r="AN58" s="3"/>
    </row>
    <row r="60" spans="2:40">
      <c r="B60" s="14" t="s">
        <v>348</v>
      </c>
    </row>
    <row r="61" spans="2:40">
      <c r="B61" s="14" t="s">
        <v>349</v>
      </c>
    </row>
    <row r="62" spans="2:40">
      <c r="B62" s="14" t="s">
        <v>350</v>
      </c>
    </row>
    <row r="63" spans="2:40">
      <c r="B63" s="14" t="s">
        <v>321</v>
      </c>
    </row>
    <row r="64" spans="2:40">
      <c r="B64" s="14" t="s">
        <v>322</v>
      </c>
    </row>
    <row r="65" spans="2:41">
      <c r="B65" s="14" t="s">
        <v>372</v>
      </c>
    </row>
    <row r="66" spans="2:41">
      <c r="B66" s="14" t="s">
        <v>373</v>
      </c>
      <c r="AN66" s="3"/>
      <c r="AO66" s="14"/>
    </row>
    <row r="67" spans="2:41">
      <c r="B67" s="14" t="s">
        <v>351</v>
      </c>
    </row>
    <row r="68" spans="2:41">
      <c r="B68" s="14" t="s">
        <v>352</v>
      </c>
    </row>
    <row r="69" spans="2:41">
      <c r="B69" s="14" t="s">
        <v>353</v>
      </c>
    </row>
    <row r="70" spans="2:41">
      <c r="B70" s="14" t="s">
        <v>328</v>
      </c>
    </row>
    <row r="84" spans="2:2" ht="12.75" customHeight="1">
      <c r="B84" s="46"/>
    </row>
    <row r="85" spans="2:2" ht="12.75" customHeight="1">
      <c r="B85" s="46" t="s">
        <v>354</v>
      </c>
    </row>
    <row r="86" spans="2:2" ht="12.75" customHeight="1">
      <c r="B86" s="46" t="s">
        <v>355</v>
      </c>
    </row>
    <row r="87" spans="2:2" ht="12.75" customHeight="1">
      <c r="B87" s="46" t="s">
        <v>356</v>
      </c>
    </row>
    <row r="88" spans="2:2" ht="12.75" customHeight="1">
      <c r="B88" s="46" t="s">
        <v>357</v>
      </c>
    </row>
    <row r="89" spans="2:2" ht="12.75" customHeight="1">
      <c r="B89" s="46" t="s">
        <v>358</v>
      </c>
    </row>
    <row r="90" spans="2:2" ht="12.75" customHeight="1">
      <c r="B90" s="46" t="s">
        <v>359</v>
      </c>
    </row>
    <row r="91" spans="2:2" ht="12.75" customHeight="1">
      <c r="B91" s="46" t="s">
        <v>360</v>
      </c>
    </row>
    <row r="92" spans="2:2" ht="12.75" customHeight="1">
      <c r="B92" s="46" t="s">
        <v>361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別紙１－１</vt:lpstr>
      <vt:lpstr>別紙１－２</vt:lpstr>
      <vt:lpstr>別紙２</vt:lpstr>
      <vt:lpstr>別紙２（記載例）</vt:lpstr>
      <vt:lpstr>誓約書</vt:lpstr>
      <vt:lpstr>別紙●24</vt:lpstr>
      <vt:lpstr>誓約書!Print_Area</vt:lpstr>
      <vt:lpstr>'別紙１－１'!Print_Area</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川井　友輔</cp:lastModifiedBy>
  <cp:revision/>
  <cp:lastPrinted>2024-03-22T00:09:57Z</cp:lastPrinted>
  <dcterms:created xsi:type="dcterms:W3CDTF">2023-01-16T02:34:32Z</dcterms:created>
  <dcterms:modified xsi:type="dcterms:W3CDTF">2024-03-22T02:25:49Z</dcterms:modified>
  <cp:category/>
  <cp:contentStatus/>
</cp:coreProperties>
</file>