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E16002DC-9517-4C0C-9757-B4D91BFB0004}" xr6:coauthVersionLast="47" xr6:coauthVersionMax="47" xr10:uidLastSave="{00000000-0000-0000-0000-000000000000}"/>
  <bookViews>
    <workbookView xWindow="-108" yWindow="-108" windowWidth="23256" windowHeight="13896" xr2:uid="{E7E743B4-D319-4B4F-B687-E4DAAD804140}"/>
  </bookViews>
  <sheets>
    <sheet name="市町村一覧" sheetId="45" r:id="rId1"/>
    <sheet name="岸和田市" sheetId="2" r:id="rId2"/>
    <sheet name="池田市" sheetId="4" r:id="rId3"/>
    <sheet name="泉大津市" sheetId="6" r:id="rId4"/>
    <sheet name="貝塚市" sheetId="8" r:id="rId5"/>
    <sheet name="守口市" sheetId="9" r:id="rId6"/>
    <sheet name="茨木市" sheetId="11" r:id="rId7"/>
    <sheet name="泉佐野市" sheetId="13" r:id="rId8"/>
    <sheet name="富田林市" sheetId="14" r:id="rId9"/>
    <sheet name="河内長野市" sheetId="16" r:id="rId10"/>
    <sheet name="松原市" sheetId="17" r:id="rId11"/>
    <sheet name="大東市" sheetId="18" r:id="rId12"/>
    <sheet name="和泉市" sheetId="19" r:id="rId13"/>
    <sheet name="箕面市" sheetId="20" r:id="rId14"/>
    <sheet name="柏原市" sheetId="21" r:id="rId15"/>
    <sheet name="羽曳野市" sheetId="22" r:id="rId16"/>
    <sheet name="門真市" sheetId="23" r:id="rId17"/>
    <sheet name="摂津市" sheetId="24" r:id="rId18"/>
    <sheet name="高石市" sheetId="25" r:id="rId19"/>
    <sheet name="藤井寺市" sheetId="26" r:id="rId20"/>
    <sheet name="泉南市" sheetId="28" r:id="rId21"/>
    <sheet name="四條畷市" sheetId="29" r:id="rId22"/>
    <sheet name="交野市" sheetId="30" r:id="rId23"/>
    <sheet name="大阪狭山市" sheetId="32" r:id="rId24"/>
    <sheet name="阪南市" sheetId="33" r:id="rId25"/>
    <sheet name="島本町" sheetId="34" r:id="rId26"/>
    <sheet name="豊能郡" sheetId="35" r:id="rId27"/>
    <sheet name="泉南郡" sheetId="38" r:id="rId28"/>
    <sheet name="忠岡町" sheetId="37" r:id="rId29"/>
    <sheet name="南河内郡" sheetId="41" r:id="rId30"/>
    <sheet name="事業所一覧" sheetId="1" r:id="rId31"/>
  </sheets>
  <definedNames>
    <definedName name="_xlnm._FilterDatabase" localSheetId="30" hidden="1">事業所一覧!$A$3:$P$822</definedName>
    <definedName name="_xlnm.Print_Area" localSheetId="0">市町村一覧!$A$1:$AH$20</definedName>
    <definedName name="_xlnm.Print_Titles" localSheetId="30">事業所一覧!$1:$3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3" i="13" l="1"/>
  <c r="B13" i="13"/>
  <c r="C13" i="13"/>
  <c r="D13" i="13"/>
  <c r="E13" i="13"/>
  <c r="F13" i="13"/>
  <c r="G13" i="13"/>
  <c r="H13" i="13"/>
  <c r="I13" i="13"/>
  <c r="J13" i="13"/>
  <c r="K13" i="13"/>
  <c r="L13" i="13"/>
  <c r="M13" i="13"/>
  <c r="N13" i="13"/>
  <c r="A39" i="22"/>
  <c r="B39" i="22"/>
  <c r="C39" i="22"/>
  <c r="D39" i="22"/>
  <c r="E39" i="22"/>
  <c r="F39" i="22"/>
  <c r="G39" i="22"/>
  <c r="H39" i="22"/>
  <c r="I39" i="22"/>
  <c r="J39" i="22"/>
  <c r="K39" i="22"/>
  <c r="L39" i="22"/>
  <c r="M39" i="22"/>
  <c r="N39" i="22"/>
  <c r="A46" i="14"/>
  <c r="B46" i="14"/>
  <c r="C46" i="14"/>
  <c r="D46" i="14"/>
  <c r="E46" i="14"/>
  <c r="F46" i="14"/>
  <c r="G46" i="14"/>
  <c r="H46" i="14"/>
  <c r="I46" i="14"/>
  <c r="J46" i="14"/>
  <c r="K46" i="14"/>
  <c r="L46" i="14"/>
  <c r="M46" i="14"/>
  <c r="N46" i="14"/>
  <c r="A67" i="11"/>
  <c r="B67" i="11"/>
  <c r="C67" i="11"/>
  <c r="D67" i="11"/>
  <c r="E67" i="11"/>
  <c r="F67" i="11"/>
  <c r="G67" i="11"/>
  <c r="H67" i="11"/>
  <c r="I67" i="11"/>
  <c r="J67" i="11"/>
  <c r="K67" i="11"/>
  <c r="L67" i="11"/>
  <c r="M67" i="11"/>
  <c r="N67" i="11"/>
  <c r="A30" i="8"/>
  <c r="B30" i="8"/>
  <c r="C30" i="8"/>
  <c r="D30" i="8"/>
  <c r="E30" i="8"/>
  <c r="F30" i="8"/>
  <c r="G30" i="8"/>
  <c r="H30" i="8"/>
  <c r="I30" i="8"/>
  <c r="J30" i="8"/>
  <c r="K30" i="8"/>
  <c r="L30" i="8"/>
  <c r="M30" i="8"/>
  <c r="N30" i="8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31" i="4"/>
  <c r="M25" i="4"/>
  <c r="M26" i="4"/>
  <c r="M27" i="4"/>
  <c r="M28" i="4"/>
  <c r="M29" i="4"/>
  <c r="M21" i="4"/>
  <c r="M22" i="4"/>
  <c r="M23" i="4"/>
  <c r="M30" i="4"/>
  <c r="A16" i="38"/>
  <c r="B16" i="38"/>
  <c r="C16" i="38"/>
  <c r="D16" i="38"/>
  <c r="E16" i="38"/>
  <c r="F16" i="38"/>
  <c r="G16" i="38"/>
  <c r="H16" i="38"/>
  <c r="I16" i="38"/>
  <c r="J16" i="38"/>
  <c r="K16" i="38"/>
  <c r="L16" i="38"/>
  <c r="M16" i="38"/>
  <c r="A26" i="32"/>
  <c r="B26" i="32"/>
  <c r="C26" i="32"/>
  <c r="D26" i="32"/>
  <c r="E26" i="32"/>
  <c r="F26" i="32"/>
  <c r="G26" i="32"/>
  <c r="H26" i="32"/>
  <c r="I26" i="32"/>
  <c r="J26" i="32"/>
  <c r="K26" i="32"/>
  <c r="L26" i="32"/>
  <c r="M26" i="32"/>
  <c r="N26" i="32"/>
  <c r="A22" i="30"/>
  <c r="B22" i="30"/>
  <c r="C22" i="30"/>
  <c r="D22" i="30"/>
  <c r="E22" i="30"/>
  <c r="F22" i="30"/>
  <c r="G22" i="30"/>
  <c r="H22" i="30"/>
  <c r="I22" i="30"/>
  <c r="J22" i="30"/>
  <c r="K22" i="30"/>
  <c r="L22" i="30"/>
  <c r="M22" i="30"/>
  <c r="N22" i="30"/>
  <c r="A28" i="24"/>
  <c r="B28" i="24"/>
  <c r="C28" i="24"/>
  <c r="D28" i="24"/>
  <c r="E28" i="24"/>
  <c r="F28" i="24"/>
  <c r="G28" i="24"/>
  <c r="H28" i="24"/>
  <c r="I28" i="24"/>
  <c r="J28" i="24"/>
  <c r="K28" i="24"/>
  <c r="L28" i="24"/>
  <c r="M28" i="24"/>
  <c r="N28" i="24"/>
  <c r="A18" i="21"/>
  <c r="B18" i="21"/>
  <c r="C18" i="21"/>
  <c r="D18" i="21"/>
  <c r="E18" i="21"/>
  <c r="F18" i="21"/>
  <c r="G18" i="21"/>
  <c r="H18" i="21"/>
  <c r="I18" i="21"/>
  <c r="J18" i="21"/>
  <c r="K18" i="21"/>
  <c r="L18" i="21"/>
  <c r="M18" i="21"/>
  <c r="N18" i="21"/>
  <c r="A54" i="20"/>
  <c r="B54" i="20"/>
  <c r="C54" i="20"/>
  <c r="D54" i="20"/>
  <c r="E54" i="20"/>
  <c r="F54" i="20"/>
  <c r="G54" i="20"/>
  <c r="H54" i="20"/>
  <c r="I54" i="20"/>
  <c r="J54" i="20"/>
  <c r="K54" i="20"/>
  <c r="L54" i="20"/>
  <c r="M54" i="20"/>
  <c r="A49" i="19"/>
  <c r="B49" i="19"/>
  <c r="C49" i="19"/>
  <c r="D49" i="19"/>
  <c r="E49" i="19"/>
  <c r="F49" i="19"/>
  <c r="G49" i="19"/>
  <c r="H49" i="19"/>
  <c r="I49" i="19"/>
  <c r="J49" i="19"/>
  <c r="K49" i="19"/>
  <c r="L49" i="19"/>
  <c r="M49" i="19"/>
  <c r="N49" i="19"/>
  <c r="A45" i="18"/>
  <c r="B45" i="18"/>
  <c r="C45" i="18"/>
  <c r="D45" i="18"/>
  <c r="E45" i="18"/>
  <c r="F45" i="18"/>
  <c r="G45" i="18"/>
  <c r="H45" i="18"/>
  <c r="I45" i="18"/>
  <c r="J45" i="18"/>
  <c r="K45" i="18"/>
  <c r="L45" i="18"/>
  <c r="M45" i="18"/>
  <c r="A34" i="16"/>
  <c r="B34" i="16"/>
  <c r="C34" i="16"/>
  <c r="D34" i="16"/>
  <c r="E34" i="16"/>
  <c r="F34" i="16"/>
  <c r="G34" i="16"/>
  <c r="H34" i="16"/>
  <c r="I34" i="16"/>
  <c r="J34" i="16"/>
  <c r="K34" i="16"/>
  <c r="L34" i="16"/>
  <c r="M34" i="16"/>
  <c r="N34" i="16"/>
  <c r="A23" i="13"/>
  <c r="B23" i="13"/>
  <c r="C23" i="13"/>
  <c r="D23" i="13"/>
  <c r="E23" i="13"/>
  <c r="F23" i="13"/>
  <c r="G23" i="13"/>
  <c r="H23" i="13"/>
  <c r="I23" i="13"/>
  <c r="J23" i="13"/>
  <c r="K23" i="13"/>
  <c r="L23" i="13"/>
  <c r="M23" i="13"/>
  <c r="N23" i="13"/>
  <c r="A24" i="13"/>
  <c r="B24" i="13"/>
  <c r="C24" i="13"/>
  <c r="D24" i="13"/>
  <c r="E24" i="13"/>
  <c r="F24" i="13"/>
  <c r="G24" i="13"/>
  <c r="H24" i="13"/>
  <c r="I24" i="13"/>
  <c r="J24" i="13"/>
  <c r="K24" i="13"/>
  <c r="L24" i="13"/>
  <c r="M24" i="13"/>
  <c r="N24" i="13"/>
  <c r="A29" i="8"/>
  <c r="B29" i="8"/>
  <c r="C29" i="8"/>
  <c r="D29" i="8"/>
  <c r="E29" i="8"/>
  <c r="F29" i="8"/>
  <c r="G29" i="8"/>
  <c r="H29" i="8"/>
  <c r="I29" i="8"/>
  <c r="J29" i="8"/>
  <c r="K29" i="8"/>
  <c r="L29" i="8"/>
  <c r="M29" i="8"/>
  <c r="N29" i="8"/>
  <c r="A51" i="4"/>
  <c r="B51" i="4"/>
  <c r="C51" i="4"/>
  <c r="D51" i="4"/>
  <c r="E51" i="4"/>
  <c r="F51" i="4"/>
  <c r="G51" i="4"/>
  <c r="H51" i="4"/>
  <c r="I51" i="4"/>
  <c r="K51" i="4"/>
  <c r="L51" i="4"/>
  <c r="M51" i="4"/>
  <c r="A34" i="23"/>
  <c r="B34" i="23"/>
  <c r="C34" i="23"/>
  <c r="D34" i="23"/>
  <c r="E34" i="23"/>
  <c r="F34" i="23"/>
  <c r="G34" i="23"/>
  <c r="H34" i="23"/>
  <c r="I34" i="23"/>
  <c r="J34" i="23"/>
  <c r="K34" i="23"/>
  <c r="L34" i="23"/>
  <c r="M34" i="23"/>
  <c r="N34" i="23"/>
  <c r="A32" i="23"/>
  <c r="B32" i="23"/>
  <c r="C32" i="23"/>
  <c r="D32" i="23"/>
  <c r="E32" i="23"/>
  <c r="F32" i="23"/>
  <c r="G32" i="23"/>
  <c r="H32" i="23"/>
  <c r="I32" i="23"/>
  <c r="J32" i="23"/>
  <c r="K32" i="23"/>
  <c r="L32" i="23"/>
  <c r="M32" i="23"/>
  <c r="N32" i="23"/>
  <c r="A33" i="23"/>
  <c r="B33" i="23"/>
  <c r="C33" i="23"/>
  <c r="D33" i="23"/>
  <c r="E33" i="23"/>
  <c r="F33" i="23"/>
  <c r="G33" i="23"/>
  <c r="H33" i="23"/>
  <c r="I33" i="23"/>
  <c r="J33" i="23"/>
  <c r="K33" i="23"/>
  <c r="L33" i="23"/>
  <c r="M33" i="23"/>
  <c r="N33" i="23"/>
  <c r="A38" i="22"/>
  <c r="B38" i="22"/>
  <c r="C38" i="22"/>
  <c r="D38" i="22"/>
  <c r="E38" i="22"/>
  <c r="F38" i="22"/>
  <c r="G38" i="22"/>
  <c r="H38" i="22"/>
  <c r="I38" i="22"/>
  <c r="J38" i="22"/>
  <c r="K38" i="22"/>
  <c r="L38" i="22"/>
  <c r="M38" i="22"/>
  <c r="N38" i="22"/>
  <c r="A29" i="6"/>
  <c r="B29" i="6"/>
  <c r="C29" i="6"/>
  <c r="D29" i="6"/>
  <c r="E29" i="6"/>
  <c r="F29" i="6"/>
  <c r="G29" i="6"/>
  <c r="H29" i="6"/>
  <c r="I29" i="6"/>
  <c r="J29" i="6"/>
  <c r="K29" i="6"/>
  <c r="M29" i="6"/>
  <c r="A28" i="8"/>
  <c r="B28" i="8"/>
  <c r="C28" i="8"/>
  <c r="D28" i="8"/>
  <c r="E28" i="8"/>
  <c r="F28" i="8"/>
  <c r="G28" i="8"/>
  <c r="H28" i="8"/>
  <c r="I28" i="8"/>
  <c r="J28" i="8"/>
  <c r="K28" i="8"/>
  <c r="L28" i="8"/>
  <c r="M28" i="8"/>
  <c r="N28" i="8"/>
  <c r="A50" i="4"/>
  <c r="B50" i="4"/>
  <c r="C50" i="4"/>
  <c r="D50" i="4"/>
  <c r="E50" i="4"/>
  <c r="F50" i="4"/>
  <c r="G50" i="4"/>
  <c r="H50" i="4"/>
  <c r="I50" i="4"/>
  <c r="K50" i="4"/>
  <c r="L50" i="4"/>
  <c r="M50" i="4"/>
  <c r="A15" i="38"/>
  <c r="B15" i="38"/>
  <c r="C15" i="38"/>
  <c r="D15" i="38"/>
  <c r="E15" i="38"/>
  <c r="F15" i="38"/>
  <c r="G15" i="38"/>
  <c r="H15" i="38"/>
  <c r="I15" i="38"/>
  <c r="J15" i="38"/>
  <c r="K15" i="38"/>
  <c r="L15" i="38"/>
  <c r="M15" i="38"/>
  <c r="A26" i="28"/>
  <c r="B26" i="28"/>
  <c r="C26" i="28"/>
  <c r="D26" i="28"/>
  <c r="E26" i="28"/>
  <c r="F26" i="28"/>
  <c r="G26" i="28"/>
  <c r="H26" i="28"/>
  <c r="I26" i="28"/>
  <c r="J26" i="28"/>
  <c r="K26" i="28"/>
  <c r="L26" i="28"/>
  <c r="M26" i="28"/>
  <c r="N26" i="28"/>
  <c r="D54" i="2"/>
  <c r="N7" i="2"/>
  <c r="A12" i="33"/>
  <c r="B12" i="33"/>
  <c r="C12" i="33"/>
  <c r="D12" i="33"/>
  <c r="E12" i="33"/>
  <c r="F12" i="33"/>
  <c r="G12" i="33"/>
  <c r="H12" i="33"/>
  <c r="I12" i="33"/>
  <c r="J12" i="33"/>
  <c r="K12" i="33"/>
  <c r="L12" i="33"/>
  <c r="M12" i="33"/>
  <c r="N12" i="33"/>
  <c r="A53" i="20"/>
  <c r="B53" i="20"/>
  <c r="C53" i="20"/>
  <c r="D53" i="20"/>
  <c r="E53" i="20"/>
  <c r="F53" i="20"/>
  <c r="G53" i="20"/>
  <c r="H53" i="20"/>
  <c r="I53" i="20"/>
  <c r="J53" i="20"/>
  <c r="K53" i="20"/>
  <c r="L53" i="20"/>
  <c r="M53" i="20"/>
  <c r="A44" i="18"/>
  <c r="B44" i="18"/>
  <c r="C44" i="18"/>
  <c r="D44" i="18"/>
  <c r="E44" i="18"/>
  <c r="F44" i="18"/>
  <c r="G44" i="18"/>
  <c r="H44" i="18"/>
  <c r="I44" i="18"/>
  <c r="J44" i="18"/>
  <c r="K44" i="18"/>
  <c r="L44" i="18"/>
  <c r="M44" i="18"/>
  <c r="A43" i="18"/>
  <c r="B43" i="18"/>
  <c r="C43" i="18"/>
  <c r="D43" i="18"/>
  <c r="E43" i="18"/>
  <c r="F43" i="18"/>
  <c r="G43" i="18"/>
  <c r="H43" i="18"/>
  <c r="I43" i="18"/>
  <c r="J43" i="18"/>
  <c r="K43" i="18"/>
  <c r="L43" i="18"/>
  <c r="M43" i="18"/>
  <c r="A48" i="19"/>
  <c r="B48" i="19"/>
  <c r="C48" i="19"/>
  <c r="D48" i="19"/>
  <c r="E48" i="19"/>
  <c r="F48" i="19"/>
  <c r="G48" i="19"/>
  <c r="H48" i="19"/>
  <c r="I48" i="19"/>
  <c r="J48" i="19"/>
  <c r="K48" i="19"/>
  <c r="L48" i="19"/>
  <c r="M48" i="19"/>
  <c r="N48" i="19"/>
  <c r="A45" i="14"/>
  <c r="B45" i="14"/>
  <c r="C45" i="14"/>
  <c r="D45" i="14"/>
  <c r="E45" i="14"/>
  <c r="F45" i="14"/>
  <c r="G45" i="14"/>
  <c r="H45" i="14"/>
  <c r="I45" i="14"/>
  <c r="J45" i="14"/>
  <c r="K45" i="14"/>
  <c r="L45" i="14"/>
  <c r="M45" i="14"/>
  <c r="N45" i="14"/>
  <c r="A16" i="4"/>
  <c r="B16" i="4"/>
  <c r="C16" i="4"/>
  <c r="D16" i="4"/>
  <c r="E16" i="4"/>
  <c r="F16" i="4"/>
  <c r="G16" i="4"/>
  <c r="H16" i="4"/>
  <c r="I16" i="4"/>
  <c r="J16" i="4"/>
  <c r="K16" i="4"/>
  <c r="L16" i="4"/>
  <c r="M16" i="4"/>
  <c r="N16" i="4"/>
  <c r="B10" i="35" l="1"/>
  <c r="C10" i="35"/>
  <c r="D10" i="35"/>
  <c r="E10" i="35"/>
  <c r="F10" i="35"/>
  <c r="G10" i="35"/>
  <c r="H10" i="35"/>
  <c r="I10" i="35"/>
  <c r="J10" i="35"/>
  <c r="K10" i="35"/>
  <c r="L10" i="35"/>
  <c r="M10" i="35"/>
  <c r="N10" i="35"/>
  <c r="A10" i="35"/>
  <c r="A25" i="32" l="1"/>
  <c r="B25" i="32"/>
  <c r="C25" i="32"/>
  <c r="D25" i="32"/>
  <c r="E25" i="32"/>
  <c r="F25" i="32"/>
  <c r="G25" i="32"/>
  <c r="H25" i="32"/>
  <c r="I25" i="32"/>
  <c r="J25" i="32"/>
  <c r="K25" i="32"/>
  <c r="L25" i="32"/>
  <c r="M25" i="32"/>
  <c r="N25" i="32"/>
  <c r="A41" i="17"/>
  <c r="B41" i="17"/>
  <c r="C41" i="17"/>
  <c r="D41" i="17"/>
  <c r="E41" i="17"/>
  <c r="F41" i="17"/>
  <c r="G41" i="17"/>
  <c r="H41" i="17"/>
  <c r="I41" i="17"/>
  <c r="J41" i="17"/>
  <c r="K41" i="17"/>
  <c r="L41" i="17"/>
  <c r="M41" i="17"/>
  <c r="N41" i="17"/>
  <c r="A44" i="14"/>
  <c r="B44" i="14"/>
  <c r="C44" i="14"/>
  <c r="D44" i="14"/>
  <c r="E44" i="14"/>
  <c r="F44" i="14"/>
  <c r="G44" i="14"/>
  <c r="H44" i="14"/>
  <c r="I44" i="14"/>
  <c r="J44" i="14"/>
  <c r="K44" i="14"/>
  <c r="L44" i="14"/>
  <c r="M44" i="14"/>
  <c r="N44" i="14"/>
  <c r="A66" i="11"/>
  <c r="B66" i="11"/>
  <c r="C66" i="11"/>
  <c r="D66" i="11"/>
  <c r="E66" i="11"/>
  <c r="F66" i="11"/>
  <c r="G66" i="11"/>
  <c r="H66" i="11"/>
  <c r="I66" i="11"/>
  <c r="J66" i="11"/>
  <c r="K66" i="11"/>
  <c r="L66" i="11"/>
  <c r="M66" i="11"/>
  <c r="N66" i="11"/>
  <c r="A24" i="26"/>
  <c r="B24" i="26"/>
  <c r="C24" i="26"/>
  <c r="D24" i="26"/>
  <c r="E24" i="26"/>
  <c r="F24" i="26"/>
  <c r="G24" i="26"/>
  <c r="H24" i="26"/>
  <c r="I24" i="26"/>
  <c r="J24" i="26"/>
  <c r="K24" i="26"/>
  <c r="L24" i="26"/>
  <c r="M24" i="26"/>
  <c r="N24" i="26"/>
  <c r="A14" i="38"/>
  <c r="B14" i="38"/>
  <c r="C14" i="38"/>
  <c r="D14" i="38"/>
  <c r="E14" i="38"/>
  <c r="F14" i="38"/>
  <c r="G14" i="38"/>
  <c r="H14" i="38"/>
  <c r="I14" i="38"/>
  <c r="J14" i="38"/>
  <c r="K14" i="38"/>
  <c r="L14" i="38"/>
  <c r="M14" i="38"/>
  <c r="A25" i="28"/>
  <c r="B25" i="28"/>
  <c r="C25" i="28"/>
  <c r="D25" i="28"/>
  <c r="E25" i="28"/>
  <c r="F25" i="28"/>
  <c r="G25" i="28"/>
  <c r="H25" i="28"/>
  <c r="I25" i="28"/>
  <c r="J25" i="28"/>
  <c r="K25" i="28"/>
  <c r="L25" i="28"/>
  <c r="M25" i="28"/>
  <c r="N25" i="28"/>
  <c r="A23" i="26"/>
  <c r="B23" i="26"/>
  <c r="C23" i="26"/>
  <c r="D23" i="26"/>
  <c r="E23" i="26"/>
  <c r="F23" i="26"/>
  <c r="G23" i="26"/>
  <c r="H23" i="26"/>
  <c r="I23" i="26"/>
  <c r="J23" i="26"/>
  <c r="K23" i="26"/>
  <c r="L23" i="26"/>
  <c r="M23" i="26"/>
  <c r="N23" i="26"/>
  <c r="A37" i="22"/>
  <c r="B37" i="22"/>
  <c r="C37" i="22"/>
  <c r="D37" i="22"/>
  <c r="E37" i="22"/>
  <c r="F37" i="22"/>
  <c r="G37" i="22"/>
  <c r="H37" i="22"/>
  <c r="I37" i="22"/>
  <c r="J37" i="22"/>
  <c r="K37" i="22"/>
  <c r="L37" i="22"/>
  <c r="M37" i="22"/>
  <c r="N37" i="22"/>
  <c r="A17" i="21"/>
  <c r="B17" i="21"/>
  <c r="C17" i="21"/>
  <c r="D17" i="21"/>
  <c r="E17" i="21"/>
  <c r="F17" i="21"/>
  <c r="G17" i="21"/>
  <c r="H17" i="21"/>
  <c r="I17" i="21"/>
  <c r="J17" i="21"/>
  <c r="K17" i="21"/>
  <c r="L17" i="21"/>
  <c r="M17" i="21"/>
  <c r="N17" i="21"/>
  <c r="A40" i="17"/>
  <c r="B40" i="17"/>
  <c r="C40" i="17"/>
  <c r="D40" i="17"/>
  <c r="E40" i="17"/>
  <c r="F40" i="17"/>
  <c r="G40" i="17"/>
  <c r="H40" i="17"/>
  <c r="I40" i="17"/>
  <c r="J40" i="17"/>
  <c r="K40" i="17"/>
  <c r="L40" i="17"/>
  <c r="M40" i="17"/>
  <c r="N40" i="17"/>
  <c r="A51" i="9"/>
  <c r="B51" i="9"/>
  <c r="C51" i="9"/>
  <c r="D51" i="9"/>
  <c r="E51" i="9"/>
  <c r="F51" i="9"/>
  <c r="G51" i="9"/>
  <c r="H51" i="9"/>
  <c r="I51" i="9"/>
  <c r="J51" i="9"/>
  <c r="K51" i="9"/>
  <c r="L51" i="9"/>
  <c r="M51" i="9"/>
  <c r="A27" i="6"/>
  <c r="B27" i="6"/>
  <c r="C27" i="6"/>
  <c r="D27" i="6"/>
  <c r="E27" i="6"/>
  <c r="F27" i="6"/>
  <c r="G27" i="6"/>
  <c r="H27" i="6"/>
  <c r="I27" i="6"/>
  <c r="J27" i="6"/>
  <c r="K27" i="6"/>
  <c r="L27" i="6"/>
  <c r="M27" i="6"/>
  <c r="A28" i="6"/>
  <c r="B28" i="6"/>
  <c r="C28" i="6"/>
  <c r="D28" i="6"/>
  <c r="E28" i="6"/>
  <c r="F28" i="6"/>
  <c r="G28" i="6"/>
  <c r="H28" i="6"/>
  <c r="I28" i="6"/>
  <c r="J28" i="6"/>
  <c r="K28" i="6"/>
  <c r="M28" i="6"/>
  <c r="A49" i="4"/>
  <c r="B49" i="4"/>
  <c r="C49" i="4"/>
  <c r="D49" i="4"/>
  <c r="E49" i="4"/>
  <c r="F49" i="4"/>
  <c r="G49" i="4"/>
  <c r="H49" i="4"/>
  <c r="I49" i="4"/>
  <c r="K49" i="4"/>
  <c r="L49" i="4"/>
  <c r="M49" i="4"/>
  <c r="A12" i="38"/>
  <c r="B12" i="38"/>
  <c r="C12" i="38"/>
  <c r="D12" i="38"/>
  <c r="E12" i="38"/>
  <c r="F12" i="38"/>
  <c r="G12" i="38"/>
  <c r="H12" i="38"/>
  <c r="I12" i="38"/>
  <c r="J12" i="38"/>
  <c r="K12" i="38"/>
  <c r="L12" i="38"/>
  <c r="M12" i="38"/>
  <c r="A13" i="38"/>
  <c r="B13" i="38"/>
  <c r="C13" i="38"/>
  <c r="D13" i="38"/>
  <c r="E13" i="38"/>
  <c r="F13" i="38"/>
  <c r="G13" i="38"/>
  <c r="H13" i="38"/>
  <c r="I13" i="38"/>
  <c r="J13" i="38"/>
  <c r="K13" i="38"/>
  <c r="L13" i="38"/>
  <c r="M13" i="38"/>
  <c r="A15" i="34"/>
  <c r="B15" i="34"/>
  <c r="C15" i="34"/>
  <c r="D15" i="34"/>
  <c r="E15" i="34"/>
  <c r="F15" i="34"/>
  <c r="G15" i="34"/>
  <c r="H15" i="34"/>
  <c r="I15" i="34"/>
  <c r="J15" i="34"/>
  <c r="K15" i="34"/>
  <c r="L15" i="34"/>
  <c r="M15" i="34"/>
  <c r="N15" i="34"/>
  <c r="A5" i="35"/>
  <c r="B5" i="35"/>
  <c r="C5" i="35"/>
  <c r="D5" i="35"/>
  <c r="E5" i="35"/>
  <c r="F5" i="35"/>
  <c r="G5" i="35"/>
  <c r="H5" i="35"/>
  <c r="I5" i="35"/>
  <c r="J5" i="35"/>
  <c r="K5" i="35"/>
  <c r="L5" i="35"/>
  <c r="M5" i="35"/>
  <c r="N5" i="35"/>
  <c r="A24" i="28"/>
  <c r="B24" i="28"/>
  <c r="C24" i="28"/>
  <c r="D24" i="28"/>
  <c r="E24" i="28"/>
  <c r="F24" i="28"/>
  <c r="G24" i="28"/>
  <c r="H24" i="28"/>
  <c r="I24" i="28"/>
  <c r="J24" i="28"/>
  <c r="K24" i="28"/>
  <c r="L24" i="28"/>
  <c r="M24" i="28"/>
  <c r="N24" i="28"/>
  <c r="A22" i="26"/>
  <c r="B22" i="26"/>
  <c r="C22" i="26"/>
  <c r="D22" i="26"/>
  <c r="E22" i="26"/>
  <c r="F22" i="26"/>
  <c r="G22" i="26"/>
  <c r="H22" i="26"/>
  <c r="I22" i="26"/>
  <c r="J22" i="26"/>
  <c r="K22" i="26"/>
  <c r="L22" i="26"/>
  <c r="M22" i="26"/>
  <c r="N22" i="26"/>
  <c r="A20" i="25"/>
  <c r="B20" i="25"/>
  <c r="C20" i="25"/>
  <c r="D20" i="25"/>
  <c r="E20" i="25"/>
  <c r="F20" i="25"/>
  <c r="G20" i="25"/>
  <c r="H20" i="25"/>
  <c r="I20" i="25"/>
  <c r="J20" i="25"/>
  <c r="K20" i="25"/>
  <c r="L20" i="25"/>
  <c r="M20" i="25"/>
  <c r="N20" i="25"/>
  <c r="A26" i="24"/>
  <c r="B26" i="24"/>
  <c r="C26" i="24"/>
  <c r="D26" i="24"/>
  <c r="E26" i="24"/>
  <c r="F26" i="24"/>
  <c r="G26" i="24"/>
  <c r="H26" i="24"/>
  <c r="I26" i="24"/>
  <c r="J26" i="24"/>
  <c r="K26" i="24"/>
  <c r="L26" i="24"/>
  <c r="M26" i="24"/>
  <c r="N26" i="24"/>
  <c r="A27" i="24"/>
  <c r="B27" i="24"/>
  <c r="C27" i="24"/>
  <c r="D27" i="24"/>
  <c r="E27" i="24"/>
  <c r="F27" i="24"/>
  <c r="G27" i="24"/>
  <c r="H27" i="24"/>
  <c r="I27" i="24"/>
  <c r="J27" i="24"/>
  <c r="K27" i="24"/>
  <c r="L27" i="24"/>
  <c r="M27" i="24"/>
  <c r="N27" i="24"/>
  <c r="A36" i="22"/>
  <c r="B36" i="22"/>
  <c r="C36" i="22"/>
  <c r="D36" i="22"/>
  <c r="E36" i="22"/>
  <c r="F36" i="22"/>
  <c r="G36" i="22"/>
  <c r="H36" i="22"/>
  <c r="I36" i="22"/>
  <c r="J36" i="22"/>
  <c r="K36" i="22"/>
  <c r="L36" i="22"/>
  <c r="M36" i="22"/>
  <c r="N36" i="22"/>
  <c r="A16" i="21"/>
  <c r="B16" i="21"/>
  <c r="C16" i="21"/>
  <c r="D16" i="21"/>
  <c r="E16" i="21"/>
  <c r="F16" i="21"/>
  <c r="G16" i="21"/>
  <c r="H16" i="21"/>
  <c r="I16" i="21"/>
  <c r="J16" i="21"/>
  <c r="K16" i="21"/>
  <c r="L16" i="21"/>
  <c r="M16" i="21"/>
  <c r="N16" i="21"/>
  <c r="A52" i="20"/>
  <c r="B52" i="20"/>
  <c r="C52" i="20"/>
  <c r="D52" i="20"/>
  <c r="E52" i="20"/>
  <c r="F52" i="20"/>
  <c r="G52" i="20"/>
  <c r="H52" i="20"/>
  <c r="I52" i="20"/>
  <c r="J52" i="20"/>
  <c r="K52" i="20"/>
  <c r="L52" i="20"/>
  <c r="M52" i="20"/>
  <c r="A46" i="19"/>
  <c r="B46" i="19"/>
  <c r="C46" i="19"/>
  <c r="D46" i="19"/>
  <c r="E46" i="19"/>
  <c r="F46" i="19"/>
  <c r="G46" i="19"/>
  <c r="H46" i="19"/>
  <c r="I46" i="19"/>
  <c r="J46" i="19"/>
  <c r="K46" i="19"/>
  <c r="L46" i="19"/>
  <c r="M46" i="19"/>
  <c r="N46" i="19"/>
  <c r="A47" i="19"/>
  <c r="B47" i="19"/>
  <c r="C47" i="19"/>
  <c r="D47" i="19"/>
  <c r="E47" i="19"/>
  <c r="F47" i="19"/>
  <c r="G47" i="19"/>
  <c r="H47" i="19"/>
  <c r="I47" i="19"/>
  <c r="J47" i="19"/>
  <c r="K47" i="19"/>
  <c r="L47" i="19"/>
  <c r="M47" i="19"/>
  <c r="N47" i="19"/>
  <c r="A33" i="16"/>
  <c r="B33" i="16"/>
  <c r="C33" i="16"/>
  <c r="D33" i="16"/>
  <c r="E33" i="16"/>
  <c r="F33" i="16"/>
  <c r="G33" i="16"/>
  <c r="H33" i="16"/>
  <c r="I33" i="16"/>
  <c r="J33" i="16"/>
  <c r="K33" i="16"/>
  <c r="L33" i="16"/>
  <c r="M33" i="16"/>
  <c r="N33" i="16"/>
  <c r="A43" i="14"/>
  <c r="B43" i="14"/>
  <c r="C43" i="14"/>
  <c r="D43" i="14"/>
  <c r="E43" i="14"/>
  <c r="F43" i="14"/>
  <c r="G43" i="14"/>
  <c r="H43" i="14"/>
  <c r="I43" i="14"/>
  <c r="J43" i="14"/>
  <c r="K43" i="14"/>
  <c r="L43" i="14"/>
  <c r="M43" i="14"/>
  <c r="N43" i="14"/>
  <c r="A65" i="11"/>
  <c r="B65" i="11"/>
  <c r="C65" i="11"/>
  <c r="D65" i="11"/>
  <c r="E65" i="11"/>
  <c r="F65" i="11"/>
  <c r="G65" i="11"/>
  <c r="H65" i="11"/>
  <c r="I65" i="11"/>
  <c r="J65" i="11"/>
  <c r="K65" i="11"/>
  <c r="L65" i="11"/>
  <c r="M65" i="11"/>
  <c r="N65" i="11"/>
  <c r="A64" i="11"/>
  <c r="B64" i="11"/>
  <c r="C64" i="11"/>
  <c r="D64" i="11"/>
  <c r="E64" i="11"/>
  <c r="F64" i="11"/>
  <c r="G64" i="11"/>
  <c r="H64" i="11"/>
  <c r="I64" i="11"/>
  <c r="J64" i="11"/>
  <c r="K64" i="11"/>
  <c r="L64" i="11"/>
  <c r="M64" i="11"/>
  <c r="N64" i="11"/>
  <c r="A50" i="9"/>
  <c r="B50" i="9"/>
  <c r="C50" i="9"/>
  <c r="D50" i="9"/>
  <c r="E50" i="9"/>
  <c r="F50" i="9"/>
  <c r="G50" i="9"/>
  <c r="H50" i="9"/>
  <c r="I50" i="9"/>
  <c r="J50" i="9"/>
  <c r="K50" i="9"/>
  <c r="L50" i="9"/>
  <c r="M50" i="9"/>
  <c r="A26" i="6"/>
  <c r="B26" i="6"/>
  <c r="C26" i="6"/>
  <c r="D26" i="6"/>
  <c r="E26" i="6"/>
  <c r="F26" i="6"/>
  <c r="G26" i="6"/>
  <c r="H26" i="6"/>
  <c r="I26" i="6"/>
  <c r="J26" i="6"/>
  <c r="K26" i="6"/>
  <c r="L26" i="6"/>
  <c r="M26" i="6"/>
  <c r="A48" i="4"/>
  <c r="B48" i="4"/>
  <c r="C48" i="4"/>
  <c r="D48" i="4"/>
  <c r="E48" i="4"/>
  <c r="F48" i="4"/>
  <c r="G48" i="4"/>
  <c r="H48" i="4"/>
  <c r="I48" i="4"/>
  <c r="K48" i="4"/>
  <c r="L48" i="4"/>
  <c r="M48" i="4"/>
  <c r="O557" i="1"/>
  <c r="A6" i="41"/>
  <c r="B6" i="41"/>
  <c r="C6" i="41"/>
  <c r="D6" i="41"/>
  <c r="E6" i="41"/>
  <c r="F6" i="41"/>
  <c r="G6" i="41"/>
  <c r="A24" i="32"/>
  <c r="B24" i="32"/>
  <c r="C24" i="32"/>
  <c r="D24" i="32"/>
  <c r="E24" i="32"/>
  <c r="F24" i="32"/>
  <c r="G24" i="32"/>
  <c r="H24" i="32"/>
  <c r="I24" i="32"/>
  <c r="J24" i="32"/>
  <c r="K24" i="32"/>
  <c r="L24" i="32"/>
  <c r="M24" i="32"/>
  <c r="N24" i="32"/>
  <c r="A23" i="28"/>
  <c r="B23" i="28"/>
  <c r="C23" i="28"/>
  <c r="D23" i="28"/>
  <c r="E23" i="28"/>
  <c r="F23" i="28"/>
  <c r="G23" i="28"/>
  <c r="H23" i="28"/>
  <c r="I23" i="28"/>
  <c r="J23" i="28"/>
  <c r="K23" i="28"/>
  <c r="L23" i="28"/>
  <c r="M23" i="28"/>
  <c r="N23" i="28"/>
  <c r="A62" i="11"/>
  <c r="B62" i="11"/>
  <c r="C62" i="11"/>
  <c r="D62" i="11"/>
  <c r="E62" i="11"/>
  <c r="F62" i="11"/>
  <c r="G62" i="11"/>
  <c r="H62" i="11"/>
  <c r="I62" i="11"/>
  <c r="J62" i="11"/>
  <c r="K62" i="11"/>
  <c r="L62" i="11"/>
  <c r="M62" i="11"/>
  <c r="N62" i="11"/>
  <c r="A63" i="11"/>
  <c r="B63" i="11"/>
  <c r="C63" i="11"/>
  <c r="D63" i="11"/>
  <c r="E63" i="11"/>
  <c r="F63" i="11"/>
  <c r="G63" i="11"/>
  <c r="H63" i="11"/>
  <c r="I63" i="11"/>
  <c r="J63" i="11"/>
  <c r="K63" i="11"/>
  <c r="L63" i="11"/>
  <c r="M63" i="11"/>
  <c r="N63" i="11"/>
  <c r="A49" i="9"/>
  <c r="B49" i="9"/>
  <c r="C49" i="9"/>
  <c r="D49" i="9"/>
  <c r="E49" i="9"/>
  <c r="F49" i="9"/>
  <c r="G49" i="9"/>
  <c r="H49" i="9"/>
  <c r="I49" i="9"/>
  <c r="J49" i="9"/>
  <c r="K49" i="9"/>
  <c r="L49" i="9"/>
  <c r="M49" i="9"/>
  <c r="A46" i="4"/>
  <c r="B46" i="4"/>
  <c r="C46" i="4"/>
  <c r="D46" i="4"/>
  <c r="E46" i="4"/>
  <c r="F46" i="4"/>
  <c r="G46" i="4"/>
  <c r="H46" i="4"/>
  <c r="I46" i="4"/>
  <c r="K46" i="4"/>
  <c r="L46" i="4"/>
  <c r="M46" i="4"/>
  <c r="A47" i="4"/>
  <c r="B47" i="4"/>
  <c r="C47" i="4"/>
  <c r="D47" i="4"/>
  <c r="E47" i="4"/>
  <c r="F47" i="4"/>
  <c r="G47" i="4"/>
  <c r="H47" i="4"/>
  <c r="I47" i="4"/>
  <c r="K47" i="4"/>
  <c r="L47" i="4"/>
  <c r="M47" i="4"/>
  <c r="A55" i="2"/>
  <c r="B55" i="2"/>
  <c r="C55" i="2"/>
  <c r="D55" i="2"/>
  <c r="E55" i="2"/>
  <c r="F55" i="2"/>
  <c r="G55" i="2"/>
  <c r="H55" i="2"/>
  <c r="I55" i="2"/>
  <c r="J55" i="2"/>
  <c r="K55" i="2"/>
  <c r="L55" i="2"/>
  <c r="O814" i="1"/>
  <c r="O815" i="1"/>
  <c r="A45" i="19"/>
  <c r="B45" i="19"/>
  <c r="C45" i="19"/>
  <c r="D45" i="19"/>
  <c r="E45" i="19"/>
  <c r="F45" i="19"/>
  <c r="G45" i="19"/>
  <c r="H45" i="19"/>
  <c r="I45" i="19"/>
  <c r="J45" i="19"/>
  <c r="K45" i="19"/>
  <c r="L45" i="19"/>
  <c r="M45" i="19"/>
  <c r="N45" i="19"/>
  <c r="A38" i="17"/>
  <c r="B38" i="17"/>
  <c r="C38" i="17"/>
  <c r="D38" i="17"/>
  <c r="E38" i="17"/>
  <c r="F38" i="17"/>
  <c r="G38" i="17"/>
  <c r="H38" i="17"/>
  <c r="I38" i="17"/>
  <c r="J38" i="17"/>
  <c r="K38" i="17"/>
  <c r="L38" i="17"/>
  <c r="M38" i="17"/>
  <c r="N38" i="17"/>
  <c r="A39" i="17"/>
  <c r="B39" i="17"/>
  <c r="C39" i="17"/>
  <c r="D39" i="17"/>
  <c r="E39" i="17"/>
  <c r="F39" i="17"/>
  <c r="G39" i="17"/>
  <c r="H39" i="17"/>
  <c r="I39" i="17"/>
  <c r="J39" i="17"/>
  <c r="K39" i="17"/>
  <c r="L39" i="17"/>
  <c r="M39" i="17"/>
  <c r="N39" i="17"/>
  <c r="A27" i="8"/>
  <c r="B27" i="8"/>
  <c r="C27" i="8"/>
  <c r="D27" i="8"/>
  <c r="E27" i="8"/>
  <c r="F27" i="8"/>
  <c r="G27" i="8"/>
  <c r="H27" i="8"/>
  <c r="I27" i="8"/>
  <c r="J27" i="8"/>
  <c r="K27" i="8"/>
  <c r="L27" i="8"/>
  <c r="M27" i="8"/>
  <c r="N27" i="8"/>
  <c r="A45" i="4"/>
  <c r="B45" i="4"/>
  <c r="C45" i="4"/>
  <c r="D45" i="4"/>
  <c r="E45" i="4"/>
  <c r="F45" i="4"/>
  <c r="G45" i="4"/>
  <c r="H45" i="4"/>
  <c r="I45" i="4"/>
  <c r="K45" i="4"/>
  <c r="L45" i="4"/>
  <c r="M45" i="4"/>
  <c r="A54" i="2"/>
  <c r="B54" i="2"/>
  <c r="C54" i="2"/>
  <c r="E54" i="2"/>
  <c r="F54" i="2"/>
  <c r="G54" i="2"/>
  <c r="H54" i="2"/>
  <c r="I54" i="2"/>
  <c r="J54" i="2"/>
  <c r="K54" i="2"/>
  <c r="L54" i="2"/>
  <c r="O157" i="1"/>
  <c r="A11" i="38"/>
  <c r="B11" i="38"/>
  <c r="C11" i="38"/>
  <c r="D11" i="38"/>
  <c r="E11" i="38"/>
  <c r="F11" i="38"/>
  <c r="G11" i="38"/>
  <c r="H11" i="38"/>
  <c r="I11" i="38"/>
  <c r="J11" i="38"/>
  <c r="K11" i="38"/>
  <c r="L11" i="38"/>
  <c r="M11" i="38"/>
  <c r="A10" i="38"/>
  <c r="B10" i="38"/>
  <c r="C10" i="38"/>
  <c r="D10" i="38"/>
  <c r="E10" i="38"/>
  <c r="F10" i="38"/>
  <c r="G10" i="38"/>
  <c r="H10" i="38"/>
  <c r="I10" i="38"/>
  <c r="J10" i="38"/>
  <c r="K10" i="38"/>
  <c r="L10" i="38"/>
  <c r="M10" i="38"/>
  <c r="A35" i="22"/>
  <c r="B35" i="22"/>
  <c r="C35" i="22"/>
  <c r="D35" i="22"/>
  <c r="E35" i="22"/>
  <c r="F35" i="22"/>
  <c r="G35" i="22"/>
  <c r="H35" i="22"/>
  <c r="I35" i="22"/>
  <c r="J35" i="22"/>
  <c r="K35" i="22"/>
  <c r="L35" i="22"/>
  <c r="M35" i="22"/>
  <c r="N35" i="22"/>
  <c r="A61" i="11"/>
  <c r="B61" i="11"/>
  <c r="C61" i="11"/>
  <c r="D61" i="11"/>
  <c r="E61" i="11"/>
  <c r="F61" i="11"/>
  <c r="G61" i="11"/>
  <c r="H61" i="11"/>
  <c r="I61" i="11"/>
  <c r="J61" i="11"/>
  <c r="K61" i="11"/>
  <c r="L61" i="11"/>
  <c r="M61" i="11"/>
  <c r="N61" i="11"/>
  <c r="A9" i="38"/>
  <c r="B9" i="38"/>
  <c r="C9" i="38"/>
  <c r="D9" i="38"/>
  <c r="E9" i="38"/>
  <c r="F9" i="38"/>
  <c r="G9" i="38"/>
  <c r="H9" i="38"/>
  <c r="I9" i="38"/>
  <c r="J9" i="38"/>
  <c r="K9" i="38"/>
  <c r="L9" i="38"/>
  <c r="M9" i="38"/>
  <c r="A11" i="33"/>
  <c r="B11" i="33"/>
  <c r="C11" i="33"/>
  <c r="D11" i="33"/>
  <c r="E11" i="33"/>
  <c r="F11" i="33"/>
  <c r="G11" i="33"/>
  <c r="H11" i="33"/>
  <c r="I11" i="33"/>
  <c r="J11" i="33"/>
  <c r="K11" i="33"/>
  <c r="L11" i="33"/>
  <c r="M11" i="33"/>
  <c r="N11" i="33"/>
  <c r="A22" i="28"/>
  <c r="B22" i="28"/>
  <c r="C22" i="28"/>
  <c r="D22" i="28"/>
  <c r="E22" i="28"/>
  <c r="F22" i="28"/>
  <c r="G22" i="28"/>
  <c r="H22" i="28"/>
  <c r="I22" i="28"/>
  <c r="J22" i="28"/>
  <c r="K22" i="28"/>
  <c r="L22" i="28"/>
  <c r="M22" i="28"/>
  <c r="N22" i="28"/>
  <c r="A25" i="24"/>
  <c r="B25" i="24"/>
  <c r="C25" i="24"/>
  <c r="D25" i="24"/>
  <c r="E25" i="24"/>
  <c r="F25" i="24"/>
  <c r="G25" i="24"/>
  <c r="H25" i="24"/>
  <c r="I25" i="24"/>
  <c r="J25" i="24"/>
  <c r="K25" i="24"/>
  <c r="L25" i="24"/>
  <c r="M25" i="24"/>
  <c r="N25" i="24"/>
  <c r="A15" i="21"/>
  <c r="B15" i="21"/>
  <c r="C15" i="21"/>
  <c r="D15" i="21"/>
  <c r="E15" i="21"/>
  <c r="F15" i="21"/>
  <c r="G15" i="21"/>
  <c r="H15" i="21"/>
  <c r="I15" i="21"/>
  <c r="J15" i="21"/>
  <c r="K15" i="21"/>
  <c r="L15" i="21"/>
  <c r="M15" i="21"/>
  <c r="N15" i="21"/>
  <c r="A37" i="17"/>
  <c r="B37" i="17"/>
  <c r="C37" i="17"/>
  <c r="D37" i="17"/>
  <c r="E37" i="17"/>
  <c r="F37" i="17"/>
  <c r="G37" i="17"/>
  <c r="H37" i="17"/>
  <c r="I37" i="17"/>
  <c r="J37" i="17"/>
  <c r="K37" i="17"/>
  <c r="L37" i="17"/>
  <c r="M37" i="17"/>
  <c r="N37" i="17"/>
  <c r="A32" i="16"/>
  <c r="B32" i="16"/>
  <c r="C32" i="16"/>
  <c r="D32" i="16"/>
  <c r="E32" i="16"/>
  <c r="F32" i="16"/>
  <c r="G32" i="16"/>
  <c r="H32" i="16"/>
  <c r="I32" i="16"/>
  <c r="J32" i="16"/>
  <c r="K32" i="16"/>
  <c r="L32" i="16"/>
  <c r="M32" i="16"/>
  <c r="N32" i="16"/>
  <c r="A22" i="13"/>
  <c r="B22" i="13"/>
  <c r="C22" i="13"/>
  <c r="D22" i="13"/>
  <c r="E22" i="13"/>
  <c r="F22" i="13"/>
  <c r="G22" i="13"/>
  <c r="H22" i="13"/>
  <c r="I22" i="13"/>
  <c r="J22" i="13"/>
  <c r="K22" i="13"/>
  <c r="L22" i="13"/>
  <c r="M22" i="13"/>
  <c r="N22" i="13"/>
  <c r="A14" i="34"/>
  <c r="B14" i="34"/>
  <c r="C14" i="34"/>
  <c r="D14" i="34"/>
  <c r="E14" i="34"/>
  <c r="F14" i="34"/>
  <c r="G14" i="34"/>
  <c r="H14" i="34"/>
  <c r="I14" i="34"/>
  <c r="J14" i="34"/>
  <c r="K14" i="34"/>
  <c r="L14" i="34"/>
  <c r="M14" i="34"/>
  <c r="N14" i="34"/>
  <c r="O787" i="1"/>
  <c r="A26" i="8"/>
  <c r="B26" i="8"/>
  <c r="C26" i="8"/>
  <c r="D26" i="8"/>
  <c r="E26" i="8"/>
  <c r="F26" i="8"/>
  <c r="G26" i="8"/>
  <c r="H26" i="8"/>
  <c r="I26" i="8"/>
  <c r="J26" i="8"/>
  <c r="K26" i="8"/>
  <c r="L26" i="8"/>
  <c r="M26" i="8"/>
  <c r="N26" i="8"/>
  <c r="A25" i="8"/>
  <c r="B25" i="8"/>
  <c r="C25" i="8"/>
  <c r="D25" i="8"/>
  <c r="E25" i="8"/>
  <c r="F25" i="8"/>
  <c r="G25" i="8"/>
  <c r="H25" i="8"/>
  <c r="I25" i="8"/>
  <c r="J25" i="8"/>
  <c r="K25" i="8"/>
  <c r="L25" i="8"/>
  <c r="M25" i="8"/>
  <c r="N25" i="8"/>
  <c r="A44" i="4"/>
  <c r="B44" i="4"/>
  <c r="C44" i="4"/>
  <c r="D44" i="4"/>
  <c r="E44" i="4"/>
  <c r="F44" i="4"/>
  <c r="G44" i="4"/>
  <c r="H44" i="4"/>
  <c r="I44" i="4"/>
  <c r="K44" i="4"/>
  <c r="L44" i="4"/>
  <c r="M44" i="4"/>
  <c r="O552" i="1"/>
  <c r="A27" i="38"/>
  <c r="B27" i="38"/>
  <c r="C27" i="38"/>
  <c r="D27" i="38"/>
  <c r="E27" i="38"/>
  <c r="F27" i="38"/>
  <c r="G27" i="38"/>
  <c r="H27" i="38"/>
  <c r="I27" i="38"/>
  <c r="J27" i="38"/>
  <c r="K27" i="38"/>
  <c r="L27" i="38"/>
  <c r="M27" i="38"/>
  <c r="N27" i="38"/>
  <c r="A13" i="34"/>
  <c r="B13" i="34"/>
  <c r="C13" i="34"/>
  <c r="D13" i="34"/>
  <c r="E13" i="34"/>
  <c r="F13" i="34"/>
  <c r="G13" i="34"/>
  <c r="H13" i="34"/>
  <c r="I13" i="34"/>
  <c r="J13" i="34"/>
  <c r="K13" i="34"/>
  <c r="L13" i="34"/>
  <c r="M13" i="34"/>
  <c r="N13" i="34"/>
  <c r="A21" i="30"/>
  <c r="B21" i="30"/>
  <c r="C21" i="30"/>
  <c r="D21" i="30"/>
  <c r="E21" i="30"/>
  <c r="F21" i="30"/>
  <c r="G21" i="30"/>
  <c r="H21" i="30"/>
  <c r="I21" i="30"/>
  <c r="J21" i="30"/>
  <c r="K21" i="30"/>
  <c r="L21" i="30"/>
  <c r="M21" i="30"/>
  <c r="N21" i="30"/>
  <c r="A21" i="26"/>
  <c r="B21" i="26"/>
  <c r="C21" i="26"/>
  <c r="D21" i="26"/>
  <c r="E21" i="26"/>
  <c r="F21" i="26"/>
  <c r="G21" i="26"/>
  <c r="H21" i="26"/>
  <c r="I21" i="26"/>
  <c r="J21" i="26"/>
  <c r="K21" i="26"/>
  <c r="L21" i="26"/>
  <c r="M21" i="26"/>
  <c r="N21" i="26"/>
  <c r="A31" i="23"/>
  <c r="B31" i="23"/>
  <c r="C31" i="23"/>
  <c r="D31" i="23"/>
  <c r="E31" i="23"/>
  <c r="F31" i="23"/>
  <c r="G31" i="23"/>
  <c r="H31" i="23"/>
  <c r="I31" i="23"/>
  <c r="J31" i="23"/>
  <c r="K31" i="23"/>
  <c r="L31" i="23"/>
  <c r="M31" i="23"/>
  <c r="N31" i="23"/>
  <c r="A50" i="20"/>
  <c r="B50" i="20"/>
  <c r="C50" i="20"/>
  <c r="D50" i="20"/>
  <c r="E50" i="20"/>
  <c r="F50" i="20"/>
  <c r="G50" i="20"/>
  <c r="H50" i="20"/>
  <c r="I50" i="20"/>
  <c r="J50" i="20"/>
  <c r="K50" i="20"/>
  <c r="L50" i="20"/>
  <c r="M50" i="20"/>
  <c r="A51" i="20"/>
  <c r="B51" i="20"/>
  <c r="C51" i="20"/>
  <c r="D51" i="20"/>
  <c r="E51" i="20"/>
  <c r="F51" i="20"/>
  <c r="G51" i="20"/>
  <c r="H51" i="20"/>
  <c r="I51" i="20"/>
  <c r="J51" i="20"/>
  <c r="K51" i="20"/>
  <c r="L51" i="20"/>
  <c r="M51" i="20"/>
  <c r="A42" i="18"/>
  <c r="B42" i="18"/>
  <c r="C42" i="18"/>
  <c r="D42" i="18"/>
  <c r="E42" i="18"/>
  <c r="F42" i="18"/>
  <c r="G42" i="18"/>
  <c r="H42" i="18"/>
  <c r="I42" i="18"/>
  <c r="J42" i="18"/>
  <c r="K42" i="18"/>
  <c r="L42" i="18"/>
  <c r="M42" i="18"/>
  <c r="A25" i="6"/>
  <c r="B25" i="6"/>
  <c r="C25" i="6"/>
  <c r="D25" i="6"/>
  <c r="E25" i="6"/>
  <c r="F25" i="6"/>
  <c r="G25" i="6"/>
  <c r="H25" i="6"/>
  <c r="I25" i="6"/>
  <c r="J25" i="6"/>
  <c r="K25" i="6"/>
  <c r="L25" i="6"/>
  <c r="M25" i="6"/>
  <c r="A42" i="14"/>
  <c r="B42" i="14"/>
  <c r="C42" i="14"/>
  <c r="D42" i="14"/>
  <c r="E42" i="14"/>
  <c r="F42" i="14"/>
  <c r="G42" i="14"/>
  <c r="H42" i="14"/>
  <c r="I42" i="14"/>
  <c r="J42" i="14"/>
  <c r="K42" i="14"/>
  <c r="L42" i="14"/>
  <c r="M42" i="14"/>
  <c r="N42" i="14"/>
  <c r="A53" i="2"/>
  <c r="B53" i="2"/>
  <c r="C53" i="2"/>
  <c r="D53" i="2"/>
  <c r="E53" i="2"/>
  <c r="F53" i="2"/>
  <c r="G53" i="2"/>
  <c r="H53" i="2"/>
  <c r="I53" i="2"/>
  <c r="J53" i="2"/>
  <c r="K53" i="2"/>
  <c r="L53" i="2"/>
  <c r="O333" i="1"/>
  <c r="A30" i="23"/>
  <c r="B30" i="23"/>
  <c r="C30" i="23"/>
  <c r="D30" i="23"/>
  <c r="E30" i="23"/>
  <c r="F30" i="23"/>
  <c r="G30" i="23"/>
  <c r="H30" i="23"/>
  <c r="I30" i="23"/>
  <c r="J30" i="23"/>
  <c r="K30" i="23"/>
  <c r="L30" i="23"/>
  <c r="M30" i="23"/>
  <c r="N30" i="23"/>
  <c r="A31" i="16"/>
  <c r="B31" i="16"/>
  <c r="C31" i="16"/>
  <c r="D31" i="16"/>
  <c r="E31" i="16"/>
  <c r="F31" i="16"/>
  <c r="G31" i="16"/>
  <c r="H31" i="16"/>
  <c r="I31" i="16"/>
  <c r="J31" i="16"/>
  <c r="K31" i="16"/>
  <c r="L31" i="16"/>
  <c r="M31" i="16"/>
  <c r="N31" i="16"/>
  <c r="A46" i="9"/>
  <c r="B46" i="9"/>
  <c r="C46" i="9"/>
  <c r="D46" i="9"/>
  <c r="E46" i="9"/>
  <c r="F46" i="9"/>
  <c r="G46" i="9"/>
  <c r="H46" i="9"/>
  <c r="I46" i="9"/>
  <c r="J46" i="9"/>
  <c r="K46" i="9"/>
  <c r="L46" i="9"/>
  <c r="M46" i="9"/>
  <c r="A47" i="9"/>
  <c r="B47" i="9"/>
  <c r="C47" i="9"/>
  <c r="D47" i="9"/>
  <c r="E47" i="9"/>
  <c r="F47" i="9"/>
  <c r="G47" i="9"/>
  <c r="H47" i="9"/>
  <c r="I47" i="9"/>
  <c r="J47" i="9"/>
  <c r="K47" i="9"/>
  <c r="L47" i="9"/>
  <c r="M47" i="9"/>
  <c r="A48" i="9"/>
  <c r="B48" i="9"/>
  <c r="C48" i="9"/>
  <c r="D48" i="9"/>
  <c r="E48" i="9"/>
  <c r="F48" i="9"/>
  <c r="G48" i="9"/>
  <c r="H48" i="9"/>
  <c r="I48" i="9"/>
  <c r="J48" i="9"/>
  <c r="K48" i="9"/>
  <c r="L48" i="9"/>
  <c r="M48" i="9"/>
  <c r="A24" i="6"/>
  <c r="B24" i="6"/>
  <c r="C24" i="6"/>
  <c r="D24" i="6"/>
  <c r="E24" i="6"/>
  <c r="F24" i="6"/>
  <c r="G24" i="6"/>
  <c r="H24" i="6"/>
  <c r="I24" i="6"/>
  <c r="J24" i="6"/>
  <c r="K24" i="6"/>
  <c r="L24" i="6"/>
  <c r="M24" i="6"/>
  <c r="A51" i="2"/>
  <c r="B51" i="2"/>
  <c r="C51" i="2"/>
  <c r="D51" i="2"/>
  <c r="E51" i="2"/>
  <c r="F51" i="2"/>
  <c r="G51" i="2"/>
  <c r="H51" i="2"/>
  <c r="I51" i="2"/>
  <c r="J51" i="2"/>
  <c r="K51" i="2"/>
  <c r="L51" i="2"/>
  <c r="A52" i="2"/>
  <c r="B52" i="2"/>
  <c r="C52" i="2"/>
  <c r="D52" i="2"/>
  <c r="E52" i="2"/>
  <c r="F52" i="2"/>
  <c r="G52" i="2"/>
  <c r="H52" i="2"/>
  <c r="I52" i="2"/>
  <c r="J52" i="2"/>
  <c r="K52" i="2"/>
  <c r="L52" i="2"/>
  <c r="A18" i="29"/>
  <c r="B18" i="29"/>
  <c r="C18" i="29"/>
  <c r="D18" i="29"/>
  <c r="E18" i="29"/>
  <c r="F18" i="29"/>
  <c r="G18" i="29"/>
  <c r="H18" i="29"/>
  <c r="I18" i="29"/>
  <c r="J18" i="29"/>
  <c r="K18" i="29"/>
  <c r="L18" i="29"/>
  <c r="M18" i="29"/>
  <c r="N18" i="29"/>
  <c r="A20" i="26"/>
  <c r="B20" i="26"/>
  <c r="C20" i="26"/>
  <c r="D20" i="26"/>
  <c r="E20" i="26"/>
  <c r="F20" i="26"/>
  <c r="G20" i="26"/>
  <c r="H20" i="26"/>
  <c r="I20" i="26"/>
  <c r="J20" i="26"/>
  <c r="K20" i="26"/>
  <c r="L20" i="26"/>
  <c r="M20" i="26"/>
  <c r="N20" i="26"/>
  <c r="A41" i="18"/>
  <c r="B41" i="18"/>
  <c r="C41" i="18"/>
  <c r="D41" i="18"/>
  <c r="E41" i="18"/>
  <c r="F41" i="18"/>
  <c r="G41" i="18"/>
  <c r="H41" i="18"/>
  <c r="I41" i="18"/>
  <c r="J41" i="18"/>
  <c r="K41" i="18"/>
  <c r="L41" i="18"/>
  <c r="M41" i="18"/>
  <c r="A48" i="20"/>
  <c r="B48" i="20"/>
  <c r="C48" i="20"/>
  <c r="D48" i="20"/>
  <c r="E48" i="20"/>
  <c r="F48" i="20"/>
  <c r="G48" i="20"/>
  <c r="H48" i="20"/>
  <c r="I48" i="20"/>
  <c r="J48" i="20"/>
  <c r="K48" i="20"/>
  <c r="L48" i="20"/>
  <c r="M48" i="20"/>
  <c r="A49" i="20"/>
  <c r="B49" i="20"/>
  <c r="C49" i="20"/>
  <c r="D49" i="20"/>
  <c r="E49" i="20"/>
  <c r="F49" i="20"/>
  <c r="G49" i="20"/>
  <c r="H49" i="20"/>
  <c r="I49" i="20"/>
  <c r="J49" i="20"/>
  <c r="K49" i="20"/>
  <c r="L49" i="20"/>
  <c r="M49" i="20"/>
  <c r="A41" i="14"/>
  <c r="B41" i="14"/>
  <c r="C41" i="14"/>
  <c r="D41" i="14"/>
  <c r="E41" i="14"/>
  <c r="F41" i="14"/>
  <c r="G41" i="14"/>
  <c r="H41" i="14"/>
  <c r="I41" i="14"/>
  <c r="J41" i="14"/>
  <c r="K41" i="14"/>
  <c r="L41" i="14"/>
  <c r="M41" i="14"/>
  <c r="N41" i="14"/>
  <c r="A60" i="11"/>
  <c r="B60" i="11"/>
  <c r="C60" i="11"/>
  <c r="D60" i="11"/>
  <c r="E60" i="11"/>
  <c r="F60" i="11"/>
  <c r="G60" i="11"/>
  <c r="H60" i="11"/>
  <c r="I60" i="11"/>
  <c r="J60" i="11"/>
  <c r="K60" i="11"/>
  <c r="L60" i="11"/>
  <c r="M60" i="11"/>
  <c r="N60" i="11"/>
  <c r="A59" i="11"/>
  <c r="B59" i="11"/>
  <c r="C59" i="11"/>
  <c r="D59" i="11"/>
  <c r="E59" i="11"/>
  <c r="F59" i="11"/>
  <c r="G59" i="11"/>
  <c r="H59" i="11"/>
  <c r="I59" i="11"/>
  <c r="J59" i="11"/>
  <c r="K59" i="11"/>
  <c r="L59" i="11"/>
  <c r="M59" i="11"/>
  <c r="N59" i="11"/>
  <c r="A43" i="4"/>
  <c r="B43" i="4"/>
  <c r="C43" i="4"/>
  <c r="D43" i="4"/>
  <c r="E43" i="4"/>
  <c r="F43" i="4"/>
  <c r="G43" i="4"/>
  <c r="H43" i="4"/>
  <c r="I43" i="4"/>
  <c r="K43" i="4"/>
  <c r="L43" i="4"/>
  <c r="M43" i="4"/>
  <c r="O269" i="1"/>
  <c r="A23" i="32"/>
  <c r="B23" i="32"/>
  <c r="C23" i="32"/>
  <c r="D23" i="32"/>
  <c r="E23" i="32"/>
  <c r="F23" i="32"/>
  <c r="G23" i="32"/>
  <c r="H23" i="32"/>
  <c r="I23" i="32"/>
  <c r="J23" i="32"/>
  <c r="K23" i="32"/>
  <c r="L23" i="32"/>
  <c r="M23" i="32"/>
  <c r="N23" i="32"/>
  <c r="A22" i="32"/>
  <c r="B22" i="32"/>
  <c r="C22" i="32"/>
  <c r="D22" i="32"/>
  <c r="E22" i="32"/>
  <c r="F22" i="32"/>
  <c r="G22" i="32"/>
  <c r="H22" i="32"/>
  <c r="I22" i="32"/>
  <c r="J22" i="32"/>
  <c r="K22" i="32"/>
  <c r="L22" i="32"/>
  <c r="M22" i="32"/>
  <c r="N22" i="32"/>
  <c r="A28" i="23"/>
  <c r="B28" i="23"/>
  <c r="C28" i="23"/>
  <c r="D28" i="23"/>
  <c r="E28" i="23"/>
  <c r="F28" i="23"/>
  <c r="G28" i="23"/>
  <c r="H28" i="23"/>
  <c r="I28" i="23"/>
  <c r="J28" i="23"/>
  <c r="K28" i="23"/>
  <c r="L28" i="23"/>
  <c r="M28" i="23"/>
  <c r="N28" i="23"/>
  <c r="A29" i="23"/>
  <c r="B29" i="23"/>
  <c r="C29" i="23"/>
  <c r="D29" i="23"/>
  <c r="E29" i="23"/>
  <c r="F29" i="23"/>
  <c r="G29" i="23"/>
  <c r="H29" i="23"/>
  <c r="I29" i="23"/>
  <c r="J29" i="23"/>
  <c r="K29" i="23"/>
  <c r="L29" i="23"/>
  <c r="M29" i="23"/>
  <c r="N29" i="23"/>
  <c r="A33" i="22"/>
  <c r="B33" i="22"/>
  <c r="C33" i="22"/>
  <c r="D33" i="22"/>
  <c r="E33" i="22"/>
  <c r="F33" i="22"/>
  <c r="G33" i="22"/>
  <c r="H33" i="22"/>
  <c r="I33" i="22"/>
  <c r="J33" i="22"/>
  <c r="K33" i="22"/>
  <c r="L33" i="22"/>
  <c r="M33" i="22"/>
  <c r="N33" i="22"/>
  <c r="A34" i="22"/>
  <c r="B34" i="22"/>
  <c r="C34" i="22"/>
  <c r="D34" i="22"/>
  <c r="E34" i="22"/>
  <c r="F34" i="22"/>
  <c r="G34" i="22"/>
  <c r="H34" i="22"/>
  <c r="I34" i="22"/>
  <c r="J34" i="22"/>
  <c r="K34" i="22"/>
  <c r="L34" i="22"/>
  <c r="M34" i="22"/>
  <c r="N34" i="22"/>
  <c r="A47" i="20"/>
  <c r="B47" i="20"/>
  <c r="C47" i="20"/>
  <c r="D47" i="20"/>
  <c r="E47" i="20"/>
  <c r="F47" i="20"/>
  <c r="G47" i="20"/>
  <c r="H47" i="20"/>
  <c r="I47" i="20"/>
  <c r="J47" i="20"/>
  <c r="K47" i="20"/>
  <c r="L47" i="20"/>
  <c r="M47" i="20"/>
  <c r="A40" i="18"/>
  <c r="B40" i="18"/>
  <c r="C40" i="18"/>
  <c r="D40" i="18"/>
  <c r="E40" i="18"/>
  <c r="F40" i="18"/>
  <c r="G40" i="18"/>
  <c r="H40" i="18"/>
  <c r="I40" i="18"/>
  <c r="J40" i="18"/>
  <c r="K40" i="18"/>
  <c r="L40" i="18"/>
  <c r="M40" i="18"/>
  <c r="A30" i="16"/>
  <c r="B30" i="16"/>
  <c r="C30" i="16"/>
  <c r="D30" i="16"/>
  <c r="E30" i="16"/>
  <c r="F30" i="16"/>
  <c r="G30" i="16"/>
  <c r="H30" i="16"/>
  <c r="I30" i="16"/>
  <c r="J30" i="16"/>
  <c r="K30" i="16"/>
  <c r="L30" i="16"/>
  <c r="M30" i="16"/>
  <c r="N30" i="16"/>
  <c r="A58" i="11"/>
  <c r="B58" i="11"/>
  <c r="C58" i="11"/>
  <c r="D58" i="11"/>
  <c r="E58" i="11"/>
  <c r="F58" i="11"/>
  <c r="G58" i="11"/>
  <c r="H58" i="11"/>
  <c r="I58" i="11"/>
  <c r="J58" i="11"/>
  <c r="K58" i="11"/>
  <c r="L58" i="11"/>
  <c r="M58" i="11"/>
  <c r="N58" i="11"/>
  <c r="A41" i="4"/>
  <c r="B41" i="4"/>
  <c r="C41" i="4"/>
  <c r="D41" i="4"/>
  <c r="E41" i="4"/>
  <c r="F41" i="4"/>
  <c r="G41" i="4"/>
  <c r="H41" i="4"/>
  <c r="I41" i="4"/>
  <c r="K41" i="4"/>
  <c r="L41" i="4"/>
  <c r="M41" i="4"/>
  <c r="A42" i="4"/>
  <c r="B42" i="4"/>
  <c r="C42" i="4"/>
  <c r="D42" i="4"/>
  <c r="E42" i="4"/>
  <c r="F42" i="4"/>
  <c r="G42" i="4"/>
  <c r="H42" i="4"/>
  <c r="I42" i="4"/>
  <c r="K42" i="4"/>
  <c r="L42" i="4"/>
  <c r="M42" i="4"/>
  <c r="A21" i="28"/>
  <c r="B21" i="28"/>
  <c r="C21" i="28"/>
  <c r="D21" i="28"/>
  <c r="E21" i="28"/>
  <c r="F21" i="28"/>
  <c r="G21" i="28"/>
  <c r="H21" i="28"/>
  <c r="I21" i="28"/>
  <c r="J21" i="28"/>
  <c r="K21" i="28"/>
  <c r="L21" i="28"/>
  <c r="M21" i="28"/>
  <c r="N21" i="28"/>
  <c r="A27" i="23"/>
  <c r="B27" i="23"/>
  <c r="C27" i="23"/>
  <c r="D27" i="23"/>
  <c r="E27" i="23"/>
  <c r="F27" i="23"/>
  <c r="G27" i="23"/>
  <c r="H27" i="23"/>
  <c r="I27" i="23"/>
  <c r="J27" i="23"/>
  <c r="K27" i="23"/>
  <c r="L27" i="23"/>
  <c r="M27" i="23"/>
  <c r="N27" i="23"/>
  <c r="A32" i="22"/>
  <c r="B32" i="22"/>
  <c r="C32" i="22"/>
  <c r="D32" i="22"/>
  <c r="E32" i="22"/>
  <c r="F32" i="22"/>
  <c r="G32" i="22"/>
  <c r="H32" i="22"/>
  <c r="I32" i="22"/>
  <c r="J32" i="22"/>
  <c r="K32" i="22"/>
  <c r="L32" i="22"/>
  <c r="M32" i="22"/>
  <c r="N32" i="22"/>
  <c r="A40" i="14"/>
  <c r="B40" i="14"/>
  <c r="C40" i="14"/>
  <c r="D40" i="14"/>
  <c r="E40" i="14"/>
  <c r="F40" i="14"/>
  <c r="G40" i="14"/>
  <c r="H40" i="14"/>
  <c r="I40" i="14"/>
  <c r="J40" i="14"/>
  <c r="K40" i="14"/>
  <c r="L40" i="14"/>
  <c r="M40" i="14"/>
  <c r="N40" i="14"/>
  <c r="M24" i="4"/>
  <c r="A42" i="9"/>
  <c r="B42" i="9"/>
  <c r="C42" i="9"/>
  <c r="D42" i="9"/>
  <c r="E42" i="9"/>
  <c r="F42" i="9"/>
  <c r="G42" i="9"/>
  <c r="H42" i="9"/>
  <c r="I42" i="9"/>
  <c r="J42" i="9"/>
  <c r="K42" i="9"/>
  <c r="L42" i="9"/>
  <c r="M42" i="9"/>
  <c r="A43" i="9"/>
  <c r="B43" i="9"/>
  <c r="C43" i="9"/>
  <c r="D43" i="9"/>
  <c r="E43" i="9"/>
  <c r="F43" i="9"/>
  <c r="G43" i="9"/>
  <c r="H43" i="9"/>
  <c r="I43" i="9"/>
  <c r="J43" i="9"/>
  <c r="K43" i="9"/>
  <c r="L43" i="9"/>
  <c r="M43" i="9"/>
  <c r="A44" i="9"/>
  <c r="B44" i="9"/>
  <c r="C44" i="9"/>
  <c r="D44" i="9"/>
  <c r="E44" i="9"/>
  <c r="F44" i="9"/>
  <c r="G44" i="9"/>
  <c r="H44" i="9"/>
  <c r="I44" i="9"/>
  <c r="J44" i="9"/>
  <c r="K44" i="9"/>
  <c r="L44" i="9"/>
  <c r="M44" i="9"/>
  <c r="A45" i="9"/>
  <c r="B45" i="9"/>
  <c r="C45" i="9"/>
  <c r="D45" i="9"/>
  <c r="E45" i="9"/>
  <c r="F45" i="9"/>
  <c r="G45" i="9"/>
  <c r="H45" i="9"/>
  <c r="I45" i="9"/>
  <c r="J45" i="9"/>
  <c r="K45" i="9"/>
  <c r="L45" i="9"/>
  <c r="M45" i="9"/>
  <c r="O623" i="1"/>
  <c r="A46" i="20"/>
  <c r="B46" i="20"/>
  <c r="C46" i="20"/>
  <c r="D46" i="20"/>
  <c r="E46" i="20"/>
  <c r="F46" i="20"/>
  <c r="G46" i="20"/>
  <c r="H46" i="20"/>
  <c r="I46" i="20"/>
  <c r="J46" i="20"/>
  <c r="K46" i="20"/>
  <c r="L46" i="20"/>
  <c r="M46" i="20"/>
  <c r="A40" i="4"/>
  <c r="B40" i="4"/>
  <c r="C40" i="4"/>
  <c r="D40" i="4"/>
  <c r="E40" i="4"/>
  <c r="F40" i="4"/>
  <c r="G40" i="4"/>
  <c r="H40" i="4"/>
  <c r="I40" i="4"/>
  <c r="K40" i="4"/>
  <c r="L40" i="4"/>
  <c r="M40" i="4"/>
  <c r="A17" i="29"/>
  <c r="B17" i="29"/>
  <c r="C17" i="29"/>
  <c r="D17" i="29"/>
  <c r="E17" i="29"/>
  <c r="F17" i="29"/>
  <c r="G17" i="29"/>
  <c r="H17" i="29"/>
  <c r="I17" i="29"/>
  <c r="J17" i="29"/>
  <c r="K17" i="29"/>
  <c r="L17" i="29"/>
  <c r="M17" i="29"/>
  <c r="N17" i="29"/>
  <c r="A35" i="17"/>
  <c r="B35" i="17"/>
  <c r="C35" i="17"/>
  <c r="D35" i="17"/>
  <c r="E35" i="17"/>
  <c r="F35" i="17"/>
  <c r="G35" i="17"/>
  <c r="H35" i="17"/>
  <c r="I35" i="17"/>
  <c r="J35" i="17"/>
  <c r="K35" i="17"/>
  <c r="L35" i="17"/>
  <c r="M35" i="17"/>
  <c r="N35" i="17"/>
  <c r="A36" i="17"/>
  <c r="B36" i="17"/>
  <c r="C36" i="17"/>
  <c r="D36" i="17"/>
  <c r="E36" i="17"/>
  <c r="F36" i="17"/>
  <c r="G36" i="17"/>
  <c r="H36" i="17"/>
  <c r="I36" i="17"/>
  <c r="J36" i="17"/>
  <c r="K36" i="17"/>
  <c r="L36" i="17"/>
  <c r="M36" i="17"/>
  <c r="N36" i="17"/>
  <c r="A39" i="18"/>
  <c r="B39" i="18"/>
  <c r="C39" i="18"/>
  <c r="D39" i="18"/>
  <c r="E39" i="18"/>
  <c r="F39" i="18"/>
  <c r="G39" i="18"/>
  <c r="H39" i="18"/>
  <c r="I39" i="18"/>
  <c r="J39" i="18"/>
  <c r="K39" i="18"/>
  <c r="L39" i="18"/>
  <c r="M39" i="18"/>
  <c r="A40" i="9"/>
  <c r="B40" i="9"/>
  <c r="C40" i="9"/>
  <c r="D40" i="9"/>
  <c r="E40" i="9"/>
  <c r="F40" i="9"/>
  <c r="G40" i="9"/>
  <c r="H40" i="9"/>
  <c r="I40" i="9"/>
  <c r="J40" i="9"/>
  <c r="K40" i="9"/>
  <c r="L40" i="9"/>
  <c r="M40" i="9"/>
  <c r="A41" i="9"/>
  <c r="B41" i="9"/>
  <c r="C41" i="9"/>
  <c r="D41" i="9"/>
  <c r="E41" i="9"/>
  <c r="F41" i="9"/>
  <c r="G41" i="9"/>
  <c r="H41" i="9"/>
  <c r="I41" i="9"/>
  <c r="J41" i="9"/>
  <c r="K41" i="9"/>
  <c r="L41" i="9"/>
  <c r="M41" i="9"/>
  <c r="A57" i="11"/>
  <c r="B57" i="11"/>
  <c r="C57" i="11"/>
  <c r="D57" i="11"/>
  <c r="E57" i="11"/>
  <c r="F57" i="11"/>
  <c r="G57" i="11"/>
  <c r="H57" i="11"/>
  <c r="I57" i="11"/>
  <c r="J57" i="11"/>
  <c r="K57" i="11"/>
  <c r="L57" i="11"/>
  <c r="M57" i="11"/>
  <c r="N57" i="11"/>
  <c r="A24" i="24" l="1"/>
  <c r="B24" i="24"/>
  <c r="C24" i="24"/>
  <c r="D24" i="24"/>
  <c r="E24" i="24"/>
  <c r="F24" i="24"/>
  <c r="G24" i="24"/>
  <c r="H24" i="24"/>
  <c r="I24" i="24"/>
  <c r="J24" i="24"/>
  <c r="K24" i="24"/>
  <c r="L24" i="24"/>
  <c r="M24" i="24"/>
  <c r="N24" i="24"/>
  <c r="O643" i="1"/>
  <c r="A12" i="34"/>
  <c r="B12" i="34"/>
  <c r="C12" i="34"/>
  <c r="D12" i="34"/>
  <c r="E12" i="34"/>
  <c r="F12" i="34"/>
  <c r="G12" i="34"/>
  <c r="H12" i="34"/>
  <c r="I12" i="34"/>
  <c r="J12" i="34"/>
  <c r="K12" i="34"/>
  <c r="L12" i="34"/>
  <c r="M12" i="34"/>
  <c r="N12" i="34"/>
  <c r="A20" i="28"/>
  <c r="B20" i="28"/>
  <c r="C20" i="28"/>
  <c r="D20" i="28"/>
  <c r="E20" i="28"/>
  <c r="F20" i="28"/>
  <c r="G20" i="28"/>
  <c r="H20" i="28"/>
  <c r="I20" i="28"/>
  <c r="J20" i="28"/>
  <c r="K20" i="28"/>
  <c r="L20" i="28"/>
  <c r="M20" i="28"/>
  <c r="N20" i="28"/>
  <c r="A26" i="23"/>
  <c r="B26" i="23"/>
  <c r="C26" i="23"/>
  <c r="D26" i="23"/>
  <c r="E26" i="23"/>
  <c r="F26" i="23"/>
  <c r="G26" i="23"/>
  <c r="H26" i="23"/>
  <c r="I26" i="23"/>
  <c r="J26" i="23"/>
  <c r="K26" i="23"/>
  <c r="L26" i="23"/>
  <c r="M26" i="23"/>
  <c r="N26" i="23"/>
  <c r="A30" i="22"/>
  <c r="B30" i="22"/>
  <c r="C30" i="22"/>
  <c r="D30" i="22"/>
  <c r="E30" i="22"/>
  <c r="F30" i="22"/>
  <c r="G30" i="22"/>
  <c r="H30" i="22"/>
  <c r="I30" i="22"/>
  <c r="J30" i="22"/>
  <c r="K30" i="22"/>
  <c r="L30" i="22"/>
  <c r="M30" i="22"/>
  <c r="N30" i="22"/>
  <c r="A31" i="22"/>
  <c r="B31" i="22"/>
  <c r="C31" i="22"/>
  <c r="D31" i="22"/>
  <c r="E31" i="22"/>
  <c r="F31" i="22"/>
  <c r="G31" i="22"/>
  <c r="H31" i="22"/>
  <c r="I31" i="22"/>
  <c r="J31" i="22"/>
  <c r="K31" i="22"/>
  <c r="L31" i="22"/>
  <c r="M31" i="22"/>
  <c r="N31" i="22"/>
  <c r="A45" i="20"/>
  <c r="B45" i="20"/>
  <c r="C45" i="20"/>
  <c r="D45" i="20"/>
  <c r="E45" i="20"/>
  <c r="F45" i="20"/>
  <c r="G45" i="20"/>
  <c r="H45" i="20"/>
  <c r="I45" i="20"/>
  <c r="J45" i="20"/>
  <c r="K45" i="20"/>
  <c r="L45" i="20"/>
  <c r="M45" i="20"/>
  <c r="A43" i="19" l="1"/>
  <c r="B43" i="19"/>
  <c r="C43" i="19"/>
  <c r="D43" i="19"/>
  <c r="E43" i="19"/>
  <c r="F43" i="19"/>
  <c r="G43" i="19"/>
  <c r="H43" i="19"/>
  <c r="I43" i="19"/>
  <c r="J43" i="19"/>
  <c r="K43" i="19"/>
  <c r="L43" i="19"/>
  <c r="M43" i="19"/>
  <c r="N43" i="19"/>
  <c r="A44" i="19"/>
  <c r="B44" i="19"/>
  <c r="C44" i="19"/>
  <c r="D44" i="19"/>
  <c r="E44" i="19"/>
  <c r="F44" i="19"/>
  <c r="G44" i="19"/>
  <c r="H44" i="19"/>
  <c r="I44" i="19"/>
  <c r="J44" i="19"/>
  <c r="K44" i="19"/>
  <c r="L44" i="19"/>
  <c r="M44" i="19"/>
  <c r="N44" i="19"/>
  <c r="A38" i="18"/>
  <c r="B38" i="18"/>
  <c r="C38" i="18"/>
  <c r="D38" i="18"/>
  <c r="E38" i="18"/>
  <c r="F38" i="18"/>
  <c r="G38" i="18"/>
  <c r="H38" i="18"/>
  <c r="I38" i="18"/>
  <c r="J38" i="18"/>
  <c r="K38" i="18"/>
  <c r="L38" i="18"/>
  <c r="M38" i="18"/>
  <c r="A34" i="17"/>
  <c r="B34" i="17"/>
  <c r="C34" i="17"/>
  <c r="D34" i="17"/>
  <c r="E34" i="17"/>
  <c r="F34" i="17"/>
  <c r="G34" i="17"/>
  <c r="H34" i="17"/>
  <c r="I34" i="17"/>
  <c r="J34" i="17"/>
  <c r="K34" i="17"/>
  <c r="L34" i="17"/>
  <c r="M34" i="17"/>
  <c r="N34" i="17"/>
  <c r="A38" i="14"/>
  <c r="B38" i="14"/>
  <c r="C38" i="14"/>
  <c r="D38" i="14"/>
  <c r="E38" i="14"/>
  <c r="F38" i="14"/>
  <c r="G38" i="14"/>
  <c r="H38" i="14"/>
  <c r="I38" i="14"/>
  <c r="J38" i="14"/>
  <c r="K38" i="14"/>
  <c r="L38" i="14"/>
  <c r="M38" i="14"/>
  <c r="N38" i="14"/>
  <c r="A39" i="14"/>
  <c r="B39" i="14"/>
  <c r="C39" i="14"/>
  <c r="D39" i="14"/>
  <c r="E39" i="14"/>
  <c r="F39" i="14"/>
  <c r="G39" i="14"/>
  <c r="H39" i="14"/>
  <c r="I39" i="14"/>
  <c r="J39" i="14"/>
  <c r="K39" i="14"/>
  <c r="L39" i="14"/>
  <c r="M39" i="14"/>
  <c r="N39" i="14"/>
  <c r="A54" i="11"/>
  <c r="B54" i="11"/>
  <c r="C54" i="11"/>
  <c r="D54" i="11"/>
  <c r="E54" i="11"/>
  <c r="F54" i="11"/>
  <c r="G54" i="11"/>
  <c r="H54" i="11"/>
  <c r="I54" i="11"/>
  <c r="J54" i="11"/>
  <c r="K54" i="11"/>
  <c r="L54" i="11"/>
  <c r="M54" i="11"/>
  <c r="N54" i="11"/>
  <c r="A55" i="11"/>
  <c r="B55" i="11"/>
  <c r="C55" i="11"/>
  <c r="D55" i="11"/>
  <c r="E55" i="11"/>
  <c r="F55" i="11"/>
  <c r="G55" i="11"/>
  <c r="H55" i="11"/>
  <c r="I55" i="11"/>
  <c r="J55" i="11"/>
  <c r="K55" i="11"/>
  <c r="L55" i="11"/>
  <c r="M55" i="11"/>
  <c r="N55" i="11"/>
  <c r="A56" i="11"/>
  <c r="B56" i="11"/>
  <c r="C56" i="11"/>
  <c r="D56" i="11"/>
  <c r="E56" i="11"/>
  <c r="F56" i="11"/>
  <c r="G56" i="11"/>
  <c r="H56" i="11"/>
  <c r="I56" i="11"/>
  <c r="J56" i="11"/>
  <c r="K56" i="11"/>
  <c r="L56" i="11"/>
  <c r="M56" i="11"/>
  <c r="N56" i="11"/>
  <c r="A38" i="9"/>
  <c r="B38" i="9"/>
  <c r="C38" i="9"/>
  <c r="D38" i="9"/>
  <c r="E38" i="9"/>
  <c r="F38" i="9"/>
  <c r="G38" i="9"/>
  <c r="H38" i="9"/>
  <c r="I38" i="9"/>
  <c r="J38" i="9"/>
  <c r="K38" i="9"/>
  <c r="L38" i="9"/>
  <c r="M38" i="9"/>
  <c r="A39" i="9"/>
  <c r="B39" i="9"/>
  <c r="C39" i="9"/>
  <c r="D39" i="9"/>
  <c r="E39" i="9"/>
  <c r="F39" i="9"/>
  <c r="G39" i="9"/>
  <c r="H39" i="9"/>
  <c r="I39" i="9"/>
  <c r="J39" i="9"/>
  <c r="K39" i="9"/>
  <c r="L39" i="9"/>
  <c r="M39" i="9"/>
  <c r="A22" i="8"/>
  <c r="B22" i="8"/>
  <c r="C22" i="8"/>
  <c r="D22" i="8"/>
  <c r="E22" i="8"/>
  <c r="F22" i="8"/>
  <c r="G22" i="8"/>
  <c r="H22" i="8"/>
  <c r="I22" i="8"/>
  <c r="J22" i="8"/>
  <c r="K22" i="8"/>
  <c r="L22" i="8"/>
  <c r="M22" i="8"/>
  <c r="N22" i="8"/>
  <c r="A23" i="8"/>
  <c r="B23" i="8"/>
  <c r="C23" i="8"/>
  <c r="D23" i="8"/>
  <c r="E23" i="8"/>
  <c r="F23" i="8"/>
  <c r="G23" i="8"/>
  <c r="H23" i="8"/>
  <c r="I23" i="8"/>
  <c r="J23" i="8"/>
  <c r="K23" i="8"/>
  <c r="L23" i="8"/>
  <c r="M23" i="8"/>
  <c r="N23" i="8"/>
  <c r="A24" i="8"/>
  <c r="B24" i="8"/>
  <c r="C24" i="8"/>
  <c r="D24" i="8"/>
  <c r="E24" i="8"/>
  <c r="F24" i="8"/>
  <c r="G24" i="8"/>
  <c r="H24" i="8"/>
  <c r="I24" i="8"/>
  <c r="J24" i="8"/>
  <c r="K24" i="8"/>
  <c r="L24" i="8"/>
  <c r="M24" i="8"/>
  <c r="N24" i="8"/>
  <c r="A22" i="6"/>
  <c r="B22" i="6"/>
  <c r="C22" i="6"/>
  <c r="D22" i="6"/>
  <c r="E22" i="6"/>
  <c r="F22" i="6"/>
  <c r="G22" i="6"/>
  <c r="H22" i="6"/>
  <c r="I22" i="6"/>
  <c r="J22" i="6"/>
  <c r="K22" i="6"/>
  <c r="L22" i="6"/>
  <c r="M22" i="6"/>
  <c r="A23" i="6"/>
  <c r="B23" i="6"/>
  <c r="C23" i="6"/>
  <c r="D23" i="6"/>
  <c r="E23" i="6"/>
  <c r="F23" i="6"/>
  <c r="G23" i="6"/>
  <c r="H23" i="6"/>
  <c r="I23" i="6"/>
  <c r="J23" i="6"/>
  <c r="K23" i="6"/>
  <c r="L23" i="6"/>
  <c r="M23" i="6"/>
  <c r="A50" i="2"/>
  <c r="B50" i="2"/>
  <c r="C50" i="2"/>
  <c r="D50" i="2"/>
  <c r="E50" i="2"/>
  <c r="F50" i="2"/>
  <c r="G50" i="2"/>
  <c r="H50" i="2"/>
  <c r="I50" i="2"/>
  <c r="J50" i="2"/>
  <c r="K50" i="2"/>
  <c r="L50" i="2"/>
  <c r="O783" i="1" l="1"/>
  <c r="O614" i="1"/>
  <c r="O531" i="1"/>
  <c r="O50" i="1"/>
  <c r="O123" i="1"/>
  <c r="O122" i="1"/>
  <c r="A19" i="26" l="1"/>
  <c r="B19" i="26"/>
  <c r="C19" i="26"/>
  <c r="D19" i="26"/>
  <c r="E19" i="26"/>
  <c r="F19" i="26"/>
  <c r="G19" i="26"/>
  <c r="H19" i="26"/>
  <c r="I19" i="26"/>
  <c r="J19" i="26"/>
  <c r="K19" i="26"/>
  <c r="L19" i="26"/>
  <c r="M19" i="26"/>
  <c r="N19" i="26"/>
  <c r="A19" i="25"/>
  <c r="B19" i="25"/>
  <c r="C19" i="25"/>
  <c r="D19" i="25"/>
  <c r="E19" i="25"/>
  <c r="F19" i="25"/>
  <c r="G19" i="25"/>
  <c r="H19" i="25"/>
  <c r="I19" i="25"/>
  <c r="J19" i="25"/>
  <c r="K19" i="25"/>
  <c r="L19" i="25"/>
  <c r="M19" i="25"/>
  <c r="N19" i="25"/>
  <c r="A52" i="11"/>
  <c r="B52" i="11"/>
  <c r="C52" i="11"/>
  <c r="D52" i="11"/>
  <c r="E52" i="11"/>
  <c r="F52" i="11"/>
  <c r="G52" i="11"/>
  <c r="H52" i="11"/>
  <c r="I52" i="11"/>
  <c r="J52" i="11"/>
  <c r="K52" i="11"/>
  <c r="L52" i="11"/>
  <c r="M52" i="11"/>
  <c r="N52" i="11"/>
  <c r="A53" i="11"/>
  <c r="B53" i="11"/>
  <c r="C53" i="11"/>
  <c r="D53" i="11"/>
  <c r="E53" i="11"/>
  <c r="F53" i="11"/>
  <c r="G53" i="11"/>
  <c r="H53" i="11"/>
  <c r="I53" i="11"/>
  <c r="J53" i="11"/>
  <c r="K53" i="11"/>
  <c r="L53" i="11"/>
  <c r="M53" i="11"/>
  <c r="N53" i="11"/>
  <c r="A21" i="6"/>
  <c r="B21" i="6"/>
  <c r="C21" i="6"/>
  <c r="D21" i="6"/>
  <c r="E21" i="6"/>
  <c r="F21" i="6"/>
  <c r="G21" i="6"/>
  <c r="H21" i="6"/>
  <c r="I21" i="6"/>
  <c r="J21" i="6"/>
  <c r="K21" i="6"/>
  <c r="L21" i="6"/>
  <c r="M21" i="6"/>
  <c r="O121" i="1"/>
  <c r="A32" i="17"/>
  <c r="B32" i="17"/>
  <c r="C32" i="17"/>
  <c r="D32" i="17"/>
  <c r="E32" i="17"/>
  <c r="F32" i="17"/>
  <c r="G32" i="17"/>
  <c r="H32" i="17"/>
  <c r="I32" i="17"/>
  <c r="J32" i="17"/>
  <c r="K32" i="17"/>
  <c r="L32" i="17"/>
  <c r="M32" i="17"/>
  <c r="N32" i="17"/>
  <c r="A33" i="17"/>
  <c r="B33" i="17"/>
  <c r="C33" i="17"/>
  <c r="D33" i="17"/>
  <c r="E33" i="17"/>
  <c r="F33" i="17"/>
  <c r="G33" i="17"/>
  <c r="H33" i="17"/>
  <c r="I33" i="17"/>
  <c r="J33" i="17"/>
  <c r="K33" i="17"/>
  <c r="L33" i="17"/>
  <c r="M33" i="17"/>
  <c r="N33" i="17"/>
  <c r="A20" i="30"/>
  <c r="B20" i="30"/>
  <c r="C20" i="30"/>
  <c r="D20" i="30"/>
  <c r="E20" i="30"/>
  <c r="F20" i="30"/>
  <c r="G20" i="30"/>
  <c r="H20" i="30"/>
  <c r="I20" i="30"/>
  <c r="J20" i="30"/>
  <c r="K20" i="30"/>
  <c r="L20" i="30"/>
  <c r="M20" i="30"/>
  <c r="N20" i="30"/>
  <c r="A19" i="30"/>
  <c r="B19" i="30"/>
  <c r="C19" i="30"/>
  <c r="D19" i="30"/>
  <c r="E19" i="30"/>
  <c r="F19" i="30"/>
  <c r="G19" i="30"/>
  <c r="H19" i="30"/>
  <c r="I19" i="30"/>
  <c r="J19" i="30"/>
  <c r="K19" i="30"/>
  <c r="L19" i="30"/>
  <c r="M19" i="30"/>
  <c r="N19" i="30"/>
  <c r="A42" i="19"/>
  <c r="B42" i="19"/>
  <c r="C42" i="19"/>
  <c r="D42" i="19"/>
  <c r="E42" i="19"/>
  <c r="F42" i="19"/>
  <c r="G42" i="19"/>
  <c r="H42" i="19"/>
  <c r="I42" i="19"/>
  <c r="J42" i="19"/>
  <c r="K42" i="19"/>
  <c r="L42" i="19"/>
  <c r="M42" i="19"/>
  <c r="N42" i="19"/>
  <c r="A31" i="17"/>
  <c r="B31" i="17"/>
  <c r="C31" i="17"/>
  <c r="D31" i="17"/>
  <c r="E31" i="17"/>
  <c r="F31" i="17"/>
  <c r="G31" i="17"/>
  <c r="H31" i="17"/>
  <c r="I31" i="17"/>
  <c r="J31" i="17"/>
  <c r="K31" i="17"/>
  <c r="L31" i="17"/>
  <c r="M31" i="17"/>
  <c r="N31" i="17"/>
  <c r="A29" i="16"/>
  <c r="B29" i="16"/>
  <c r="C29" i="16"/>
  <c r="D29" i="16"/>
  <c r="E29" i="16"/>
  <c r="F29" i="16"/>
  <c r="G29" i="16"/>
  <c r="H29" i="16"/>
  <c r="I29" i="16"/>
  <c r="J29" i="16"/>
  <c r="K29" i="16"/>
  <c r="L29" i="16"/>
  <c r="M29" i="16"/>
  <c r="N29" i="16"/>
  <c r="A37" i="14"/>
  <c r="B37" i="14"/>
  <c r="C37" i="14"/>
  <c r="D37" i="14"/>
  <c r="E37" i="14"/>
  <c r="F37" i="14"/>
  <c r="G37" i="14"/>
  <c r="H37" i="14"/>
  <c r="I37" i="14"/>
  <c r="J37" i="14"/>
  <c r="K37" i="14"/>
  <c r="L37" i="14"/>
  <c r="M37" i="14"/>
  <c r="N37" i="14"/>
  <c r="A35" i="9"/>
  <c r="B35" i="9"/>
  <c r="C35" i="9"/>
  <c r="D35" i="9"/>
  <c r="E35" i="9"/>
  <c r="F35" i="9"/>
  <c r="G35" i="9"/>
  <c r="H35" i="9"/>
  <c r="I35" i="9"/>
  <c r="J35" i="9"/>
  <c r="K35" i="9"/>
  <c r="L35" i="9"/>
  <c r="M35" i="9"/>
  <c r="A36" i="9"/>
  <c r="B36" i="9"/>
  <c r="C36" i="9"/>
  <c r="D36" i="9"/>
  <c r="E36" i="9"/>
  <c r="F36" i="9"/>
  <c r="G36" i="9"/>
  <c r="H36" i="9"/>
  <c r="I36" i="9"/>
  <c r="J36" i="9"/>
  <c r="K36" i="9"/>
  <c r="L36" i="9"/>
  <c r="M36" i="9"/>
  <c r="A37" i="9"/>
  <c r="B37" i="9"/>
  <c r="C37" i="9"/>
  <c r="D37" i="9"/>
  <c r="E37" i="9"/>
  <c r="F37" i="9"/>
  <c r="G37" i="9"/>
  <c r="H37" i="9"/>
  <c r="I37" i="9"/>
  <c r="J37" i="9"/>
  <c r="K37" i="9"/>
  <c r="L37" i="9"/>
  <c r="M37" i="9"/>
  <c r="A39" i="4"/>
  <c r="B39" i="4"/>
  <c r="C39" i="4"/>
  <c r="D39" i="4"/>
  <c r="E39" i="4"/>
  <c r="F39" i="4"/>
  <c r="G39" i="4"/>
  <c r="H39" i="4"/>
  <c r="I39" i="4"/>
  <c r="K39" i="4"/>
  <c r="L39" i="4"/>
  <c r="M39" i="4"/>
  <c r="A37" i="18"/>
  <c r="B37" i="18"/>
  <c r="C37" i="18"/>
  <c r="D37" i="18"/>
  <c r="E37" i="18"/>
  <c r="F37" i="18"/>
  <c r="G37" i="18"/>
  <c r="H37" i="18"/>
  <c r="I37" i="18"/>
  <c r="J37" i="18"/>
  <c r="K37" i="18"/>
  <c r="L37" i="18"/>
  <c r="M37" i="18"/>
  <c r="A9" i="37"/>
  <c r="B9" i="37"/>
  <c r="C9" i="37"/>
  <c r="D9" i="37"/>
  <c r="E9" i="37"/>
  <c r="F9" i="37"/>
  <c r="G9" i="37"/>
  <c r="H9" i="37"/>
  <c r="I9" i="37"/>
  <c r="J9" i="37"/>
  <c r="K9" i="37"/>
  <c r="L9" i="37"/>
  <c r="M9" i="37"/>
  <c r="N9" i="37"/>
  <c r="A38" i="4"/>
  <c r="B38" i="4"/>
  <c r="C38" i="4"/>
  <c r="D38" i="4"/>
  <c r="E38" i="4"/>
  <c r="F38" i="4"/>
  <c r="G38" i="4"/>
  <c r="H38" i="4"/>
  <c r="I38" i="4"/>
  <c r="K38" i="4"/>
  <c r="L38" i="4"/>
  <c r="M38" i="4"/>
  <c r="A21" i="8"/>
  <c r="B21" i="8"/>
  <c r="C21" i="8"/>
  <c r="D21" i="8"/>
  <c r="E21" i="8"/>
  <c r="F21" i="8"/>
  <c r="G21" i="8"/>
  <c r="H21" i="8"/>
  <c r="I21" i="8"/>
  <c r="J21" i="8"/>
  <c r="K21" i="8"/>
  <c r="L21" i="8"/>
  <c r="M21" i="8"/>
  <c r="N21" i="8"/>
  <c r="O435" i="1"/>
  <c r="O811" i="1"/>
  <c r="O90" i="1"/>
  <c r="A36" i="14"/>
  <c r="B36" i="14"/>
  <c r="C36" i="14"/>
  <c r="D36" i="14"/>
  <c r="E36" i="14"/>
  <c r="F36" i="14"/>
  <c r="G36" i="14"/>
  <c r="H36" i="14"/>
  <c r="I36" i="14"/>
  <c r="J36" i="14"/>
  <c r="K36" i="14"/>
  <c r="L36" i="14"/>
  <c r="M36" i="14"/>
  <c r="N36" i="14"/>
  <c r="A28" i="22"/>
  <c r="B28" i="22"/>
  <c r="C28" i="22"/>
  <c r="D28" i="22"/>
  <c r="E28" i="22"/>
  <c r="F28" i="22"/>
  <c r="G28" i="22"/>
  <c r="H28" i="22"/>
  <c r="I28" i="22"/>
  <c r="J28" i="22"/>
  <c r="K28" i="22"/>
  <c r="L28" i="22"/>
  <c r="M28" i="22"/>
  <c r="N28" i="22"/>
  <c r="A29" i="22"/>
  <c r="B29" i="22"/>
  <c r="C29" i="22"/>
  <c r="D29" i="22"/>
  <c r="E29" i="22"/>
  <c r="F29" i="22"/>
  <c r="G29" i="22"/>
  <c r="H29" i="22"/>
  <c r="I29" i="22"/>
  <c r="J29" i="22"/>
  <c r="K29" i="22"/>
  <c r="L29" i="22"/>
  <c r="M29" i="22"/>
  <c r="N29" i="22"/>
  <c r="A18" i="26"/>
  <c r="B18" i="26"/>
  <c r="C18" i="26"/>
  <c r="D18" i="26"/>
  <c r="E18" i="26"/>
  <c r="F18" i="26"/>
  <c r="G18" i="26"/>
  <c r="H18" i="26"/>
  <c r="I18" i="26"/>
  <c r="J18" i="26"/>
  <c r="K18" i="26"/>
  <c r="L18" i="26"/>
  <c r="M18" i="26"/>
  <c r="N18" i="26"/>
  <c r="A20" i="8"/>
  <c r="B20" i="8"/>
  <c r="C20" i="8"/>
  <c r="D20" i="8"/>
  <c r="E20" i="8"/>
  <c r="F20" i="8"/>
  <c r="G20" i="8"/>
  <c r="H20" i="8"/>
  <c r="I20" i="8"/>
  <c r="J20" i="8"/>
  <c r="K20" i="8"/>
  <c r="L20" i="8"/>
  <c r="M20" i="8"/>
  <c r="N20" i="8"/>
  <c r="A41" i="19"/>
  <c r="B41" i="19"/>
  <c r="C41" i="19"/>
  <c r="D41" i="19"/>
  <c r="E41" i="19"/>
  <c r="F41" i="19"/>
  <c r="G41" i="19"/>
  <c r="H41" i="19"/>
  <c r="I41" i="19"/>
  <c r="J41" i="19"/>
  <c r="K41" i="19"/>
  <c r="L41" i="19"/>
  <c r="M41" i="19"/>
  <c r="N41" i="19"/>
  <c r="A40" i="19"/>
  <c r="B40" i="19"/>
  <c r="C40" i="19"/>
  <c r="D40" i="19"/>
  <c r="E40" i="19"/>
  <c r="F40" i="19"/>
  <c r="G40" i="19"/>
  <c r="H40" i="19"/>
  <c r="I40" i="19"/>
  <c r="J40" i="19"/>
  <c r="K40" i="19"/>
  <c r="L40" i="19"/>
  <c r="M40" i="19"/>
  <c r="N40" i="19"/>
  <c r="O480" i="1"/>
  <c r="A34" i="9"/>
  <c r="B34" i="9"/>
  <c r="C34" i="9"/>
  <c r="D34" i="9"/>
  <c r="E34" i="9"/>
  <c r="F34" i="9"/>
  <c r="G34" i="9"/>
  <c r="H34" i="9"/>
  <c r="I34" i="9"/>
  <c r="J34" i="9"/>
  <c r="K34" i="9"/>
  <c r="L34" i="9"/>
  <c r="M34" i="9"/>
  <c r="A11" i="34"/>
  <c r="B11" i="34"/>
  <c r="C11" i="34"/>
  <c r="D11" i="34"/>
  <c r="E11" i="34"/>
  <c r="F11" i="34"/>
  <c r="G11" i="34"/>
  <c r="H11" i="34"/>
  <c r="I11" i="34"/>
  <c r="J11" i="34"/>
  <c r="K11" i="34"/>
  <c r="L11" i="34"/>
  <c r="M11" i="34"/>
  <c r="N11" i="34"/>
  <c r="A18" i="30"/>
  <c r="B18" i="30"/>
  <c r="C18" i="30"/>
  <c r="D18" i="30"/>
  <c r="E18" i="30"/>
  <c r="F18" i="30"/>
  <c r="G18" i="30"/>
  <c r="H18" i="30"/>
  <c r="I18" i="30"/>
  <c r="J18" i="30"/>
  <c r="K18" i="30"/>
  <c r="L18" i="30"/>
  <c r="M18" i="30"/>
  <c r="N18" i="30"/>
  <c r="A27" i="22"/>
  <c r="B27" i="22"/>
  <c r="C27" i="22"/>
  <c r="D27" i="22"/>
  <c r="E27" i="22"/>
  <c r="F27" i="22"/>
  <c r="G27" i="22"/>
  <c r="H27" i="22"/>
  <c r="I27" i="22"/>
  <c r="J27" i="22"/>
  <c r="K27" i="22"/>
  <c r="L27" i="22"/>
  <c r="M27" i="22"/>
  <c r="N27" i="22"/>
  <c r="A17" i="30"/>
  <c r="B17" i="30"/>
  <c r="C17" i="30"/>
  <c r="D17" i="30"/>
  <c r="E17" i="30"/>
  <c r="F17" i="30"/>
  <c r="G17" i="30"/>
  <c r="H17" i="30"/>
  <c r="I17" i="30"/>
  <c r="J17" i="30"/>
  <c r="K17" i="30"/>
  <c r="L17" i="30"/>
  <c r="M17" i="30"/>
  <c r="N17" i="30"/>
  <c r="O782" i="1"/>
  <c r="O579" i="1"/>
  <c r="O738" i="1"/>
  <c r="O737" i="1"/>
  <c r="O187" i="1"/>
  <c r="A51" i="11"/>
  <c r="B51" i="11"/>
  <c r="C51" i="11"/>
  <c r="D51" i="11"/>
  <c r="E51" i="11"/>
  <c r="F51" i="11"/>
  <c r="G51" i="11"/>
  <c r="H51" i="11"/>
  <c r="I51" i="11"/>
  <c r="J51" i="11"/>
  <c r="K51" i="11"/>
  <c r="L51" i="11"/>
  <c r="M51" i="11"/>
  <c r="N51" i="11"/>
  <c r="A37" i="4"/>
  <c r="B37" i="4"/>
  <c r="C37" i="4"/>
  <c r="D37" i="4"/>
  <c r="E37" i="4"/>
  <c r="F37" i="4"/>
  <c r="G37" i="4"/>
  <c r="H37" i="4"/>
  <c r="I37" i="4"/>
  <c r="K37" i="4"/>
  <c r="L37" i="4"/>
  <c r="M37" i="4"/>
  <c r="A33" i="9"/>
  <c r="B33" i="9"/>
  <c r="C33" i="9"/>
  <c r="D33" i="9"/>
  <c r="E33" i="9"/>
  <c r="F33" i="9"/>
  <c r="G33" i="9"/>
  <c r="H33" i="9"/>
  <c r="I33" i="9"/>
  <c r="J33" i="9"/>
  <c r="K33" i="9"/>
  <c r="L33" i="9"/>
  <c r="M33" i="9"/>
  <c r="A28" i="17"/>
  <c r="B28" i="17"/>
  <c r="C28" i="17"/>
  <c r="D28" i="17"/>
  <c r="E28" i="17"/>
  <c r="F28" i="17"/>
  <c r="G28" i="17"/>
  <c r="H28" i="17"/>
  <c r="I28" i="17"/>
  <c r="J28" i="17"/>
  <c r="K28" i="17"/>
  <c r="L28" i="17"/>
  <c r="M28" i="17"/>
  <c r="N28" i="17"/>
  <c r="A29" i="17"/>
  <c r="B29" i="17"/>
  <c r="C29" i="17"/>
  <c r="D29" i="17"/>
  <c r="E29" i="17"/>
  <c r="F29" i="17"/>
  <c r="G29" i="17"/>
  <c r="H29" i="17"/>
  <c r="I29" i="17"/>
  <c r="J29" i="17"/>
  <c r="K29" i="17"/>
  <c r="L29" i="17"/>
  <c r="M29" i="17"/>
  <c r="N29" i="17"/>
  <c r="A30" i="17"/>
  <c r="B30" i="17"/>
  <c r="C30" i="17"/>
  <c r="D30" i="17"/>
  <c r="E30" i="17"/>
  <c r="F30" i="17"/>
  <c r="G30" i="17"/>
  <c r="H30" i="17"/>
  <c r="I30" i="17"/>
  <c r="J30" i="17"/>
  <c r="K30" i="17"/>
  <c r="L30" i="17"/>
  <c r="M30" i="17"/>
  <c r="N30" i="17"/>
  <c r="A39" i="19"/>
  <c r="B39" i="19"/>
  <c r="C39" i="19"/>
  <c r="D39" i="19"/>
  <c r="E39" i="19"/>
  <c r="F39" i="19"/>
  <c r="G39" i="19"/>
  <c r="H39" i="19"/>
  <c r="I39" i="19"/>
  <c r="J39" i="19"/>
  <c r="K39" i="19"/>
  <c r="L39" i="19"/>
  <c r="M39" i="19"/>
  <c r="N39" i="19"/>
  <c r="A43" i="20"/>
  <c r="B43" i="20"/>
  <c r="C43" i="20"/>
  <c r="D43" i="20"/>
  <c r="E43" i="20"/>
  <c r="F43" i="20"/>
  <c r="G43" i="20"/>
  <c r="H43" i="20"/>
  <c r="I43" i="20"/>
  <c r="J43" i="20"/>
  <c r="K43" i="20"/>
  <c r="L43" i="20"/>
  <c r="M43" i="20"/>
  <c r="A44" i="20"/>
  <c r="B44" i="20"/>
  <c r="C44" i="20"/>
  <c r="D44" i="20"/>
  <c r="E44" i="20"/>
  <c r="F44" i="20"/>
  <c r="G44" i="20"/>
  <c r="H44" i="20"/>
  <c r="I44" i="20"/>
  <c r="J44" i="20"/>
  <c r="K44" i="20"/>
  <c r="L44" i="20"/>
  <c r="M44" i="20"/>
  <c r="A26" i="22"/>
  <c r="B26" i="22"/>
  <c r="C26" i="22"/>
  <c r="D26" i="22"/>
  <c r="E26" i="22"/>
  <c r="F26" i="22"/>
  <c r="G26" i="22"/>
  <c r="H26" i="22"/>
  <c r="I26" i="22"/>
  <c r="J26" i="22"/>
  <c r="K26" i="22"/>
  <c r="L26" i="22"/>
  <c r="M26" i="22"/>
  <c r="N26" i="22"/>
  <c r="A22" i="24"/>
  <c r="B22" i="24"/>
  <c r="C22" i="24"/>
  <c r="D22" i="24"/>
  <c r="E22" i="24"/>
  <c r="F22" i="24"/>
  <c r="G22" i="24"/>
  <c r="H22" i="24"/>
  <c r="I22" i="24"/>
  <c r="J22" i="24"/>
  <c r="K22" i="24"/>
  <c r="L22" i="24"/>
  <c r="M22" i="24"/>
  <c r="N22" i="24"/>
  <c r="A23" i="24"/>
  <c r="B23" i="24"/>
  <c r="C23" i="24"/>
  <c r="D23" i="24"/>
  <c r="E23" i="24"/>
  <c r="F23" i="24"/>
  <c r="G23" i="24"/>
  <c r="H23" i="24"/>
  <c r="I23" i="24"/>
  <c r="J23" i="24"/>
  <c r="K23" i="24"/>
  <c r="L23" i="24"/>
  <c r="M23" i="24"/>
  <c r="N23" i="24"/>
  <c r="A17" i="26"/>
  <c r="B17" i="26"/>
  <c r="C17" i="26"/>
  <c r="D17" i="26"/>
  <c r="E17" i="26"/>
  <c r="F17" i="26"/>
  <c r="G17" i="26"/>
  <c r="H17" i="26"/>
  <c r="I17" i="26"/>
  <c r="J17" i="26"/>
  <c r="K17" i="26"/>
  <c r="L17" i="26"/>
  <c r="M17" i="26"/>
  <c r="N17" i="26"/>
  <c r="A10" i="34"/>
  <c r="B10" i="34"/>
  <c r="C10" i="34"/>
  <c r="D10" i="34"/>
  <c r="E10" i="34"/>
  <c r="F10" i="34"/>
  <c r="G10" i="34"/>
  <c r="H10" i="34"/>
  <c r="I10" i="34"/>
  <c r="J10" i="34"/>
  <c r="K10" i="34"/>
  <c r="L10" i="34"/>
  <c r="M10" i="34"/>
  <c r="N10" i="34"/>
  <c r="O389" i="1"/>
  <c r="O390" i="1"/>
  <c r="O388" i="1"/>
  <c r="O252" i="1"/>
  <c r="O781" i="1"/>
  <c r="O578" i="1"/>
  <c r="O642" i="1"/>
  <c r="O641" i="1"/>
  <c r="O678" i="1"/>
  <c r="O186" i="1"/>
  <c r="O185" i="1"/>
  <c r="O89" i="1"/>
  <c r="O529" i="1"/>
  <c r="O530" i="1"/>
  <c r="O479" i="1"/>
  <c r="A48" i="2"/>
  <c r="B48" i="2"/>
  <c r="C48" i="2"/>
  <c r="D48" i="2"/>
  <c r="E48" i="2"/>
  <c r="F48" i="2"/>
  <c r="G48" i="2"/>
  <c r="H48" i="2"/>
  <c r="I48" i="2"/>
  <c r="J48" i="2"/>
  <c r="K48" i="2"/>
  <c r="L48" i="2"/>
  <c r="A49" i="2"/>
  <c r="B49" i="2"/>
  <c r="C49" i="2"/>
  <c r="D49" i="2"/>
  <c r="E49" i="2"/>
  <c r="F49" i="2"/>
  <c r="G49" i="2"/>
  <c r="H49" i="2"/>
  <c r="I49" i="2"/>
  <c r="J49" i="2"/>
  <c r="K49" i="2"/>
  <c r="L49" i="2"/>
  <c r="A20" i="6"/>
  <c r="B20" i="6"/>
  <c r="C20" i="6"/>
  <c r="D20" i="6"/>
  <c r="E20" i="6"/>
  <c r="F20" i="6"/>
  <c r="G20" i="6"/>
  <c r="H20" i="6"/>
  <c r="I20" i="6"/>
  <c r="J20" i="6"/>
  <c r="K20" i="6"/>
  <c r="L20" i="6"/>
  <c r="M20" i="6"/>
  <c r="A19" i="8"/>
  <c r="B19" i="8"/>
  <c r="C19" i="8"/>
  <c r="D19" i="8"/>
  <c r="E19" i="8"/>
  <c r="F19" i="8"/>
  <c r="G19" i="8"/>
  <c r="H19" i="8"/>
  <c r="I19" i="8"/>
  <c r="J19" i="8"/>
  <c r="K19" i="8"/>
  <c r="L19" i="8"/>
  <c r="M19" i="8"/>
  <c r="N19" i="8"/>
  <c r="A50" i="11"/>
  <c r="B50" i="11"/>
  <c r="C50" i="11"/>
  <c r="D50" i="11"/>
  <c r="E50" i="11"/>
  <c r="F50" i="11"/>
  <c r="G50" i="11"/>
  <c r="H50" i="11"/>
  <c r="I50" i="11"/>
  <c r="J50" i="11"/>
  <c r="K50" i="11"/>
  <c r="L50" i="11"/>
  <c r="M50" i="11"/>
  <c r="N50" i="11"/>
  <c r="A36" i="18"/>
  <c r="B36" i="18"/>
  <c r="C36" i="18"/>
  <c r="D36" i="18"/>
  <c r="E36" i="18"/>
  <c r="F36" i="18"/>
  <c r="G36" i="18"/>
  <c r="H36" i="18"/>
  <c r="I36" i="18"/>
  <c r="J36" i="18"/>
  <c r="K36" i="18"/>
  <c r="L36" i="18"/>
  <c r="M36" i="18"/>
  <c r="O120" i="1"/>
  <c r="O251" i="1"/>
  <c r="O434" i="1"/>
  <c r="O145" i="1"/>
  <c r="O49" i="1"/>
  <c r="O48" i="1"/>
  <c r="A20" i="24"/>
  <c r="B20" i="24"/>
  <c r="C20" i="24"/>
  <c r="D20" i="24"/>
  <c r="E20" i="24"/>
  <c r="F20" i="24"/>
  <c r="G20" i="24"/>
  <c r="H20" i="24"/>
  <c r="I20" i="24"/>
  <c r="J20" i="24"/>
  <c r="K20" i="24"/>
  <c r="L20" i="24"/>
  <c r="M20" i="24"/>
  <c r="N20" i="24"/>
  <c r="A21" i="24"/>
  <c r="B21" i="24"/>
  <c r="C21" i="24"/>
  <c r="D21" i="24"/>
  <c r="E21" i="24"/>
  <c r="F21" i="24"/>
  <c r="G21" i="24"/>
  <c r="H21" i="24"/>
  <c r="I21" i="24"/>
  <c r="J21" i="24"/>
  <c r="K21" i="24"/>
  <c r="L21" i="24"/>
  <c r="M21" i="24"/>
  <c r="N21" i="24"/>
  <c r="A36" i="4"/>
  <c r="B36" i="4"/>
  <c r="C36" i="4"/>
  <c r="D36" i="4"/>
  <c r="E36" i="4"/>
  <c r="F36" i="4"/>
  <c r="G36" i="4"/>
  <c r="H36" i="4"/>
  <c r="I36" i="4"/>
  <c r="K36" i="4"/>
  <c r="L36" i="4"/>
  <c r="M36" i="4"/>
  <c r="A47" i="2"/>
  <c r="B47" i="2"/>
  <c r="C47" i="2"/>
  <c r="D47" i="2"/>
  <c r="E47" i="2"/>
  <c r="F47" i="2"/>
  <c r="G47" i="2"/>
  <c r="H47" i="2"/>
  <c r="I47" i="2"/>
  <c r="J47" i="2"/>
  <c r="K47" i="2"/>
  <c r="L47" i="2"/>
  <c r="O640" i="1"/>
  <c r="O639" i="1"/>
  <c r="O88" i="1"/>
  <c r="O47" i="1"/>
  <c r="A27" i="17"/>
  <c r="B27" i="17"/>
  <c r="C27" i="17"/>
  <c r="D27" i="17"/>
  <c r="E27" i="17"/>
  <c r="F27" i="17"/>
  <c r="G27" i="17"/>
  <c r="H27" i="17"/>
  <c r="I27" i="17"/>
  <c r="J27" i="17"/>
  <c r="K27" i="17"/>
  <c r="L27" i="17"/>
  <c r="M27" i="17"/>
  <c r="N27" i="17"/>
  <c r="A9" i="34"/>
  <c r="B9" i="34"/>
  <c r="C9" i="34"/>
  <c r="D9" i="34"/>
  <c r="E9" i="34"/>
  <c r="F9" i="34"/>
  <c r="G9" i="34"/>
  <c r="H9" i="34"/>
  <c r="I9" i="34"/>
  <c r="J9" i="34"/>
  <c r="K9" i="34"/>
  <c r="L9" i="34"/>
  <c r="M9" i="34"/>
  <c r="N9" i="34"/>
  <c r="A25" i="23"/>
  <c r="B25" i="23"/>
  <c r="C25" i="23"/>
  <c r="D25" i="23"/>
  <c r="E25" i="23"/>
  <c r="F25" i="23"/>
  <c r="G25" i="23"/>
  <c r="H25" i="23"/>
  <c r="I25" i="23"/>
  <c r="J25" i="23"/>
  <c r="K25" i="23"/>
  <c r="L25" i="23"/>
  <c r="M25" i="23"/>
  <c r="N25" i="23"/>
  <c r="A25" i="22"/>
  <c r="B25" i="22"/>
  <c r="C25" i="22"/>
  <c r="D25" i="22"/>
  <c r="E25" i="22"/>
  <c r="F25" i="22"/>
  <c r="G25" i="22"/>
  <c r="H25" i="22"/>
  <c r="I25" i="22"/>
  <c r="J25" i="22"/>
  <c r="K25" i="22"/>
  <c r="L25" i="22"/>
  <c r="M25" i="22"/>
  <c r="N25" i="22"/>
  <c r="A42" i="20"/>
  <c r="B42" i="20"/>
  <c r="C42" i="20"/>
  <c r="D42" i="20"/>
  <c r="E42" i="20"/>
  <c r="F42" i="20"/>
  <c r="G42" i="20"/>
  <c r="H42" i="20"/>
  <c r="I42" i="20"/>
  <c r="J42" i="20"/>
  <c r="K42" i="20"/>
  <c r="L42" i="20"/>
  <c r="M42" i="20"/>
  <c r="A28" i="16"/>
  <c r="B28" i="16"/>
  <c r="C28" i="16"/>
  <c r="D28" i="16"/>
  <c r="E28" i="16"/>
  <c r="F28" i="16"/>
  <c r="G28" i="16"/>
  <c r="H28" i="16"/>
  <c r="I28" i="16"/>
  <c r="J28" i="16"/>
  <c r="K28" i="16"/>
  <c r="L28" i="16"/>
  <c r="M28" i="16"/>
  <c r="N28" i="16"/>
  <c r="A32" i="9"/>
  <c r="B32" i="9"/>
  <c r="C32" i="9"/>
  <c r="D32" i="9"/>
  <c r="E32" i="9"/>
  <c r="F32" i="9"/>
  <c r="G32" i="9"/>
  <c r="H32" i="9"/>
  <c r="I32" i="9"/>
  <c r="J32" i="9"/>
  <c r="K32" i="9"/>
  <c r="L32" i="9"/>
  <c r="M32" i="9"/>
  <c r="A19" i="6"/>
  <c r="B19" i="6"/>
  <c r="C19" i="6"/>
  <c r="D19" i="6"/>
  <c r="E19" i="6"/>
  <c r="F19" i="6"/>
  <c r="G19" i="6"/>
  <c r="H19" i="6"/>
  <c r="I19" i="6"/>
  <c r="J19" i="6"/>
  <c r="K19" i="6"/>
  <c r="L19" i="6"/>
  <c r="M19" i="6"/>
  <c r="O387" i="1"/>
  <c r="O119" i="1"/>
  <c r="O780" i="1"/>
  <c r="O613" i="1"/>
  <c r="O577" i="1"/>
  <c r="O528" i="1"/>
  <c r="O357" i="1"/>
  <c r="A16" i="29"/>
  <c r="B16" i="29"/>
  <c r="C16" i="29"/>
  <c r="D16" i="29"/>
  <c r="E16" i="29"/>
  <c r="F16" i="29"/>
  <c r="G16" i="29"/>
  <c r="H16" i="29"/>
  <c r="I16" i="29"/>
  <c r="J16" i="29"/>
  <c r="K16" i="29"/>
  <c r="L16" i="29"/>
  <c r="M16" i="29"/>
  <c r="N16" i="29"/>
  <c r="A26" i="17"/>
  <c r="B26" i="17"/>
  <c r="C26" i="17"/>
  <c r="D26" i="17"/>
  <c r="E26" i="17"/>
  <c r="F26" i="17"/>
  <c r="G26" i="17"/>
  <c r="H26" i="17"/>
  <c r="I26" i="17"/>
  <c r="J26" i="17"/>
  <c r="K26" i="17"/>
  <c r="L26" i="17"/>
  <c r="M26" i="17"/>
  <c r="N26" i="17"/>
  <c r="A35" i="14"/>
  <c r="B35" i="14"/>
  <c r="C35" i="14"/>
  <c r="D35" i="14"/>
  <c r="E35" i="14"/>
  <c r="F35" i="14"/>
  <c r="G35" i="14"/>
  <c r="H35" i="14"/>
  <c r="I35" i="14"/>
  <c r="J35" i="14"/>
  <c r="K35" i="14"/>
  <c r="L35" i="14"/>
  <c r="M35" i="14"/>
  <c r="N35" i="14"/>
  <c r="A48" i="11"/>
  <c r="B48" i="11"/>
  <c r="C48" i="11"/>
  <c r="D48" i="11"/>
  <c r="E48" i="11"/>
  <c r="F48" i="11"/>
  <c r="G48" i="11"/>
  <c r="H48" i="11"/>
  <c r="I48" i="11"/>
  <c r="J48" i="11"/>
  <c r="K48" i="11"/>
  <c r="L48" i="11"/>
  <c r="M48" i="11"/>
  <c r="N48" i="11"/>
  <c r="A49" i="11"/>
  <c r="B49" i="11"/>
  <c r="C49" i="11"/>
  <c r="D49" i="11"/>
  <c r="E49" i="11"/>
  <c r="F49" i="11"/>
  <c r="G49" i="11"/>
  <c r="H49" i="11"/>
  <c r="I49" i="11"/>
  <c r="J49" i="11"/>
  <c r="K49" i="11"/>
  <c r="L49" i="11"/>
  <c r="M49" i="11"/>
  <c r="N49" i="11"/>
  <c r="A45" i="2"/>
  <c r="B45" i="2"/>
  <c r="C45" i="2"/>
  <c r="D45" i="2"/>
  <c r="E45" i="2"/>
  <c r="F45" i="2"/>
  <c r="G45" i="2"/>
  <c r="H45" i="2"/>
  <c r="I45" i="2"/>
  <c r="J45" i="2"/>
  <c r="K45" i="2"/>
  <c r="L45" i="2"/>
  <c r="A46" i="2"/>
  <c r="B46" i="2"/>
  <c r="C46" i="2"/>
  <c r="D46" i="2"/>
  <c r="E46" i="2"/>
  <c r="F46" i="2"/>
  <c r="G46" i="2"/>
  <c r="H46" i="2"/>
  <c r="I46" i="2"/>
  <c r="J46" i="2"/>
  <c r="K46" i="2"/>
  <c r="L46" i="2"/>
  <c r="O721" i="1"/>
  <c r="O386" i="1"/>
  <c r="O321" i="1"/>
  <c r="O249" i="1"/>
  <c r="O250" i="1"/>
  <c r="O45" i="1"/>
  <c r="O46" i="1"/>
  <c r="A47" i="11"/>
  <c r="B47" i="11"/>
  <c r="C47" i="11"/>
  <c r="D47" i="11"/>
  <c r="E47" i="11"/>
  <c r="F47" i="11"/>
  <c r="G47" i="11"/>
  <c r="H47" i="11"/>
  <c r="I47" i="11"/>
  <c r="J47" i="11"/>
  <c r="K47" i="11"/>
  <c r="L47" i="11"/>
  <c r="M47" i="11"/>
  <c r="N47" i="11"/>
  <c r="A19" i="24"/>
  <c r="B19" i="24"/>
  <c r="C19" i="24"/>
  <c r="D19" i="24"/>
  <c r="E19" i="24"/>
  <c r="F19" i="24"/>
  <c r="G19" i="24"/>
  <c r="H19" i="24"/>
  <c r="I19" i="24"/>
  <c r="J19" i="24"/>
  <c r="K19" i="24"/>
  <c r="L19" i="24"/>
  <c r="M19" i="24"/>
  <c r="N19" i="24"/>
  <c r="A41" i="20"/>
  <c r="B41" i="20"/>
  <c r="C41" i="20"/>
  <c r="D41" i="20"/>
  <c r="E41" i="20"/>
  <c r="F41" i="20"/>
  <c r="G41" i="20"/>
  <c r="H41" i="20"/>
  <c r="I41" i="20"/>
  <c r="J41" i="20"/>
  <c r="K41" i="20"/>
  <c r="L41" i="20"/>
  <c r="M41" i="20"/>
  <c r="A38" i="19"/>
  <c r="B38" i="19"/>
  <c r="C38" i="19"/>
  <c r="D38" i="19"/>
  <c r="E38" i="19"/>
  <c r="F38" i="19"/>
  <c r="G38" i="19"/>
  <c r="H38" i="19"/>
  <c r="I38" i="19"/>
  <c r="J38" i="19"/>
  <c r="K38" i="19"/>
  <c r="L38" i="19"/>
  <c r="M38" i="19"/>
  <c r="N38" i="19"/>
  <c r="A25" i="17"/>
  <c r="B25" i="17"/>
  <c r="C25" i="17"/>
  <c r="D25" i="17"/>
  <c r="E25" i="17"/>
  <c r="F25" i="17"/>
  <c r="G25" i="17"/>
  <c r="H25" i="17"/>
  <c r="I25" i="17"/>
  <c r="J25" i="17"/>
  <c r="K25" i="17"/>
  <c r="L25" i="17"/>
  <c r="M25" i="17"/>
  <c r="N25" i="17"/>
  <c r="A25" i="16"/>
  <c r="B25" i="16"/>
  <c r="C25" i="16"/>
  <c r="D25" i="16"/>
  <c r="E25" i="16"/>
  <c r="F25" i="16"/>
  <c r="G25" i="16"/>
  <c r="H25" i="16"/>
  <c r="I25" i="16"/>
  <c r="J25" i="16"/>
  <c r="K25" i="16"/>
  <c r="L25" i="16"/>
  <c r="M25" i="16"/>
  <c r="N25" i="16"/>
  <c r="A26" i="16"/>
  <c r="B26" i="16"/>
  <c r="C26" i="16"/>
  <c r="D26" i="16"/>
  <c r="E26" i="16"/>
  <c r="F26" i="16"/>
  <c r="G26" i="16"/>
  <c r="H26" i="16"/>
  <c r="I26" i="16"/>
  <c r="J26" i="16"/>
  <c r="K26" i="16"/>
  <c r="L26" i="16"/>
  <c r="M26" i="16"/>
  <c r="N26" i="16"/>
  <c r="A27" i="16"/>
  <c r="B27" i="16"/>
  <c r="C27" i="16"/>
  <c r="D27" i="16"/>
  <c r="E27" i="16"/>
  <c r="F27" i="16"/>
  <c r="G27" i="16"/>
  <c r="H27" i="16"/>
  <c r="I27" i="16"/>
  <c r="J27" i="16"/>
  <c r="K27" i="16"/>
  <c r="L27" i="16"/>
  <c r="M27" i="16"/>
  <c r="N27" i="16"/>
  <c r="A33" i="14"/>
  <c r="B33" i="14"/>
  <c r="C33" i="14"/>
  <c r="D33" i="14"/>
  <c r="E33" i="14"/>
  <c r="F33" i="14"/>
  <c r="G33" i="14"/>
  <c r="H33" i="14"/>
  <c r="I33" i="14"/>
  <c r="J33" i="14"/>
  <c r="K33" i="14"/>
  <c r="L33" i="14"/>
  <c r="M33" i="14"/>
  <c r="N33" i="14"/>
  <c r="A34" i="14"/>
  <c r="B34" i="14"/>
  <c r="C34" i="14"/>
  <c r="D34" i="14"/>
  <c r="E34" i="14"/>
  <c r="F34" i="14"/>
  <c r="G34" i="14"/>
  <c r="H34" i="14"/>
  <c r="I34" i="14"/>
  <c r="J34" i="14"/>
  <c r="K34" i="14"/>
  <c r="L34" i="14"/>
  <c r="M34" i="14"/>
  <c r="N34" i="14"/>
  <c r="A34" i="4"/>
  <c r="B34" i="4"/>
  <c r="C34" i="4"/>
  <c r="D34" i="4"/>
  <c r="E34" i="4"/>
  <c r="F34" i="4"/>
  <c r="G34" i="4"/>
  <c r="H34" i="4"/>
  <c r="I34" i="4"/>
  <c r="K34" i="4"/>
  <c r="L34" i="4"/>
  <c r="M34" i="4"/>
  <c r="A35" i="4"/>
  <c r="B35" i="4"/>
  <c r="C35" i="4"/>
  <c r="D35" i="4"/>
  <c r="E35" i="4"/>
  <c r="F35" i="4"/>
  <c r="G35" i="4"/>
  <c r="H35" i="4"/>
  <c r="I35" i="4"/>
  <c r="K35" i="4"/>
  <c r="L35" i="4"/>
  <c r="M35" i="4"/>
  <c r="A43" i="2"/>
  <c r="B43" i="2"/>
  <c r="C43" i="2"/>
  <c r="D43" i="2"/>
  <c r="E43" i="2"/>
  <c r="F43" i="2"/>
  <c r="G43" i="2"/>
  <c r="H43" i="2"/>
  <c r="I43" i="2"/>
  <c r="J43" i="2"/>
  <c r="K43" i="2"/>
  <c r="L43" i="2"/>
  <c r="A44" i="2"/>
  <c r="B44" i="2"/>
  <c r="C44" i="2"/>
  <c r="D44" i="2"/>
  <c r="E44" i="2"/>
  <c r="F44" i="2"/>
  <c r="G44" i="2"/>
  <c r="H44" i="2"/>
  <c r="I44" i="2"/>
  <c r="J44" i="2"/>
  <c r="K44" i="2"/>
  <c r="L44" i="2"/>
  <c r="O478" i="1"/>
  <c r="O527" i="1"/>
  <c r="O638" i="1"/>
  <c r="O385" i="1"/>
  <c r="O354" i="1"/>
  <c r="O355" i="1"/>
  <c r="O356" i="1"/>
  <c r="O319" i="1"/>
  <c r="O320" i="1"/>
  <c r="O248" i="1"/>
  <c r="O86" i="1"/>
  <c r="O87" i="1"/>
  <c r="O43" i="1"/>
  <c r="O44" i="1"/>
  <c r="A10" i="33" l="1"/>
  <c r="B10" i="33"/>
  <c r="C10" i="33"/>
  <c r="D10" i="33"/>
  <c r="E10" i="33"/>
  <c r="F10" i="33"/>
  <c r="G10" i="33"/>
  <c r="H10" i="33"/>
  <c r="I10" i="33"/>
  <c r="J10" i="33"/>
  <c r="K10" i="33"/>
  <c r="L10" i="33"/>
  <c r="M10" i="33"/>
  <c r="N10" i="33"/>
  <c r="A40" i="20"/>
  <c r="B40" i="20"/>
  <c r="C40" i="20"/>
  <c r="D40" i="20"/>
  <c r="E40" i="20"/>
  <c r="F40" i="20"/>
  <c r="G40" i="20"/>
  <c r="H40" i="20"/>
  <c r="I40" i="20"/>
  <c r="J40" i="20"/>
  <c r="K40" i="20"/>
  <c r="L40" i="20"/>
  <c r="M40" i="20"/>
  <c r="A37" i="19"/>
  <c r="B37" i="19"/>
  <c r="C37" i="19"/>
  <c r="D37" i="19"/>
  <c r="E37" i="19"/>
  <c r="F37" i="19"/>
  <c r="G37" i="19"/>
  <c r="H37" i="19"/>
  <c r="I37" i="19"/>
  <c r="J37" i="19"/>
  <c r="K37" i="19"/>
  <c r="L37" i="19"/>
  <c r="M37" i="19"/>
  <c r="N37" i="19"/>
  <c r="A35" i="18"/>
  <c r="B35" i="18"/>
  <c r="C35" i="18"/>
  <c r="D35" i="18"/>
  <c r="E35" i="18"/>
  <c r="F35" i="18"/>
  <c r="G35" i="18"/>
  <c r="H35" i="18"/>
  <c r="I35" i="18"/>
  <c r="J35" i="18"/>
  <c r="K35" i="18"/>
  <c r="L35" i="18"/>
  <c r="M35" i="18"/>
  <c r="A33" i="4"/>
  <c r="B33" i="4"/>
  <c r="C33" i="4"/>
  <c r="D33" i="4"/>
  <c r="E33" i="4"/>
  <c r="F33" i="4"/>
  <c r="G33" i="4"/>
  <c r="H33" i="4"/>
  <c r="I33" i="4"/>
  <c r="K33" i="4"/>
  <c r="L33" i="4"/>
  <c r="M33" i="4"/>
  <c r="A42" i="2"/>
  <c r="B42" i="2"/>
  <c r="C42" i="2"/>
  <c r="D42" i="2"/>
  <c r="E42" i="2"/>
  <c r="F42" i="2"/>
  <c r="G42" i="2"/>
  <c r="H42" i="2"/>
  <c r="I42" i="2"/>
  <c r="J42" i="2"/>
  <c r="K42" i="2"/>
  <c r="L42" i="2"/>
  <c r="O526" i="1"/>
  <c r="O477" i="1"/>
  <c r="O433" i="1"/>
  <c r="O42" i="1"/>
  <c r="O772" i="1"/>
  <c r="O85" i="1"/>
  <c r="A24" i="23"/>
  <c r="B24" i="23"/>
  <c r="C24" i="23"/>
  <c r="D24" i="23"/>
  <c r="E24" i="23"/>
  <c r="F24" i="23"/>
  <c r="G24" i="23"/>
  <c r="H24" i="23"/>
  <c r="I24" i="23"/>
  <c r="J24" i="23"/>
  <c r="K24" i="23"/>
  <c r="L24" i="23"/>
  <c r="M24" i="23"/>
  <c r="N24" i="23"/>
  <c r="A36" i="19"/>
  <c r="B36" i="19"/>
  <c r="C36" i="19"/>
  <c r="D36" i="19"/>
  <c r="E36" i="19"/>
  <c r="F36" i="19"/>
  <c r="G36" i="19"/>
  <c r="H36" i="19"/>
  <c r="I36" i="19"/>
  <c r="J36" i="19"/>
  <c r="K36" i="19"/>
  <c r="L36" i="19"/>
  <c r="M36" i="19"/>
  <c r="N36" i="19"/>
  <c r="M31" i="9"/>
  <c r="L31" i="9"/>
  <c r="K31" i="9"/>
  <c r="J31" i="9"/>
  <c r="I31" i="9"/>
  <c r="H31" i="9"/>
  <c r="G31" i="9"/>
  <c r="F31" i="9"/>
  <c r="E31" i="9"/>
  <c r="D31" i="9"/>
  <c r="C31" i="9"/>
  <c r="B31" i="9"/>
  <c r="A31" i="9"/>
  <c r="O184" i="1"/>
  <c r="O612" i="1"/>
  <c r="O476" i="1"/>
  <c r="M32" i="4"/>
  <c r="A32" i="4"/>
  <c r="B32" i="4"/>
  <c r="C32" i="4"/>
  <c r="D32" i="4"/>
  <c r="E32" i="4"/>
  <c r="F32" i="4"/>
  <c r="G32" i="4"/>
  <c r="H32" i="4"/>
  <c r="I32" i="4"/>
  <c r="K32" i="4"/>
  <c r="L32" i="4"/>
  <c r="O84" i="1" l="1"/>
  <c r="A34" i="18" l="1"/>
  <c r="B34" i="18"/>
  <c r="C34" i="18"/>
  <c r="D34" i="18"/>
  <c r="E34" i="18"/>
  <c r="F34" i="18"/>
  <c r="G34" i="18"/>
  <c r="H34" i="18"/>
  <c r="I34" i="18"/>
  <c r="J34" i="18"/>
  <c r="K34" i="18"/>
  <c r="L34" i="18"/>
  <c r="M34" i="18"/>
  <c r="A32" i="14"/>
  <c r="B32" i="14"/>
  <c r="C32" i="14"/>
  <c r="D32" i="14"/>
  <c r="E32" i="14"/>
  <c r="F32" i="14"/>
  <c r="G32" i="14"/>
  <c r="H32" i="14"/>
  <c r="I32" i="14"/>
  <c r="J32" i="14"/>
  <c r="K32" i="14"/>
  <c r="L32" i="14"/>
  <c r="M32" i="14"/>
  <c r="N32" i="14"/>
  <c r="A30" i="9"/>
  <c r="B30" i="9"/>
  <c r="C30" i="9"/>
  <c r="D30" i="9"/>
  <c r="E30" i="9"/>
  <c r="F30" i="9"/>
  <c r="G30" i="9"/>
  <c r="H30" i="9"/>
  <c r="I30" i="9"/>
  <c r="J30" i="9"/>
  <c r="K30" i="9"/>
  <c r="L30" i="9"/>
  <c r="M30" i="9"/>
  <c r="O318" i="1"/>
  <c r="O183" i="1"/>
  <c r="O432" i="1"/>
  <c r="K5" i="19" l="1"/>
  <c r="K822" i="1"/>
  <c r="J822" i="1"/>
  <c r="H822" i="1"/>
  <c r="M822" i="1"/>
  <c r="A31" i="4"/>
  <c r="B31" i="4"/>
  <c r="C31" i="4"/>
  <c r="D31" i="4"/>
  <c r="E31" i="4"/>
  <c r="F31" i="4"/>
  <c r="G31" i="4"/>
  <c r="H31" i="4"/>
  <c r="I31" i="4"/>
  <c r="K31" i="4"/>
  <c r="L31" i="4"/>
  <c r="A31" i="14" l="1"/>
  <c r="A41" i="2"/>
  <c r="B41" i="2"/>
  <c r="C41" i="2"/>
  <c r="D41" i="2"/>
  <c r="E41" i="2"/>
  <c r="F41" i="2"/>
  <c r="G41" i="2"/>
  <c r="H41" i="2"/>
  <c r="I41" i="2"/>
  <c r="J41" i="2"/>
  <c r="K41" i="2"/>
  <c r="L41" i="2"/>
  <c r="O41" i="1"/>
  <c r="A18" i="8"/>
  <c r="B18" i="8"/>
  <c r="C18" i="8"/>
  <c r="D18" i="8"/>
  <c r="E18" i="8"/>
  <c r="F18" i="8"/>
  <c r="G18" i="8"/>
  <c r="H18" i="8"/>
  <c r="I18" i="8"/>
  <c r="J18" i="8"/>
  <c r="K18" i="8"/>
  <c r="L18" i="8"/>
  <c r="M18" i="8"/>
  <c r="N18" i="8"/>
  <c r="A18" i="25"/>
  <c r="B18" i="25"/>
  <c r="C18" i="25"/>
  <c r="D18" i="25"/>
  <c r="E18" i="25"/>
  <c r="F18" i="25"/>
  <c r="G18" i="25"/>
  <c r="H18" i="25"/>
  <c r="I18" i="25"/>
  <c r="J18" i="25"/>
  <c r="K18" i="25"/>
  <c r="L18" i="25"/>
  <c r="M18" i="25"/>
  <c r="N18" i="25"/>
  <c r="A18" i="24"/>
  <c r="B18" i="24"/>
  <c r="C18" i="24"/>
  <c r="D18" i="24"/>
  <c r="E18" i="24"/>
  <c r="F18" i="24"/>
  <c r="G18" i="24"/>
  <c r="H18" i="24"/>
  <c r="I18" i="24"/>
  <c r="J18" i="24"/>
  <c r="K18" i="24"/>
  <c r="L18" i="24"/>
  <c r="M18" i="24"/>
  <c r="N18" i="24"/>
  <c r="B31" i="14"/>
  <c r="C31" i="14"/>
  <c r="D31" i="14"/>
  <c r="E31" i="14"/>
  <c r="F31" i="14"/>
  <c r="G31" i="14"/>
  <c r="H31" i="14"/>
  <c r="I31" i="14"/>
  <c r="J31" i="14"/>
  <c r="K31" i="14"/>
  <c r="L31" i="14"/>
  <c r="M31" i="14"/>
  <c r="N31" i="14"/>
  <c r="A30" i="14"/>
  <c r="B30" i="14"/>
  <c r="C30" i="14"/>
  <c r="D30" i="14"/>
  <c r="E30" i="14"/>
  <c r="F30" i="14"/>
  <c r="G30" i="14"/>
  <c r="H30" i="14"/>
  <c r="I30" i="14"/>
  <c r="J30" i="14"/>
  <c r="K30" i="14"/>
  <c r="L30" i="14"/>
  <c r="M30" i="14"/>
  <c r="N30" i="14"/>
  <c r="A39" i="20"/>
  <c r="B39" i="20"/>
  <c r="C39" i="20"/>
  <c r="D39" i="20"/>
  <c r="E39" i="20"/>
  <c r="F39" i="20"/>
  <c r="G39" i="20"/>
  <c r="H39" i="20"/>
  <c r="I39" i="20"/>
  <c r="J39" i="20"/>
  <c r="K39" i="20"/>
  <c r="L39" i="20"/>
  <c r="M39" i="20"/>
  <c r="O662" i="1"/>
  <c r="O317" i="1"/>
  <c r="O637" i="1"/>
  <c r="O525" i="1"/>
  <c r="O316" i="1"/>
  <c r="O144" i="1"/>
  <c r="A24" i="22" l="1"/>
  <c r="B24" i="22"/>
  <c r="C24" i="22"/>
  <c r="D24" i="22"/>
  <c r="E24" i="22"/>
  <c r="F24" i="22"/>
  <c r="G24" i="22"/>
  <c r="H24" i="22"/>
  <c r="I24" i="22"/>
  <c r="J24" i="22"/>
  <c r="K24" i="22"/>
  <c r="L24" i="22"/>
  <c r="M24" i="22"/>
  <c r="N24" i="22"/>
  <c r="A23" i="23"/>
  <c r="B23" i="23"/>
  <c r="C23" i="23"/>
  <c r="D23" i="23"/>
  <c r="E23" i="23"/>
  <c r="F23" i="23"/>
  <c r="G23" i="23"/>
  <c r="H23" i="23"/>
  <c r="I23" i="23"/>
  <c r="J23" i="23"/>
  <c r="K23" i="23"/>
  <c r="L23" i="23"/>
  <c r="M23" i="23"/>
  <c r="N23" i="23"/>
  <c r="A34" i="19"/>
  <c r="B34" i="19"/>
  <c r="C34" i="19"/>
  <c r="D34" i="19"/>
  <c r="E34" i="19"/>
  <c r="F34" i="19"/>
  <c r="G34" i="19"/>
  <c r="H34" i="19"/>
  <c r="I34" i="19"/>
  <c r="J34" i="19"/>
  <c r="K34" i="19"/>
  <c r="L34" i="19"/>
  <c r="M34" i="19"/>
  <c r="N34" i="19"/>
  <c r="A35" i="19"/>
  <c r="B35" i="19"/>
  <c r="C35" i="19"/>
  <c r="D35" i="19"/>
  <c r="E35" i="19"/>
  <c r="F35" i="19"/>
  <c r="G35" i="19"/>
  <c r="H35" i="19"/>
  <c r="I35" i="19"/>
  <c r="J35" i="19"/>
  <c r="K35" i="19"/>
  <c r="L35" i="19"/>
  <c r="M35" i="19"/>
  <c r="N35" i="19"/>
  <c r="A40" i="2"/>
  <c r="B40" i="2"/>
  <c r="C40" i="2"/>
  <c r="D40" i="2"/>
  <c r="E40" i="2"/>
  <c r="F40" i="2"/>
  <c r="G40" i="2"/>
  <c r="H40" i="2"/>
  <c r="I40" i="2"/>
  <c r="J40" i="2"/>
  <c r="K40" i="2"/>
  <c r="L40" i="2"/>
  <c r="O475" i="1" l="1"/>
  <c r="O611" i="1" l="1"/>
  <c r="O576" i="1" l="1"/>
  <c r="O40" i="1" l="1"/>
  <c r="O474" i="1"/>
  <c r="A17" i="8" l="1"/>
  <c r="B17" i="8"/>
  <c r="C17" i="8"/>
  <c r="D17" i="8"/>
  <c r="E17" i="8"/>
  <c r="F17" i="8"/>
  <c r="G17" i="8"/>
  <c r="H17" i="8"/>
  <c r="I17" i="8"/>
  <c r="J17" i="8"/>
  <c r="K17" i="8"/>
  <c r="L17" i="8"/>
  <c r="M17" i="8"/>
  <c r="N17" i="8"/>
  <c r="A39" i="2"/>
  <c r="B39" i="2"/>
  <c r="C39" i="2"/>
  <c r="D39" i="2"/>
  <c r="E39" i="2"/>
  <c r="F39" i="2"/>
  <c r="G39" i="2"/>
  <c r="H39" i="2"/>
  <c r="I39" i="2"/>
  <c r="J39" i="2"/>
  <c r="K39" i="2"/>
  <c r="L39" i="2"/>
  <c r="O143" i="1" l="1"/>
  <c r="O83" i="1"/>
  <c r="O39" i="1"/>
  <c r="O4" i="1" l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56" i="1"/>
  <c r="O57" i="1"/>
  <c r="O58" i="1"/>
  <c r="O59" i="1"/>
  <c r="O60" i="1"/>
  <c r="O61" i="1"/>
  <c r="O62" i="1"/>
  <c r="O63" i="1"/>
  <c r="O64" i="1"/>
  <c r="O65" i="1"/>
  <c r="O66" i="1"/>
  <c r="O67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41" i="1"/>
  <c r="O542" i="1"/>
  <c r="O543" i="1"/>
  <c r="O544" i="1"/>
  <c r="O545" i="1"/>
  <c r="O546" i="1"/>
  <c r="O547" i="1"/>
  <c r="O548" i="1"/>
  <c r="O549" i="1"/>
  <c r="O550" i="1"/>
  <c r="O551" i="1"/>
  <c r="O556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24" i="1"/>
  <c r="O625" i="1"/>
  <c r="O626" i="1"/>
  <c r="O627" i="1"/>
  <c r="O628" i="1"/>
  <c r="O629" i="1"/>
  <c r="O630" i="1"/>
  <c r="O631" i="1"/>
  <c r="O632" i="1"/>
  <c r="O633" i="1"/>
  <c r="O634" i="1"/>
  <c r="O635" i="1"/>
  <c r="O636" i="1"/>
  <c r="O648" i="1"/>
  <c r="O649" i="1"/>
  <c r="O650" i="1"/>
  <c r="O651" i="1"/>
  <c r="O652" i="1"/>
  <c r="O653" i="1"/>
  <c r="O654" i="1"/>
  <c r="O655" i="1"/>
  <c r="O656" i="1"/>
  <c r="O657" i="1"/>
  <c r="O658" i="1"/>
  <c r="O659" i="1"/>
  <c r="O660" i="1"/>
  <c r="O661" i="1"/>
  <c r="O665" i="1"/>
  <c r="O666" i="1"/>
  <c r="O667" i="1"/>
  <c r="O668" i="1"/>
  <c r="O669" i="1"/>
  <c r="O670" i="1"/>
  <c r="O671" i="1"/>
  <c r="O672" i="1"/>
  <c r="O673" i="1"/>
  <c r="O674" i="1"/>
  <c r="O675" i="1"/>
  <c r="O676" i="1"/>
  <c r="O677" i="1"/>
  <c r="O686" i="1"/>
  <c r="O687" i="1"/>
  <c r="O688" i="1"/>
  <c r="O689" i="1"/>
  <c r="O690" i="1"/>
  <c r="O691" i="1"/>
  <c r="O692" i="1"/>
  <c r="O693" i="1"/>
  <c r="O694" i="1"/>
  <c r="O695" i="1"/>
  <c r="O696" i="1"/>
  <c r="O697" i="1"/>
  <c r="O698" i="1"/>
  <c r="O699" i="1"/>
  <c r="O700" i="1"/>
  <c r="O701" i="1"/>
  <c r="O709" i="1"/>
  <c r="O710" i="1"/>
  <c r="O711" i="1"/>
  <c r="O712" i="1"/>
  <c r="O713" i="1"/>
  <c r="O714" i="1"/>
  <c r="O715" i="1"/>
  <c r="O716" i="1"/>
  <c r="O717" i="1"/>
  <c r="O718" i="1"/>
  <c r="O719" i="1"/>
  <c r="O720" i="1"/>
  <c r="O724" i="1"/>
  <c r="O725" i="1"/>
  <c r="O726" i="1"/>
  <c r="O727" i="1"/>
  <c r="O728" i="1"/>
  <c r="O729" i="1"/>
  <c r="O730" i="1"/>
  <c r="O731" i="1"/>
  <c r="O732" i="1"/>
  <c r="O733" i="1"/>
  <c r="O734" i="1"/>
  <c r="O735" i="1"/>
  <c r="O736" i="1"/>
  <c r="O743" i="1"/>
  <c r="O744" i="1"/>
  <c r="O745" i="1"/>
  <c r="O746" i="1"/>
  <c r="O747" i="1"/>
  <c r="O748" i="1"/>
  <c r="O749" i="1"/>
  <c r="O750" i="1"/>
  <c r="O751" i="1"/>
  <c r="O752" i="1"/>
  <c r="O753" i="1"/>
  <c r="O754" i="1"/>
  <c r="O755" i="1"/>
  <c r="O756" i="1"/>
  <c r="O757" i="1"/>
  <c r="O758" i="1"/>
  <c r="O759" i="1"/>
  <c r="O760" i="1"/>
  <c r="O766" i="1"/>
  <c r="O767" i="1"/>
  <c r="O768" i="1"/>
  <c r="O769" i="1"/>
  <c r="O770" i="1"/>
  <c r="O771" i="1"/>
  <c r="O775" i="1"/>
  <c r="O776" i="1"/>
  <c r="O777" i="1"/>
  <c r="O778" i="1"/>
  <c r="O779" i="1"/>
  <c r="O790" i="1"/>
  <c r="O791" i="1"/>
  <c r="O804" i="1"/>
  <c r="O792" i="1"/>
  <c r="O793" i="1"/>
  <c r="O794" i="1"/>
  <c r="O806" i="1"/>
  <c r="O807" i="1"/>
  <c r="O808" i="1"/>
  <c r="O809" i="1"/>
  <c r="O810" i="1"/>
  <c r="O812" i="1"/>
  <c r="O813" i="1"/>
  <c r="O816" i="1"/>
  <c r="O817" i="1"/>
  <c r="O818" i="1"/>
  <c r="O819" i="1"/>
  <c r="O820" i="1"/>
  <c r="O821" i="1"/>
  <c r="P156" i="1" l="1"/>
  <c r="P591" i="1"/>
  <c r="P268" i="1"/>
  <c r="P332" i="1"/>
  <c r="P742" i="1"/>
  <c r="P289" i="1"/>
  <c r="P288" i="1"/>
  <c r="P155" i="1"/>
  <c r="P803" i="1"/>
  <c r="P802" i="1"/>
  <c r="P555" i="1"/>
  <c r="P489" i="1"/>
  <c r="P363" i="1"/>
  <c r="P540" i="1"/>
  <c r="P647" i="1"/>
  <c r="P103" i="1"/>
  <c r="P765" i="1"/>
  <c r="P443" i="1"/>
  <c r="P441" i="1"/>
  <c r="P442" i="1"/>
  <c r="P622" i="1"/>
  <c r="P621" i="1"/>
  <c r="P590" i="1"/>
  <c r="P129" i="1"/>
  <c r="P154" i="1"/>
  <c r="P102" i="1"/>
  <c r="P801" i="1"/>
  <c r="P708" i="1"/>
  <c r="P799" i="1"/>
  <c r="P800" i="1"/>
  <c r="P793" i="1"/>
  <c r="P794" i="1"/>
  <c r="P795" i="1"/>
  <c r="P796" i="1"/>
  <c r="P797" i="1"/>
  <c r="P798" i="1"/>
  <c r="P770" i="1"/>
  <c r="P774" i="1"/>
  <c r="P754" i="1"/>
  <c r="P762" i="1"/>
  <c r="P734" i="1"/>
  <c r="P715" i="1"/>
  <c r="P723" i="1"/>
  <c r="P698" i="1"/>
  <c r="P706" i="1"/>
  <c r="P678" i="1"/>
  <c r="P685" i="1"/>
  <c r="P660" i="1"/>
  <c r="P631" i="1"/>
  <c r="P639" i="1"/>
  <c r="P605" i="1"/>
  <c r="P612" i="1"/>
  <c r="P619" i="1"/>
  <c r="P568" i="1"/>
  <c r="P575" i="1"/>
  <c r="P583" i="1"/>
  <c r="P547" i="1"/>
  <c r="P495" i="1"/>
  <c r="P503" i="1"/>
  <c r="P511" i="1"/>
  <c r="P518" i="1"/>
  <c r="P526" i="1"/>
  <c r="P534" i="1"/>
  <c r="P450" i="1"/>
  <c r="P458" i="1"/>
  <c r="P466" i="1"/>
  <c r="P474" i="1"/>
  <c r="P482" i="1"/>
  <c r="P409" i="1"/>
  <c r="P417" i="1"/>
  <c r="P425" i="1"/>
  <c r="P747" i="1"/>
  <c r="P755" i="1"/>
  <c r="P763" i="1"/>
  <c r="P735" i="1"/>
  <c r="P716" i="1"/>
  <c r="P691" i="1"/>
  <c r="P699" i="1"/>
  <c r="P707" i="1"/>
  <c r="P679" i="1"/>
  <c r="P653" i="1"/>
  <c r="P661" i="1"/>
  <c r="P632" i="1"/>
  <c r="P640" i="1"/>
  <c r="P598" i="1"/>
  <c r="P606" i="1"/>
  <c r="P613" i="1"/>
  <c r="P620" i="1"/>
  <c r="P569" i="1"/>
  <c r="P576" i="1"/>
  <c r="P584" i="1"/>
  <c r="P548" i="1"/>
  <c r="P496" i="1"/>
  <c r="P504" i="1"/>
  <c r="P512" i="1"/>
  <c r="P519" i="1"/>
  <c r="P527" i="1"/>
  <c r="P535" i="1"/>
  <c r="P451" i="1"/>
  <c r="P459" i="1"/>
  <c r="P467" i="1"/>
  <c r="P475" i="1"/>
  <c r="P483" i="1"/>
  <c r="P410" i="1"/>
  <c r="P418" i="1"/>
  <c r="P426" i="1"/>
  <c r="P434" i="1"/>
  <c r="P379" i="1"/>
  <c r="P387" i="1"/>
  <c r="P395" i="1"/>
  <c r="P340" i="1"/>
  <c r="P348" i="1"/>
  <c r="P355" i="1"/>
  <c r="P297" i="1"/>
  <c r="P304" i="1"/>
  <c r="P312" i="1"/>
  <c r="P320" i="1"/>
  <c r="P328" i="1"/>
  <c r="P286" i="1"/>
  <c r="P215" i="1"/>
  <c r="P223" i="1"/>
  <c r="P231" i="1"/>
  <c r="P239" i="1"/>
  <c r="P247" i="1"/>
  <c r="P255" i="1"/>
  <c r="P263" i="1"/>
  <c r="P166" i="1"/>
  <c r="P174" i="1"/>
  <c r="P182" i="1"/>
  <c r="P190" i="1"/>
  <c r="P198" i="1"/>
  <c r="P137" i="1"/>
  <c r="P143" i="1"/>
  <c r="P151" i="1"/>
  <c r="P114" i="1"/>
  <c r="P122" i="1"/>
  <c r="P62" i="1"/>
  <c r="P70" i="1"/>
  <c r="P78" i="1"/>
  <c r="P86" i="1"/>
  <c r="P94" i="1"/>
  <c r="P8" i="1"/>
  <c r="P16" i="1"/>
  <c r="P24" i="1"/>
  <c r="P31" i="1"/>
  <c r="P39" i="1"/>
  <c r="P47" i="1"/>
  <c r="P55" i="1"/>
  <c r="P748" i="1"/>
  <c r="P756" i="1"/>
  <c r="P764" i="1"/>
  <c r="P736" i="1"/>
  <c r="P717" i="1"/>
  <c r="P692" i="1"/>
  <c r="P750" i="1"/>
  <c r="P761" i="1"/>
  <c r="P739" i="1"/>
  <c r="P693" i="1"/>
  <c r="P703" i="1"/>
  <c r="P677" i="1"/>
  <c r="P655" i="1"/>
  <c r="P628" i="1"/>
  <c r="P638" i="1"/>
  <c r="P600" i="1"/>
  <c r="P609" i="1"/>
  <c r="P618" i="1"/>
  <c r="P571" i="1"/>
  <c r="P580" i="1"/>
  <c r="P546" i="1"/>
  <c r="P498" i="1"/>
  <c r="P508" i="1"/>
  <c r="P517" i="1"/>
  <c r="P529" i="1"/>
  <c r="P538" i="1"/>
  <c r="P457" i="1"/>
  <c r="P469" i="1"/>
  <c r="P479" i="1"/>
  <c r="P408" i="1"/>
  <c r="P420" i="1"/>
  <c r="P430" i="1"/>
  <c r="P439" i="1"/>
  <c r="P377" i="1"/>
  <c r="P386" i="1"/>
  <c r="P396" i="1"/>
  <c r="P342" i="1"/>
  <c r="P359" i="1"/>
  <c r="P301" i="1"/>
  <c r="P310" i="1"/>
  <c r="P319" i="1"/>
  <c r="P329" i="1"/>
  <c r="P280" i="1"/>
  <c r="P210" i="1"/>
  <c r="P219" i="1"/>
  <c r="P228" i="1"/>
  <c r="P237" i="1"/>
  <c r="P246" i="1"/>
  <c r="P256" i="1"/>
  <c r="P265" i="1"/>
  <c r="P169" i="1"/>
  <c r="P178" i="1"/>
  <c r="P187" i="1"/>
  <c r="P196" i="1"/>
  <c r="P136" i="1"/>
  <c r="P144" i="1"/>
  <c r="P153" i="1"/>
  <c r="P117" i="1"/>
  <c r="P126" i="1"/>
  <c r="P67" i="1"/>
  <c r="P76" i="1"/>
  <c r="P85" i="1"/>
  <c r="P95" i="1"/>
  <c r="P10" i="1"/>
  <c r="P19" i="1"/>
  <c r="P28" i="1"/>
  <c r="P36" i="1"/>
  <c r="P45" i="1"/>
  <c r="P54" i="1"/>
  <c r="P751" i="1"/>
  <c r="P729" i="1"/>
  <c r="P740" i="1"/>
  <c r="P694" i="1"/>
  <c r="P704" i="1"/>
  <c r="P680" i="1"/>
  <c r="P656" i="1"/>
  <c r="P629" i="1"/>
  <c r="P641" i="1"/>
  <c r="P601" i="1"/>
  <c r="P610" i="1"/>
  <c r="P562" i="1"/>
  <c r="P572" i="1"/>
  <c r="P581" i="1"/>
  <c r="P549" i="1"/>
  <c r="P499" i="1"/>
  <c r="P509" i="1"/>
  <c r="P520" i="1"/>
  <c r="P530" i="1"/>
  <c r="P539" i="1"/>
  <c r="P460" i="1"/>
  <c r="P752" i="1"/>
  <c r="P732" i="1"/>
  <c r="P721" i="1"/>
  <c r="P705" i="1"/>
  <c r="P663" i="1"/>
  <c r="P642" i="1"/>
  <c r="P604" i="1"/>
  <c r="P617" i="1"/>
  <c r="P573" i="1"/>
  <c r="P586" i="1"/>
  <c r="P554" i="1"/>
  <c r="P510" i="1"/>
  <c r="P523" i="1"/>
  <c r="P537" i="1"/>
  <c r="P461" i="1"/>
  <c r="P472" i="1"/>
  <c r="P485" i="1"/>
  <c r="P415" i="1"/>
  <c r="P428" i="1"/>
  <c r="P438" i="1"/>
  <c r="P378" i="1"/>
  <c r="P389" i="1"/>
  <c r="P399" i="1"/>
  <c r="P346" i="1"/>
  <c r="P356" i="1"/>
  <c r="P299" i="1"/>
  <c r="P309" i="1"/>
  <c r="P321" i="1"/>
  <c r="P331" i="1"/>
  <c r="P283" i="1"/>
  <c r="P214" i="1"/>
  <c r="P225" i="1"/>
  <c r="P235" i="1"/>
  <c r="P245" i="1"/>
  <c r="P257" i="1"/>
  <c r="P267" i="1"/>
  <c r="P172" i="1"/>
  <c r="P183" i="1"/>
  <c r="P193" i="1"/>
  <c r="P203" i="1"/>
  <c r="P142" i="1"/>
  <c r="P109" i="1"/>
  <c r="P119" i="1"/>
  <c r="P61" i="1"/>
  <c r="P72" i="1"/>
  <c r="P82" i="1"/>
  <c r="P92" i="1"/>
  <c r="P9" i="1"/>
  <c r="P20" i="1"/>
  <c r="P29" i="1"/>
  <c r="P40" i="1"/>
  <c r="P50" i="1"/>
  <c r="P753" i="1"/>
  <c r="P733" i="1"/>
  <c r="P722" i="1"/>
  <c r="P672" i="1"/>
  <c r="P683" i="1"/>
  <c r="P664" i="1"/>
  <c r="P643" i="1"/>
  <c r="P607" i="1"/>
  <c r="P574" i="1"/>
  <c r="P587" i="1"/>
  <c r="P497" i="1"/>
  <c r="P513" i="1"/>
  <c r="P524" i="1"/>
  <c r="P462" i="1"/>
  <c r="P473" i="1"/>
  <c r="P486" i="1"/>
  <c r="P416" i="1"/>
  <c r="P429" i="1"/>
  <c r="P440" i="1"/>
  <c r="P380" i="1"/>
  <c r="P390" i="1"/>
  <c r="P400" i="1"/>
  <c r="P347" i="1"/>
  <c r="P357" i="1"/>
  <c r="P300" i="1"/>
  <c r="P311" i="1"/>
  <c r="P322" i="1"/>
  <c r="P276" i="1"/>
  <c r="P284" i="1"/>
  <c r="P216" i="1"/>
  <c r="P226" i="1"/>
  <c r="P236" i="1"/>
  <c r="P248" i="1"/>
  <c r="P258" i="1"/>
  <c r="P163" i="1"/>
  <c r="P173" i="1"/>
  <c r="P184" i="1"/>
  <c r="P194" i="1"/>
  <c r="P204" i="1"/>
  <c r="P145" i="1"/>
  <c r="P110" i="1"/>
  <c r="P120" i="1"/>
  <c r="P63" i="1"/>
  <c r="P73" i="1"/>
  <c r="P83" i="1"/>
  <c r="P93" i="1"/>
  <c r="P11" i="1"/>
  <c r="P21" i="1"/>
  <c r="P30" i="1"/>
  <c r="P41" i="1"/>
  <c r="P51" i="1"/>
  <c r="P757" i="1"/>
  <c r="P737" i="1"/>
  <c r="P695" i="1"/>
  <c r="P673" i="1"/>
  <c r="P684" i="1"/>
  <c r="P630" i="1"/>
  <c r="P644" i="1"/>
  <c r="P608" i="1"/>
  <c r="P563" i="1"/>
  <c r="P588" i="1"/>
  <c r="P500" i="1"/>
  <c r="P514" i="1"/>
  <c r="P525" i="1"/>
  <c r="P449" i="1"/>
  <c r="P463" i="1"/>
  <c r="P476" i="1"/>
  <c r="P487" i="1"/>
  <c r="P419" i="1"/>
  <c r="P431" i="1"/>
  <c r="P381" i="1"/>
  <c r="P391" i="1"/>
  <c r="P401" i="1"/>
  <c r="P349" i="1"/>
  <c r="P358" i="1"/>
  <c r="P302" i="1"/>
  <c r="P313" i="1"/>
  <c r="P323" i="1"/>
  <c r="P285" i="1"/>
  <c r="P217" i="1"/>
  <c r="P227" i="1"/>
  <c r="P238" i="1"/>
  <c r="P249" i="1"/>
  <c r="P259" i="1"/>
  <c r="P164" i="1"/>
  <c r="P175" i="1"/>
  <c r="P185" i="1"/>
  <c r="P195" i="1"/>
  <c r="P138" i="1"/>
  <c r="P146" i="1"/>
  <c r="P111" i="1"/>
  <c r="P121" i="1"/>
  <c r="P64" i="1"/>
  <c r="P74" i="1"/>
  <c r="P84" i="1"/>
  <c r="P96" i="1"/>
  <c r="P12" i="1"/>
  <c r="P22" i="1"/>
  <c r="P32" i="1"/>
  <c r="P42" i="1"/>
  <c r="P52" i="1"/>
  <c r="P758" i="1"/>
  <c r="P738" i="1"/>
  <c r="P696" i="1"/>
  <c r="P674" i="1"/>
  <c r="P654" i="1"/>
  <c r="P633" i="1"/>
  <c r="P645" i="1"/>
  <c r="P564" i="1"/>
  <c r="P577" i="1"/>
  <c r="P589" i="1"/>
  <c r="P250" i="1"/>
  <c r="P77" i="1"/>
  <c r="P33" i="1"/>
  <c r="P759" i="1"/>
  <c r="P697" i="1"/>
  <c r="P657" i="1"/>
  <c r="P646" i="1"/>
  <c r="P565" i="1"/>
  <c r="P550" i="1"/>
  <c r="P507" i="1"/>
  <c r="P532" i="1"/>
  <c r="P464" i="1"/>
  <c r="P481" i="1"/>
  <c r="P422" i="1"/>
  <c r="P437" i="1"/>
  <c r="P384" i="1"/>
  <c r="P339" i="1"/>
  <c r="P353" i="1"/>
  <c r="P305" i="1"/>
  <c r="P318" i="1"/>
  <c r="P279" i="1"/>
  <c r="P218" i="1"/>
  <c r="P233" i="1"/>
  <c r="P251" i="1"/>
  <c r="P266" i="1"/>
  <c r="P179" i="1"/>
  <c r="P197" i="1"/>
  <c r="P141" i="1"/>
  <c r="P113" i="1"/>
  <c r="P128" i="1"/>
  <c r="P79" i="1"/>
  <c r="P97" i="1"/>
  <c r="P17" i="1"/>
  <c r="P34" i="1"/>
  <c r="P49" i="1"/>
  <c r="P760" i="1"/>
  <c r="P700" i="1"/>
  <c r="P658" i="1"/>
  <c r="P599" i="1"/>
  <c r="P566" i="1"/>
  <c r="P551" i="1"/>
  <c r="P515" i="1"/>
  <c r="P533" i="1"/>
  <c r="P465" i="1"/>
  <c r="P484" i="1"/>
  <c r="P423" i="1"/>
  <c r="P372" i="1"/>
  <c r="P385" i="1"/>
  <c r="P341" i="1"/>
  <c r="P354" i="1"/>
  <c r="P306" i="1"/>
  <c r="P324" i="1"/>
  <c r="P281" i="1"/>
  <c r="P220" i="1"/>
  <c r="P234" i="1"/>
  <c r="P252" i="1"/>
  <c r="P165" i="1"/>
  <c r="P180" i="1"/>
  <c r="P199" i="1"/>
  <c r="P115" i="1"/>
  <c r="P65" i="1"/>
  <c r="P80" i="1"/>
  <c r="P98" i="1"/>
  <c r="P18" i="1"/>
  <c r="P35" i="1"/>
  <c r="P53" i="1"/>
  <c r="P730" i="1"/>
  <c r="P701" i="1"/>
  <c r="P659" i="1"/>
  <c r="P602" i="1"/>
  <c r="P567" i="1"/>
  <c r="P552" i="1"/>
  <c r="P516" i="1"/>
  <c r="P536" i="1"/>
  <c r="P468" i="1"/>
  <c r="P488" i="1"/>
  <c r="P424" i="1"/>
  <c r="P373" i="1"/>
  <c r="P388" i="1"/>
  <c r="P343" i="1"/>
  <c r="P360" i="1"/>
  <c r="P307" i="1"/>
  <c r="P325" i="1"/>
  <c r="P282" i="1"/>
  <c r="P221" i="1"/>
  <c r="P240" i="1"/>
  <c r="P253" i="1"/>
  <c r="P167" i="1"/>
  <c r="P181" i="1"/>
  <c r="P200" i="1"/>
  <c r="P147" i="1"/>
  <c r="P116" i="1"/>
  <c r="P66" i="1"/>
  <c r="P81" i="1"/>
  <c r="P99" i="1"/>
  <c r="P23" i="1"/>
  <c r="P37" i="1"/>
  <c r="P731" i="1"/>
  <c r="P702" i="1"/>
  <c r="P662" i="1"/>
  <c r="P603" i="1"/>
  <c r="P570" i="1"/>
  <c r="P553" i="1"/>
  <c r="P452" i="1"/>
  <c r="P470" i="1"/>
  <c r="P411" i="1"/>
  <c r="P427" i="1"/>
  <c r="P374" i="1"/>
  <c r="P392" i="1"/>
  <c r="P344" i="1"/>
  <c r="P361" i="1"/>
  <c r="P308" i="1"/>
  <c r="P326" i="1"/>
  <c r="P222" i="1"/>
  <c r="P241" i="1"/>
  <c r="P254" i="1"/>
  <c r="P168" i="1"/>
  <c r="P186" i="1"/>
  <c r="P201" i="1"/>
  <c r="P148" i="1"/>
  <c r="P118" i="1"/>
  <c r="P68" i="1"/>
  <c r="P87" i="1"/>
  <c r="P100" i="1"/>
  <c r="P25" i="1"/>
  <c r="P38" i="1"/>
  <c r="P771" i="1"/>
  <c r="P741" i="1"/>
  <c r="P675" i="1"/>
  <c r="P634" i="1"/>
  <c r="P611" i="1"/>
  <c r="P578" i="1"/>
  <c r="P501" i="1"/>
  <c r="P521" i="1"/>
  <c r="P453" i="1"/>
  <c r="P471" i="1"/>
  <c r="P412" i="1"/>
  <c r="P432" i="1"/>
  <c r="P375" i="1"/>
  <c r="P393" i="1"/>
  <c r="P345" i="1"/>
  <c r="P362" i="1"/>
  <c r="P314" i="1"/>
  <c r="P327" i="1"/>
  <c r="P287" i="1"/>
  <c r="P224" i="1"/>
  <c r="P242" i="1"/>
  <c r="P260" i="1"/>
  <c r="P170" i="1"/>
  <c r="P188" i="1"/>
  <c r="P202" i="1"/>
  <c r="P149" i="1"/>
  <c r="P123" i="1"/>
  <c r="P69" i="1"/>
  <c r="P88" i="1"/>
  <c r="P101" i="1"/>
  <c r="P26" i="1"/>
  <c r="P43" i="1"/>
  <c r="P772" i="1"/>
  <c r="P718" i="1"/>
  <c r="P676" i="1"/>
  <c r="P635" i="1"/>
  <c r="P614" i="1"/>
  <c r="P579" i="1"/>
  <c r="P502" i="1"/>
  <c r="P522" i="1"/>
  <c r="P454" i="1"/>
  <c r="P477" i="1"/>
  <c r="P413" i="1"/>
  <c r="P433" i="1"/>
  <c r="P376" i="1"/>
  <c r="P394" i="1"/>
  <c r="P350" i="1"/>
  <c r="P315" i="1"/>
  <c r="P330" i="1"/>
  <c r="P211" i="1"/>
  <c r="P229" i="1"/>
  <c r="P243" i="1"/>
  <c r="P261" i="1"/>
  <c r="P171" i="1"/>
  <c r="P189" i="1"/>
  <c r="P139" i="1"/>
  <c r="P150" i="1"/>
  <c r="P124" i="1"/>
  <c r="P89" i="1"/>
  <c r="P13" i="1"/>
  <c r="P27" i="1"/>
  <c r="P44" i="1"/>
  <c r="P773" i="1"/>
  <c r="P681" i="1"/>
  <c r="P636" i="1"/>
  <c r="P582" i="1"/>
  <c r="P505" i="1"/>
  <c r="P528" i="1"/>
  <c r="P478" i="1"/>
  <c r="P414" i="1"/>
  <c r="P382" i="1"/>
  <c r="P397" i="1"/>
  <c r="P351" i="1"/>
  <c r="P316" i="1"/>
  <c r="P277" i="1"/>
  <c r="P230" i="1"/>
  <c r="P244" i="1"/>
  <c r="P176" i="1"/>
  <c r="P191" i="1"/>
  <c r="P152" i="1"/>
  <c r="P125" i="1"/>
  <c r="P90" i="1"/>
  <c r="P14" i="1"/>
  <c r="P46" i="1"/>
  <c r="P749" i="1"/>
  <c r="P682" i="1"/>
  <c r="P616" i="1"/>
  <c r="P585" i="1"/>
  <c r="P506" i="1"/>
  <c r="P456" i="1"/>
  <c r="P480" i="1"/>
  <c r="P421" i="1"/>
  <c r="P436" i="1"/>
  <c r="P398" i="1"/>
  <c r="P352" i="1"/>
  <c r="P317" i="1"/>
  <c r="P278" i="1"/>
  <c r="P232" i="1"/>
  <c r="P264" i="1"/>
  <c r="P192" i="1"/>
  <c r="P140" i="1"/>
  <c r="P127" i="1"/>
  <c r="P91" i="1"/>
  <c r="P48" i="1"/>
  <c r="P71" i="1"/>
  <c r="P719" i="1"/>
  <c r="P615" i="1"/>
  <c r="P455" i="1"/>
  <c r="P435" i="1"/>
  <c r="P298" i="1"/>
  <c r="P212" i="1"/>
  <c r="P262" i="1"/>
  <c r="P75" i="1"/>
  <c r="P720" i="1"/>
  <c r="P637" i="1"/>
  <c r="P531" i="1"/>
  <c r="P383" i="1"/>
  <c r="P303" i="1"/>
  <c r="P213" i="1"/>
  <c r="P177" i="1"/>
  <c r="P112" i="1"/>
  <c r="P15" i="1"/>
  <c r="P557" i="1"/>
  <c r="P815" i="1"/>
  <c r="I7" i="45"/>
  <c r="Q8" i="45"/>
  <c r="M10" i="45"/>
  <c r="M8" i="45"/>
  <c r="M7" i="45"/>
  <c r="I12" i="45"/>
  <c r="E7" i="45"/>
  <c r="P157" i="1"/>
  <c r="P787" i="1"/>
  <c r="P333" i="1"/>
  <c r="P269" i="1"/>
  <c r="P623" i="1"/>
  <c r="P782" i="1"/>
  <c r="P781" i="1"/>
  <c r="P780" i="1"/>
  <c r="E6" i="45"/>
  <c r="P670" i="1"/>
  <c r="P819" i="1"/>
  <c r="P808" i="1"/>
  <c r="P777" i="1"/>
  <c r="P767" i="1"/>
  <c r="P818" i="1"/>
  <c r="P809" i="1"/>
  <c r="P792" i="1"/>
  <c r="P768" i="1"/>
  <c r="P743" i="1"/>
  <c r="P727" i="1"/>
  <c r="P712" i="1"/>
  <c r="P690" i="1"/>
  <c r="P687" i="1"/>
  <c r="P817" i="1"/>
  <c r="P813" i="1"/>
  <c r="P810" i="1"/>
  <c r="P806" i="1"/>
  <c r="P791" i="1"/>
  <c r="P778" i="1"/>
  <c r="P775" i="1"/>
  <c r="P769" i="1"/>
  <c r="P4" i="1"/>
  <c r="P160" i="1"/>
  <c r="P207" i="1"/>
  <c r="P271" i="1"/>
  <c r="P273" i="1"/>
  <c r="P274" i="1"/>
  <c r="P291" i="1"/>
  <c r="P293" i="1"/>
  <c r="P295" i="1"/>
  <c r="P335" i="1"/>
  <c r="P338" i="1"/>
  <c r="P364" i="1"/>
  <c r="P367" i="1"/>
  <c r="P369" i="1"/>
  <c r="P371" i="1"/>
  <c r="P402" i="1"/>
  <c r="P404" i="1"/>
  <c r="P107" i="1"/>
  <c r="P134" i="1"/>
  <c r="P158" i="1"/>
  <c r="P206" i="1"/>
  <c r="P105" i="1"/>
  <c r="P133" i="1"/>
  <c r="P270" i="1"/>
  <c r="P292" i="1"/>
  <c r="P272" i="1"/>
  <c r="P275" i="1"/>
  <c r="P290" i="1"/>
  <c r="P162" i="1"/>
  <c r="P294" i="1"/>
  <c r="P368" i="1"/>
  <c r="P406" i="1"/>
  <c r="P445" i="1"/>
  <c r="P447" i="1"/>
  <c r="P491" i="1"/>
  <c r="P493" i="1"/>
  <c r="P541" i="1"/>
  <c r="P543" i="1"/>
  <c r="P545" i="1"/>
  <c r="P556" i="1"/>
  <c r="P559" i="1"/>
  <c r="P561" i="1"/>
  <c r="P131" i="1"/>
  <c r="P337" i="1"/>
  <c r="P366" i="1"/>
  <c r="P104" i="1"/>
  <c r="P336" i="1"/>
  <c r="P365" i="1"/>
  <c r="P405" i="1"/>
  <c r="P407" i="1"/>
  <c r="P444" i="1"/>
  <c r="P446" i="1"/>
  <c r="P448" i="1"/>
  <c r="P490" i="1"/>
  <c r="P492" i="1"/>
  <c r="P494" i="1"/>
  <c r="P821" i="1"/>
  <c r="P820" i="1"/>
  <c r="P816" i="1"/>
  <c r="P812" i="1"/>
  <c r="P807" i="1"/>
  <c r="P804" i="1"/>
  <c r="P790" i="1"/>
  <c r="P779" i="1"/>
  <c r="P776" i="1"/>
  <c r="P766" i="1"/>
  <c r="P745" i="1"/>
  <c r="P725" i="1"/>
  <c r="P714" i="1"/>
  <c r="P710" i="1"/>
  <c r="P688" i="1"/>
  <c r="P666" i="1"/>
  <c r="P651" i="1"/>
  <c r="P649" i="1"/>
  <c r="P626" i="1"/>
  <c r="P596" i="1"/>
  <c r="P594" i="1"/>
  <c r="P592" i="1"/>
  <c r="P558" i="1"/>
  <c r="P296" i="1"/>
  <c r="P560" i="1"/>
  <c r="P542" i="1"/>
  <c r="P370" i="1"/>
  <c r="P334" i="1"/>
  <c r="P746" i="1"/>
  <c r="P744" i="1"/>
  <c r="P728" i="1"/>
  <c r="P726" i="1"/>
  <c r="P724" i="1"/>
  <c r="P713" i="1"/>
  <c r="P711" i="1"/>
  <c r="P709" i="1"/>
  <c r="P689" i="1"/>
  <c r="P686" i="1"/>
  <c r="P671" i="1"/>
  <c r="P669" i="1"/>
  <c r="P668" i="1"/>
  <c r="P667" i="1"/>
  <c r="P665" i="1"/>
  <c r="P652" i="1"/>
  <c r="P650" i="1"/>
  <c r="P648" i="1"/>
  <c r="P627" i="1"/>
  <c r="P625" i="1"/>
  <c r="P624" i="1"/>
  <c r="P597" i="1"/>
  <c r="P595" i="1"/>
  <c r="P593" i="1"/>
  <c r="P544" i="1"/>
  <c r="P403" i="1"/>
  <c r="P209" i="1"/>
  <c r="P208" i="1"/>
  <c r="P205" i="1"/>
  <c r="P161" i="1"/>
  <c r="P159" i="1"/>
  <c r="P135" i="1"/>
  <c r="P132" i="1"/>
  <c r="P130" i="1"/>
  <c r="P108" i="1"/>
  <c r="P106" i="1"/>
  <c r="P59" i="1"/>
  <c r="P57" i="1"/>
  <c r="P7" i="1"/>
  <c r="P5" i="1"/>
  <c r="P60" i="1"/>
  <c r="P58" i="1"/>
  <c r="P56" i="1"/>
  <c r="P6" i="1"/>
  <c r="A30" i="4"/>
  <c r="B30" i="4"/>
  <c r="C30" i="4"/>
  <c r="D30" i="4"/>
  <c r="E30" i="4"/>
  <c r="F30" i="4"/>
  <c r="G30" i="4"/>
  <c r="H30" i="4"/>
  <c r="I30" i="4"/>
  <c r="K30" i="4"/>
  <c r="L30" i="4"/>
  <c r="A33" i="19"/>
  <c r="B33" i="19"/>
  <c r="C33" i="19"/>
  <c r="D33" i="19"/>
  <c r="E33" i="19"/>
  <c r="F33" i="19"/>
  <c r="G33" i="19"/>
  <c r="H33" i="19"/>
  <c r="I33" i="19"/>
  <c r="J33" i="19"/>
  <c r="K33" i="19"/>
  <c r="L33" i="19"/>
  <c r="M33" i="19"/>
  <c r="N33" i="19"/>
  <c r="A18" i="6"/>
  <c r="B18" i="6"/>
  <c r="C18" i="6"/>
  <c r="D18" i="6"/>
  <c r="E18" i="6"/>
  <c r="F18" i="6"/>
  <c r="G18" i="6"/>
  <c r="H18" i="6"/>
  <c r="I18" i="6"/>
  <c r="J18" i="6"/>
  <c r="K18" i="6"/>
  <c r="L18" i="6"/>
  <c r="M18" i="6"/>
  <c r="A17" i="6"/>
  <c r="B17" i="6"/>
  <c r="C17" i="6"/>
  <c r="D17" i="6"/>
  <c r="E17" i="6"/>
  <c r="F17" i="6"/>
  <c r="G17" i="6"/>
  <c r="H17" i="6"/>
  <c r="I17" i="6"/>
  <c r="J17" i="6"/>
  <c r="K17" i="6"/>
  <c r="L17" i="6"/>
  <c r="M17" i="6"/>
  <c r="A16" i="26" l="1"/>
  <c r="B16" i="26"/>
  <c r="C16" i="26"/>
  <c r="D16" i="26"/>
  <c r="E16" i="26"/>
  <c r="F16" i="26"/>
  <c r="G16" i="26"/>
  <c r="H16" i="26"/>
  <c r="I16" i="26"/>
  <c r="J16" i="26"/>
  <c r="K16" i="26"/>
  <c r="L16" i="26"/>
  <c r="M16" i="26"/>
  <c r="N16" i="26"/>
  <c r="A24" i="17" l="1"/>
  <c r="B24" i="17"/>
  <c r="C24" i="17"/>
  <c r="D24" i="17"/>
  <c r="E24" i="17"/>
  <c r="F24" i="17"/>
  <c r="G24" i="17"/>
  <c r="H24" i="17"/>
  <c r="I24" i="17"/>
  <c r="J24" i="17"/>
  <c r="K24" i="17"/>
  <c r="L24" i="17"/>
  <c r="M24" i="17"/>
  <c r="N24" i="17"/>
  <c r="A21" i="32"/>
  <c r="B21" i="32"/>
  <c r="C21" i="32"/>
  <c r="D21" i="32"/>
  <c r="E21" i="32"/>
  <c r="F21" i="32"/>
  <c r="G21" i="32"/>
  <c r="H21" i="32"/>
  <c r="I21" i="32"/>
  <c r="J21" i="32"/>
  <c r="K21" i="32"/>
  <c r="L21" i="32"/>
  <c r="M21" i="32"/>
  <c r="N21" i="32"/>
  <c r="N15" i="26" l="1"/>
  <c r="M15" i="26"/>
  <c r="L15" i="26"/>
  <c r="K15" i="26"/>
  <c r="J15" i="26"/>
  <c r="I15" i="26"/>
  <c r="H15" i="26"/>
  <c r="G15" i="26"/>
  <c r="F15" i="26"/>
  <c r="E15" i="26"/>
  <c r="D15" i="26"/>
  <c r="C15" i="26"/>
  <c r="B15" i="26"/>
  <c r="A15" i="26"/>
  <c r="N14" i="26"/>
  <c r="M14" i="26"/>
  <c r="L14" i="26"/>
  <c r="K14" i="26"/>
  <c r="J14" i="26"/>
  <c r="I14" i="26"/>
  <c r="H14" i="26"/>
  <c r="G14" i="26"/>
  <c r="F14" i="26"/>
  <c r="E14" i="26"/>
  <c r="D14" i="26"/>
  <c r="C14" i="26"/>
  <c r="B14" i="26"/>
  <c r="A14" i="26"/>
  <c r="N23" i="17"/>
  <c r="M23" i="17"/>
  <c r="L23" i="17"/>
  <c r="K23" i="17"/>
  <c r="J23" i="17"/>
  <c r="I23" i="17"/>
  <c r="H23" i="17"/>
  <c r="G23" i="17"/>
  <c r="F23" i="17"/>
  <c r="E23" i="17"/>
  <c r="D23" i="17"/>
  <c r="C23" i="17"/>
  <c r="B23" i="17"/>
  <c r="A23" i="17"/>
  <c r="N29" i="14"/>
  <c r="M29" i="14"/>
  <c r="L29" i="14"/>
  <c r="K29" i="14"/>
  <c r="J29" i="14"/>
  <c r="I29" i="14"/>
  <c r="H29" i="14"/>
  <c r="G29" i="14"/>
  <c r="F29" i="14"/>
  <c r="E29" i="14"/>
  <c r="D29" i="14"/>
  <c r="C29" i="14"/>
  <c r="B29" i="14"/>
  <c r="A29" i="14"/>
  <c r="N46" i="11"/>
  <c r="M46" i="11"/>
  <c r="L46" i="11"/>
  <c r="K46" i="11"/>
  <c r="J46" i="11"/>
  <c r="I46" i="11"/>
  <c r="H46" i="11"/>
  <c r="G46" i="11"/>
  <c r="F46" i="11"/>
  <c r="E46" i="11"/>
  <c r="D46" i="11"/>
  <c r="C46" i="11"/>
  <c r="B46" i="11"/>
  <c r="A46" i="11"/>
  <c r="L822" i="1" l="1"/>
  <c r="I822" i="1"/>
  <c r="N15" i="29"/>
  <c r="M15" i="29"/>
  <c r="L15" i="29"/>
  <c r="K15" i="29"/>
  <c r="J15" i="29"/>
  <c r="I15" i="29"/>
  <c r="H15" i="29"/>
  <c r="G15" i="29"/>
  <c r="F15" i="29"/>
  <c r="E15" i="29"/>
  <c r="D15" i="29"/>
  <c r="C15" i="29"/>
  <c r="B15" i="29"/>
  <c r="A15" i="29"/>
  <c r="N19" i="28"/>
  <c r="M19" i="28"/>
  <c r="L19" i="28"/>
  <c r="K19" i="28"/>
  <c r="J19" i="28"/>
  <c r="I19" i="28"/>
  <c r="H19" i="28"/>
  <c r="G19" i="28"/>
  <c r="F19" i="28"/>
  <c r="E19" i="28"/>
  <c r="D19" i="28"/>
  <c r="C19" i="28"/>
  <c r="B19" i="28"/>
  <c r="A19" i="28"/>
  <c r="N13" i="26"/>
  <c r="M13" i="26"/>
  <c r="L13" i="26"/>
  <c r="K13" i="26"/>
  <c r="J13" i="26"/>
  <c r="I13" i="26"/>
  <c r="H13" i="26"/>
  <c r="G13" i="26"/>
  <c r="F13" i="26"/>
  <c r="E13" i="26"/>
  <c r="D13" i="26"/>
  <c r="C13" i="26"/>
  <c r="B13" i="26"/>
  <c r="A13" i="26"/>
  <c r="N23" i="22"/>
  <c r="M23" i="22"/>
  <c r="L23" i="22"/>
  <c r="K23" i="22"/>
  <c r="J23" i="22"/>
  <c r="I23" i="22"/>
  <c r="H23" i="22"/>
  <c r="G23" i="22"/>
  <c r="F23" i="22"/>
  <c r="E23" i="22"/>
  <c r="D23" i="22"/>
  <c r="C23" i="22"/>
  <c r="B23" i="22"/>
  <c r="A23" i="22"/>
  <c r="M38" i="20"/>
  <c r="L38" i="20"/>
  <c r="K38" i="20"/>
  <c r="J38" i="20"/>
  <c r="I38" i="20"/>
  <c r="H38" i="20"/>
  <c r="G38" i="20"/>
  <c r="F38" i="20"/>
  <c r="E38" i="20"/>
  <c r="D38" i="20"/>
  <c r="C38" i="20"/>
  <c r="B38" i="20"/>
  <c r="A38" i="20"/>
  <c r="M37" i="20"/>
  <c r="L37" i="20"/>
  <c r="K37" i="20"/>
  <c r="J37" i="20"/>
  <c r="I37" i="20"/>
  <c r="H37" i="20"/>
  <c r="G37" i="20"/>
  <c r="F37" i="20"/>
  <c r="E37" i="20"/>
  <c r="D37" i="20"/>
  <c r="C37" i="20"/>
  <c r="B37" i="20"/>
  <c r="A37" i="20"/>
  <c r="M33" i="18"/>
  <c r="L33" i="18"/>
  <c r="K33" i="18"/>
  <c r="J33" i="18"/>
  <c r="I33" i="18"/>
  <c r="H33" i="18"/>
  <c r="G33" i="18"/>
  <c r="F33" i="18"/>
  <c r="E33" i="18"/>
  <c r="D33" i="18"/>
  <c r="C33" i="18"/>
  <c r="B33" i="18"/>
  <c r="A33" i="18"/>
  <c r="N22" i="17"/>
  <c r="M22" i="17"/>
  <c r="L22" i="17"/>
  <c r="K22" i="17"/>
  <c r="J22" i="17"/>
  <c r="I22" i="17"/>
  <c r="H22" i="17"/>
  <c r="G22" i="17"/>
  <c r="F22" i="17"/>
  <c r="E22" i="17"/>
  <c r="D22" i="17"/>
  <c r="C22" i="17"/>
  <c r="B22" i="17"/>
  <c r="A22" i="17"/>
  <c r="N24" i="16"/>
  <c r="M24" i="16"/>
  <c r="L24" i="16"/>
  <c r="K24" i="16"/>
  <c r="J24" i="16"/>
  <c r="I24" i="16"/>
  <c r="H24" i="16"/>
  <c r="G24" i="16"/>
  <c r="F24" i="16"/>
  <c r="E24" i="16"/>
  <c r="D24" i="16"/>
  <c r="C24" i="16"/>
  <c r="B24" i="16"/>
  <c r="A24" i="16"/>
  <c r="N28" i="14"/>
  <c r="M28" i="14"/>
  <c r="L28" i="14"/>
  <c r="K28" i="14"/>
  <c r="J28" i="14"/>
  <c r="I28" i="14"/>
  <c r="H28" i="14"/>
  <c r="G28" i="14"/>
  <c r="F28" i="14"/>
  <c r="E28" i="14"/>
  <c r="D28" i="14"/>
  <c r="C28" i="14"/>
  <c r="B28" i="14"/>
  <c r="A28" i="14"/>
  <c r="N27" i="14"/>
  <c r="M27" i="14"/>
  <c r="L27" i="14"/>
  <c r="K27" i="14"/>
  <c r="J27" i="14"/>
  <c r="I27" i="14"/>
  <c r="H27" i="14"/>
  <c r="G27" i="14"/>
  <c r="F27" i="14"/>
  <c r="E27" i="14"/>
  <c r="D27" i="14"/>
  <c r="C27" i="14"/>
  <c r="B27" i="14"/>
  <c r="A27" i="14"/>
  <c r="N21" i="13"/>
  <c r="M21" i="13"/>
  <c r="L21" i="13"/>
  <c r="K21" i="13"/>
  <c r="J21" i="13"/>
  <c r="I21" i="13"/>
  <c r="H21" i="13"/>
  <c r="G21" i="13"/>
  <c r="F21" i="13"/>
  <c r="E21" i="13"/>
  <c r="D21" i="13"/>
  <c r="C21" i="13"/>
  <c r="B21" i="13"/>
  <c r="A21" i="13"/>
  <c r="M29" i="9"/>
  <c r="L29" i="9"/>
  <c r="K29" i="9"/>
  <c r="J29" i="9"/>
  <c r="I29" i="9"/>
  <c r="H29" i="9"/>
  <c r="G29" i="9"/>
  <c r="F29" i="9"/>
  <c r="E29" i="9"/>
  <c r="D29" i="9"/>
  <c r="C29" i="9"/>
  <c r="B29" i="9"/>
  <c r="A29" i="9"/>
  <c r="N18" i="28" l="1"/>
  <c r="M18" i="28"/>
  <c r="L18" i="28"/>
  <c r="K18" i="28"/>
  <c r="J18" i="28"/>
  <c r="I18" i="28"/>
  <c r="H18" i="28"/>
  <c r="G18" i="28"/>
  <c r="F18" i="28"/>
  <c r="E18" i="28"/>
  <c r="D18" i="28"/>
  <c r="C18" i="28"/>
  <c r="B18" i="28"/>
  <c r="A18" i="28"/>
  <c r="M16" i="6"/>
  <c r="L16" i="6"/>
  <c r="K16" i="6"/>
  <c r="J16" i="6"/>
  <c r="I16" i="6"/>
  <c r="H16" i="6"/>
  <c r="G16" i="6"/>
  <c r="F16" i="6"/>
  <c r="E16" i="6"/>
  <c r="D16" i="6"/>
  <c r="C16" i="6"/>
  <c r="B16" i="6"/>
  <c r="A16" i="6"/>
  <c r="M15" i="6"/>
  <c r="L15" i="6"/>
  <c r="K15" i="6"/>
  <c r="J15" i="6"/>
  <c r="I15" i="6"/>
  <c r="H15" i="6"/>
  <c r="G15" i="6"/>
  <c r="F15" i="6"/>
  <c r="E15" i="6"/>
  <c r="D15" i="6"/>
  <c r="C15" i="6"/>
  <c r="B15" i="6"/>
  <c r="A15" i="6"/>
  <c r="L38" i="2"/>
  <c r="K38" i="2"/>
  <c r="J38" i="2"/>
  <c r="I38" i="2"/>
  <c r="H38" i="2"/>
  <c r="G38" i="2"/>
  <c r="F38" i="2"/>
  <c r="E38" i="2"/>
  <c r="D38" i="2"/>
  <c r="C38" i="2"/>
  <c r="B38" i="2"/>
  <c r="A38" i="2"/>
  <c r="N17" i="25" l="1"/>
  <c r="M17" i="25"/>
  <c r="L17" i="25"/>
  <c r="K17" i="25"/>
  <c r="J17" i="25"/>
  <c r="I17" i="25"/>
  <c r="H17" i="25"/>
  <c r="G17" i="25"/>
  <c r="F17" i="25"/>
  <c r="E17" i="25"/>
  <c r="D17" i="25"/>
  <c r="C17" i="25"/>
  <c r="B17" i="25"/>
  <c r="A17" i="25"/>
  <c r="N21" i="17"/>
  <c r="M21" i="17"/>
  <c r="L21" i="17"/>
  <c r="K21" i="17"/>
  <c r="J21" i="17"/>
  <c r="I21" i="17"/>
  <c r="H21" i="17"/>
  <c r="G21" i="17"/>
  <c r="F21" i="17"/>
  <c r="E21" i="17"/>
  <c r="D21" i="17"/>
  <c r="C21" i="17"/>
  <c r="B21" i="17"/>
  <c r="A21" i="17"/>
  <c r="L29" i="4"/>
  <c r="K29" i="4"/>
  <c r="I29" i="4"/>
  <c r="H29" i="4"/>
  <c r="G29" i="4"/>
  <c r="F29" i="4"/>
  <c r="E29" i="4"/>
  <c r="D29" i="4"/>
  <c r="C29" i="4"/>
  <c r="B29" i="4"/>
  <c r="A29" i="4"/>
  <c r="L37" i="2"/>
  <c r="K37" i="2"/>
  <c r="J37" i="2"/>
  <c r="I37" i="2"/>
  <c r="H37" i="2"/>
  <c r="G37" i="2"/>
  <c r="F37" i="2"/>
  <c r="E37" i="2"/>
  <c r="D37" i="2"/>
  <c r="C37" i="2"/>
  <c r="B37" i="2"/>
  <c r="A37" i="2"/>
  <c r="N17" i="24" l="1"/>
  <c r="M17" i="24"/>
  <c r="L17" i="24"/>
  <c r="K17" i="24"/>
  <c r="J17" i="24"/>
  <c r="I17" i="24"/>
  <c r="H17" i="24"/>
  <c r="G17" i="24"/>
  <c r="F17" i="24"/>
  <c r="E17" i="24"/>
  <c r="D17" i="24"/>
  <c r="C17" i="24"/>
  <c r="B17" i="24"/>
  <c r="A17" i="24"/>
  <c r="N20" i="13"/>
  <c r="M20" i="13"/>
  <c r="L20" i="13"/>
  <c r="K20" i="13"/>
  <c r="J20" i="13"/>
  <c r="I20" i="13"/>
  <c r="H20" i="13"/>
  <c r="G20" i="13"/>
  <c r="F20" i="13"/>
  <c r="E20" i="13"/>
  <c r="D20" i="13"/>
  <c r="C20" i="13"/>
  <c r="B20" i="13"/>
  <c r="A20" i="13"/>
  <c r="D38" i="11"/>
  <c r="N45" i="11"/>
  <c r="M45" i="11"/>
  <c r="L45" i="11"/>
  <c r="K45" i="11"/>
  <c r="J45" i="11"/>
  <c r="I45" i="11"/>
  <c r="H45" i="11"/>
  <c r="G45" i="11"/>
  <c r="F45" i="11"/>
  <c r="E45" i="11"/>
  <c r="D45" i="11"/>
  <c r="C45" i="11"/>
  <c r="B45" i="11"/>
  <c r="A45" i="11"/>
  <c r="M28" i="9"/>
  <c r="L28" i="9"/>
  <c r="K28" i="9"/>
  <c r="J28" i="9"/>
  <c r="I28" i="9"/>
  <c r="H28" i="9"/>
  <c r="G28" i="9"/>
  <c r="F28" i="9"/>
  <c r="E28" i="9"/>
  <c r="D28" i="9"/>
  <c r="C28" i="9"/>
  <c r="B28" i="9"/>
  <c r="A28" i="9"/>
  <c r="N16" i="8" l="1"/>
  <c r="M16" i="8"/>
  <c r="L16" i="8"/>
  <c r="K16" i="8"/>
  <c r="J16" i="8"/>
  <c r="I16" i="8"/>
  <c r="H16" i="8"/>
  <c r="G16" i="8"/>
  <c r="F16" i="8"/>
  <c r="E16" i="8"/>
  <c r="D16" i="8"/>
  <c r="C16" i="8"/>
  <c r="B16" i="8"/>
  <c r="A16" i="8"/>
  <c r="L28" i="4"/>
  <c r="K28" i="4"/>
  <c r="I28" i="4"/>
  <c r="H28" i="4"/>
  <c r="G28" i="4"/>
  <c r="F28" i="4"/>
  <c r="E28" i="4"/>
  <c r="D28" i="4"/>
  <c r="C28" i="4"/>
  <c r="B28" i="4"/>
  <c r="A28" i="4"/>
  <c r="L36" i="2"/>
  <c r="K36" i="2"/>
  <c r="J36" i="2"/>
  <c r="I36" i="2"/>
  <c r="H36" i="2"/>
  <c r="G36" i="2"/>
  <c r="F36" i="2"/>
  <c r="E36" i="2"/>
  <c r="D36" i="2"/>
  <c r="C36" i="2"/>
  <c r="B36" i="2"/>
  <c r="A36" i="2"/>
  <c r="N44" i="11"/>
  <c r="M44" i="11"/>
  <c r="L44" i="11"/>
  <c r="K44" i="11"/>
  <c r="J44" i="11"/>
  <c r="I44" i="11"/>
  <c r="H44" i="11"/>
  <c r="G44" i="11"/>
  <c r="F44" i="11"/>
  <c r="E44" i="11"/>
  <c r="D44" i="11"/>
  <c r="C44" i="11"/>
  <c r="B44" i="11"/>
  <c r="A44" i="11"/>
  <c r="N32" i="19" l="1"/>
  <c r="M32" i="19"/>
  <c r="L32" i="19"/>
  <c r="K32" i="19"/>
  <c r="J32" i="19"/>
  <c r="I32" i="19"/>
  <c r="H32" i="19"/>
  <c r="G32" i="19"/>
  <c r="F32" i="19"/>
  <c r="E32" i="19"/>
  <c r="D32" i="19"/>
  <c r="C32" i="19"/>
  <c r="B32" i="19"/>
  <c r="A32" i="19"/>
  <c r="N26" i="14"/>
  <c r="M26" i="14"/>
  <c r="L26" i="14"/>
  <c r="K26" i="14"/>
  <c r="J26" i="14"/>
  <c r="I26" i="14"/>
  <c r="H26" i="14"/>
  <c r="G26" i="14"/>
  <c r="F26" i="14"/>
  <c r="E26" i="14"/>
  <c r="D26" i="14"/>
  <c r="C26" i="14"/>
  <c r="B26" i="14"/>
  <c r="A26" i="14"/>
  <c r="B10" i="4"/>
  <c r="L27" i="4"/>
  <c r="K27" i="4"/>
  <c r="I27" i="4"/>
  <c r="H27" i="4"/>
  <c r="G27" i="4"/>
  <c r="F27" i="4"/>
  <c r="E27" i="4"/>
  <c r="D27" i="4"/>
  <c r="C27" i="4"/>
  <c r="B27" i="4"/>
  <c r="A27" i="4"/>
  <c r="B5" i="2"/>
  <c r="L35" i="2"/>
  <c r="K35" i="2"/>
  <c r="J35" i="2"/>
  <c r="I35" i="2"/>
  <c r="H35" i="2"/>
  <c r="G35" i="2"/>
  <c r="F35" i="2"/>
  <c r="E35" i="2"/>
  <c r="D35" i="2"/>
  <c r="C35" i="2"/>
  <c r="B35" i="2"/>
  <c r="A35" i="2"/>
  <c r="N20" i="32" l="1"/>
  <c r="M20" i="32"/>
  <c r="L20" i="32"/>
  <c r="K20" i="32"/>
  <c r="J20" i="32"/>
  <c r="I20" i="32"/>
  <c r="H20" i="32"/>
  <c r="G20" i="32"/>
  <c r="F20" i="32"/>
  <c r="E20" i="32"/>
  <c r="D20" i="32"/>
  <c r="C20" i="32"/>
  <c r="B20" i="32"/>
  <c r="A20" i="32"/>
  <c r="N16" i="30"/>
  <c r="M16" i="30"/>
  <c r="L16" i="30"/>
  <c r="K16" i="30"/>
  <c r="J16" i="30"/>
  <c r="I16" i="30"/>
  <c r="H16" i="30"/>
  <c r="G16" i="30"/>
  <c r="F16" i="30"/>
  <c r="E16" i="30"/>
  <c r="D16" i="30"/>
  <c r="C16" i="30"/>
  <c r="B16" i="30"/>
  <c r="A16" i="30"/>
  <c r="N15" i="30"/>
  <c r="M15" i="30"/>
  <c r="L15" i="30"/>
  <c r="K15" i="30"/>
  <c r="J15" i="30"/>
  <c r="I15" i="30"/>
  <c r="H15" i="30"/>
  <c r="G15" i="30"/>
  <c r="F15" i="30"/>
  <c r="E15" i="30"/>
  <c r="D15" i="30"/>
  <c r="C15" i="30"/>
  <c r="B15" i="30"/>
  <c r="A15" i="30"/>
  <c r="N14" i="30"/>
  <c r="M14" i="30"/>
  <c r="L14" i="30"/>
  <c r="K14" i="30"/>
  <c r="J14" i="30"/>
  <c r="I14" i="30"/>
  <c r="H14" i="30"/>
  <c r="G14" i="30"/>
  <c r="F14" i="30"/>
  <c r="E14" i="30"/>
  <c r="D14" i="30"/>
  <c r="C14" i="30"/>
  <c r="B14" i="30"/>
  <c r="A14" i="30"/>
  <c r="N13" i="30"/>
  <c r="M13" i="30"/>
  <c r="L13" i="30"/>
  <c r="K13" i="30"/>
  <c r="J13" i="30"/>
  <c r="I13" i="30"/>
  <c r="H13" i="30"/>
  <c r="G13" i="30"/>
  <c r="F13" i="30"/>
  <c r="E13" i="30"/>
  <c r="D13" i="30"/>
  <c r="C13" i="30"/>
  <c r="B13" i="30"/>
  <c r="A13" i="30"/>
  <c r="N12" i="30"/>
  <c r="M12" i="30"/>
  <c r="L12" i="30"/>
  <c r="K12" i="30"/>
  <c r="J12" i="30"/>
  <c r="I12" i="30"/>
  <c r="H12" i="30"/>
  <c r="G12" i="30"/>
  <c r="F12" i="30"/>
  <c r="E12" i="30"/>
  <c r="D12" i="30"/>
  <c r="C12" i="30"/>
  <c r="B12" i="30"/>
  <c r="A12" i="30"/>
  <c r="N11" i="30"/>
  <c r="M11" i="30"/>
  <c r="L11" i="30"/>
  <c r="K11" i="30"/>
  <c r="J11" i="30"/>
  <c r="I11" i="30"/>
  <c r="H11" i="30"/>
  <c r="G11" i="30"/>
  <c r="F11" i="30"/>
  <c r="E11" i="30"/>
  <c r="D11" i="30"/>
  <c r="C11" i="30"/>
  <c r="B11" i="30"/>
  <c r="A11" i="30"/>
  <c r="N10" i="30"/>
  <c r="M10" i="30"/>
  <c r="L10" i="30"/>
  <c r="K10" i="30"/>
  <c r="J10" i="30"/>
  <c r="I10" i="30"/>
  <c r="H10" i="30"/>
  <c r="G10" i="30"/>
  <c r="F10" i="30"/>
  <c r="E10" i="30"/>
  <c r="D10" i="30"/>
  <c r="C10" i="30"/>
  <c r="B10" i="30"/>
  <c r="A10" i="30"/>
  <c r="N9" i="30"/>
  <c r="M9" i="30"/>
  <c r="L9" i="30"/>
  <c r="K9" i="30"/>
  <c r="J9" i="30"/>
  <c r="I9" i="30"/>
  <c r="H9" i="30"/>
  <c r="G9" i="30"/>
  <c r="F9" i="30"/>
  <c r="E9" i="30"/>
  <c r="D9" i="30"/>
  <c r="C9" i="30"/>
  <c r="B9" i="30"/>
  <c r="A9" i="30"/>
  <c r="N8" i="30"/>
  <c r="M8" i="30"/>
  <c r="L8" i="30"/>
  <c r="K8" i="30"/>
  <c r="J8" i="30"/>
  <c r="I8" i="30"/>
  <c r="H8" i="30"/>
  <c r="G8" i="30"/>
  <c r="F8" i="30"/>
  <c r="E8" i="30"/>
  <c r="D8" i="30"/>
  <c r="C8" i="30"/>
  <c r="B8" i="30"/>
  <c r="A8" i="30"/>
  <c r="N7" i="30"/>
  <c r="M7" i="30"/>
  <c r="L7" i="30"/>
  <c r="K7" i="30"/>
  <c r="J7" i="30"/>
  <c r="I7" i="30"/>
  <c r="H7" i="30"/>
  <c r="G7" i="30"/>
  <c r="F7" i="30"/>
  <c r="E7" i="30"/>
  <c r="D7" i="30"/>
  <c r="C7" i="30"/>
  <c r="B7" i="30"/>
  <c r="A7" i="30"/>
  <c r="N6" i="30"/>
  <c r="M6" i="30"/>
  <c r="L6" i="30"/>
  <c r="K6" i="30"/>
  <c r="J6" i="30"/>
  <c r="I6" i="30"/>
  <c r="H6" i="30"/>
  <c r="G6" i="30"/>
  <c r="F6" i="30"/>
  <c r="E6" i="30"/>
  <c r="D6" i="30"/>
  <c r="C6" i="30"/>
  <c r="B6" i="30"/>
  <c r="A6" i="30"/>
  <c r="N5" i="30"/>
  <c r="M5" i="30"/>
  <c r="L5" i="30"/>
  <c r="K5" i="30"/>
  <c r="J5" i="30"/>
  <c r="I5" i="30"/>
  <c r="H5" i="30"/>
  <c r="G5" i="30"/>
  <c r="F5" i="30"/>
  <c r="E5" i="30"/>
  <c r="D5" i="30"/>
  <c r="C5" i="30"/>
  <c r="B5" i="30"/>
  <c r="A5" i="30"/>
  <c r="N4" i="30"/>
  <c r="M4" i="30"/>
  <c r="L4" i="30"/>
  <c r="K4" i="30"/>
  <c r="J4" i="30"/>
  <c r="I4" i="30"/>
  <c r="H4" i="30"/>
  <c r="G4" i="30"/>
  <c r="F4" i="30"/>
  <c r="E4" i="30"/>
  <c r="D4" i="30"/>
  <c r="C4" i="30"/>
  <c r="B4" i="30"/>
  <c r="A4" i="30"/>
  <c r="N22" i="23"/>
  <c r="M22" i="23"/>
  <c r="L22" i="23"/>
  <c r="K22" i="23"/>
  <c r="J22" i="23"/>
  <c r="I22" i="23"/>
  <c r="H22" i="23"/>
  <c r="G22" i="23"/>
  <c r="F22" i="23"/>
  <c r="E22" i="23"/>
  <c r="D22" i="23"/>
  <c r="C22" i="23"/>
  <c r="B22" i="23"/>
  <c r="A22" i="23"/>
  <c r="N21" i="23"/>
  <c r="M21" i="23"/>
  <c r="L21" i="23"/>
  <c r="K21" i="23"/>
  <c r="J21" i="23"/>
  <c r="I21" i="23"/>
  <c r="H21" i="23"/>
  <c r="G21" i="23"/>
  <c r="F21" i="23"/>
  <c r="E21" i="23"/>
  <c r="D21" i="23"/>
  <c r="C21" i="23"/>
  <c r="B21" i="23"/>
  <c r="A21" i="23"/>
  <c r="N20" i="17"/>
  <c r="M20" i="17"/>
  <c r="L20" i="17"/>
  <c r="K20" i="17"/>
  <c r="J20" i="17"/>
  <c r="I20" i="17"/>
  <c r="H20" i="17"/>
  <c r="G20" i="17"/>
  <c r="F20" i="17"/>
  <c r="E20" i="17"/>
  <c r="D20" i="17"/>
  <c r="C20" i="17"/>
  <c r="B20" i="17"/>
  <c r="A20" i="17"/>
  <c r="N23" i="16"/>
  <c r="M23" i="16"/>
  <c r="L23" i="16"/>
  <c r="K23" i="16"/>
  <c r="J23" i="16"/>
  <c r="I23" i="16"/>
  <c r="H23" i="16"/>
  <c r="G23" i="16"/>
  <c r="F23" i="16"/>
  <c r="E23" i="16"/>
  <c r="D23" i="16"/>
  <c r="C23" i="16"/>
  <c r="B23" i="16"/>
  <c r="A23" i="16"/>
  <c r="N25" i="14"/>
  <c r="M25" i="14"/>
  <c r="L25" i="14"/>
  <c r="K25" i="14"/>
  <c r="J25" i="14"/>
  <c r="I25" i="14"/>
  <c r="H25" i="14"/>
  <c r="G25" i="14"/>
  <c r="F25" i="14"/>
  <c r="E25" i="14"/>
  <c r="D25" i="14"/>
  <c r="C25" i="14"/>
  <c r="B25" i="14"/>
  <c r="A25" i="14"/>
  <c r="N24" i="14"/>
  <c r="M24" i="14"/>
  <c r="L24" i="14"/>
  <c r="K24" i="14"/>
  <c r="J24" i="14"/>
  <c r="I24" i="14"/>
  <c r="H24" i="14"/>
  <c r="G24" i="14"/>
  <c r="F24" i="14"/>
  <c r="E24" i="14"/>
  <c r="D24" i="14"/>
  <c r="C24" i="14"/>
  <c r="B24" i="14"/>
  <c r="A24" i="14"/>
  <c r="N23" i="14"/>
  <c r="M23" i="14"/>
  <c r="L23" i="14"/>
  <c r="K23" i="14"/>
  <c r="J23" i="14"/>
  <c r="I23" i="14"/>
  <c r="H23" i="14"/>
  <c r="G23" i="14"/>
  <c r="F23" i="14"/>
  <c r="E23" i="14"/>
  <c r="D23" i="14"/>
  <c r="C23" i="14"/>
  <c r="B23" i="14"/>
  <c r="A23" i="14"/>
  <c r="N22" i="14"/>
  <c r="M22" i="14"/>
  <c r="L22" i="14"/>
  <c r="K22" i="14"/>
  <c r="J22" i="14"/>
  <c r="I22" i="14"/>
  <c r="H22" i="14"/>
  <c r="G22" i="14"/>
  <c r="F22" i="14"/>
  <c r="E22" i="14"/>
  <c r="D22" i="14"/>
  <c r="C22" i="14"/>
  <c r="B22" i="14"/>
  <c r="A22" i="14"/>
  <c r="N21" i="14"/>
  <c r="M21" i="14"/>
  <c r="L21" i="14"/>
  <c r="K21" i="14"/>
  <c r="J21" i="14"/>
  <c r="I21" i="14"/>
  <c r="H21" i="14"/>
  <c r="G21" i="14"/>
  <c r="F21" i="14"/>
  <c r="E21" i="14"/>
  <c r="D21" i="14"/>
  <c r="C21" i="14"/>
  <c r="B21" i="14"/>
  <c r="A21" i="14"/>
  <c r="N20" i="14"/>
  <c r="M20" i="14"/>
  <c r="L20" i="14"/>
  <c r="K20" i="14"/>
  <c r="J20" i="14"/>
  <c r="I20" i="14"/>
  <c r="H20" i="14"/>
  <c r="G20" i="14"/>
  <c r="F20" i="14"/>
  <c r="E20" i="14"/>
  <c r="D20" i="14"/>
  <c r="C20" i="14"/>
  <c r="B20" i="14"/>
  <c r="A20" i="14"/>
  <c r="N19" i="14"/>
  <c r="M19" i="14"/>
  <c r="L19" i="14"/>
  <c r="K19" i="14"/>
  <c r="J19" i="14"/>
  <c r="I19" i="14"/>
  <c r="H19" i="14"/>
  <c r="G19" i="14"/>
  <c r="F19" i="14"/>
  <c r="E19" i="14"/>
  <c r="D19" i="14"/>
  <c r="C19" i="14"/>
  <c r="B19" i="14"/>
  <c r="A19" i="14"/>
  <c r="N18" i="14"/>
  <c r="M18" i="14"/>
  <c r="L18" i="14"/>
  <c r="K18" i="14"/>
  <c r="J18" i="14"/>
  <c r="I18" i="14"/>
  <c r="H18" i="14"/>
  <c r="G18" i="14"/>
  <c r="F18" i="14"/>
  <c r="E18" i="14"/>
  <c r="D18" i="14"/>
  <c r="C18" i="14"/>
  <c r="B18" i="14"/>
  <c r="A18" i="14"/>
  <c r="N17" i="14"/>
  <c r="M17" i="14"/>
  <c r="L17" i="14"/>
  <c r="K17" i="14"/>
  <c r="J17" i="14"/>
  <c r="I17" i="14"/>
  <c r="H17" i="14"/>
  <c r="G17" i="14"/>
  <c r="F17" i="14"/>
  <c r="E17" i="14"/>
  <c r="D17" i="14"/>
  <c r="C17" i="14"/>
  <c r="B17" i="14"/>
  <c r="A17" i="14"/>
  <c r="N16" i="14"/>
  <c r="M16" i="14"/>
  <c r="L16" i="14"/>
  <c r="K16" i="14"/>
  <c r="J16" i="14"/>
  <c r="I16" i="14"/>
  <c r="H16" i="14"/>
  <c r="G16" i="14"/>
  <c r="F16" i="14"/>
  <c r="E16" i="14"/>
  <c r="D16" i="14"/>
  <c r="C16" i="14"/>
  <c r="B16" i="14"/>
  <c r="A16" i="14"/>
  <c r="N15" i="14"/>
  <c r="M15" i="14"/>
  <c r="L15" i="14"/>
  <c r="K15" i="14"/>
  <c r="J15" i="14"/>
  <c r="I15" i="14"/>
  <c r="H15" i="14"/>
  <c r="G15" i="14"/>
  <c r="F15" i="14"/>
  <c r="E15" i="14"/>
  <c r="D15" i="14"/>
  <c r="C15" i="14"/>
  <c r="B15" i="14"/>
  <c r="A15" i="14"/>
  <c r="N14" i="14"/>
  <c r="M14" i="14"/>
  <c r="L14" i="14"/>
  <c r="K14" i="14"/>
  <c r="J14" i="14"/>
  <c r="I14" i="14"/>
  <c r="H14" i="14"/>
  <c r="G14" i="14"/>
  <c r="F14" i="14"/>
  <c r="E14" i="14"/>
  <c r="D14" i="14"/>
  <c r="C14" i="14"/>
  <c r="B14" i="14"/>
  <c r="A14" i="14"/>
  <c r="N13" i="14"/>
  <c r="M13" i="14"/>
  <c r="L13" i="14"/>
  <c r="K13" i="14"/>
  <c r="J13" i="14"/>
  <c r="I13" i="14"/>
  <c r="H13" i="14"/>
  <c r="G13" i="14"/>
  <c r="F13" i="14"/>
  <c r="E13" i="14"/>
  <c r="D13" i="14"/>
  <c r="C13" i="14"/>
  <c r="B13" i="14"/>
  <c r="A13" i="14"/>
  <c r="N12" i="14"/>
  <c r="M12" i="14"/>
  <c r="L12" i="14"/>
  <c r="K12" i="14"/>
  <c r="J12" i="14"/>
  <c r="I12" i="14"/>
  <c r="H12" i="14"/>
  <c r="G12" i="14"/>
  <c r="F12" i="14"/>
  <c r="E12" i="14"/>
  <c r="D12" i="14"/>
  <c r="C12" i="14"/>
  <c r="B12" i="14"/>
  <c r="A12" i="14"/>
  <c r="N11" i="14"/>
  <c r="M11" i="14"/>
  <c r="L11" i="14"/>
  <c r="K11" i="14"/>
  <c r="J11" i="14"/>
  <c r="I11" i="14"/>
  <c r="H11" i="14"/>
  <c r="G11" i="14"/>
  <c r="F11" i="14"/>
  <c r="E11" i="14"/>
  <c r="D11" i="14"/>
  <c r="C11" i="14"/>
  <c r="B11" i="14"/>
  <c r="A11" i="14"/>
  <c r="N10" i="14"/>
  <c r="M10" i="14"/>
  <c r="L10" i="14"/>
  <c r="K10" i="14"/>
  <c r="J10" i="14"/>
  <c r="I10" i="14"/>
  <c r="H10" i="14"/>
  <c r="G10" i="14"/>
  <c r="F10" i="14"/>
  <c r="E10" i="14"/>
  <c r="D10" i="14"/>
  <c r="C10" i="14"/>
  <c r="B10" i="14"/>
  <c r="A10" i="14"/>
  <c r="N9" i="14"/>
  <c r="M9" i="14"/>
  <c r="L9" i="14"/>
  <c r="K9" i="14"/>
  <c r="J9" i="14"/>
  <c r="I9" i="14"/>
  <c r="H9" i="14"/>
  <c r="G9" i="14"/>
  <c r="F9" i="14"/>
  <c r="E9" i="14"/>
  <c r="D9" i="14"/>
  <c r="C9" i="14"/>
  <c r="B9" i="14"/>
  <c r="A9" i="14"/>
  <c r="N8" i="14"/>
  <c r="M8" i="14"/>
  <c r="L8" i="14"/>
  <c r="K8" i="14"/>
  <c r="J8" i="14"/>
  <c r="I8" i="14"/>
  <c r="H8" i="14"/>
  <c r="G8" i="14"/>
  <c r="F8" i="14"/>
  <c r="E8" i="14"/>
  <c r="D8" i="14"/>
  <c r="C8" i="14"/>
  <c r="B8" i="14"/>
  <c r="A8" i="14"/>
  <c r="N7" i="14"/>
  <c r="M7" i="14"/>
  <c r="L7" i="14"/>
  <c r="K7" i="14"/>
  <c r="J7" i="14"/>
  <c r="I7" i="14"/>
  <c r="H7" i="14"/>
  <c r="G7" i="14"/>
  <c r="F7" i="14"/>
  <c r="E7" i="14"/>
  <c r="D7" i="14"/>
  <c r="C7" i="14"/>
  <c r="B7" i="14"/>
  <c r="A7" i="14"/>
  <c r="N6" i="14"/>
  <c r="M6" i="14"/>
  <c r="L6" i="14"/>
  <c r="K6" i="14"/>
  <c r="J6" i="14"/>
  <c r="I6" i="14"/>
  <c r="H6" i="14"/>
  <c r="G6" i="14"/>
  <c r="F6" i="14"/>
  <c r="E6" i="14"/>
  <c r="D6" i="14"/>
  <c r="C6" i="14"/>
  <c r="B6" i="14"/>
  <c r="A6" i="14"/>
  <c r="N5" i="14"/>
  <c r="M5" i="14"/>
  <c r="L5" i="14"/>
  <c r="K5" i="14"/>
  <c r="J5" i="14"/>
  <c r="I5" i="14"/>
  <c r="H5" i="14"/>
  <c r="G5" i="14"/>
  <c r="F5" i="14"/>
  <c r="E5" i="14"/>
  <c r="D5" i="14"/>
  <c r="C5" i="14"/>
  <c r="B5" i="14"/>
  <c r="A5" i="14"/>
  <c r="N4" i="14"/>
  <c r="M4" i="14"/>
  <c r="L4" i="14"/>
  <c r="K4" i="14"/>
  <c r="J4" i="14"/>
  <c r="I4" i="14"/>
  <c r="H4" i="14"/>
  <c r="G4" i="14"/>
  <c r="F4" i="14"/>
  <c r="E4" i="14"/>
  <c r="D4" i="14"/>
  <c r="C4" i="14"/>
  <c r="B4" i="14"/>
  <c r="A4" i="14"/>
  <c r="N19" i="13"/>
  <c r="M19" i="13"/>
  <c r="L19" i="13"/>
  <c r="K19" i="13"/>
  <c r="J19" i="13"/>
  <c r="I19" i="13"/>
  <c r="H19" i="13"/>
  <c r="G19" i="13"/>
  <c r="F19" i="13"/>
  <c r="E19" i="13"/>
  <c r="D19" i="13"/>
  <c r="C19" i="13"/>
  <c r="B19" i="13"/>
  <c r="A19" i="13"/>
  <c r="M27" i="9"/>
  <c r="L27" i="9"/>
  <c r="K27" i="9"/>
  <c r="J27" i="9"/>
  <c r="I27" i="9"/>
  <c r="H27" i="9"/>
  <c r="G27" i="9"/>
  <c r="F27" i="9"/>
  <c r="E27" i="9"/>
  <c r="D27" i="9"/>
  <c r="C27" i="9"/>
  <c r="B27" i="9"/>
  <c r="A27" i="9"/>
  <c r="L34" i="2"/>
  <c r="K34" i="2"/>
  <c r="J34" i="2"/>
  <c r="I34" i="2"/>
  <c r="H34" i="2"/>
  <c r="G34" i="2"/>
  <c r="F34" i="2"/>
  <c r="E34" i="2"/>
  <c r="D34" i="2"/>
  <c r="C34" i="2"/>
  <c r="B34" i="2"/>
  <c r="A34" i="2"/>
  <c r="L33" i="2"/>
  <c r="K33" i="2"/>
  <c r="J33" i="2"/>
  <c r="I33" i="2"/>
  <c r="H33" i="2"/>
  <c r="G33" i="2"/>
  <c r="F33" i="2"/>
  <c r="E33" i="2"/>
  <c r="D33" i="2"/>
  <c r="C33" i="2"/>
  <c r="B33" i="2"/>
  <c r="A33" i="2"/>
  <c r="A18" i="13" l="1"/>
  <c r="B18" i="13"/>
  <c r="C18" i="13"/>
  <c r="D18" i="13"/>
  <c r="E18" i="13"/>
  <c r="F18" i="13"/>
  <c r="G18" i="13"/>
  <c r="H18" i="13"/>
  <c r="I18" i="13"/>
  <c r="J18" i="13"/>
  <c r="K18" i="13"/>
  <c r="L18" i="13"/>
  <c r="M18" i="13"/>
  <c r="N18" i="13"/>
  <c r="A12" i="26"/>
  <c r="B12" i="26"/>
  <c r="C12" i="26"/>
  <c r="D12" i="26"/>
  <c r="E12" i="26"/>
  <c r="F12" i="26"/>
  <c r="G12" i="26"/>
  <c r="H12" i="26"/>
  <c r="I12" i="26"/>
  <c r="J12" i="26"/>
  <c r="K12" i="26"/>
  <c r="L12" i="26"/>
  <c r="M12" i="26"/>
  <c r="N12" i="26"/>
  <c r="A16" i="24"/>
  <c r="B16" i="24"/>
  <c r="C16" i="24"/>
  <c r="D16" i="24"/>
  <c r="E16" i="24"/>
  <c r="F16" i="24"/>
  <c r="G16" i="24"/>
  <c r="H16" i="24"/>
  <c r="I16" i="24"/>
  <c r="J16" i="24"/>
  <c r="K16" i="24"/>
  <c r="L16" i="24"/>
  <c r="M16" i="24"/>
  <c r="N16" i="24"/>
  <c r="A19" i="17"/>
  <c r="B19" i="17"/>
  <c r="C19" i="17"/>
  <c r="D19" i="17"/>
  <c r="E19" i="17"/>
  <c r="F19" i="17"/>
  <c r="G19" i="17"/>
  <c r="H19" i="17"/>
  <c r="I19" i="17"/>
  <c r="J19" i="17"/>
  <c r="K19" i="17"/>
  <c r="L19" i="17"/>
  <c r="M19" i="17"/>
  <c r="N19" i="17"/>
  <c r="B33" i="20"/>
  <c r="A32" i="2"/>
  <c r="B32" i="2"/>
  <c r="C32" i="2"/>
  <c r="D32" i="2"/>
  <c r="E32" i="2"/>
  <c r="F32" i="2"/>
  <c r="G32" i="2"/>
  <c r="H32" i="2"/>
  <c r="I32" i="2"/>
  <c r="J32" i="2"/>
  <c r="K32" i="2"/>
  <c r="L32" i="2"/>
  <c r="A43" i="11"/>
  <c r="B43" i="11"/>
  <c r="C43" i="11"/>
  <c r="D43" i="11"/>
  <c r="E43" i="11"/>
  <c r="F43" i="11"/>
  <c r="G43" i="11"/>
  <c r="H43" i="11"/>
  <c r="I43" i="11"/>
  <c r="J43" i="11"/>
  <c r="K43" i="11"/>
  <c r="L43" i="11"/>
  <c r="M43" i="11"/>
  <c r="N43" i="11"/>
  <c r="A22" i="16"/>
  <c r="B22" i="16"/>
  <c r="C22" i="16"/>
  <c r="D22" i="16"/>
  <c r="E22" i="16"/>
  <c r="F22" i="16"/>
  <c r="G22" i="16"/>
  <c r="H22" i="16"/>
  <c r="I22" i="16"/>
  <c r="J22" i="16"/>
  <c r="K22" i="16"/>
  <c r="L22" i="16"/>
  <c r="M22" i="16"/>
  <c r="N22" i="16"/>
  <c r="A20" i="41" l="1"/>
  <c r="B20" i="41"/>
  <c r="C20" i="41"/>
  <c r="D20" i="41"/>
  <c r="E20" i="41"/>
  <c r="F20" i="41"/>
  <c r="G20" i="41"/>
  <c r="H20" i="41"/>
  <c r="I20" i="41"/>
  <c r="J20" i="41"/>
  <c r="K20" i="41"/>
  <c r="L20" i="41"/>
  <c r="M20" i="41"/>
  <c r="A21" i="41"/>
  <c r="B21" i="41"/>
  <c r="C21" i="41"/>
  <c r="D21" i="41"/>
  <c r="E21" i="41"/>
  <c r="F21" i="41"/>
  <c r="G21" i="41"/>
  <c r="H21" i="41"/>
  <c r="I21" i="41"/>
  <c r="J21" i="41"/>
  <c r="K21" i="41"/>
  <c r="L21" i="41"/>
  <c r="M21" i="41"/>
  <c r="A22" i="41"/>
  <c r="B22" i="41"/>
  <c r="C22" i="41"/>
  <c r="D22" i="41"/>
  <c r="E22" i="41"/>
  <c r="F22" i="41"/>
  <c r="G22" i="41"/>
  <c r="H22" i="41"/>
  <c r="I22" i="41"/>
  <c r="J22" i="41"/>
  <c r="K22" i="41"/>
  <c r="L22" i="41"/>
  <c r="M22" i="41"/>
  <c r="N17" i="13" l="1"/>
  <c r="M17" i="13"/>
  <c r="L17" i="13"/>
  <c r="K17" i="13"/>
  <c r="J17" i="13"/>
  <c r="I17" i="13"/>
  <c r="H17" i="13"/>
  <c r="G17" i="13"/>
  <c r="F17" i="13"/>
  <c r="E17" i="13"/>
  <c r="D17" i="13"/>
  <c r="C17" i="13"/>
  <c r="B17" i="13"/>
  <c r="A17" i="13"/>
  <c r="N14" i="29"/>
  <c r="M14" i="29"/>
  <c r="L14" i="29"/>
  <c r="K14" i="29"/>
  <c r="J14" i="29"/>
  <c r="I14" i="29"/>
  <c r="H14" i="29"/>
  <c r="G14" i="29"/>
  <c r="F14" i="29"/>
  <c r="E14" i="29"/>
  <c r="D14" i="29"/>
  <c r="C14" i="29"/>
  <c r="B14" i="29"/>
  <c r="A14" i="29"/>
  <c r="C42" i="11"/>
  <c r="N42" i="11"/>
  <c r="M42" i="11"/>
  <c r="L42" i="11"/>
  <c r="K42" i="11"/>
  <c r="J42" i="11"/>
  <c r="I42" i="11"/>
  <c r="H42" i="11"/>
  <c r="G42" i="11"/>
  <c r="F42" i="11"/>
  <c r="E42" i="11"/>
  <c r="D42" i="11"/>
  <c r="B42" i="11"/>
  <c r="A42" i="11"/>
  <c r="B41" i="11"/>
  <c r="M36" i="20"/>
  <c r="L36" i="20"/>
  <c r="K36" i="20"/>
  <c r="J36" i="20"/>
  <c r="I36" i="20"/>
  <c r="H36" i="20"/>
  <c r="G36" i="20"/>
  <c r="F36" i="20"/>
  <c r="E36" i="20"/>
  <c r="D36" i="20"/>
  <c r="C36" i="20"/>
  <c r="B36" i="20"/>
  <c r="A36" i="20"/>
  <c r="A5" i="41" l="1"/>
  <c r="A19" i="32"/>
  <c r="B16" i="28"/>
  <c r="N17" i="28"/>
  <c r="M17" i="28"/>
  <c r="L17" i="28"/>
  <c r="K17" i="28"/>
  <c r="J17" i="28"/>
  <c r="I17" i="28"/>
  <c r="H17" i="28"/>
  <c r="G17" i="28"/>
  <c r="F17" i="28"/>
  <c r="E17" i="28"/>
  <c r="D17" i="28"/>
  <c r="C17" i="28"/>
  <c r="B17" i="28"/>
  <c r="A17" i="28"/>
  <c r="A20" i="23"/>
  <c r="N30" i="19"/>
  <c r="M30" i="19"/>
  <c r="L30" i="19"/>
  <c r="K30" i="19"/>
  <c r="J30" i="19"/>
  <c r="I30" i="19"/>
  <c r="H30" i="19"/>
  <c r="G30" i="19"/>
  <c r="F30" i="19"/>
  <c r="E30" i="19"/>
  <c r="D30" i="19"/>
  <c r="C30" i="19"/>
  <c r="B30" i="19"/>
  <c r="A30" i="19"/>
  <c r="N31" i="19"/>
  <c r="M31" i="19"/>
  <c r="L31" i="19"/>
  <c r="K31" i="19"/>
  <c r="J31" i="19"/>
  <c r="I31" i="19"/>
  <c r="H31" i="19"/>
  <c r="G31" i="19"/>
  <c r="F31" i="19"/>
  <c r="E31" i="19"/>
  <c r="D31" i="19"/>
  <c r="C31" i="19"/>
  <c r="B31" i="19"/>
  <c r="A31" i="19"/>
  <c r="A32" i="18"/>
  <c r="A31" i="18"/>
  <c r="A14" i="6"/>
  <c r="B30" i="2"/>
  <c r="C30" i="2"/>
  <c r="D30" i="2"/>
  <c r="E30" i="2"/>
  <c r="F30" i="2"/>
  <c r="G30" i="2"/>
  <c r="K30" i="2"/>
  <c r="L30" i="2"/>
  <c r="B14" i="25" l="1"/>
  <c r="N16" i="25"/>
  <c r="M16" i="25"/>
  <c r="L16" i="25"/>
  <c r="K16" i="25"/>
  <c r="J16" i="25"/>
  <c r="I16" i="25"/>
  <c r="H16" i="25"/>
  <c r="G16" i="25"/>
  <c r="F16" i="25"/>
  <c r="E16" i="25"/>
  <c r="D16" i="25"/>
  <c r="C16" i="25"/>
  <c r="B16" i="25"/>
  <c r="A16" i="25"/>
  <c r="N22" i="22"/>
  <c r="M22" i="22"/>
  <c r="L22" i="22"/>
  <c r="K22" i="22"/>
  <c r="J22" i="22"/>
  <c r="I22" i="22"/>
  <c r="H22" i="22"/>
  <c r="G22" i="22"/>
  <c r="F22" i="22"/>
  <c r="E22" i="22"/>
  <c r="D22" i="22"/>
  <c r="C22" i="22"/>
  <c r="B22" i="22"/>
  <c r="A22" i="22"/>
  <c r="B18" i="22"/>
  <c r="B19" i="22"/>
  <c r="N18" i="17"/>
  <c r="M18" i="17"/>
  <c r="L18" i="17"/>
  <c r="K18" i="17"/>
  <c r="J18" i="17"/>
  <c r="I18" i="17"/>
  <c r="H18" i="17"/>
  <c r="G18" i="17"/>
  <c r="F18" i="17"/>
  <c r="E18" i="17"/>
  <c r="D18" i="17"/>
  <c r="C18" i="17"/>
  <c r="B18" i="17"/>
  <c r="A18" i="17"/>
  <c r="N41" i="11"/>
  <c r="M41" i="11"/>
  <c r="L41" i="11"/>
  <c r="K41" i="11"/>
  <c r="J41" i="11"/>
  <c r="I41" i="11"/>
  <c r="H41" i="11"/>
  <c r="G41" i="11"/>
  <c r="F41" i="11"/>
  <c r="E41" i="11"/>
  <c r="D41" i="11"/>
  <c r="C41" i="11"/>
  <c r="A41" i="11"/>
  <c r="L26" i="4"/>
  <c r="K26" i="4"/>
  <c r="I26" i="4"/>
  <c r="H26" i="4"/>
  <c r="G26" i="4"/>
  <c r="F26" i="4"/>
  <c r="E26" i="4"/>
  <c r="D26" i="4"/>
  <c r="C26" i="4"/>
  <c r="B26" i="4"/>
  <c r="A26" i="4"/>
  <c r="A25" i="4"/>
  <c r="A24" i="4"/>
  <c r="A23" i="4"/>
  <c r="A22" i="4"/>
  <c r="L31" i="2"/>
  <c r="K31" i="2"/>
  <c r="J31" i="2"/>
  <c r="I31" i="2"/>
  <c r="H31" i="2"/>
  <c r="G31" i="2"/>
  <c r="F31" i="2"/>
  <c r="E31" i="2"/>
  <c r="D31" i="2"/>
  <c r="C31" i="2"/>
  <c r="B31" i="2"/>
  <c r="A31" i="2"/>
  <c r="N13" i="29" l="1"/>
  <c r="M13" i="29"/>
  <c r="L13" i="29"/>
  <c r="K13" i="29"/>
  <c r="J13" i="29"/>
  <c r="I13" i="29"/>
  <c r="H13" i="29"/>
  <c r="G13" i="29"/>
  <c r="F13" i="29"/>
  <c r="E13" i="29"/>
  <c r="D13" i="29"/>
  <c r="C13" i="29"/>
  <c r="B13" i="29"/>
  <c r="A13" i="29"/>
  <c r="N8" i="34"/>
  <c r="M8" i="34"/>
  <c r="L8" i="34"/>
  <c r="K8" i="34"/>
  <c r="J8" i="34"/>
  <c r="I8" i="34"/>
  <c r="H8" i="34"/>
  <c r="G8" i="34"/>
  <c r="F8" i="34"/>
  <c r="E8" i="34"/>
  <c r="D8" i="34"/>
  <c r="C8" i="34"/>
  <c r="B8" i="34"/>
  <c r="A8" i="34"/>
  <c r="L25" i="4"/>
  <c r="K25" i="4"/>
  <c r="I25" i="4"/>
  <c r="H25" i="4"/>
  <c r="G25" i="4"/>
  <c r="F25" i="4"/>
  <c r="E25" i="4"/>
  <c r="D25" i="4"/>
  <c r="C25" i="4"/>
  <c r="B25" i="4"/>
  <c r="B13" i="21"/>
  <c r="N14" i="21"/>
  <c r="M14" i="21"/>
  <c r="L14" i="21"/>
  <c r="K14" i="21"/>
  <c r="J14" i="21"/>
  <c r="I14" i="21"/>
  <c r="H14" i="21"/>
  <c r="G14" i="21"/>
  <c r="F14" i="21"/>
  <c r="E14" i="21"/>
  <c r="D14" i="21"/>
  <c r="C14" i="21"/>
  <c r="B14" i="21"/>
  <c r="A14" i="21"/>
  <c r="A15" i="25" l="1"/>
  <c r="A13" i="25"/>
  <c r="N21" i="22"/>
  <c r="M21" i="22"/>
  <c r="L21" i="22"/>
  <c r="K21" i="22"/>
  <c r="J21" i="22"/>
  <c r="I21" i="22"/>
  <c r="H21" i="22"/>
  <c r="G21" i="22"/>
  <c r="F21" i="22"/>
  <c r="E21" i="22"/>
  <c r="D21" i="22"/>
  <c r="C21" i="22"/>
  <c r="B21" i="22"/>
  <c r="A21" i="22"/>
  <c r="N20" i="22"/>
  <c r="M20" i="22"/>
  <c r="L20" i="22"/>
  <c r="K20" i="22"/>
  <c r="J20" i="22"/>
  <c r="I20" i="22"/>
  <c r="H20" i="22"/>
  <c r="G20" i="22"/>
  <c r="F20" i="22"/>
  <c r="E20" i="22"/>
  <c r="D20" i="22"/>
  <c r="C20" i="22"/>
  <c r="B20" i="22"/>
  <c r="A20" i="22"/>
  <c r="N19" i="22"/>
  <c r="M19" i="22"/>
  <c r="L19" i="22"/>
  <c r="K19" i="22"/>
  <c r="J19" i="22"/>
  <c r="I19" i="22"/>
  <c r="H19" i="22"/>
  <c r="G19" i="22"/>
  <c r="F19" i="22"/>
  <c r="E19" i="22"/>
  <c r="D19" i="22"/>
  <c r="C19" i="22"/>
  <c r="A19" i="22"/>
  <c r="M35" i="20"/>
  <c r="L35" i="20"/>
  <c r="K35" i="20"/>
  <c r="J35" i="20"/>
  <c r="I35" i="20"/>
  <c r="H35" i="20"/>
  <c r="G35" i="20"/>
  <c r="F35" i="20"/>
  <c r="E35" i="20"/>
  <c r="D35" i="20"/>
  <c r="C35" i="20"/>
  <c r="B35" i="20"/>
  <c r="A35" i="20"/>
  <c r="M34" i="20"/>
  <c r="L34" i="20"/>
  <c r="K34" i="20"/>
  <c r="J34" i="20"/>
  <c r="I34" i="20"/>
  <c r="H34" i="20"/>
  <c r="G34" i="20"/>
  <c r="F34" i="20"/>
  <c r="E34" i="20"/>
  <c r="D34" i="20"/>
  <c r="C34" i="20"/>
  <c r="B34" i="20"/>
  <c r="A34" i="20"/>
  <c r="M33" i="20"/>
  <c r="L33" i="20"/>
  <c r="K33" i="20"/>
  <c r="J33" i="20"/>
  <c r="I33" i="20"/>
  <c r="H33" i="20"/>
  <c r="G33" i="20"/>
  <c r="F33" i="20"/>
  <c r="E33" i="20"/>
  <c r="D33" i="20"/>
  <c r="C33" i="20"/>
  <c r="A33" i="20"/>
  <c r="N40" i="11"/>
  <c r="M40" i="11"/>
  <c r="L40" i="11"/>
  <c r="K40" i="11"/>
  <c r="J40" i="11"/>
  <c r="I40" i="11"/>
  <c r="H40" i="11"/>
  <c r="G40" i="11"/>
  <c r="F40" i="11"/>
  <c r="E40" i="11"/>
  <c r="D40" i="11"/>
  <c r="C40" i="11"/>
  <c r="B40" i="11"/>
  <c r="A40" i="11"/>
  <c r="N39" i="11"/>
  <c r="M39" i="11"/>
  <c r="L39" i="11"/>
  <c r="K39" i="11"/>
  <c r="J39" i="11"/>
  <c r="I39" i="11"/>
  <c r="H39" i="11"/>
  <c r="G39" i="11"/>
  <c r="F39" i="11"/>
  <c r="E39" i="11"/>
  <c r="D39" i="11"/>
  <c r="C39" i="11"/>
  <c r="B39" i="11"/>
  <c r="A39" i="11"/>
  <c r="N38" i="11"/>
  <c r="M38" i="11"/>
  <c r="L38" i="11"/>
  <c r="K38" i="11"/>
  <c r="J38" i="11"/>
  <c r="I38" i="11"/>
  <c r="H38" i="11"/>
  <c r="G38" i="11"/>
  <c r="F38" i="11"/>
  <c r="E38" i="11"/>
  <c r="C38" i="11"/>
  <c r="B38" i="11"/>
  <c r="A38" i="11"/>
  <c r="N37" i="11"/>
  <c r="M37" i="11"/>
  <c r="L37" i="11"/>
  <c r="K37" i="11"/>
  <c r="J37" i="11"/>
  <c r="I37" i="11"/>
  <c r="H37" i="11"/>
  <c r="G37" i="11"/>
  <c r="F37" i="11"/>
  <c r="E37" i="11"/>
  <c r="D37" i="11"/>
  <c r="C37" i="11"/>
  <c r="B37" i="11"/>
  <c r="A37" i="11"/>
  <c r="N36" i="11"/>
  <c r="M36" i="11"/>
  <c r="L36" i="11"/>
  <c r="K36" i="11"/>
  <c r="J36" i="11"/>
  <c r="I36" i="11"/>
  <c r="H36" i="11"/>
  <c r="G36" i="11"/>
  <c r="F36" i="11"/>
  <c r="E36" i="11"/>
  <c r="D36" i="11"/>
  <c r="C36" i="11"/>
  <c r="B36" i="11"/>
  <c r="A36" i="11"/>
  <c r="A35" i="11"/>
  <c r="M26" i="9"/>
  <c r="L26" i="9"/>
  <c r="K26" i="9"/>
  <c r="J26" i="9"/>
  <c r="I26" i="9"/>
  <c r="H26" i="9"/>
  <c r="G26" i="9"/>
  <c r="F26" i="9"/>
  <c r="E26" i="9"/>
  <c r="D26" i="9"/>
  <c r="C26" i="9"/>
  <c r="B26" i="9"/>
  <c r="A26" i="9"/>
  <c r="M25" i="9"/>
  <c r="L25" i="9"/>
  <c r="K25" i="9"/>
  <c r="J25" i="9"/>
  <c r="I25" i="9"/>
  <c r="H25" i="9"/>
  <c r="G25" i="9"/>
  <c r="F25" i="9"/>
  <c r="E25" i="9"/>
  <c r="D25" i="9"/>
  <c r="C25" i="9"/>
  <c r="B25" i="9"/>
  <c r="A25" i="9"/>
  <c r="B24" i="9"/>
  <c r="B7" i="34" l="1"/>
  <c r="C7" i="34"/>
  <c r="D7" i="34"/>
  <c r="E7" i="34"/>
  <c r="F7" i="34"/>
  <c r="G7" i="34"/>
  <c r="H7" i="34"/>
  <c r="I7" i="34"/>
  <c r="J7" i="34"/>
  <c r="K7" i="34"/>
  <c r="L7" i="34"/>
  <c r="M7" i="34"/>
  <c r="N7" i="34"/>
  <c r="A7" i="34"/>
  <c r="B9" i="33"/>
  <c r="C9" i="33"/>
  <c r="D9" i="33"/>
  <c r="E9" i="33"/>
  <c r="F9" i="33"/>
  <c r="G9" i="33"/>
  <c r="H9" i="33"/>
  <c r="I9" i="33"/>
  <c r="J9" i="33"/>
  <c r="K9" i="33"/>
  <c r="L9" i="33"/>
  <c r="M9" i="33"/>
  <c r="N9" i="33"/>
  <c r="A9" i="33"/>
  <c r="B19" i="32"/>
  <c r="C19" i="32"/>
  <c r="D19" i="32"/>
  <c r="E19" i="32"/>
  <c r="F19" i="32"/>
  <c r="G19" i="32"/>
  <c r="H19" i="32"/>
  <c r="I19" i="32"/>
  <c r="J19" i="32"/>
  <c r="K19" i="32"/>
  <c r="L19" i="32"/>
  <c r="M19" i="32"/>
  <c r="N19" i="32"/>
  <c r="B20" i="23"/>
  <c r="C20" i="23"/>
  <c r="D20" i="23"/>
  <c r="E20" i="23"/>
  <c r="F20" i="23"/>
  <c r="G20" i="23"/>
  <c r="H20" i="23"/>
  <c r="I20" i="23"/>
  <c r="J20" i="23"/>
  <c r="K20" i="23"/>
  <c r="L20" i="23"/>
  <c r="M20" i="23"/>
  <c r="N20" i="23"/>
  <c r="B32" i="18"/>
  <c r="C32" i="18"/>
  <c r="D32" i="18"/>
  <c r="E32" i="18"/>
  <c r="F32" i="18"/>
  <c r="G32" i="18"/>
  <c r="H32" i="18"/>
  <c r="I32" i="18"/>
  <c r="J32" i="18"/>
  <c r="K32" i="18"/>
  <c r="L32" i="18"/>
  <c r="M32" i="18"/>
  <c r="B31" i="18"/>
  <c r="C31" i="18"/>
  <c r="D31" i="18"/>
  <c r="E31" i="18"/>
  <c r="F31" i="18"/>
  <c r="G31" i="18"/>
  <c r="H31" i="18"/>
  <c r="I31" i="18"/>
  <c r="J31" i="18"/>
  <c r="K31" i="18"/>
  <c r="L31" i="18"/>
  <c r="M31" i="18"/>
  <c r="B14" i="6"/>
  <c r="C14" i="6"/>
  <c r="D14" i="6"/>
  <c r="E14" i="6"/>
  <c r="F14" i="6"/>
  <c r="G14" i="6"/>
  <c r="H14" i="6"/>
  <c r="I14" i="6"/>
  <c r="J14" i="6"/>
  <c r="K14" i="6"/>
  <c r="L14" i="6"/>
  <c r="M14" i="6"/>
  <c r="B24" i="4"/>
  <c r="C24" i="4"/>
  <c r="D24" i="4"/>
  <c r="E24" i="4"/>
  <c r="F24" i="4"/>
  <c r="G24" i="4"/>
  <c r="H24" i="4"/>
  <c r="I24" i="4"/>
  <c r="K24" i="4"/>
  <c r="L24" i="4"/>
  <c r="B23" i="4"/>
  <c r="C23" i="4"/>
  <c r="D23" i="4"/>
  <c r="E23" i="4"/>
  <c r="F23" i="4"/>
  <c r="G23" i="4"/>
  <c r="H23" i="4"/>
  <c r="I23" i="4"/>
  <c r="K23" i="4"/>
  <c r="L23" i="4"/>
  <c r="L22" i="4"/>
  <c r="K22" i="4"/>
  <c r="I22" i="4"/>
  <c r="H22" i="4"/>
  <c r="G22" i="4"/>
  <c r="F22" i="4"/>
  <c r="E22" i="4"/>
  <c r="D22" i="4"/>
  <c r="C22" i="4"/>
  <c r="B22" i="4"/>
  <c r="L29" i="2"/>
  <c r="K29" i="2"/>
  <c r="G29" i="2"/>
  <c r="F29" i="2"/>
  <c r="E29" i="2"/>
  <c r="D29" i="2"/>
  <c r="C29" i="2"/>
  <c r="B29" i="2"/>
  <c r="G5" i="41" l="1"/>
  <c r="F5" i="41"/>
  <c r="E5" i="41"/>
  <c r="D5" i="41"/>
  <c r="C5" i="41"/>
  <c r="B5" i="41"/>
  <c r="C30" i="11"/>
  <c r="Q6" i="45" l="1"/>
  <c r="E12" i="45"/>
  <c r="M11" i="45"/>
  <c r="E8" i="45"/>
  <c r="I13" i="45"/>
  <c r="Q13" i="45"/>
  <c r="Q9" i="45"/>
  <c r="M6" i="45"/>
  <c r="M12" i="45"/>
  <c r="I10" i="45"/>
  <c r="I14" i="45"/>
  <c r="E9" i="45"/>
  <c r="E13" i="45"/>
  <c r="Q12" i="45"/>
  <c r="M14" i="45"/>
  <c r="M9" i="45"/>
  <c r="I11" i="45"/>
  <c r="I6" i="45"/>
  <c r="E10" i="45"/>
  <c r="Q11" i="45"/>
  <c r="Q7" i="45"/>
  <c r="M13" i="45"/>
  <c r="I8" i="45"/>
  <c r="E11" i="45"/>
  <c r="I9" i="45"/>
  <c r="Q10" i="45"/>
  <c r="A18" i="32" l="1"/>
  <c r="B18" i="32"/>
  <c r="C18" i="32"/>
  <c r="D18" i="32"/>
  <c r="E18" i="32"/>
  <c r="F18" i="32"/>
  <c r="G18" i="32"/>
  <c r="H18" i="32"/>
  <c r="I18" i="32"/>
  <c r="J18" i="32"/>
  <c r="K18" i="32"/>
  <c r="L18" i="32"/>
  <c r="M18" i="32"/>
  <c r="N18" i="32"/>
  <c r="A16" i="28" l="1"/>
  <c r="C16" i="28"/>
  <c r="D16" i="28"/>
  <c r="E16" i="28"/>
  <c r="F16" i="28"/>
  <c r="G16" i="28"/>
  <c r="H16" i="28"/>
  <c r="I16" i="28"/>
  <c r="J16" i="28"/>
  <c r="K16" i="28"/>
  <c r="L16" i="28"/>
  <c r="M16" i="28"/>
  <c r="N16" i="28"/>
  <c r="A32" i="20"/>
  <c r="B32" i="20"/>
  <c r="C32" i="20"/>
  <c r="D32" i="20"/>
  <c r="E32" i="20"/>
  <c r="F32" i="20"/>
  <c r="G32" i="20"/>
  <c r="H32" i="20"/>
  <c r="I32" i="20"/>
  <c r="J32" i="20"/>
  <c r="K32" i="20"/>
  <c r="L32" i="20"/>
  <c r="M32" i="20"/>
  <c r="A10" i="26" l="1"/>
  <c r="B10" i="26"/>
  <c r="C10" i="26"/>
  <c r="D10" i="26"/>
  <c r="E10" i="26"/>
  <c r="F10" i="26"/>
  <c r="G10" i="26"/>
  <c r="H10" i="26"/>
  <c r="I10" i="26"/>
  <c r="J10" i="26"/>
  <c r="K10" i="26"/>
  <c r="L10" i="26"/>
  <c r="M10" i="26"/>
  <c r="N10" i="26"/>
  <c r="A11" i="26"/>
  <c r="B11" i="26"/>
  <c r="C11" i="26"/>
  <c r="D11" i="26"/>
  <c r="E11" i="26"/>
  <c r="F11" i="26"/>
  <c r="G11" i="26"/>
  <c r="H11" i="26"/>
  <c r="I11" i="26"/>
  <c r="J11" i="26"/>
  <c r="K11" i="26"/>
  <c r="L11" i="26"/>
  <c r="M11" i="26"/>
  <c r="N11" i="26"/>
  <c r="B15" i="25"/>
  <c r="C15" i="25"/>
  <c r="D15" i="25"/>
  <c r="E15" i="25"/>
  <c r="F15" i="25"/>
  <c r="G15" i="25"/>
  <c r="H15" i="25"/>
  <c r="I15" i="25"/>
  <c r="J15" i="25"/>
  <c r="K15" i="25"/>
  <c r="L15" i="25"/>
  <c r="M15" i="25"/>
  <c r="N15" i="25"/>
  <c r="A21" i="4"/>
  <c r="B21" i="4"/>
  <c r="C21" i="4"/>
  <c r="D21" i="4"/>
  <c r="E21" i="4"/>
  <c r="F21" i="4"/>
  <c r="G21" i="4"/>
  <c r="H21" i="4"/>
  <c r="I21" i="4"/>
  <c r="J21" i="4"/>
  <c r="K21" i="4"/>
  <c r="L21" i="4"/>
  <c r="N21" i="4"/>
  <c r="A16" i="13" l="1"/>
  <c r="B16" i="13"/>
  <c r="C16" i="13"/>
  <c r="D16" i="13"/>
  <c r="E16" i="13"/>
  <c r="F16" i="13"/>
  <c r="G16" i="13"/>
  <c r="H16" i="13"/>
  <c r="I16" i="13"/>
  <c r="J16" i="13"/>
  <c r="K16" i="13"/>
  <c r="L16" i="13"/>
  <c r="M16" i="13"/>
  <c r="N16" i="13"/>
  <c r="A30" i="18"/>
  <c r="B30" i="18"/>
  <c r="C30" i="18"/>
  <c r="D30" i="18"/>
  <c r="E30" i="18"/>
  <c r="F30" i="18"/>
  <c r="G30" i="18"/>
  <c r="H30" i="18"/>
  <c r="I30" i="18"/>
  <c r="J30" i="18"/>
  <c r="K30" i="18"/>
  <c r="L30" i="18"/>
  <c r="M30" i="18"/>
  <c r="N30" i="18"/>
  <c r="A31" i="20"/>
  <c r="B31" i="20"/>
  <c r="C31" i="20"/>
  <c r="D31" i="20"/>
  <c r="E31" i="20"/>
  <c r="F31" i="20"/>
  <c r="G31" i="20"/>
  <c r="H31" i="20"/>
  <c r="I31" i="20"/>
  <c r="J31" i="20"/>
  <c r="K31" i="20"/>
  <c r="L31" i="20"/>
  <c r="M31" i="20"/>
  <c r="A29" i="19"/>
  <c r="B29" i="19"/>
  <c r="C29" i="19"/>
  <c r="D29" i="19"/>
  <c r="E29" i="19"/>
  <c r="F29" i="19"/>
  <c r="G29" i="19"/>
  <c r="H29" i="19"/>
  <c r="I29" i="19"/>
  <c r="J29" i="19"/>
  <c r="K29" i="19"/>
  <c r="L29" i="19"/>
  <c r="M29" i="19"/>
  <c r="N29" i="19"/>
  <c r="A15" i="8" l="1"/>
  <c r="B15" i="8"/>
  <c r="C15" i="8"/>
  <c r="D15" i="8"/>
  <c r="E15" i="8"/>
  <c r="F15" i="8"/>
  <c r="G15" i="8"/>
  <c r="H15" i="8"/>
  <c r="I15" i="8"/>
  <c r="J15" i="8"/>
  <c r="K15" i="8"/>
  <c r="L15" i="8"/>
  <c r="M15" i="8"/>
  <c r="N15" i="8"/>
  <c r="A8" i="37" l="1"/>
  <c r="B8" i="37"/>
  <c r="C8" i="37"/>
  <c r="D8" i="37"/>
  <c r="E8" i="37"/>
  <c r="F8" i="37"/>
  <c r="G8" i="37"/>
  <c r="H8" i="37"/>
  <c r="I8" i="37"/>
  <c r="J8" i="37"/>
  <c r="K8" i="37"/>
  <c r="L8" i="37"/>
  <c r="M8" i="37"/>
  <c r="N8" i="37"/>
  <c r="A19" i="23"/>
  <c r="B19" i="23"/>
  <c r="C19" i="23"/>
  <c r="D19" i="23"/>
  <c r="E19" i="23"/>
  <c r="F19" i="23"/>
  <c r="G19" i="23"/>
  <c r="H19" i="23"/>
  <c r="I19" i="23"/>
  <c r="J19" i="23"/>
  <c r="K19" i="23"/>
  <c r="L19" i="23"/>
  <c r="M19" i="23"/>
  <c r="N19" i="23"/>
  <c r="A29" i="18"/>
  <c r="B29" i="18"/>
  <c r="C29" i="18"/>
  <c r="D29" i="18"/>
  <c r="E29" i="18"/>
  <c r="F29" i="18"/>
  <c r="G29" i="18"/>
  <c r="H29" i="18"/>
  <c r="I29" i="18"/>
  <c r="J29" i="18"/>
  <c r="K29" i="18"/>
  <c r="L29" i="18"/>
  <c r="M29" i="18"/>
  <c r="N29" i="18"/>
  <c r="A21" i="16"/>
  <c r="B21" i="16"/>
  <c r="C21" i="16"/>
  <c r="D21" i="16"/>
  <c r="E21" i="16"/>
  <c r="F21" i="16"/>
  <c r="G21" i="16"/>
  <c r="H21" i="16"/>
  <c r="I21" i="16"/>
  <c r="J21" i="16"/>
  <c r="K21" i="16"/>
  <c r="L21" i="16"/>
  <c r="M21" i="16"/>
  <c r="N21" i="16"/>
  <c r="A24" i="9"/>
  <c r="C24" i="9"/>
  <c r="D24" i="9"/>
  <c r="E24" i="9"/>
  <c r="F24" i="9"/>
  <c r="G24" i="9"/>
  <c r="H24" i="9"/>
  <c r="I24" i="9"/>
  <c r="J24" i="9"/>
  <c r="K24" i="9"/>
  <c r="L24" i="9"/>
  <c r="M24" i="9"/>
  <c r="A28" i="19" l="1"/>
  <c r="B28" i="19"/>
  <c r="C28" i="19"/>
  <c r="D28" i="19"/>
  <c r="E28" i="19"/>
  <c r="F28" i="19"/>
  <c r="G28" i="19"/>
  <c r="H28" i="19"/>
  <c r="I28" i="19"/>
  <c r="J28" i="19"/>
  <c r="K28" i="19"/>
  <c r="L28" i="19"/>
  <c r="M28" i="19"/>
  <c r="N28" i="19"/>
  <c r="A20" i="16"/>
  <c r="B20" i="16"/>
  <c r="C20" i="16"/>
  <c r="D20" i="16"/>
  <c r="E20" i="16"/>
  <c r="F20" i="16"/>
  <c r="G20" i="16"/>
  <c r="H20" i="16"/>
  <c r="I20" i="16"/>
  <c r="J20" i="16"/>
  <c r="K20" i="16"/>
  <c r="L20" i="16"/>
  <c r="M20" i="16"/>
  <c r="N20" i="16"/>
  <c r="A22" i="9"/>
  <c r="B22" i="9"/>
  <c r="C22" i="9"/>
  <c r="D22" i="9"/>
  <c r="E22" i="9"/>
  <c r="F22" i="9"/>
  <c r="G22" i="9"/>
  <c r="H22" i="9"/>
  <c r="I22" i="9"/>
  <c r="J22" i="9"/>
  <c r="K22" i="9"/>
  <c r="L22" i="9"/>
  <c r="M22" i="9"/>
  <c r="A23" i="9"/>
  <c r="B23" i="9"/>
  <c r="C23" i="9"/>
  <c r="D23" i="9"/>
  <c r="E23" i="9"/>
  <c r="F23" i="9"/>
  <c r="G23" i="9"/>
  <c r="H23" i="9"/>
  <c r="I23" i="9"/>
  <c r="J23" i="9"/>
  <c r="K23" i="9"/>
  <c r="L23" i="9"/>
  <c r="M23" i="9"/>
  <c r="B26" i="2"/>
  <c r="A17" i="32" l="1"/>
  <c r="B17" i="32"/>
  <c r="C17" i="32"/>
  <c r="D17" i="32"/>
  <c r="E17" i="32"/>
  <c r="F17" i="32"/>
  <c r="G17" i="32"/>
  <c r="H17" i="32"/>
  <c r="I17" i="32"/>
  <c r="J17" i="32"/>
  <c r="K17" i="32"/>
  <c r="L17" i="32"/>
  <c r="M17" i="32"/>
  <c r="N17" i="32"/>
  <c r="B35" i="11"/>
  <c r="C35" i="11"/>
  <c r="D35" i="11"/>
  <c r="E35" i="11"/>
  <c r="F35" i="11"/>
  <c r="G35" i="11"/>
  <c r="H35" i="11"/>
  <c r="I35" i="11"/>
  <c r="J35" i="11"/>
  <c r="K35" i="11"/>
  <c r="L35" i="11"/>
  <c r="M35" i="11"/>
  <c r="N35" i="11"/>
  <c r="A33" i="11"/>
  <c r="B33" i="11"/>
  <c r="C33" i="11"/>
  <c r="D33" i="11"/>
  <c r="E33" i="11"/>
  <c r="F33" i="11"/>
  <c r="G33" i="11"/>
  <c r="H33" i="11"/>
  <c r="I33" i="11"/>
  <c r="J33" i="11"/>
  <c r="K33" i="11"/>
  <c r="L33" i="11"/>
  <c r="M33" i="11"/>
  <c r="N33" i="11"/>
  <c r="A34" i="11"/>
  <c r="B34" i="11"/>
  <c r="C34" i="11"/>
  <c r="D34" i="11"/>
  <c r="E34" i="11"/>
  <c r="F34" i="11"/>
  <c r="G34" i="11"/>
  <c r="H34" i="11"/>
  <c r="I34" i="11"/>
  <c r="J34" i="11"/>
  <c r="K34" i="11"/>
  <c r="L34" i="11"/>
  <c r="M34" i="11"/>
  <c r="N34" i="11"/>
  <c r="A21" i="9"/>
  <c r="B21" i="9"/>
  <c r="C21" i="9"/>
  <c r="D21" i="9"/>
  <c r="E21" i="9"/>
  <c r="F21" i="9"/>
  <c r="G21" i="9"/>
  <c r="H21" i="9"/>
  <c r="I21" i="9"/>
  <c r="J21" i="9"/>
  <c r="K21" i="9"/>
  <c r="L21" i="9"/>
  <c r="M21" i="9"/>
  <c r="A14" i="8"/>
  <c r="B14" i="8"/>
  <c r="C14" i="8"/>
  <c r="D14" i="8"/>
  <c r="E14" i="8"/>
  <c r="F14" i="8"/>
  <c r="G14" i="8"/>
  <c r="H14" i="8"/>
  <c r="I14" i="8"/>
  <c r="J14" i="8"/>
  <c r="K14" i="8"/>
  <c r="L14" i="8"/>
  <c r="M14" i="8"/>
  <c r="N14" i="8"/>
  <c r="A13" i="6"/>
  <c r="B13" i="6"/>
  <c r="C13" i="6"/>
  <c r="D13" i="6"/>
  <c r="E13" i="6"/>
  <c r="F13" i="6"/>
  <c r="G13" i="6"/>
  <c r="H13" i="6"/>
  <c r="I13" i="6"/>
  <c r="J13" i="6"/>
  <c r="K13" i="6"/>
  <c r="L13" i="6"/>
  <c r="M13" i="6"/>
  <c r="H10" i="32" l="1"/>
  <c r="I10" i="32"/>
  <c r="J10" i="32"/>
  <c r="K10" i="32"/>
  <c r="L10" i="32"/>
  <c r="M10" i="32"/>
  <c r="N10" i="32"/>
  <c r="H11" i="32"/>
  <c r="I11" i="32"/>
  <c r="J11" i="32"/>
  <c r="K11" i="32"/>
  <c r="L11" i="32"/>
  <c r="M11" i="32"/>
  <c r="N11" i="32"/>
  <c r="H12" i="32"/>
  <c r="I12" i="32"/>
  <c r="J12" i="32"/>
  <c r="K12" i="32"/>
  <c r="L12" i="32"/>
  <c r="M12" i="32"/>
  <c r="N12" i="32"/>
  <c r="H13" i="32"/>
  <c r="I13" i="32"/>
  <c r="J13" i="32"/>
  <c r="K13" i="32"/>
  <c r="L13" i="32"/>
  <c r="M13" i="32"/>
  <c r="N13" i="32"/>
  <c r="H14" i="32"/>
  <c r="I14" i="32"/>
  <c r="J14" i="32"/>
  <c r="K14" i="32"/>
  <c r="L14" i="32"/>
  <c r="M14" i="32"/>
  <c r="N14" i="32"/>
  <c r="H15" i="32"/>
  <c r="I15" i="32"/>
  <c r="J15" i="32"/>
  <c r="K15" i="32"/>
  <c r="L15" i="32"/>
  <c r="M15" i="32"/>
  <c r="N15" i="32"/>
  <c r="H16" i="32"/>
  <c r="I16" i="32"/>
  <c r="J16" i="32"/>
  <c r="K16" i="32"/>
  <c r="L16" i="32"/>
  <c r="M16" i="32"/>
  <c r="N16" i="32"/>
  <c r="A14" i="25"/>
  <c r="C14" i="25"/>
  <c r="D14" i="25"/>
  <c r="E14" i="25"/>
  <c r="F14" i="25"/>
  <c r="G14" i="25"/>
  <c r="H14" i="25"/>
  <c r="I14" i="25"/>
  <c r="J14" i="25"/>
  <c r="K14" i="25"/>
  <c r="L14" i="25"/>
  <c r="M14" i="25"/>
  <c r="N14" i="25"/>
  <c r="A12" i="6"/>
  <c r="B12" i="6"/>
  <c r="C12" i="6"/>
  <c r="D12" i="6"/>
  <c r="E12" i="6"/>
  <c r="F12" i="6"/>
  <c r="G12" i="6"/>
  <c r="H12" i="6"/>
  <c r="I12" i="6"/>
  <c r="J12" i="6"/>
  <c r="K12" i="6"/>
  <c r="L12" i="6"/>
  <c r="M12" i="6"/>
  <c r="A16" i="32" l="1"/>
  <c r="B16" i="32"/>
  <c r="C16" i="32"/>
  <c r="D16" i="32"/>
  <c r="E16" i="32"/>
  <c r="F16" i="32"/>
  <c r="G16" i="32"/>
  <c r="A18" i="22"/>
  <c r="C18" i="22"/>
  <c r="D18" i="22"/>
  <c r="E18" i="22"/>
  <c r="F18" i="22"/>
  <c r="G18" i="22"/>
  <c r="H18" i="22"/>
  <c r="I18" i="22"/>
  <c r="J18" i="22"/>
  <c r="K18" i="22"/>
  <c r="L18" i="22"/>
  <c r="M18" i="22"/>
  <c r="N18" i="22"/>
  <c r="A17" i="17"/>
  <c r="B17" i="17"/>
  <c r="C17" i="17"/>
  <c r="D17" i="17"/>
  <c r="E17" i="17"/>
  <c r="F17" i="17"/>
  <c r="G17" i="17"/>
  <c r="H17" i="17"/>
  <c r="I17" i="17"/>
  <c r="J17" i="17"/>
  <c r="K17" i="17"/>
  <c r="L17" i="17"/>
  <c r="M17" i="17"/>
  <c r="N17" i="17"/>
  <c r="A20" i="4" l="1"/>
  <c r="B20" i="4"/>
  <c r="C20" i="4"/>
  <c r="D20" i="4"/>
  <c r="E20" i="4"/>
  <c r="F20" i="4"/>
  <c r="G20" i="4"/>
  <c r="H20" i="4"/>
  <c r="I20" i="4"/>
  <c r="J20" i="4"/>
  <c r="K20" i="4"/>
  <c r="L20" i="4"/>
  <c r="M20" i="4"/>
  <c r="N20" i="4"/>
  <c r="A9" i="26"/>
  <c r="B9" i="26"/>
  <c r="C9" i="26"/>
  <c r="D9" i="26"/>
  <c r="E9" i="26"/>
  <c r="F9" i="26"/>
  <c r="G9" i="26"/>
  <c r="H9" i="26"/>
  <c r="I9" i="26"/>
  <c r="J9" i="26"/>
  <c r="K9" i="26"/>
  <c r="L9" i="26"/>
  <c r="M9" i="26"/>
  <c r="N9" i="26"/>
  <c r="A28" i="18"/>
  <c r="B28" i="18"/>
  <c r="C28" i="18"/>
  <c r="D28" i="18"/>
  <c r="E28" i="18"/>
  <c r="F28" i="18"/>
  <c r="G28" i="18"/>
  <c r="H28" i="18"/>
  <c r="I28" i="18"/>
  <c r="J28" i="18"/>
  <c r="K28" i="18"/>
  <c r="L28" i="18"/>
  <c r="M28" i="18"/>
  <c r="N28" i="18"/>
  <c r="A32" i="11"/>
  <c r="B32" i="11"/>
  <c r="C32" i="11"/>
  <c r="D32" i="11"/>
  <c r="E32" i="11"/>
  <c r="F32" i="11"/>
  <c r="G32" i="11"/>
  <c r="H32" i="11"/>
  <c r="I32" i="11"/>
  <c r="J32" i="11"/>
  <c r="K32" i="11"/>
  <c r="L32" i="11"/>
  <c r="M32" i="11"/>
  <c r="N32" i="11"/>
  <c r="A16" i="17"/>
  <c r="B16" i="17"/>
  <c r="C16" i="17"/>
  <c r="D16" i="17"/>
  <c r="E16" i="17"/>
  <c r="F16" i="17"/>
  <c r="G16" i="17"/>
  <c r="H16" i="17"/>
  <c r="I16" i="17"/>
  <c r="J16" i="17"/>
  <c r="K16" i="17"/>
  <c r="L16" i="17"/>
  <c r="M16" i="17"/>
  <c r="N16" i="17"/>
  <c r="A15" i="28"/>
  <c r="B15" i="28"/>
  <c r="C15" i="28"/>
  <c r="D15" i="28"/>
  <c r="E15" i="28"/>
  <c r="F15" i="28"/>
  <c r="G15" i="28"/>
  <c r="H15" i="28"/>
  <c r="I15" i="28"/>
  <c r="J15" i="28"/>
  <c r="K15" i="28"/>
  <c r="L15" i="28"/>
  <c r="M15" i="28"/>
  <c r="N15" i="28"/>
  <c r="A11" i="6"/>
  <c r="B11" i="6"/>
  <c r="C11" i="6"/>
  <c r="D11" i="6"/>
  <c r="E11" i="6"/>
  <c r="F11" i="6"/>
  <c r="G11" i="6"/>
  <c r="H11" i="6"/>
  <c r="I11" i="6"/>
  <c r="J11" i="6"/>
  <c r="K11" i="6"/>
  <c r="L11" i="6"/>
  <c r="M11" i="6"/>
  <c r="A27" i="19"/>
  <c r="B27" i="19"/>
  <c r="C27" i="19"/>
  <c r="D27" i="19"/>
  <c r="E27" i="19"/>
  <c r="F27" i="19"/>
  <c r="G27" i="19"/>
  <c r="H27" i="19"/>
  <c r="I27" i="19"/>
  <c r="J27" i="19"/>
  <c r="K27" i="19"/>
  <c r="L27" i="19"/>
  <c r="M27" i="19"/>
  <c r="N27" i="19"/>
  <c r="M30" i="20" l="1"/>
  <c r="L30" i="20"/>
  <c r="K30" i="20"/>
  <c r="J30" i="20"/>
  <c r="I30" i="20"/>
  <c r="H30" i="20"/>
  <c r="G30" i="20"/>
  <c r="F30" i="20"/>
  <c r="E30" i="20"/>
  <c r="D30" i="20"/>
  <c r="C30" i="20"/>
  <c r="B30" i="20"/>
  <c r="A30" i="20"/>
  <c r="M29" i="20"/>
  <c r="L29" i="20"/>
  <c r="K29" i="20"/>
  <c r="J29" i="20"/>
  <c r="I29" i="20"/>
  <c r="H29" i="20"/>
  <c r="G29" i="20"/>
  <c r="F29" i="20"/>
  <c r="E29" i="20"/>
  <c r="D29" i="20"/>
  <c r="C29" i="20"/>
  <c r="B29" i="20"/>
  <c r="A29" i="20"/>
  <c r="N15" i="17"/>
  <c r="M15" i="17"/>
  <c r="L15" i="17"/>
  <c r="K15" i="17"/>
  <c r="J15" i="17"/>
  <c r="I15" i="17"/>
  <c r="H15" i="17"/>
  <c r="G15" i="17"/>
  <c r="F15" i="17"/>
  <c r="E15" i="17"/>
  <c r="D15" i="17"/>
  <c r="C15" i="17"/>
  <c r="B15" i="17"/>
  <c r="A15" i="17"/>
  <c r="N19" i="16"/>
  <c r="M19" i="16"/>
  <c r="L19" i="16"/>
  <c r="K19" i="16"/>
  <c r="J19" i="16"/>
  <c r="I19" i="16"/>
  <c r="H19" i="16"/>
  <c r="G19" i="16"/>
  <c r="F19" i="16"/>
  <c r="E19" i="16"/>
  <c r="D19" i="16"/>
  <c r="C19" i="16"/>
  <c r="B19" i="16"/>
  <c r="A19" i="16"/>
  <c r="N18" i="16"/>
  <c r="M18" i="16"/>
  <c r="L18" i="16"/>
  <c r="K18" i="16"/>
  <c r="J18" i="16"/>
  <c r="I18" i="16"/>
  <c r="H18" i="16"/>
  <c r="G18" i="16"/>
  <c r="F18" i="16"/>
  <c r="E18" i="16"/>
  <c r="D18" i="16"/>
  <c r="C18" i="16"/>
  <c r="B18" i="16"/>
  <c r="A18" i="16"/>
  <c r="M10" i="6"/>
  <c r="L10" i="6"/>
  <c r="K10" i="6"/>
  <c r="J10" i="6"/>
  <c r="I10" i="6"/>
  <c r="H10" i="6"/>
  <c r="G10" i="6"/>
  <c r="F10" i="6"/>
  <c r="E10" i="6"/>
  <c r="D10" i="6"/>
  <c r="C10" i="6"/>
  <c r="B10" i="6"/>
  <c r="A10" i="6"/>
  <c r="A27" i="18" l="1"/>
  <c r="B27" i="18"/>
  <c r="C27" i="18"/>
  <c r="D27" i="18"/>
  <c r="E27" i="18"/>
  <c r="F27" i="18"/>
  <c r="G27" i="18"/>
  <c r="H27" i="18"/>
  <c r="I27" i="18"/>
  <c r="J27" i="18"/>
  <c r="K27" i="18"/>
  <c r="L27" i="18"/>
  <c r="M27" i="18"/>
  <c r="N27" i="18"/>
  <c r="A8" i="33" l="1"/>
  <c r="B8" i="33"/>
  <c r="C8" i="33"/>
  <c r="D8" i="33"/>
  <c r="E8" i="33"/>
  <c r="F8" i="33"/>
  <c r="G8" i="33"/>
  <c r="H8" i="33"/>
  <c r="I8" i="33"/>
  <c r="J8" i="33"/>
  <c r="K8" i="33"/>
  <c r="L8" i="33"/>
  <c r="M8" i="33"/>
  <c r="N8" i="33"/>
  <c r="A31" i="11"/>
  <c r="B31" i="11"/>
  <c r="C31" i="11"/>
  <c r="D31" i="11"/>
  <c r="E31" i="11"/>
  <c r="F31" i="11"/>
  <c r="G31" i="11"/>
  <c r="H31" i="11"/>
  <c r="I31" i="11"/>
  <c r="J31" i="11"/>
  <c r="K31" i="11"/>
  <c r="L31" i="11"/>
  <c r="M31" i="11"/>
  <c r="N31" i="11"/>
  <c r="A19" i="4"/>
  <c r="B19" i="4"/>
  <c r="C19" i="4"/>
  <c r="D19" i="4"/>
  <c r="E19" i="4"/>
  <c r="F19" i="4"/>
  <c r="G19" i="4"/>
  <c r="H19" i="4"/>
  <c r="I19" i="4"/>
  <c r="J19" i="4"/>
  <c r="K19" i="4"/>
  <c r="L19" i="4"/>
  <c r="M19" i="4"/>
  <c r="N19" i="4"/>
  <c r="A27" i="2"/>
  <c r="B27" i="2"/>
  <c r="C27" i="2"/>
  <c r="D27" i="2"/>
  <c r="E27" i="2"/>
  <c r="F27" i="2"/>
  <c r="G27" i="2"/>
  <c r="H27" i="2"/>
  <c r="I27" i="2"/>
  <c r="J27" i="2"/>
  <c r="K27" i="2"/>
  <c r="L27" i="2"/>
  <c r="M27" i="2"/>
  <c r="A28" i="2"/>
  <c r="B28" i="2"/>
  <c r="C28" i="2"/>
  <c r="D28" i="2"/>
  <c r="E28" i="2"/>
  <c r="F28" i="2"/>
  <c r="G28" i="2"/>
  <c r="H28" i="2"/>
  <c r="I28" i="2"/>
  <c r="J28" i="2"/>
  <c r="K28" i="2"/>
  <c r="L28" i="2"/>
  <c r="M28" i="2"/>
  <c r="A17" i="22"/>
  <c r="B17" i="22"/>
  <c r="C17" i="22"/>
  <c r="D17" i="22"/>
  <c r="E17" i="22"/>
  <c r="F17" i="22"/>
  <c r="G17" i="22"/>
  <c r="H17" i="22"/>
  <c r="I17" i="22"/>
  <c r="J17" i="22"/>
  <c r="K17" i="22"/>
  <c r="L17" i="22"/>
  <c r="M17" i="22"/>
  <c r="N17" i="22"/>
  <c r="A21" i="38" l="1"/>
  <c r="B21" i="38"/>
  <c r="C21" i="38"/>
  <c r="D21" i="38"/>
  <c r="E21" i="38"/>
  <c r="F21" i="38"/>
  <c r="G21" i="38"/>
  <c r="H21" i="38"/>
  <c r="I21" i="38"/>
  <c r="J21" i="38"/>
  <c r="K21" i="38"/>
  <c r="L21" i="38"/>
  <c r="M21" i="38"/>
  <c r="N21" i="38"/>
  <c r="A19" i="41"/>
  <c r="B19" i="41"/>
  <c r="C19" i="41"/>
  <c r="D19" i="41"/>
  <c r="E19" i="41"/>
  <c r="F19" i="41"/>
  <c r="G19" i="41"/>
  <c r="H19" i="41"/>
  <c r="I19" i="41"/>
  <c r="J19" i="41"/>
  <c r="K19" i="41"/>
  <c r="L19" i="41"/>
  <c r="M19" i="41"/>
  <c r="A11" i="41"/>
  <c r="B11" i="41"/>
  <c r="C11" i="41"/>
  <c r="D11" i="41"/>
  <c r="E11" i="41"/>
  <c r="F11" i="41"/>
  <c r="G11" i="41"/>
  <c r="H11" i="41"/>
  <c r="I11" i="41"/>
  <c r="J11" i="41"/>
  <c r="K11" i="41"/>
  <c r="L11" i="41"/>
  <c r="M11" i="41"/>
  <c r="A12" i="41"/>
  <c r="B12" i="41"/>
  <c r="C12" i="41"/>
  <c r="D12" i="41"/>
  <c r="E12" i="41"/>
  <c r="F12" i="41"/>
  <c r="G12" i="41"/>
  <c r="H12" i="41"/>
  <c r="I12" i="41"/>
  <c r="J12" i="41"/>
  <c r="K12" i="41"/>
  <c r="L12" i="41"/>
  <c r="M12" i="41"/>
  <c r="A13" i="41"/>
  <c r="B13" i="41"/>
  <c r="C13" i="41"/>
  <c r="D13" i="41"/>
  <c r="E13" i="41"/>
  <c r="F13" i="41"/>
  <c r="G13" i="41"/>
  <c r="H13" i="41"/>
  <c r="I13" i="41"/>
  <c r="J13" i="41"/>
  <c r="K13" i="41"/>
  <c r="L13" i="41"/>
  <c r="M13" i="41"/>
  <c r="A14" i="17" l="1"/>
  <c r="B14" i="17"/>
  <c r="C14" i="17"/>
  <c r="D14" i="17"/>
  <c r="E14" i="17"/>
  <c r="F14" i="17"/>
  <c r="G14" i="17"/>
  <c r="H14" i="17"/>
  <c r="I14" i="17"/>
  <c r="J14" i="17"/>
  <c r="K14" i="17"/>
  <c r="L14" i="17"/>
  <c r="M14" i="17"/>
  <c r="N14" i="17"/>
  <c r="A26" i="19"/>
  <c r="B26" i="19"/>
  <c r="C26" i="19"/>
  <c r="D26" i="19"/>
  <c r="E26" i="19"/>
  <c r="F26" i="19"/>
  <c r="G26" i="19"/>
  <c r="H26" i="19"/>
  <c r="I26" i="19"/>
  <c r="J26" i="19"/>
  <c r="K26" i="19"/>
  <c r="L26" i="19"/>
  <c r="M26" i="19"/>
  <c r="N26" i="19"/>
  <c r="N26" i="18" l="1"/>
  <c r="M26" i="18"/>
  <c r="L26" i="18"/>
  <c r="K26" i="18"/>
  <c r="J26" i="18"/>
  <c r="I26" i="18"/>
  <c r="H26" i="18"/>
  <c r="G26" i="18"/>
  <c r="F26" i="18"/>
  <c r="E26" i="18"/>
  <c r="D26" i="18"/>
  <c r="C26" i="18"/>
  <c r="B26" i="18"/>
  <c r="A26" i="18"/>
  <c r="N18" i="4"/>
  <c r="M18" i="4"/>
  <c r="L18" i="4"/>
  <c r="K18" i="4"/>
  <c r="J18" i="4"/>
  <c r="I18" i="4"/>
  <c r="H18" i="4"/>
  <c r="G18" i="4"/>
  <c r="F18" i="4"/>
  <c r="E18" i="4"/>
  <c r="D18" i="4"/>
  <c r="C18" i="4"/>
  <c r="B18" i="4"/>
  <c r="A18" i="4"/>
  <c r="B18" i="23"/>
  <c r="N18" i="23"/>
  <c r="M18" i="23"/>
  <c r="L18" i="23"/>
  <c r="K18" i="23"/>
  <c r="J18" i="23"/>
  <c r="I18" i="23"/>
  <c r="H18" i="23"/>
  <c r="G18" i="23"/>
  <c r="F18" i="23"/>
  <c r="E18" i="23"/>
  <c r="D18" i="23"/>
  <c r="C18" i="23"/>
  <c r="A18" i="23"/>
  <c r="A9" i="6" l="1"/>
  <c r="B9" i="6"/>
  <c r="C9" i="6"/>
  <c r="D9" i="6"/>
  <c r="E9" i="6"/>
  <c r="F9" i="6"/>
  <c r="G9" i="6"/>
  <c r="H9" i="6"/>
  <c r="I9" i="6"/>
  <c r="J9" i="6"/>
  <c r="K9" i="6"/>
  <c r="L9" i="6"/>
  <c r="M9" i="6"/>
  <c r="A16" i="22"/>
  <c r="B16" i="22"/>
  <c r="C16" i="22"/>
  <c r="D16" i="22"/>
  <c r="E16" i="22"/>
  <c r="F16" i="22"/>
  <c r="G16" i="22"/>
  <c r="H16" i="22"/>
  <c r="I16" i="22"/>
  <c r="J16" i="22"/>
  <c r="K16" i="22"/>
  <c r="L16" i="22"/>
  <c r="M16" i="22"/>
  <c r="N16" i="22"/>
  <c r="A15" i="22" l="1"/>
  <c r="B15" i="22"/>
  <c r="C15" i="22"/>
  <c r="D15" i="22"/>
  <c r="E15" i="22"/>
  <c r="F15" i="22"/>
  <c r="G15" i="22"/>
  <c r="H15" i="22"/>
  <c r="I15" i="22"/>
  <c r="J15" i="22"/>
  <c r="K15" i="22"/>
  <c r="L15" i="22"/>
  <c r="M15" i="22"/>
  <c r="N15" i="22"/>
  <c r="N25" i="18" l="1"/>
  <c r="M25" i="18"/>
  <c r="L25" i="18"/>
  <c r="K25" i="18"/>
  <c r="J25" i="18"/>
  <c r="I25" i="18"/>
  <c r="H25" i="18"/>
  <c r="G25" i="18"/>
  <c r="F25" i="18"/>
  <c r="E25" i="18"/>
  <c r="D25" i="18"/>
  <c r="C25" i="18"/>
  <c r="B25" i="18"/>
  <c r="A25" i="18"/>
  <c r="N13" i="25"/>
  <c r="M13" i="25"/>
  <c r="L13" i="25"/>
  <c r="K13" i="25"/>
  <c r="J13" i="25"/>
  <c r="I13" i="25"/>
  <c r="H13" i="25"/>
  <c r="G13" i="25"/>
  <c r="F13" i="25"/>
  <c r="E13" i="25"/>
  <c r="D13" i="25"/>
  <c r="C13" i="25"/>
  <c r="B13" i="25"/>
  <c r="G15" i="32"/>
  <c r="F15" i="32"/>
  <c r="E15" i="32"/>
  <c r="D15" i="32"/>
  <c r="C15" i="32"/>
  <c r="B15" i="32"/>
  <c r="A15" i="32"/>
  <c r="G14" i="32"/>
  <c r="F14" i="32"/>
  <c r="E14" i="32"/>
  <c r="D14" i="32"/>
  <c r="C14" i="32"/>
  <c r="B14" i="32"/>
  <c r="A14" i="32"/>
  <c r="L8" i="38" l="1"/>
  <c r="A17" i="4" l="1"/>
  <c r="B17" i="4"/>
  <c r="C17" i="4"/>
  <c r="D17" i="4"/>
  <c r="E17" i="4"/>
  <c r="F17" i="4"/>
  <c r="G17" i="4"/>
  <c r="H17" i="4"/>
  <c r="I17" i="4"/>
  <c r="J17" i="4"/>
  <c r="K17" i="4"/>
  <c r="L17" i="4"/>
  <c r="M17" i="4"/>
  <c r="N17" i="4"/>
  <c r="M20" i="9" l="1"/>
  <c r="L20" i="9"/>
  <c r="K20" i="9"/>
  <c r="J20" i="9"/>
  <c r="I20" i="9"/>
  <c r="H20" i="9"/>
  <c r="G20" i="9"/>
  <c r="F20" i="9"/>
  <c r="E20" i="9"/>
  <c r="D20" i="9"/>
  <c r="C20" i="9"/>
  <c r="B20" i="9"/>
  <c r="A20" i="9"/>
  <c r="N17" i="16"/>
  <c r="M17" i="16"/>
  <c r="L17" i="16"/>
  <c r="K17" i="16"/>
  <c r="J17" i="16"/>
  <c r="I17" i="16"/>
  <c r="H17" i="16"/>
  <c r="G17" i="16"/>
  <c r="F17" i="16"/>
  <c r="E17" i="16"/>
  <c r="D17" i="16"/>
  <c r="C17" i="16"/>
  <c r="B17" i="16"/>
  <c r="A17" i="16"/>
  <c r="N16" i="16"/>
  <c r="M16" i="16"/>
  <c r="L16" i="16"/>
  <c r="K16" i="16"/>
  <c r="J16" i="16"/>
  <c r="I16" i="16"/>
  <c r="H16" i="16"/>
  <c r="G16" i="16"/>
  <c r="F16" i="16"/>
  <c r="E16" i="16"/>
  <c r="D16" i="16"/>
  <c r="C16" i="16"/>
  <c r="B16" i="16"/>
  <c r="A16" i="16"/>
  <c r="N15" i="24"/>
  <c r="M15" i="24"/>
  <c r="L15" i="24"/>
  <c r="K15" i="24"/>
  <c r="J15" i="24"/>
  <c r="I15" i="24"/>
  <c r="H15" i="24"/>
  <c r="G15" i="24"/>
  <c r="F15" i="24"/>
  <c r="E15" i="24"/>
  <c r="D15" i="24"/>
  <c r="C15" i="24"/>
  <c r="B15" i="24"/>
  <c r="A15" i="24"/>
  <c r="N12" i="25"/>
  <c r="M12" i="25"/>
  <c r="L12" i="25"/>
  <c r="K12" i="25"/>
  <c r="J12" i="25"/>
  <c r="I12" i="25"/>
  <c r="H12" i="25"/>
  <c r="G12" i="25"/>
  <c r="F12" i="25"/>
  <c r="E12" i="25"/>
  <c r="D12" i="25"/>
  <c r="C12" i="25"/>
  <c r="B12" i="25"/>
  <c r="A12" i="25"/>
  <c r="A14" i="28" l="1"/>
  <c r="B14" i="28"/>
  <c r="C14" i="28"/>
  <c r="D14" i="28"/>
  <c r="E14" i="28"/>
  <c r="F14" i="28"/>
  <c r="G14" i="28"/>
  <c r="H14" i="28"/>
  <c r="I14" i="28"/>
  <c r="J14" i="28"/>
  <c r="K14" i="28"/>
  <c r="L14" i="28"/>
  <c r="M14" i="28"/>
  <c r="N14" i="28"/>
  <c r="A13" i="28"/>
  <c r="B13" i="28"/>
  <c r="C13" i="28"/>
  <c r="D13" i="28"/>
  <c r="E13" i="28"/>
  <c r="F13" i="28"/>
  <c r="G13" i="28"/>
  <c r="H13" i="28"/>
  <c r="I13" i="28"/>
  <c r="J13" i="28"/>
  <c r="K13" i="28"/>
  <c r="L13" i="28"/>
  <c r="M13" i="28"/>
  <c r="N13" i="28"/>
  <c r="A25" i="19" l="1"/>
  <c r="B25" i="19"/>
  <c r="C25" i="19"/>
  <c r="D25" i="19"/>
  <c r="E25" i="19"/>
  <c r="F25" i="19"/>
  <c r="G25" i="19"/>
  <c r="H25" i="19"/>
  <c r="I25" i="19"/>
  <c r="J25" i="19"/>
  <c r="K25" i="19"/>
  <c r="L25" i="19"/>
  <c r="M25" i="19"/>
  <c r="N25" i="19"/>
  <c r="A30" i="11"/>
  <c r="B30" i="11"/>
  <c r="D30" i="11"/>
  <c r="E30" i="11"/>
  <c r="F30" i="11"/>
  <c r="G30" i="11"/>
  <c r="H30" i="11"/>
  <c r="I30" i="11"/>
  <c r="J30" i="11"/>
  <c r="K30" i="11"/>
  <c r="L30" i="11"/>
  <c r="M30" i="11"/>
  <c r="N30" i="11"/>
  <c r="G13" i="32" l="1"/>
  <c r="F13" i="32"/>
  <c r="E13" i="32"/>
  <c r="D13" i="32"/>
  <c r="C13" i="32"/>
  <c r="B13" i="32"/>
  <c r="A13" i="32"/>
  <c r="N14" i="22"/>
  <c r="M14" i="22"/>
  <c r="L14" i="22"/>
  <c r="K14" i="22"/>
  <c r="J14" i="22"/>
  <c r="I14" i="22"/>
  <c r="H14" i="22"/>
  <c r="G14" i="22"/>
  <c r="F14" i="22"/>
  <c r="E14" i="22"/>
  <c r="D14" i="22"/>
  <c r="C14" i="22"/>
  <c r="B14" i="22"/>
  <c r="A14" i="22"/>
  <c r="N24" i="19"/>
  <c r="M24" i="19"/>
  <c r="L24" i="19"/>
  <c r="K24" i="19"/>
  <c r="J24" i="19"/>
  <c r="I24" i="19"/>
  <c r="H24" i="19"/>
  <c r="G24" i="19"/>
  <c r="F24" i="19"/>
  <c r="E24" i="19"/>
  <c r="D24" i="19"/>
  <c r="C24" i="19"/>
  <c r="B24" i="19"/>
  <c r="A24" i="19"/>
  <c r="N24" i="18"/>
  <c r="M24" i="18"/>
  <c r="L24" i="18"/>
  <c r="K24" i="18"/>
  <c r="J24" i="18"/>
  <c r="I24" i="18"/>
  <c r="H24" i="18"/>
  <c r="G24" i="18"/>
  <c r="F24" i="18"/>
  <c r="E24" i="18"/>
  <c r="D24" i="18"/>
  <c r="C24" i="18"/>
  <c r="B24" i="18"/>
  <c r="A24" i="18"/>
  <c r="B28" i="20" l="1"/>
  <c r="M28" i="20"/>
  <c r="L28" i="20"/>
  <c r="K28" i="20"/>
  <c r="J28" i="20"/>
  <c r="I28" i="20"/>
  <c r="H28" i="20"/>
  <c r="G28" i="20"/>
  <c r="F28" i="20"/>
  <c r="E28" i="20"/>
  <c r="D28" i="20"/>
  <c r="C28" i="20"/>
  <c r="A28" i="20"/>
  <c r="M27" i="20"/>
  <c r="L27" i="20"/>
  <c r="K27" i="20"/>
  <c r="J27" i="20"/>
  <c r="I27" i="20"/>
  <c r="H27" i="20"/>
  <c r="G27" i="20"/>
  <c r="F27" i="20"/>
  <c r="E27" i="20"/>
  <c r="D27" i="20"/>
  <c r="C27" i="20"/>
  <c r="B27" i="20"/>
  <c r="A27" i="20"/>
  <c r="M26" i="20"/>
  <c r="L26" i="20"/>
  <c r="K26" i="20"/>
  <c r="J26" i="20"/>
  <c r="I26" i="20"/>
  <c r="H26" i="20"/>
  <c r="G26" i="20"/>
  <c r="F26" i="20"/>
  <c r="E26" i="20"/>
  <c r="D26" i="20"/>
  <c r="C26" i="20"/>
  <c r="B26" i="20"/>
  <c r="A26" i="20"/>
  <c r="N23" i="19"/>
  <c r="M23" i="19"/>
  <c r="L23" i="19"/>
  <c r="K23" i="19"/>
  <c r="J23" i="19"/>
  <c r="I23" i="19"/>
  <c r="H23" i="19"/>
  <c r="G23" i="19"/>
  <c r="F23" i="19"/>
  <c r="E23" i="19"/>
  <c r="D23" i="19"/>
  <c r="C23" i="19"/>
  <c r="B23" i="19"/>
  <c r="A23" i="19"/>
  <c r="N29" i="11"/>
  <c r="M29" i="11"/>
  <c r="L29" i="11"/>
  <c r="K29" i="11"/>
  <c r="J29" i="11"/>
  <c r="I29" i="11"/>
  <c r="H29" i="11"/>
  <c r="G29" i="11"/>
  <c r="F29" i="11"/>
  <c r="E29" i="11"/>
  <c r="D29" i="11"/>
  <c r="C29" i="11"/>
  <c r="B29" i="11"/>
  <c r="A29" i="11"/>
  <c r="N15" i="4"/>
  <c r="M15" i="4"/>
  <c r="L15" i="4"/>
  <c r="K15" i="4"/>
  <c r="J15" i="4"/>
  <c r="I15" i="4"/>
  <c r="H15" i="4"/>
  <c r="G15" i="4"/>
  <c r="F15" i="4"/>
  <c r="E15" i="4"/>
  <c r="D15" i="4"/>
  <c r="C15" i="4"/>
  <c r="B15" i="4"/>
  <c r="A15" i="4"/>
  <c r="A5" i="4" l="1"/>
  <c r="A12" i="29" l="1"/>
  <c r="B12" i="29"/>
  <c r="C12" i="29"/>
  <c r="D12" i="29"/>
  <c r="E12" i="29"/>
  <c r="F12" i="29"/>
  <c r="G12" i="29"/>
  <c r="H12" i="29"/>
  <c r="I12" i="29"/>
  <c r="J12" i="29"/>
  <c r="K12" i="29"/>
  <c r="L12" i="29"/>
  <c r="M12" i="29"/>
  <c r="N12" i="29"/>
  <c r="A11" i="25"/>
  <c r="B11" i="25"/>
  <c r="C11" i="25"/>
  <c r="D11" i="25"/>
  <c r="E11" i="25"/>
  <c r="F11" i="25"/>
  <c r="G11" i="25"/>
  <c r="H11" i="25"/>
  <c r="I11" i="25"/>
  <c r="J11" i="25"/>
  <c r="K11" i="25"/>
  <c r="L11" i="25"/>
  <c r="M11" i="25"/>
  <c r="N11" i="25"/>
  <c r="A28" i="11"/>
  <c r="B28" i="11"/>
  <c r="C28" i="11"/>
  <c r="D28" i="11"/>
  <c r="E28" i="11"/>
  <c r="F28" i="11"/>
  <c r="G28" i="11"/>
  <c r="H28" i="11"/>
  <c r="I28" i="11"/>
  <c r="J28" i="11"/>
  <c r="K28" i="11"/>
  <c r="L28" i="11"/>
  <c r="M28" i="11"/>
  <c r="N28" i="11"/>
  <c r="A23" i="18"/>
  <c r="B23" i="18"/>
  <c r="C23" i="18"/>
  <c r="D23" i="18"/>
  <c r="E23" i="18"/>
  <c r="F23" i="18"/>
  <c r="G23" i="18"/>
  <c r="H23" i="18"/>
  <c r="I23" i="18"/>
  <c r="J23" i="18"/>
  <c r="K23" i="18"/>
  <c r="L23" i="18"/>
  <c r="M23" i="18"/>
  <c r="N23" i="18"/>
  <c r="A8" i="38"/>
  <c r="B8" i="38"/>
  <c r="C8" i="38"/>
  <c r="D8" i="38"/>
  <c r="E8" i="38"/>
  <c r="F8" i="38"/>
  <c r="G8" i="38"/>
  <c r="H8" i="38"/>
  <c r="I8" i="38"/>
  <c r="J8" i="38"/>
  <c r="K8" i="38"/>
  <c r="M8" i="38"/>
  <c r="M26" i="2" l="1"/>
  <c r="L26" i="2"/>
  <c r="K26" i="2"/>
  <c r="J26" i="2"/>
  <c r="I26" i="2"/>
  <c r="H26" i="2"/>
  <c r="G26" i="2"/>
  <c r="F26" i="2"/>
  <c r="E26" i="2"/>
  <c r="D26" i="2"/>
  <c r="C26" i="2"/>
  <c r="A26" i="2"/>
  <c r="A13" i="8"/>
  <c r="B13" i="8"/>
  <c r="C13" i="8"/>
  <c r="D13" i="8"/>
  <c r="E13" i="8"/>
  <c r="F13" i="8"/>
  <c r="G13" i="8"/>
  <c r="H13" i="8"/>
  <c r="I13" i="8"/>
  <c r="J13" i="8"/>
  <c r="K13" i="8"/>
  <c r="L13" i="8"/>
  <c r="M13" i="8"/>
  <c r="N13" i="8"/>
  <c r="A19" i="9"/>
  <c r="B19" i="9"/>
  <c r="C19" i="9"/>
  <c r="D19" i="9"/>
  <c r="E19" i="9"/>
  <c r="F19" i="9"/>
  <c r="G19" i="9"/>
  <c r="H19" i="9"/>
  <c r="I19" i="9"/>
  <c r="J19" i="9"/>
  <c r="K19" i="9"/>
  <c r="L19" i="9"/>
  <c r="M19" i="9"/>
  <c r="A25" i="20"/>
  <c r="B25" i="20"/>
  <c r="C25" i="20"/>
  <c r="D25" i="20"/>
  <c r="E25" i="20"/>
  <c r="F25" i="20"/>
  <c r="G25" i="20"/>
  <c r="H25" i="20"/>
  <c r="I25" i="20"/>
  <c r="J25" i="20"/>
  <c r="K25" i="20"/>
  <c r="L25" i="20"/>
  <c r="M25" i="20"/>
  <c r="A15" i="13"/>
  <c r="B15" i="13"/>
  <c r="C15" i="13"/>
  <c r="D15" i="13"/>
  <c r="E15" i="13"/>
  <c r="F15" i="13"/>
  <c r="G15" i="13"/>
  <c r="H15" i="13"/>
  <c r="I15" i="13"/>
  <c r="J15" i="13"/>
  <c r="K15" i="13"/>
  <c r="L15" i="13"/>
  <c r="M15" i="13"/>
  <c r="N15" i="13"/>
  <c r="A12" i="8"/>
  <c r="B12" i="8"/>
  <c r="C12" i="8"/>
  <c r="D12" i="8"/>
  <c r="E12" i="8"/>
  <c r="F12" i="8"/>
  <c r="G12" i="8"/>
  <c r="H12" i="8"/>
  <c r="I12" i="8"/>
  <c r="J12" i="8"/>
  <c r="K12" i="8"/>
  <c r="L12" i="8"/>
  <c r="M12" i="8"/>
  <c r="N12" i="8"/>
  <c r="A4" i="41"/>
  <c r="B4" i="41"/>
  <c r="C4" i="41"/>
  <c r="D4" i="41"/>
  <c r="E4" i="41"/>
  <c r="F4" i="41"/>
  <c r="G4" i="41"/>
  <c r="H4" i="41"/>
  <c r="I4" i="41"/>
  <c r="J4" i="41"/>
  <c r="K4" i="41"/>
  <c r="L4" i="41"/>
  <c r="M4" i="41"/>
  <c r="N4" i="41"/>
  <c r="A4" i="38"/>
  <c r="B4" i="38"/>
  <c r="C4" i="38"/>
  <c r="D4" i="38"/>
  <c r="E4" i="38"/>
  <c r="F4" i="38"/>
  <c r="G4" i="38"/>
  <c r="H4" i="38"/>
  <c r="I4" i="38"/>
  <c r="J4" i="38"/>
  <c r="K4" i="38"/>
  <c r="L4" i="38"/>
  <c r="M4" i="38"/>
  <c r="N4" i="38"/>
  <c r="A5" i="38"/>
  <c r="B5" i="38"/>
  <c r="C5" i="38"/>
  <c r="D5" i="38"/>
  <c r="E5" i="38"/>
  <c r="F5" i="38"/>
  <c r="G5" i="38"/>
  <c r="H5" i="38"/>
  <c r="I5" i="38"/>
  <c r="J5" i="38"/>
  <c r="K5" i="38"/>
  <c r="L5" i="38"/>
  <c r="M5" i="38"/>
  <c r="N5" i="38"/>
  <c r="A6" i="38"/>
  <c r="B6" i="38"/>
  <c r="C6" i="38"/>
  <c r="D6" i="38"/>
  <c r="E6" i="38"/>
  <c r="F6" i="38"/>
  <c r="G6" i="38"/>
  <c r="H6" i="38"/>
  <c r="I6" i="38"/>
  <c r="J6" i="38"/>
  <c r="K6" i="38"/>
  <c r="L6" i="38"/>
  <c r="M6" i="38"/>
  <c r="A7" i="38"/>
  <c r="B7" i="38"/>
  <c r="C7" i="38"/>
  <c r="D7" i="38"/>
  <c r="E7" i="38"/>
  <c r="F7" i="38"/>
  <c r="G7" i="38"/>
  <c r="H7" i="38"/>
  <c r="I7" i="38"/>
  <c r="J7" i="38"/>
  <c r="K7" i="38"/>
  <c r="L7" i="38"/>
  <c r="M7" i="38"/>
  <c r="A4" i="37"/>
  <c r="B4" i="37"/>
  <c r="C4" i="37"/>
  <c r="D4" i="37"/>
  <c r="E4" i="37"/>
  <c r="F4" i="37"/>
  <c r="G4" i="37"/>
  <c r="H4" i="37"/>
  <c r="I4" i="37"/>
  <c r="J4" i="37"/>
  <c r="K4" i="37"/>
  <c r="L4" i="37"/>
  <c r="M4" i="37"/>
  <c r="N4" i="37"/>
  <c r="A5" i="37"/>
  <c r="B5" i="37"/>
  <c r="C5" i="37"/>
  <c r="D5" i="37"/>
  <c r="E5" i="37"/>
  <c r="F5" i="37"/>
  <c r="G5" i="37"/>
  <c r="H5" i="37"/>
  <c r="I5" i="37"/>
  <c r="J5" i="37"/>
  <c r="K5" i="37"/>
  <c r="L5" i="37"/>
  <c r="M5" i="37"/>
  <c r="N5" i="37"/>
  <c r="A6" i="37"/>
  <c r="B6" i="37"/>
  <c r="C6" i="37"/>
  <c r="D6" i="37"/>
  <c r="E6" i="37"/>
  <c r="F6" i="37"/>
  <c r="G6" i="37"/>
  <c r="H6" i="37"/>
  <c r="I6" i="37"/>
  <c r="J6" i="37"/>
  <c r="K6" i="37"/>
  <c r="L6" i="37"/>
  <c r="M6" i="37"/>
  <c r="N6" i="37"/>
  <c r="A7" i="37"/>
  <c r="B7" i="37"/>
  <c r="C7" i="37"/>
  <c r="D7" i="37"/>
  <c r="E7" i="37"/>
  <c r="F7" i="37"/>
  <c r="G7" i="37"/>
  <c r="H7" i="37"/>
  <c r="I7" i="37"/>
  <c r="J7" i="37"/>
  <c r="K7" i="37"/>
  <c r="L7" i="37"/>
  <c r="M7" i="37"/>
  <c r="N7" i="37"/>
  <c r="A4" i="35"/>
  <c r="B4" i="35"/>
  <c r="C4" i="35"/>
  <c r="D4" i="35"/>
  <c r="E4" i="35"/>
  <c r="F4" i="35"/>
  <c r="G4" i="35"/>
  <c r="H4" i="35"/>
  <c r="I4" i="35"/>
  <c r="J4" i="35"/>
  <c r="K4" i="35"/>
  <c r="L4" i="35"/>
  <c r="M4" i="35"/>
  <c r="N4" i="35"/>
  <c r="A4" i="33"/>
  <c r="B4" i="33"/>
  <c r="C4" i="33"/>
  <c r="D4" i="33"/>
  <c r="E4" i="33"/>
  <c r="F4" i="33"/>
  <c r="G4" i="33"/>
  <c r="H4" i="33"/>
  <c r="I4" i="33"/>
  <c r="J4" i="33"/>
  <c r="K4" i="33"/>
  <c r="L4" i="33"/>
  <c r="M4" i="33"/>
  <c r="N4" i="33"/>
  <c r="A5" i="33"/>
  <c r="B5" i="33"/>
  <c r="C5" i="33"/>
  <c r="D5" i="33"/>
  <c r="E5" i="33"/>
  <c r="F5" i="33"/>
  <c r="G5" i="33"/>
  <c r="H5" i="33"/>
  <c r="I5" i="33"/>
  <c r="J5" i="33"/>
  <c r="K5" i="33"/>
  <c r="L5" i="33"/>
  <c r="M5" i="33"/>
  <c r="N5" i="33"/>
  <c r="A6" i="33"/>
  <c r="B6" i="33"/>
  <c r="C6" i="33"/>
  <c r="D6" i="33"/>
  <c r="E6" i="33"/>
  <c r="F6" i="33"/>
  <c r="G6" i="33"/>
  <c r="H6" i="33"/>
  <c r="I6" i="33"/>
  <c r="J6" i="33"/>
  <c r="K6" i="33"/>
  <c r="L6" i="33"/>
  <c r="M6" i="33"/>
  <c r="N6" i="33"/>
  <c r="A7" i="33"/>
  <c r="B7" i="33"/>
  <c r="C7" i="33"/>
  <c r="D7" i="33"/>
  <c r="E7" i="33"/>
  <c r="F7" i="33"/>
  <c r="G7" i="33"/>
  <c r="H7" i="33"/>
  <c r="I7" i="33"/>
  <c r="J7" i="33"/>
  <c r="K7" i="33"/>
  <c r="L7" i="33"/>
  <c r="M7" i="33"/>
  <c r="N7" i="33"/>
  <c r="A4" i="34"/>
  <c r="B4" i="34"/>
  <c r="C4" i="34"/>
  <c r="D4" i="34"/>
  <c r="E4" i="34"/>
  <c r="F4" i="34"/>
  <c r="G4" i="34"/>
  <c r="H4" i="34"/>
  <c r="I4" i="34"/>
  <c r="J4" i="34"/>
  <c r="K4" i="34"/>
  <c r="L4" i="34"/>
  <c r="M4" i="34"/>
  <c r="N4" i="34"/>
  <c r="A5" i="34"/>
  <c r="B5" i="34"/>
  <c r="C5" i="34"/>
  <c r="D5" i="34"/>
  <c r="E5" i="34"/>
  <c r="F5" i="34"/>
  <c r="G5" i="34"/>
  <c r="H5" i="34"/>
  <c r="I5" i="34"/>
  <c r="J5" i="34"/>
  <c r="K5" i="34"/>
  <c r="L5" i="34"/>
  <c r="M5" i="34"/>
  <c r="N5" i="34"/>
  <c r="A6" i="34"/>
  <c r="B6" i="34"/>
  <c r="C6" i="34"/>
  <c r="D6" i="34"/>
  <c r="E6" i="34"/>
  <c r="F6" i="34"/>
  <c r="G6" i="34"/>
  <c r="H6" i="34"/>
  <c r="I6" i="34"/>
  <c r="J6" i="34"/>
  <c r="K6" i="34"/>
  <c r="L6" i="34"/>
  <c r="M6" i="34"/>
  <c r="N6" i="34"/>
  <c r="A4" i="32"/>
  <c r="B4" i="32"/>
  <c r="C4" i="32"/>
  <c r="D4" i="32"/>
  <c r="E4" i="32"/>
  <c r="F4" i="32"/>
  <c r="G4" i="32"/>
  <c r="H4" i="32"/>
  <c r="I4" i="32"/>
  <c r="J4" i="32"/>
  <c r="K4" i="32"/>
  <c r="L4" i="32"/>
  <c r="M4" i="32"/>
  <c r="N4" i="32"/>
  <c r="A5" i="32"/>
  <c r="B5" i="32"/>
  <c r="C5" i="32"/>
  <c r="D5" i="32"/>
  <c r="E5" i="32"/>
  <c r="F5" i="32"/>
  <c r="G5" i="32"/>
  <c r="H5" i="32"/>
  <c r="I5" i="32"/>
  <c r="J5" i="32"/>
  <c r="K5" i="32"/>
  <c r="L5" i="32"/>
  <c r="M5" i="32"/>
  <c r="N5" i="32"/>
  <c r="A6" i="32"/>
  <c r="B6" i="32"/>
  <c r="C6" i="32"/>
  <c r="D6" i="32"/>
  <c r="E6" i="32"/>
  <c r="F6" i="32"/>
  <c r="G6" i="32"/>
  <c r="H6" i="32"/>
  <c r="I6" i="32"/>
  <c r="J6" i="32"/>
  <c r="K6" i="32"/>
  <c r="L6" i="32"/>
  <c r="M6" i="32"/>
  <c r="N6" i="32"/>
  <c r="A7" i="32"/>
  <c r="B7" i="32"/>
  <c r="C7" i="32"/>
  <c r="D7" i="32"/>
  <c r="E7" i="32"/>
  <c r="F7" i="32"/>
  <c r="G7" i="32"/>
  <c r="H7" i="32"/>
  <c r="I7" i="32"/>
  <c r="J7" i="32"/>
  <c r="K7" i="32"/>
  <c r="L7" i="32"/>
  <c r="M7" i="32"/>
  <c r="N7" i="32"/>
  <c r="A8" i="32"/>
  <c r="B8" i="32"/>
  <c r="C8" i="32"/>
  <c r="D8" i="32"/>
  <c r="E8" i="32"/>
  <c r="F8" i="32"/>
  <c r="G8" i="32"/>
  <c r="H8" i="32"/>
  <c r="I8" i="32"/>
  <c r="J8" i="32"/>
  <c r="K8" i="32"/>
  <c r="L8" i="32"/>
  <c r="M8" i="32"/>
  <c r="N8" i="32"/>
  <c r="A9" i="32"/>
  <c r="B9" i="32"/>
  <c r="C9" i="32"/>
  <c r="D9" i="32"/>
  <c r="E9" i="32"/>
  <c r="F9" i="32"/>
  <c r="G9" i="32"/>
  <c r="H9" i="32"/>
  <c r="I9" i="32"/>
  <c r="J9" i="32"/>
  <c r="K9" i="32"/>
  <c r="L9" i="32"/>
  <c r="M9" i="32"/>
  <c r="N9" i="32"/>
  <c r="A10" i="32"/>
  <c r="B10" i="32"/>
  <c r="C10" i="32"/>
  <c r="D10" i="32"/>
  <c r="E10" i="32"/>
  <c r="F10" i="32"/>
  <c r="G10" i="32"/>
  <c r="A11" i="32"/>
  <c r="B11" i="32"/>
  <c r="C11" i="32"/>
  <c r="D11" i="32"/>
  <c r="E11" i="32"/>
  <c r="F11" i="32"/>
  <c r="G11" i="32"/>
  <c r="A12" i="32"/>
  <c r="B12" i="32"/>
  <c r="C12" i="32"/>
  <c r="D12" i="32"/>
  <c r="E12" i="32"/>
  <c r="F12" i="32"/>
  <c r="G12" i="32"/>
  <c r="A4" i="29"/>
  <c r="B4" i="29"/>
  <c r="C4" i="29"/>
  <c r="D4" i="29"/>
  <c r="E4" i="29"/>
  <c r="F4" i="29"/>
  <c r="G4" i="29"/>
  <c r="H4" i="29"/>
  <c r="I4" i="29"/>
  <c r="J4" i="29"/>
  <c r="K4" i="29"/>
  <c r="L4" i="29"/>
  <c r="M4" i="29"/>
  <c r="N4" i="29"/>
  <c r="A5" i="29"/>
  <c r="B5" i="29"/>
  <c r="C5" i="29"/>
  <c r="D5" i="29"/>
  <c r="E5" i="29"/>
  <c r="F5" i="29"/>
  <c r="G5" i="29"/>
  <c r="H5" i="29"/>
  <c r="I5" i="29"/>
  <c r="J5" i="29"/>
  <c r="K5" i="29"/>
  <c r="L5" i="29"/>
  <c r="M5" i="29"/>
  <c r="N5" i="29"/>
  <c r="A6" i="29"/>
  <c r="B6" i="29"/>
  <c r="C6" i="29"/>
  <c r="D6" i="29"/>
  <c r="E6" i="29"/>
  <c r="F6" i="29"/>
  <c r="G6" i="29"/>
  <c r="H6" i="29"/>
  <c r="I6" i="29"/>
  <c r="J6" i="29"/>
  <c r="K6" i="29"/>
  <c r="L6" i="29"/>
  <c r="M6" i="29"/>
  <c r="N6" i="29"/>
  <c r="A7" i="29"/>
  <c r="B7" i="29"/>
  <c r="C7" i="29"/>
  <c r="D7" i="29"/>
  <c r="E7" i="29"/>
  <c r="F7" i="29"/>
  <c r="G7" i="29"/>
  <c r="H7" i="29"/>
  <c r="I7" i="29"/>
  <c r="J7" i="29"/>
  <c r="K7" i="29"/>
  <c r="L7" i="29"/>
  <c r="M7" i="29"/>
  <c r="N7" i="29"/>
  <c r="A8" i="29"/>
  <c r="B8" i="29"/>
  <c r="C8" i="29"/>
  <c r="D8" i="29"/>
  <c r="E8" i="29"/>
  <c r="F8" i="29"/>
  <c r="G8" i="29"/>
  <c r="H8" i="29"/>
  <c r="I8" i="29"/>
  <c r="J8" i="29"/>
  <c r="K8" i="29"/>
  <c r="L8" i="29"/>
  <c r="M8" i="29"/>
  <c r="N8" i="29"/>
  <c r="A9" i="29"/>
  <c r="B9" i="29"/>
  <c r="C9" i="29"/>
  <c r="D9" i="29"/>
  <c r="E9" i="29"/>
  <c r="F9" i="29"/>
  <c r="G9" i="29"/>
  <c r="H9" i="29"/>
  <c r="I9" i="29"/>
  <c r="J9" i="29"/>
  <c r="K9" i="29"/>
  <c r="L9" i="29"/>
  <c r="M9" i="29"/>
  <c r="N9" i="29"/>
  <c r="A10" i="29"/>
  <c r="B10" i="29"/>
  <c r="C10" i="29"/>
  <c r="D10" i="29"/>
  <c r="E10" i="29"/>
  <c r="F10" i="29"/>
  <c r="G10" i="29"/>
  <c r="H10" i="29"/>
  <c r="I10" i="29"/>
  <c r="J10" i="29"/>
  <c r="K10" i="29"/>
  <c r="L10" i="29"/>
  <c r="M10" i="29"/>
  <c r="N10" i="29"/>
  <c r="A11" i="29"/>
  <c r="B11" i="29"/>
  <c r="C11" i="29"/>
  <c r="D11" i="29"/>
  <c r="E11" i="29"/>
  <c r="F11" i="29"/>
  <c r="G11" i="29"/>
  <c r="H11" i="29"/>
  <c r="I11" i="29"/>
  <c r="J11" i="29"/>
  <c r="K11" i="29"/>
  <c r="L11" i="29"/>
  <c r="M11" i="29"/>
  <c r="N11" i="29"/>
  <c r="A4" i="28"/>
  <c r="C4" i="28"/>
  <c r="D4" i="28"/>
  <c r="E4" i="28"/>
  <c r="F4" i="28"/>
  <c r="G4" i="28"/>
  <c r="J4" i="28"/>
  <c r="M4" i="28"/>
  <c r="N4" i="28"/>
  <c r="A5" i="28"/>
  <c r="B5" i="28"/>
  <c r="C5" i="28"/>
  <c r="D5" i="28"/>
  <c r="E5" i="28"/>
  <c r="F5" i="28"/>
  <c r="G5" i="28"/>
  <c r="H5" i="28"/>
  <c r="I5" i="28"/>
  <c r="J5" i="28"/>
  <c r="K5" i="28"/>
  <c r="L5" i="28"/>
  <c r="M5" i="28"/>
  <c r="N5" i="28"/>
  <c r="A6" i="28"/>
  <c r="B6" i="28"/>
  <c r="C6" i="28"/>
  <c r="D6" i="28"/>
  <c r="E6" i="28"/>
  <c r="F6" i="28"/>
  <c r="G6" i="28"/>
  <c r="H6" i="28"/>
  <c r="I6" i="28"/>
  <c r="J6" i="28"/>
  <c r="K6" i="28"/>
  <c r="L6" i="28"/>
  <c r="M6" i="28"/>
  <c r="N6" i="28"/>
  <c r="A7" i="28"/>
  <c r="B7" i="28"/>
  <c r="C7" i="28"/>
  <c r="D7" i="28"/>
  <c r="E7" i="28"/>
  <c r="F7" i="28"/>
  <c r="G7" i="28"/>
  <c r="H7" i="28"/>
  <c r="I7" i="28"/>
  <c r="J7" i="28"/>
  <c r="K7" i="28"/>
  <c r="L7" i="28"/>
  <c r="M7" i="28"/>
  <c r="N7" i="28"/>
  <c r="A8" i="28"/>
  <c r="B8" i="28"/>
  <c r="C8" i="28"/>
  <c r="D8" i="28"/>
  <c r="E8" i="28"/>
  <c r="F8" i="28"/>
  <c r="G8" i="28"/>
  <c r="H8" i="28"/>
  <c r="I8" i="28"/>
  <c r="J8" i="28"/>
  <c r="K8" i="28"/>
  <c r="L8" i="28"/>
  <c r="M8" i="28"/>
  <c r="N8" i="28"/>
  <c r="A9" i="28"/>
  <c r="B9" i="28"/>
  <c r="C9" i="28"/>
  <c r="D9" i="28"/>
  <c r="E9" i="28"/>
  <c r="F9" i="28"/>
  <c r="G9" i="28"/>
  <c r="H9" i="28"/>
  <c r="I9" i="28"/>
  <c r="J9" i="28"/>
  <c r="K9" i="28"/>
  <c r="L9" i="28"/>
  <c r="M9" i="28"/>
  <c r="N9" i="28"/>
  <c r="A10" i="28"/>
  <c r="B10" i="28"/>
  <c r="C10" i="28"/>
  <c r="D10" i="28"/>
  <c r="E10" i="28"/>
  <c r="F10" i="28"/>
  <c r="G10" i="28"/>
  <c r="H10" i="28"/>
  <c r="I10" i="28"/>
  <c r="J10" i="28"/>
  <c r="K10" i="28"/>
  <c r="L10" i="28"/>
  <c r="M10" i="28"/>
  <c r="N10" i="28"/>
  <c r="A11" i="28"/>
  <c r="B11" i="28"/>
  <c r="C11" i="28"/>
  <c r="D11" i="28"/>
  <c r="E11" i="28"/>
  <c r="F11" i="28"/>
  <c r="G11" i="28"/>
  <c r="H11" i="28"/>
  <c r="I11" i="28"/>
  <c r="J11" i="28"/>
  <c r="K11" i="28"/>
  <c r="L11" i="28"/>
  <c r="M11" i="28"/>
  <c r="N11" i="28"/>
  <c r="A12" i="28"/>
  <c r="B12" i="28"/>
  <c r="C12" i="28"/>
  <c r="D12" i="28"/>
  <c r="E12" i="28"/>
  <c r="F12" i="28"/>
  <c r="G12" i="28"/>
  <c r="H12" i="28"/>
  <c r="I12" i="28"/>
  <c r="J12" i="28"/>
  <c r="K12" i="28"/>
  <c r="L12" i="28"/>
  <c r="M12" i="28"/>
  <c r="N12" i="28"/>
  <c r="A4" i="26"/>
  <c r="B4" i="26"/>
  <c r="C4" i="26"/>
  <c r="D4" i="26"/>
  <c r="E4" i="26"/>
  <c r="F4" i="26"/>
  <c r="G4" i="26"/>
  <c r="H4" i="26"/>
  <c r="I4" i="26"/>
  <c r="J4" i="26"/>
  <c r="K4" i="26"/>
  <c r="L4" i="26"/>
  <c r="M4" i="26"/>
  <c r="N4" i="26"/>
  <c r="A5" i="26"/>
  <c r="B5" i="26"/>
  <c r="C5" i="26"/>
  <c r="D5" i="26"/>
  <c r="E5" i="26"/>
  <c r="F5" i="26"/>
  <c r="G5" i="26"/>
  <c r="H5" i="26"/>
  <c r="I5" i="26"/>
  <c r="J5" i="26"/>
  <c r="K5" i="26"/>
  <c r="L5" i="26"/>
  <c r="M5" i="26"/>
  <c r="N5" i="26"/>
  <c r="A6" i="26"/>
  <c r="B6" i="26"/>
  <c r="C6" i="26"/>
  <c r="D6" i="26"/>
  <c r="E6" i="26"/>
  <c r="F6" i="26"/>
  <c r="G6" i="26"/>
  <c r="H6" i="26"/>
  <c r="I6" i="26"/>
  <c r="J6" i="26"/>
  <c r="K6" i="26"/>
  <c r="L6" i="26"/>
  <c r="M6" i="26"/>
  <c r="N6" i="26"/>
  <c r="A7" i="26"/>
  <c r="B7" i="26"/>
  <c r="C7" i="26"/>
  <c r="D7" i="26"/>
  <c r="E7" i="26"/>
  <c r="F7" i="26"/>
  <c r="G7" i="26"/>
  <c r="H7" i="26"/>
  <c r="I7" i="26"/>
  <c r="J7" i="26"/>
  <c r="K7" i="26"/>
  <c r="L7" i="26"/>
  <c r="M7" i="26"/>
  <c r="N7" i="26"/>
  <c r="A8" i="26"/>
  <c r="B8" i="26"/>
  <c r="C8" i="26"/>
  <c r="D8" i="26"/>
  <c r="E8" i="26"/>
  <c r="F8" i="26"/>
  <c r="G8" i="26"/>
  <c r="H8" i="26"/>
  <c r="I8" i="26"/>
  <c r="J8" i="26"/>
  <c r="K8" i="26"/>
  <c r="L8" i="26"/>
  <c r="M8" i="26"/>
  <c r="N8" i="26"/>
  <c r="A4" i="25"/>
  <c r="B4" i="25"/>
  <c r="C4" i="25"/>
  <c r="D4" i="25"/>
  <c r="E4" i="25"/>
  <c r="F4" i="25"/>
  <c r="G4" i="25"/>
  <c r="H4" i="25"/>
  <c r="I4" i="25"/>
  <c r="J4" i="25"/>
  <c r="K4" i="25"/>
  <c r="L4" i="25"/>
  <c r="M4" i="25"/>
  <c r="N4" i="25"/>
  <c r="A5" i="25"/>
  <c r="B5" i="25"/>
  <c r="C5" i="25"/>
  <c r="D5" i="25"/>
  <c r="E5" i="25"/>
  <c r="F5" i="25"/>
  <c r="G5" i="25"/>
  <c r="H5" i="25"/>
  <c r="I5" i="25"/>
  <c r="J5" i="25"/>
  <c r="K5" i="25"/>
  <c r="L5" i="25"/>
  <c r="M5" i="25"/>
  <c r="N5" i="25"/>
  <c r="A6" i="25"/>
  <c r="B6" i="25"/>
  <c r="C6" i="25"/>
  <c r="D6" i="25"/>
  <c r="E6" i="25"/>
  <c r="F6" i="25"/>
  <c r="G6" i="25"/>
  <c r="H6" i="25"/>
  <c r="I6" i="25"/>
  <c r="J6" i="25"/>
  <c r="K6" i="25"/>
  <c r="L6" i="25"/>
  <c r="M6" i="25"/>
  <c r="N6" i="25"/>
  <c r="A7" i="25"/>
  <c r="B7" i="25"/>
  <c r="C7" i="25"/>
  <c r="D7" i="25"/>
  <c r="E7" i="25"/>
  <c r="F7" i="25"/>
  <c r="G7" i="25"/>
  <c r="H7" i="25"/>
  <c r="I7" i="25"/>
  <c r="J7" i="25"/>
  <c r="K7" i="25"/>
  <c r="L7" i="25"/>
  <c r="M7" i="25"/>
  <c r="N7" i="25"/>
  <c r="A8" i="25"/>
  <c r="B8" i="25"/>
  <c r="C8" i="25"/>
  <c r="D8" i="25"/>
  <c r="E8" i="25"/>
  <c r="F8" i="25"/>
  <c r="G8" i="25"/>
  <c r="H8" i="25"/>
  <c r="I8" i="25"/>
  <c r="J8" i="25"/>
  <c r="K8" i="25"/>
  <c r="L8" i="25"/>
  <c r="M8" i="25"/>
  <c r="N8" i="25"/>
  <c r="A9" i="25"/>
  <c r="B9" i="25"/>
  <c r="C9" i="25"/>
  <c r="D9" i="25"/>
  <c r="E9" i="25"/>
  <c r="F9" i="25"/>
  <c r="G9" i="25"/>
  <c r="H9" i="25"/>
  <c r="I9" i="25"/>
  <c r="J9" i="25"/>
  <c r="K9" i="25"/>
  <c r="L9" i="25"/>
  <c r="M9" i="25"/>
  <c r="N9" i="25"/>
  <c r="A10" i="25"/>
  <c r="B10" i="25"/>
  <c r="C10" i="25"/>
  <c r="D10" i="25"/>
  <c r="E10" i="25"/>
  <c r="F10" i="25"/>
  <c r="G10" i="25"/>
  <c r="H10" i="25"/>
  <c r="I10" i="25"/>
  <c r="J10" i="25"/>
  <c r="K10" i="25"/>
  <c r="L10" i="25"/>
  <c r="M10" i="25"/>
  <c r="N10" i="25"/>
  <c r="A4" i="24"/>
  <c r="B4" i="24"/>
  <c r="C4" i="24"/>
  <c r="D4" i="24"/>
  <c r="E4" i="24"/>
  <c r="F4" i="24"/>
  <c r="G4" i="24"/>
  <c r="H4" i="24"/>
  <c r="I4" i="24"/>
  <c r="J4" i="24"/>
  <c r="K4" i="24"/>
  <c r="L4" i="24"/>
  <c r="M4" i="24"/>
  <c r="N4" i="24"/>
  <c r="A5" i="24"/>
  <c r="B5" i="24"/>
  <c r="C5" i="24"/>
  <c r="D5" i="24"/>
  <c r="E5" i="24"/>
  <c r="F5" i="24"/>
  <c r="G5" i="24"/>
  <c r="H5" i="24"/>
  <c r="I5" i="24"/>
  <c r="J5" i="24"/>
  <c r="K5" i="24"/>
  <c r="L5" i="24"/>
  <c r="M5" i="24"/>
  <c r="N5" i="24"/>
  <c r="A6" i="24"/>
  <c r="B6" i="24"/>
  <c r="C6" i="24"/>
  <c r="D6" i="24"/>
  <c r="E6" i="24"/>
  <c r="F6" i="24"/>
  <c r="G6" i="24"/>
  <c r="H6" i="24"/>
  <c r="I6" i="24"/>
  <c r="J6" i="24"/>
  <c r="K6" i="24"/>
  <c r="L6" i="24"/>
  <c r="M6" i="24"/>
  <c r="N6" i="24"/>
  <c r="A7" i="24"/>
  <c r="B7" i="24"/>
  <c r="C7" i="24"/>
  <c r="D7" i="24"/>
  <c r="E7" i="24"/>
  <c r="F7" i="24"/>
  <c r="G7" i="24"/>
  <c r="H7" i="24"/>
  <c r="I7" i="24"/>
  <c r="J7" i="24"/>
  <c r="K7" i="24"/>
  <c r="L7" i="24"/>
  <c r="M7" i="24"/>
  <c r="N7" i="24"/>
  <c r="A8" i="24"/>
  <c r="B8" i="24"/>
  <c r="C8" i="24"/>
  <c r="D8" i="24"/>
  <c r="E8" i="24"/>
  <c r="F8" i="24"/>
  <c r="G8" i="24"/>
  <c r="H8" i="24"/>
  <c r="I8" i="24"/>
  <c r="J8" i="24"/>
  <c r="K8" i="24"/>
  <c r="L8" i="24"/>
  <c r="M8" i="24"/>
  <c r="N8" i="24"/>
  <c r="A9" i="24"/>
  <c r="B9" i="24"/>
  <c r="C9" i="24"/>
  <c r="D9" i="24"/>
  <c r="E9" i="24"/>
  <c r="F9" i="24"/>
  <c r="G9" i="24"/>
  <c r="H9" i="24"/>
  <c r="I9" i="24"/>
  <c r="J9" i="24"/>
  <c r="K9" i="24"/>
  <c r="L9" i="24"/>
  <c r="M9" i="24"/>
  <c r="N9" i="24"/>
  <c r="A10" i="24"/>
  <c r="B10" i="24"/>
  <c r="C10" i="24"/>
  <c r="D10" i="24"/>
  <c r="E10" i="24"/>
  <c r="F10" i="24"/>
  <c r="G10" i="24"/>
  <c r="H10" i="24"/>
  <c r="I10" i="24"/>
  <c r="J10" i="24"/>
  <c r="K10" i="24"/>
  <c r="L10" i="24"/>
  <c r="M10" i="24"/>
  <c r="N10" i="24"/>
  <c r="A11" i="24"/>
  <c r="B11" i="24"/>
  <c r="C11" i="24"/>
  <c r="D11" i="24"/>
  <c r="E11" i="24"/>
  <c r="F11" i="24"/>
  <c r="G11" i="24"/>
  <c r="H11" i="24"/>
  <c r="I11" i="24"/>
  <c r="J11" i="24"/>
  <c r="K11" i="24"/>
  <c r="L11" i="24"/>
  <c r="M11" i="24"/>
  <c r="N11" i="24"/>
  <c r="A12" i="24"/>
  <c r="B12" i="24"/>
  <c r="C12" i="24"/>
  <c r="D12" i="24"/>
  <c r="E12" i="24"/>
  <c r="F12" i="24"/>
  <c r="G12" i="24"/>
  <c r="H12" i="24"/>
  <c r="I12" i="24"/>
  <c r="J12" i="24"/>
  <c r="K12" i="24"/>
  <c r="L12" i="24"/>
  <c r="M12" i="24"/>
  <c r="N12" i="24"/>
  <c r="A13" i="24"/>
  <c r="B13" i="24"/>
  <c r="C13" i="24"/>
  <c r="D13" i="24"/>
  <c r="E13" i="24"/>
  <c r="F13" i="24"/>
  <c r="G13" i="24"/>
  <c r="H13" i="24"/>
  <c r="I13" i="24"/>
  <c r="J13" i="24"/>
  <c r="K13" i="24"/>
  <c r="L13" i="24"/>
  <c r="M13" i="24"/>
  <c r="N13" i="24"/>
  <c r="A14" i="24"/>
  <c r="B14" i="24"/>
  <c r="C14" i="24"/>
  <c r="D14" i="24"/>
  <c r="E14" i="24"/>
  <c r="F14" i="24"/>
  <c r="G14" i="24"/>
  <c r="H14" i="24"/>
  <c r="I14" i="24"/>
  <c r="J14" i="24"/>
  <c r="K14" i="24"/>
  <c r="L14" i="24"/>
  <c r="M14" i="24"/>
  <c r="N14" i="24"/>
  <c r="A4" i="23"/>
  <c r="B4" i="23"/>
  <c r="C4" i="23"/>
  <c r="D4" i="23"/>
  <c r="E4" i="23"/>
  <c r="F4" i="23"/>
  <c r="G4" i="23"/>
  <c r="H4" i="23"/>
  <c r="I4" i="23"/>
  <c r="J4" i="23"/>
  <c r="K4" i="23"/>
  <c r="L4" i="23"/>
  <c r="M4" i="23"/>
  <c r="N4" i="23"/>
  <c r="A5" i="23"/>
  <c r="B5" i="23"/>
  <c r="C5" i="23"/>
  <c r="D5" i="23"/>
  <c r="E5" i="23"/>
  <c r="F5" i="23"/>
  <c r="G5" i="23"/>
  <c r="H5" i="23"/>
  <c r="I5" i="23"/>
  <c r="J5" i="23"/>
  <c r="K5" i="23"/>
  <c r="L5" i="23"/>
  <c r="M5" i="23"/>
  <c r="N5" i="23"/>
  <c r="A6" i="23"/>
  <c r="B6" i="23"/>
  <c r="C6" i="23"/>
  <c r="D6" i="23"/>
  <c r="E6" i="23"/>
  <c r="F6" i="23"/>
  <c r="G6" i="23"/>
  <c r="H6" i="23"/>
  <c r="I6" i="23"/>
  <c r="J6" i="23"/>
  <c r="K6" i="23"/>
  <c r="L6" i="23"/>
  <c r="M6" i="23"/>
  <c r="N6" i="23"/>
  <c r="A7" i="23"/>
  <c r="B7" i="23"/>
  <c r="C7" i="23"/>
  <c r="D7" i="23"/>
  <c r="E7" i="23"/>
  <c r="F7" i="23"/>
  <c r="G7" i="23"/>
  <c r="H7" i="23"/>
  <c r="I7" i="23"/>
  <c r="J7" i="23"/>
  <c r="K7" i="23"/>
  <c r="L7" i="23"/>
  <c r="M7" i="23"/>
  <c r="N7" i="23"/>
  <c r="A8" i="23"/>
  <c r="B8" i="23"/>
  <c r="C8" i="23"/>
  <c r="D8" i="23"/>
  <c r="E8" i="23"/>
  <c r="F8" i="23"/>
  <c r="G8" i="23"/>
  <c r="H8" i="23"/>
  <c r="I8" i="23"/>
  <c r="J8" i="23"/>
  <c r="K8" i="23"/>
  <c r="L8" i="23"/>
  <c r="M8" i="23"/>
  <c r="N8" i="23"/>
  <c r="A9" i="23"/>
  <c r="B9" i="23"/>
  <c r="C9" i="23"/>
  <c r="D9" i="23"/>
  <c r="E9" i="23"/>
  <c r="F9" i="23"/>
  <c r="G9" i="23"/>
  <c r="H9" i="23"/>
  <c r="I9" i="23"/>
  <c r="J9" i="23"/>
  <c r="K9" i="23"/>
  <c r="L9" i="23"/>
  <c r="M9" i="23"/>
  <c r="N9" i="23"/>
  <c r="A10" i="23"/>
  <c r="B10" i="23"/>
  <c r="C10" i="23"/>
  <c r="D10" i="23"/>
  <c r="E10" i="23"/>
  <c r="F10" i="23"/>
  <c r="G10" i="23"/>
  <c r="H10" i="23"/>
  <c r="I10" i="23"/>
  <c r="J10" i="23"/>
  <c r="K10" i="23"/>
  <c r="L10" i="23"/>
  <c r="M10" i="23"/>
  <c r="N10" i="23"/>
  <c r="A11" i="23"/>
  <c r="B11" i="23"/>
  <c r="C11" i="23"/>
  <c r="D11" i="23"/>
  <c r="E11" i="23"/>
  <c r="F11" i="23"/>
  <c r="G11" i="23"/>
  <c r="H11" i="23"/>
  <c r="I11" i="23"/>
  <c r="J11" i="23"/>
  <c r="K11" i="23"/>
  <c r="L11" i="23"/>
  <c r="M11" i="23"/>
  <c r="N11" i="23"/>
  <c r="A12" i="23"/>
  <c r="B12" i="23"/>
  <c r="C12" i="23"/>
  <c r="D12" i="23"/>
  <c r="E12" i="23"/>
  <c r="F12" i="23"/>
  <c r="G12" i="23"/>
  <c r="H12" i="23"/>
  <c r="I12" i="23"/>
  <c r="J12" i="23"/>
  <c r="K12" i="23"/>
  <c r="L12" i="23"/>
  <c r="M12" i="23"/>
  <c r="N12" i="23"/>
  <c r="A13" i="23"/>
  <c r="B13" i="23"/>
  <c r="C13" i="23"/>
  <c r="D13" i="23"/>
  <c r="E13" i="23"/>
  <c r="F13" i="23"/>
  <c r="G13" i="23"/>
  <c r="H13" i="23"/>
  <c r="I13" i="23"/>
  <c r="J13" i="23"/>
  <c r="K13" i="23"/>
  <c r="L13" i="23"/>
  <c r="M13" i="23"/>
  <c r="N13" i="23"/>
  <c r="A14" i="23"/>
  <c r="B14" i="23"/>
  <c r="C14" i="23"/>
  <c r="D14" i="23"/>
  <c r="E14" i="23"/>
  <c r="F14" i="23"/>
  <c r="G14" i="23"/>
  <c r="H14" i="23"/>
  <c r="I14" i="23"/>
  <c r="J14" i="23"/>
  <c r="K14" i="23"/>
  <c r="L14" i="23"/>
  <c r="M14" i="23"/>
  <c r="N14" i="23"/>
  <c r="A15" i="23"/>
  <c r="B15" i="23"/>
  <c r="C15" i="23"/>
  <c r="D15" i="23"/>
  <c r="E15" i="23"/>
  <c r="F15" i="23"/>
  <c r="G15" i="23"/>
  <c r="H15" i="23"/>
  <c r="I15" i="23"/>
  <c r="J15" i="23"/>
  <c r="K15" i="23"/>
  <c r="L15" i="23"/>
  <c r="M15" i="23"/>
  <c r="N15" i="23"/>
  <c r="A16" i="23"/>
  <c r="B16" i="23"/>
  <c r="C16" i="23"/>
  <c r="D16" i="23"/>
  <c r="E16" i="23"/>
  <c r="F16" i="23"/>
  <c r="G16" i="23"/>
  <c r="H16" i="23"/>
  <c r="I16" i="23"/>
  <c r="J16" i="23"/>
  <c r="K16" i="23"/>
  <c r="L16" i="23"/>
  <c r="M16" i="23"/>
  <c r="N16" i="23"/>
  <c r="A17" i="23"/>
  <c r="B17" i="23"/>
  <c r="C17" i="23"/>
  <c r="D17" i="23"/>
  <c r="E17" i="23"/>
  <c r="F17" i="23"/>
  <c r="G17" i="23"/>
  <c r="H17" i="23"/>
  <c r="I17" i="23"/>
  <c r="J17" i="23"/>
  <c r="K17" i="23"/>
  <c r="L17" i="23"/>
  <c r="M17" i="23"/>
  <c r="N17" i="23"/>
  <c r="A4" i="22"/>
  <c r="B4" i="22"/>
  <c r="C4" i="22"/>
  <c r="D4" i="22"/>
  <c r="E4" i="22"/>
  <c r="F4" i="22"/>
  <c r="G4" i="22"/>
  <c r="H4" i="22"/>
  <c r="I4" i="22"/>
  <c r="J4" i="22"/>
  <c r="K4" i="22"/>
  <c r="L4" i="22"/>
  <c r="M4" i="22"/>
  <c r="N4" i="22"/>
  <c r="A5" i="22"/>
  <c r="B5" i="22"/>
  <c r="C5" i="22"/>
  <c r="D5" i="22"/>
  <c r="E5" i="22"/>
  <c r="F5" i="22"/>
  <c r="G5" i="22"/>
  <c r="H5" i="22"/>
  <c r="I5" i="22"/>
  <c r="J5" i="22"/>
  <c r="K5" i="22"/>
  <c r="L5" i="22"/>
  <c r="M5" i="22"/>
  <c r="N5" i="22"/>
  <c r="A6" i="22"/>
  <c r="B6" i="22"/>
  <c r="C6" i="22"/>
  <c r="D6" i="22"/>
  <c r="E6" i="22"/>
  <c r="F6" i="22"/>
  <c r="G6" i="22"/>
  <c r="H6" i="22"/>
  <c r="I6" i="22"/>
  <c r="J6" i="22"/>
  <c r="K6" i="22"/>
  <c r="L6" i="22"/>
  <c r="M6" i="22"/>
  <c r="N6" i="22"/>
  <c r="A7" i="22"/>
  <c r="B7" i="22"/>
  <c r="C7" i="22"/>
  <c r="D7" i="22"/>
  <c r="E7" i="22"/>
  <c r="F7" i="22"/>
  <c r="G7" i="22"/>
  <c r="H7" i="22"/>
  <c r="I7" i="22"/>
  <c r="J7" i="22"/>
  <c r="K7" i="22"/>
  <c r="L7" i="22"/>
  <c r="M7" i="22"/>
  <c r="N7" i="22"/>
  <c r="A8" i="22"/>
  <c r="B8" i="22"/>
  <c r="C8" i="22"/>
  <c r="D8" i="22"/>
  <c r="E8" i="22"/>
  <c r="F8" i="22"/>
  <c r="G8" i="22"/>
  <c r="H8" i="22"/>
  <c r="I8" i="22"/>
  <c r="J8" i="22"/>
  <c r="K8" i="22"/>
  <c r="L8" i="22"/>
  <c r="M8" i="22"/>
  <c r="N8" i="22"/>
  <c r="A9" i="22"/>
  <c r="B9" i="22"/>
  <c r="C9" i="22"/>
  <c r="D9" i="22"/>
  <c r="E9" i="22"/>
  <c r="F9" i="22"/>
  <c r="G9" i="22"/>
  <c r="H9" i="22"/>
  <c r="I9" i="22"/>
  <c r="J9" i="22"/>
  <c r="K9" i="22"/>
  <c r="L9" i="22"/>
  <c r="M9" i="22"/>
  <c r="N9" i="22"/>
  <c r="A10" i="22"/>
  <c r="B10" i="22"/>
  <c r="C10" i="22"/>
  <c r="D10" i="22"/>
  <c r="E10" i="22"/>
  <c r="F10" i="22"/>
  <c r="G10" i="22"/>
  <c r="H10" i="22"/>
  <c r="I10" i="22"/>
  <c r="J10" i="22"/>
  <c r="K10" i="22"/>
  <c r="L10" i="22"/>
  <c r="M10" i="22"/>
  <c r="N10" i="22"/>
  <c r="A11" i="22"/>
  <c r="B11" i="22"/>
  <c r="C11" i="22"/>
  <c r="D11" i="22"/>
  <c r="E11" i="22"/>
  <c r="F11" i="22"/>
  <c r="G11" i="22"/>
  <c r="H11" i="22"/>
  <c r="I11" i="22"/>
  <c r="J11" i="22"/>
  <c r="K11" i="22"/>
  <c r="L11" i="22"/>
  <c r="M11" i="22"/>
  <c r="N11" i="22"/>
  <c r="A12" i="22"/>
  <c r="B12" i="22"/>
  <c r="C12" i="22"/>
  <c r="D12" i="22"/>
  <c r="E12" i="22"/>
  <c r="F12" i="22"/>
  <c r="G12" i="22"/>
  <c r="H12" i="22"/>
  <c r="I12" i="22"/>
  <c r="J12" i="22"/>
  <c r="K12" i="22"/>
  <c r="L12" i="22"/>
  <c r="M12" i="22"/>
  <c r="N12" i="22"/>
  <c r="A13" i="22"/>
  <c r="B13" i="22"/>
  <c r="C13" i="22"/>
  <c r="D13" i="22"/>
  <c r="E13" i="22"/>
  <c r="F13" i="22"/>
  <c r="G13" i="22"/>
  <c r="H13" i="22"/>
  <c r="I13" i="22"/>
  <c r="J13" i="22"/>
  <c r="K13" i="22"/>
  <c r="L13" i="22"/>
  <c r="M13" i="22"/>
  <c r="N13" i="22"/>
  <c r="A4" i="21"/>
  <c r="B4" i="21"/>
  <c r="C4" i="21"/>
  <c r="D4" i="21"/>
  <c r="E4" i="21"/>
  <c r="F4" i="21"/>
  <c r="G4" i="21"/>
  <c r="H4" i="21"/>
  <c r="I4" i="21"/>
  <c r="J4" i="21"/>
  <c r="K4" i="21"/>
  <c r="L4" i="21"/>
  <c r="M4" i="21"/>
  <c r="N4" i="21"/>
  <c r="A5" i="21"/>
  <c r="B5" i="21"/>
  <c r="C5" i="21"/>
  <c r="D5" i="21"/>
  <c r="E5" i="21"/>
  <c r="F5" i="21"/>
  <c r="G5" i="21"/>
  <c r="H5" i="21"/>
  <c r="I5" i="21"/>
  <c r="J5" i="21"/>
  <c r="K5" i="21"/>
  <c r="L5" i="21"/>
  <c r="M5" i="21"/>
  <c r="N5" i="21"/>
  <c r="A6" i="21"/>
  <c r="B6" i="21"/>
  <c r="C6" i="21"/>
  <c r="D6" i="21"/>
  <c r="E6" i="21"/>
  <c r="F6" i="21"/>
  <c r="G6" i="21"/>
  <c r="H6" i="21"/>
  <c r="I6" i="21"/>
  <c r="J6" i="21"/>
  <c r="K6" i="21"/>
  <c r="L6" i="21"/>
  <c r="M6" i="21"/>
  <c r="N6" i="21"/>
  <c r="A7" i="21"/>
  <c r="B7" i="21"/>
  <c r="C7" i="21"/>
  <c r="D7" i="21"/>
  <c r="E7" i="21"/>
  <c r="F7" i="21"/>
  <c r="G7" i="21"/>
  <c r="H7" i="21"/>
  <c r="I7" i="21"/>
  <c r="J7" i="21"/>
  <c r="K7" i="21"/>
  <c r="L7" i="21"/>
  <c r="M7" i="21"/>
  <c r="N7" i="21"/>
  <c r="A8" i="21"/>
  <c r="B8" i="21"/>
  <c r="C8" i="21"/>
  <c r="D8" i="21"/>
  <c r="E8" i="21"/>
  <c r="F8" i="21"/>
  <c r="G8" i="21"/>
  <c r="H8" i="21"/>
  <c r="I8" i="21"/>
  <c r="J8" i="21"/>
  <c r="K8" i="21"/>
  <c r="L8" i="21"/>
  <c r="M8" i="21"/>
  <c r="N8" i="21"/>
  <c r="A9" i="21"/>
  <c r="B9" i="21"/>
  <c r="C9" i="21"/>
  <c r="D9" i="21"/>
  <c r="E9" i="21"/>
  <c r="F9" i="21"/>
  <c r="G9" i="21"/>
  <c r="H9" i="21"/>
  <c r="I9" i="21"/>
  <c r="J9" i="21"/>
  <c r="K9" i="21"/>
  <c r="L9" i="21"/>
  <c r="M9" i="21"/>
  <c r="N9" i="21"/>
  <c r="A10" i="21"/>
  <c r="B10" i="21"/>
  <c r="C10" i="21"/>
  <c r="D10" i="21"/>
  <c r="E10" i="21"/>
  <c r="F10" i="21"/>
  <c r="G10" i="21"/>
  <c r="H10" i="21"/>
  <c r="I10" i="21"/>
  <c r="J10" i="21"/>
  <c r="K10" i="21"/>
  <c r="L10" i="21"/>
  <c r="M10" i="21"/>
  <c r="N10" i="21"/>
  <c r="A11" i="21"/>
  <c r="B11" i="21"/>
  <c r="C11" i="21"/>
  <c r="D11" i="21"/>
  <c r="E11" i="21"/>
  <c r="F11" i="21"/>
  <c r="G11" i="21"/>
  <c r="H11" i="21"/>
  <c r="I11" i="21"/>
  <c r="J11" i="21"/>
  <c r="K11" i="21"/>
  <c r="L11" i="21"/>
  <c r="M11" i="21"/>
  <c r="N11" i="21"/>
  <c r="A12" i="21"/>
  <c r="B12" i="21"/>
  <c r="C12" i="21"/>
  <c r="D12" i="21"/>
  <c r="E12" i="21"/>
  <c r="F12" i="21"/>
  <c r="G12" i="21"/>
  <c r="H12" i="21"/>
  <c r="I12" i="21"/>
  <c r="J12" i="21"/>
  <c r="K12" i="21"/>
  <c r="L12" i="21"/>
  <c r="M12" i="21"/>
  <c r="N12" i="21"/>
  <c r="A13" i="21"/>
  <c r="C13" i="21"/>
  <c r="D13" i="21"/>
  <c r="F13" i="21"/>
  <c r="G13" i="21"/>
  <c r="H13" i="21"/>
  <c r="I13" i="21"/>
  <c r="J13" i="21"/>
  <c r="K13" i="21"/>
  <c r="L13" i="21"/>
  <c r="M13" i="21"/>
  <c r="N13" i="21"/>
  <c r="A4" i="20"/>
  <c r="B4" i="20"/>
  <c r="C4" i="20"/>
  <c r="D4" i="20"/>
  <c r="E4" i="20"/>
  <c r="F4" i="20"/>
  <c r="G4" i="20"/>
  <c r="H4" i="20"/>
  <c r="I4" i="20"/>
  <c r="J4" i="20"/>
  <c r="K4" i="20"/>
  <c r="L4" i="20"/>
  <c r="M4" i="20"/>
  <c r="N4" i="20"/>
  <c r="A5" i="20"/>
  <c r="B5" i="20"/>
  <c r="C5" i="20"/>
  <c r="D5" i="20"/>
  <c r="E5" i="20"/>
  <c r="F5" i="20"/>
  <c r="G5" i="20"/>
  <c r="H5" i="20"/>
  <c r="I5" i="20"/>
  <c r="J5" i="20"/>
  <c r="K5" i="20"/>
  <c r="L5" i="20"/>
  <c r="M5" i="20"/>
  <c r="N5" i="20"/>
  <c r="A6" i="20"/>
  <c r="B6" i="20"/>
  <c r="C6" i="20"/>
  <c r="D6" i="20"/>
  <c r="E6" i="20"/>
  <c r="F6" i="20"/>
  <c r="G6" i="20"/>
  <c r="H6" i="20"/>
  <c r="I6" i="20"/>
  <c r="J6" i="20"/>
  <c r="K6" i="20"/>
  <c r="L6" i="20"/>
  <c r="M6" i="20"/>
  <c r="N6" i="20"/>
  <c r="A7" i="20"/>
  <c r="B7" i="20"/>
  <c r="C7" i="20"/>
  <c r="D7" i="20"/>
  <c r="E7" i="20"/>
  <c r="F7" i="20"/>
  <c r="G7" i="20"/>
  <c r="H7" i="20"/>
  <c r="I7" i="20"/>
  <c r="J7" i="20"/>
  <c r="K7" i="20"/>
  <c r="L7" i="20"/>
  <c r="M7" i="20"/>
  <c r="N7" i="20"/>
  <c r="A8" i="20"/>
  <c r="B8" i="20"/>
  <c r="C8" i="20"/>
  <c r="D8" i="20"/>
  <c r="E8" i="20"/>
  <c r="F8" i="20"/>
  <c r="G8" i="20"/>
  <c r="H8" i="20"/>
  <c r="I8" i="20"/>
  <c r="J8" i="20"/>
  <c r="K8" i="20"/>
  <c r="L8" i="20"/>
  <c r="M8" i="20"/>
  <c r="N8" i="20"/>
  <c r="A9" i="20"/>
  <c r="B9" i="20"/>
  <c r="C9" i="20"/>
  <c r="D9" i="20"/>
  <c r="E9" i="20"/>
  <c r="F9" i="20"/>
  <c r="G9" i="20"/>
  <c r="H9" i="20"/>
  <c r="I9" i="20"/>
  <c r="J9" i="20"/>
  <c r="K9" i="20"/>
  <c r="L9" i="20"/>
  <c r="M9" i="20"/>
  <c r="N9" i="20"/>
  <c r="A10" i="20"/>
  <c r="B10" i="20"/>
  <c r="C10" i="20"/>
  <c r="D10" i="20"/>
  <c r="E10" i="20"/>
  <c r="F10" i="20"/>
  <c r="G10" i="20"/>
  <c r="H10" i="20"/>
  <c r="I10" i="20"/>
  <c r="J10" i="20"/>
  <c r="K10" i="20"/>
  <c r="L10" i="20"/>
  <c r="M10" i="20"/>
  <c r="N10" i="20"/>
  <c r="A11" i="20"/>
  <c r="B11" i="20"/>
  <c r="C11" i="20"/>
  <c r="D11" i="20"/>
  <c r="E11" i="20"/>
  <c r="F11" i="20"/>
  <c r="G11" i="20"/>
  <c r="H11" i="20"/>
  <c r="I11" i="20"/>
  <c r="J11" i="20"/>
  <c r="K11" i="20"/>
  <c r="L11" i="20"/>
  <c r="M11" i="20"/>
  <c r="N11" i="20"/>
  <c r="A12" i="20"/>
  <c r="B12" i="20"/>
  <c r="C12" i="20"/>
  <c r="D12" i="20"/>
  <c r="E12" i="20"/>
  <c r="F12" i="20"/>
  <c r="G12" i="20"/>
  <c r="H12" i="20"/>
  <c r="I12" i="20"/>
  <c r="J12" i="20"/>
  <c r="K12" i="20"/>
  <c r="L12" i="20"/>
  <c r="M12" i="20"/>
  <c r="A13" i="20"/>
  <c r="B13" i="20"/>
  <c r="C13" i="20"/>
  <c r="D13" i="20"/>
  <c r="E13" i="20"/>
  <c r="F13" i="20"/>
  <c r="G13" i="20"/>
  <c r="H13" i="20"/>
  <c r="I13" i="20"/>
  <c r="J13" i="20"/>
  <c r="K13" i="20"/>
  <c r="L13" i="20"/>
  <c r="M13" i="20"/>
  <c r="A14" i="20"/>
  <c r="B14" i="20"/>
  <c r="C14" i="20"/>
  <c r="D14" i="20"/>
  <c r="E14" i="20"/>
  <c r="F14" i="20"/>
  <c r="G14" i="20"/>
  <c r="H14" i="20"/>
  <c r="I14" i="20"/>
  <c r="J14" i="20"/>
  <c r="K14" i="20"/>
  <c r="L14" i="20"/>
  <c r="M14" i="20"/>
  <c r="A15" i="20"/>
  <c r="B15" i="20"/>
  <c r="C15" i="20"/>
  <c r="D15" i="20"/>
  <c r="E15" i="20"/>
  <c r="F15" i="20"/>
  <c r="G15" i="20"/>
  <c r="H15" i="20"/>
  <c r="I15" i="20"/>
  <c r="J15" i="20"/>
  <c r="K15" i="20"/>
  <c r="L15" i="20"/>
  <c r="M15" i="20"/>
  <c r="A16" i="20"/>
  <c r="B16" i="20"/>
  <c r="C16" i="20"/>
  <c r="D16" i="20"/>
  <c r="E16" i="20"/>
  <c r="F16" i="20"/>
  <c r="G16" i="20"/>
  <c r="H16" i="20"/>
  <c r="I16" i="20"/>
  <c r="J16" i="20"/>
  <c r="K16" i="20"/>
  <c r="L16" i="20"/>
  <c r="M16" i="20"/>
  <c r="A17" i="20"/>
  <c r="B17" i="20"/>
  <c r="C17" i="20"/>
  <c r="D17" i="20"/>
  <c r="E17" i="20"/>
  <c r="F17" i="20"/>
  <c r="G17" i="20"/>
  <c r="H17" i="20"/>
  <c r="I17" i="20"/>
  <c r="J17" i="20"/>
  <c r="K17" i="20"/>
  <c r="L17" i="20"/>
  <c r="M17" i="20"/>
  <c r="A18" i="20"/>
  <c r="B18" i="20"/>
  <c r="C18" i="20"/>
  <c r="D18" i="20"/>
  <c r="E18" i="20"/>
  <c r="F18" i="20"/>
  <c r="G18" i="20"/>
  <c r="H18" i="20"/>
  <c r="I18" i="20"/>
  <c r="J18" i="20"/>
  <c r="K18" i="20"/>
  <c r="L18" i="20"/>
  <c r="M18" i="20"/>
  <c r="A19" i="20"/>
  <c r="B19" i="20"/>
  <c r="C19" i="20"/>
  <c r="D19" i="20"/>
  <c r="E19" i="20"/>
  <c r="F19" i="20"/>
  <c r="G19" i="20"/>
  <c r="H19" i="20"/>
  <c r="I19" i="20"/>
  <c r="J19" i="20"/>
  <c r="K19" i="20"/>
  <c r="L19" i="20"/>
  <c r="M19" i="20"/>
  <c r="A20" i="20"/>
  <c r="B20" i="20"/>
  <c r="C20" i="20"/>
  <c r="D20" i="20"/>
  <c r="E20" i="20"/>
  <c r="F20" i="20"/>
  <c r="G20" i="20"/>
  <c r="H20" i="20"/>
  <c r="I20" i="20"/>
  <c r="J20" i="20"/>
  <c r="K20" i="20"/>
  <c r="L20" i="20"/>
  <c r="M20" i="20"/>
  <c r="A21" i="20"/>
  <c r="B21" i="20"/>
  <c r="C21" i="20"/>
  <c r="D21" i="20"/>
  <c r="E21" i="20"/>
  <c r="F21" i="20"/>
  <c r="G21" i="20"/>
  <c r="H21" i="20"/>
  <c r="I21" i="20"/>
  <c r="J21" i="20"/>
  <c r="K21" i="20"/>
  <c r="L21" i="20"/>
  <c r="M21" i="20"/>
  <c r="A22" i="20"/>
  <c r="B22" i="20"/>
  <c r="C22" i="20"/>
  <c r="D22" i="20"/>
  <c r="E22" i="20"/>
  <c r="F22" i="20"/>
  <c r="G22" i="20"/>
  <c r="H22" i="20"/>
  <c r="I22" i="20"/>
  <c r="J22" i="20"/>
  <c r="K22" i="20"/>
  <c r="L22" i="20"/>
  <c r="M22" i="20"/>
  <c r="A23" i="20"/>
  <c r="B23" i="20"/>
  <c r="C23" i="20"/>
  <c r="D23" i="20"/>
  <c r="E23" i="20"/>
  <c r="F23" i="20"/>
  <c r="G23" i="20"/>
  <c r="H23" i="20"/>
  <c r="I23" i="20"/>
  <c r="J23" i="20"/>
  <c r="K23" i="20"/>
  <c r="L23" i="20"/>
  <c r="M23" i="20"/>
  <c r="A24" i="20"/>
  <c r="B24" i="20"/>
  <c r="C24" i="20"/>
  <c r="D24" i="20"/>
  <c r="E24" i="20"/>
  <c r="F24" i="20"/>
  <c r="G24" i="20"/>
  <c r="H24" i="20"/>
  <c r="I24" i="20"/>
  <c r="J24" i="20"/>
  <c r="K24" i="20"/>
  <c r="L24" i="20"/>
  <c r="M24" i="20"/>
  <c r="A4" i="19"/>
  <c r="B4" i="19"/>
  <c r="C4" i="19"/>
  <c r="D4" i="19"/>
  <c r="E4" i="19"/>
  <c r="F4" i="19"/>
  <c r="G4" i="19"/>
  <c r="H4" i="19"/>
  <c r="I4" i="19"/>
  <c r="J4" i="19"/>
  <c r="K4" i="19"/>
  <c r="L4" i="19"/>
  <c r="M4" i="19"/>
  <c r="N4" i="19"/>
  <c r="A5" i="19"/>
  <c r="B5" i="19"/>
  <c r="C5" i="19"/>
  <c r="D5" i="19"/>
  <c r="E5" i="19"/>
  <c r="F5" i="19"/>
  <c r="G5" i="19"/>
  <c r="J5" i="19"/>
  <c r="L5" i="19"/>
  <c r="M5" i="19"/>
  <c r="N5" i="19"/>
  <c r="A6" i="19"/>
  <c r="B6" i="19"/>
  <c r="C6" i="19"/>
  <c r="D6" i="19"/>
  <c r="E6" i="19"/>
  <c r="F6" i="19"/>
  <c r="G6" i="19"/>
  <c r="H6" i="19"/>
  <c r="I6" i="19"/>
  <c r="J6" i="19"/>
  <c r="K6" i="19"/>
  <c r="L6" i="19"/>
  <c r="M6" i="19"/>
  <c r="N6" i="19"/>
  <c r="A7" i="19"/>
  <c r="B7" i="19"/>
  <c r="C7" i="19"/>
  <c r="D7" i="19"/>
  <c r="E7" i="19"/>
  <c r="F7" i="19"/>
  <c r="G7" i="19"/>
  <c r="H7" i="19"/>
  <c r="I7" i="19"/>
  <c r="J7" i="19"/>
  <c r="K7" i="19"/>
  <c r="L7" i="19"/>
  <c r="M7" i="19"/>
  <c r="N7" i="19"/>
  <c r="A8" i="19"/>
  <c r="B8" i="19"/>
  <c r="C8" i="19"/>
  <c r="D8" i="19"/>
  <c r="E8" i="19"/>
  <c r="F8" i="19"/>
  <c r="G8" i="19"/>
  <c r="H8" i="19"/>
  <c r="I8" i="19"/>
  <c r="J8" i="19"/>
  <c r="K8" i="19"/>
  <c r="L8" i="19"/>
  <c r="M8" i="19"/>
  <c r="N8" i="19"/>
  <c r="A9" i="19"/>
  <c r="B9" i="19"/>
  <c r="C9" i="19"/>
  <c r="D9" i="19"/>
  <c r="E9" i="19"/>
  <c r="F9" i="19"/>
  <c r="G9" i="19"/>
  <c r="H9" i="19"/>
  <c r="I9" i="19"/>
  <c r="J9" i="19"/>
  <c r="K9" i="19"/>
  <c r="L9" i="19"/>
  <c r="M9" i="19"/>
  <c r="N9" i="19"/>
  <c r="A10" i="19"/>
  <c r="B10" i="19"/>
  <c r="C10" i="19"/>
  <c r="D10" i="19"/>
  <c r="E10" i="19"/>
  <c r="F10" i="19"/>
  <c r="G10" i="19"/>
  <c r="H10" i="19"/>
  <c r="I10" i="19"/>
  <c r="J10" i="19"/>
  <c r="K10" i="19"/>
  <c r="L10" i="19"/>
  <c r="M10" i="19"/>
  <c r="N10" i="19"/>
  <c r="A11" i="19"/>
  <c r="B11" i="19"/>
  <c r="C11" i="19"/>
  <c r="D11" i="19"/>
  <c r="E11" i="19"/>
  <c r="F11" i="19"/>
  <c r="G11" i="19"/>
  <c r="H11" i="19"/>
  <c r="I11" i="19"/>
  <c r="J11" i="19"/>
  <c r="K11" i="19"/>
  <c r="L11" i="19"/>
  <c r="M11" i="19"/>
  <c r="N11" i="19"/>
  <c r="A12" i="19"/>
  <c r="B12" i="19"/>
  <c r="C12" i="19"/>
  <c r="D12" i="19"/>
  <c r="E12" i="19"/>
  <c r="F12" i="19"/>
  <c r="G12" i="19"/>
  <c r="H12" i="19"/>
  <c r="I12" i="19"/>
  <c r="J12" i="19"/>
  <c r="K12" i="19"/>
  <c r="L12" i="19"/>
  <c r="M12" i="19"/>
  <c r="N12" i="19"/>
  <c r="A13" i="19"/>
  <c r="B13" i="19"/>
  <c r="C13" i="19"/>
  <c r="D13" i="19"/>
  <c r="E13" i="19"/>
  <c r="F13" i="19"/>
  <c r="G13" i="19"/>
  <c r="H13" i="19"/>
  <c r="I13" i="19"/>
  <c r="J13" i="19"/>
  <c r="K13" i="19"/>
  <c r="L13" i="19"/>
  <c r="M13" i="19"/>
  <c r="N13" i="19"/>
  <c r="A14" i="19"/>
  <c r="B14" i="19"/>
  <c r="C14" i="19"/>
  <c r="D14" i="19"/>
  <c r="E14" i="19"/>
  <c r="F14" i="19"/>
  <c r="G14" i="19"/>
  <c r="H14" i="19"/>
  <c r="I14" i="19"/>
  <c r="J14" i="19"/>
  <c r="K14" i="19"/>
  <c r="L14" i="19"/>
  <c r="M14" i="19"/>
  <c r="N14" i="19"/>
  <c r="A15" i="19"/>
  <c r="B15" i="19"/>
  <c r="C15" i="19"/>
  <c r="D15" i="19"/>
  <c r="E15" i="19"/>
  <c r="F15" i="19"/>
  <c r="G15" i="19"/>
  <c r="H15" i="19"/>
  <c r="I15" i="19"/>
  <c r="J15" i="19"/>
  <c r="K15" i="19"/>
  <c r="L15" i="19"/>
  <c r="M15" i="19"/>
  <c r="N15" i="19"/>
  <c r="A16" i="19"/>
  <c r="B16" i="19"/>
  <c r="C16" i="19"/>
  <c r="D16" i="19"/>
  <c r="E16" i="19"/>
  <c r="F16" i="19"/>
  <c r="G16" i="19"/>
  <c r="H16" i="19"/>
  <c r="I16" i="19"/>
  <c r="J16" i="19"/>
  <c r="K16" i="19"/>
  <c r="L16" i="19"/>
  <c r="M16" i="19"/>
  <c r="N16" i="19"/>
  <c r="A17" i="19"/>
  <c r="B17" i="19"/>
  <c r="C17" i="19"/>
  <c r="D17" i="19"/>
  <c r="E17" i="19"/>
  <c r="F17" i="19"/>
  <c r="G17" i="19"/>
  <c r="H17" i="19"/>
  <c r="I17" i="19"/>
  <c r="J17" i="19"/>
  <c r="K17" i="19"/>
  <c r="L17" i="19"/>
  <c r="M17" i="19"/>
  <c r="N17" i="19"/>
  <c r="A18" i="19"/>
  <c r="B18" i="19"/>
  <c r="C18" i="19"/>
  <c r="D18" i="19"/>
  <c r="E18" i="19"/>
  <c r="F18" i="19"/>
  <c r="G18" i="19"/>
  <c r="H18" i="19"/>
  <c r="I18" i="19"/>
  <c r="J18" i="19"/>
  <c r="K18" i="19"/>
  <c r="L18" i="19"/>
  <c r="M18" i="19"/>
  <c r="N18" i="19"/>
  <c r="A19" i="19"/>
  <c r="B19" i="19"/>
  <c r="C19" i="19"/>
  <c r="D19" i="19"/>
  <c r="E19" i="19"/>
  <c r="F19" i="19"/>
  <c r="G19" i="19"/>
  <c r="H19" i="19"/>
  <c r="I19" i="19"/>
  <c r="J19" i="19"/>
  <c r="K19" i="19"/>
  <c r="L19" i="19"/>
  <c r="M19" i="19"/>
  <c r="N19" i="19"/>
  <c r="A20" i="19"/>
  <c r="B20" i="19"/>
  <c r="C20" i="19"/>
  <c r="D20" i="19"/>
  <c r="E20" i="19"/>
  <c r="F20" i="19"/>
  <c r="G20" i="19"/>
  <c r="H20" i="19"/>
  <c r="I20" i="19"/>
  <c r="J20" i="19"/>
  <c r="K20" i="19"/>
  <c r="L20" i="19"/>
  <c r="M20" i="19"/>
  <c r="N20" i="19"/>
  <c r="A21" i="19"/>
  <c r="B21" i="19"/>
  <c r="C21" i="19"/>
  <c r="D21" i="19"/>
  <c r="E21" i="19"/>
  <c r="F21" i="19"/>
  <c r="G21" i="19"/>
  <c r="H21" i="19"/>
  <c r="I21" i="19"/>
  <c r="J21" i="19"/>
  <c r="K21" i="19"/>
  <c r="L21" i="19"/>
  <c r="M21" i="19"/>
  <c r="N21" i="19"/>
  <c r="A22" i="19"/>
  <c r="B22" i="19"/>
  <c r="C22" i="19"/>
  <c r="D22" i="19"/>
  <c r="E22" i="19"/>
  <c r="F22" i="19"/>
  <c r="G22" i="19"/>
  <c r="H22" i="19"/>
  <c r="I22" i="19"/>
  <c r="J22" i="19"/>
  <c r="K22" i="19"/>
  <c r="L22" i="19"/>
  <c r="M22" i="19"/>
  <c r="N22" i="19"/>
  <c r="A4" i="18"/>
  <c r="B4" i="18"/>
  <c r="C4" i="18"/>
  <c r="D4" i="18"/>
  <c r="E4" i="18"/>
  <c r="F4" i="18"/>
  <c r="G4" i="18"/>
  <c r="H4" i="18"/>
  <c r="I4" i="18"/>
  <c r="J4" i="18"/>
  <c r="K4" i="18"/>
  <c r="L4" i="18"/>
  <c r="M4" i="18"/>
  <c r="N4" i="18"/>
  <c r="A5" i="18"/>
  <c r="B5" i="18"/>
  <c r="C5" i="18"/>
  <c r="D5" i="18"/>
  <c r="E5" i="18"/>
  <c r="F5" i="18"/>
  <c r="G5" i="18"/>
  <c r="H5" i="18"/>
  <c r="I5" i="18"/>
  <c r="J5" i="18"/>
  <c r="K5" i="18"/>
  <c r="L5" i="18"/>
  <c r="M5" i="18"/>
  <c r="N5" i="18"/>
  <c r="A6" i="18"/>
  <c r="B6" i="18"/>
  <c r="C6" i="18"/>
  <c r="D6" i="18"/>
  <c r="E6" i="18"/>
  <c r="F6" i="18"/>
  <c r="G6" i="18"/>
  <c r="H6" i="18"/>
  <c r="I6" i="18"/>
  <c r="J6" i="18"/>
  <c r="K6" i="18"/>
  <c r="L6" i="18"/>
  <c r="M6" i="18"/>
  <c r="N6" i="18"/>
  <c r="A7" i="18"/>
  <c r="B7" i="18"/>
  <c r="C7" i="18"/>
  <c r="D7" i="18"/>
  <c r="E7" i="18"/>
  <c r="F7" i="18"/>
  <c r="G7" i="18"/>
  <c r="H7" i="18"/>
  <c r="I7" i="18"/>
  <c r="J7" i="18"/>
  <c r="K7" i="18"/>
  <c r="L7" i="18"/>
  <c r="M7" i="18"/>
  <c r="N7" i="18"/>
  <c r="A8" i="18"/>
  <c r="B8" i="18"/>
  <c r="C8" i="18"/>
  <c r="D8" i="18"/>
  <c r="E8" i="18"/>
  <c r="F8" i="18"/>
  <c r="G8" i="18"/>
  <c r="H8" i="18"/>
  <c r="I8" i="18"/>
  <c r="J8" i="18"/>
  <c r="K8" i="18"/>
  <c r="L8" i="18"/>
  <c r="M8" i="18"/>
  <c r="N8" i="18"/>
  <c r="A9" i="18"/>
  <c r="B9" i="18"/>
  <c r="C9" i="18"/>
  <c r="D9" i="18"/>
  <c r="E9" i="18"/>
  <c r="F9" i="18"/>
  <c r="G9" i="18"/>
  <c r="H9" i="18"/>
  <c r="I9" i="18"/>
  <c r="J9" i="18"/>
  <c r="K9" i="18"/>
  <c r="L9" i="18"/>
  <c r="M9" i="18"/>
  <c r="N9" i="18"/>
  <c r="A10" i="18"/>
  <c r="B10" i="18"/>
  <c r="C10" i="18"/>
  <c r="D10" i="18"/>
  <c r="E10" i="18"/>
  <c r="F10" i="18"/>
  <c r="G10" i="18"/>
  <c r="H10" i="18"/>
  <c r="I10" i="18"/>
  <c r="J10" i="18"/>
  <c r="K10" i="18"/>
  <c r="L10" i="18"/>
  <c r="M10" i="18"/>
  <c r="N10" i="18"/>
  <c r="A11" i="18"/>
  <c r="B11" i="18"/>
  <c r="C11" i="18"/>
  <c r="D11" i="18"/>
  <c r="E11" i="18"/>
  <c r="F11" i="18"/>
  <c r="G11" i="18"/>
  <c r="H11" i="18"/>
  <c r="I11" i="18"/>
  <c r="J11" i="18"/>
  <c r="K11" i="18"/>
  <c r="L11" i="18"/>
  <c r="M11" i="18"/>
  <c r="N11" i="18"/>
  <c r="A12" i="18"/>
  <c r="B12" i="18"/>
  <c r="C12" i="18"/>
  <c r="D12" i="18"/>
  <c r="E12" i="18"/>
  <c r="F12" i="18"/>
  <c r="G12" i="18"/>
  <c r="H12" i="18"/>
  <c r="I12" i="18"/>
  <c r="J12" i="18"/>
  <c r="K12" i="18"/>
  <c r="L12" i="18"/>
  <c r="M12" i="18"/>
  <c r="N12" i="18"/>
  <c r="A13" i="18"/>
  <c r="B13" i="18"/>
  <c r="C13" i="18"/>
  <c r="D13" i="18"/>
  <c r="E13" i="18"/>
  <c r="F13" i="18"/>
  <c r="G13" i="18"/>
  <c r="H13" i="18"/>
  <c r="I13" i="18"/>
  <c r="J13" i="18"/>
  <c r="K13" i="18"/>
  <c r="L13" i="18"/>
  <c r="M13" i="18"/>
  <c r="N13" i="18"/>
  <c r="A14" i="18"/>
  <c r="B14" i="18"/>
  <c r="C14" i="18"/>
  <c r="D14" i="18"/>
  <c r="E14" i="18"/>
  <c r="F14" i="18"/>
  <c r="G14" i="18"/>
  <c r="H14" i="18"/>
  <c r="I14" i="18"/>
  <c r="J14" i="18"/>
  <c r="K14" i="18"/>
  <c r="L14" i="18"/>
  <c r="M14" i="18"/>
  <c r="N14" i="18"/>
  <c r="A15" i="18"/>
  <c r="B15" i="18"/>
  <c r="C15" i="18"/>
  <c r="D15" i="18"/>
  <c r="E15" i="18"/>
  <c r="F15" i="18"/>
  <c r="G15" i="18"/>
  <c r="H15" i="18"/>
  <c r="I15" i="18"/>
  <c r="J15" i="18"/>
  <c r="K15" i="18"/>
  <c r="L15" i="18"/>
  <c r="M15" i="18"/>
  <c r="N15" i="18"/>
  <c r="A16" i="18"/>
  <c r="B16" i="18"/>
  <c r="C16" i="18"/>
  <c r="D16" i="18"/>
  <c r="E16" i="18"/>
  <c r="F16" i="18"/>
  <c r="G16" i="18"/>
  <c r="H16" i="18"/>
  <c r="I16" i="18"/>
  <c r="J16" i="18"/>
  <c r="K16" i="18"/>
  <c r="L16" i="18"/>
  <c r="M16" i="18"/>
  <c r="N16" i="18"/>
  <c r="A17" i="18"/>
  <c r="B17" i="18"/>
  <c r="C17" i="18"/>
  <c r="D17" i="18"/>
  <c r="E17" i="18"/>
  <c r="F17" i="18"/>
  <c r="G17" i="18"/>
  <c r="H17" i="18"/>
  <c r="I17" i="18"/>
  <c r="J17" i="18"/>
  <c r="K17" i="18"/>
  <c r="L17" i="18"/>
  <c r="M17" i="18"/>
  <c r="N17" i="18"/>
  <c r="A18" i="18"/>
  <c r="B18" i="18"/>
  <c r="C18" i="18"/>
  <c r="D18" i="18"/>
  <c r="E18" i="18"/>
  <c r="F18" i="18"/>
  <c r="G18" i="18"/>
  <c r="H18" i="18"/>
  <c r="I18" i="18"/>
  <c r="J18" i="18"/>
  <c r="K18" i="18"/>
  <c r="L18" i="18"/>
  <c r="M18" i="18"/>
  <c r="N18" i="18"/>
  <c r="A19" i="18"/>
  <c r="B19" i="18"/>
  <c r="C19" i="18"/>
  <c r="D19" i="18"/>
  <c r="E19" i="18"/>
  <c r="F19" i="18"/>
  <c r="G19" i="18"/>
  <c r="H19" i="18"/>
  <c r="I19" i="18"/>
  <c r="J19" i="18"/>
  <c r="K19" i="18"/>
  <c r="L19" i="18"/>
  <c r="M19" i="18"/>
  <c r="N19" i="18"/>
  <c r="A20" i="18"/>
  <c r="B20" i="18"/>
  <c r="C20" i="18"/>
  <c r="D20" i="18"/>
  <c r="E20" i="18"/>
  <c r="F20" i="18"/>
  <c r="G20" i="18"/>
  <c r="H20" i="18"/>
  <c r="I20" i="18"/>
  <c r="J20" i="18"/>
  <c r="K20" i="18"/>
  <c r="L20" i="18"/>
  <c r="M20" i="18"/>
  <c r="N20" i="18"/>
  <c r="A21" i="18"/>
  <c r="B21" i="18"/>
  <c r="C21" i="18"/>
  <c r="D21" i="18"/>
  <c r="E21" i="18"/>
  <c r="F21" i="18"/>
  <c r="G21" i="18"/>
  <c r="H21" i="18"/>
  <c r="I21" i="18"/>
  <c r="J21" i="18"/>
  <c r="K21" i="18"/>
  <c r="L21" i="18"/>
  <c r="M21" i="18"/>
  <c r="N21" i="18"/>
  <c r="A22" i="18"/>
  <c r="B22" i="18"/>
  <c r="C22" i="18"/>
  <c r="D22" i="18"/>
  <c r="E22" i="18"/>
  <c r="F22" i="18"/>
  <c r="G22" i="18"/>
  <c r="H22" i="18"/>
  <c r="I22" i="18"/>
  <c r="J22" i="18"/>
  <c r="K22" i="18"/>
  <c r="L22" i="18"/>
  <c r="M22" i="18"/>
  <c r="N22" i="18"/>
  <c r="A4" i="17"/>
  <c r="B4" i="17"/>
  <c r="C4" i="17"/>
  <c r="D4" i="17"/>
  <c r="E4" i="17"/>
  <c r="F4" i="17"/>
  <c r="G4" i="17"/>
  <c r="H4" i="17"/>
  <c r="I4" i="17"/>
  <c r="J4" i="17"/>
  <c r="K4" i="17"/>
  <c r="L4" i="17"/>
  <c r="M4" i="17"/>
  <c r="N4" i="17"/>
  <c r="A5" i="17"/>
  <c r="B5" i="17"/>
  <c r="C5" i="17"/>
  <c r="D5" i="17"/>
  <c r="E5" i="17"/>
  <c r="F5" i="17"/>
  <c r="G5" i="17"/>
  <c r="H5" i="17"/>
  <c r="I5" i="17"/>
  <c r="J5" i="17"/>
  <c r="K5" i="17"/>
  <c r="L5" i="17"/>
  <c r="M5" i="17"/>
  <c r="N5" i="17"/>
  <c r="A6" i="17"/>
  <c r="B6" i="17"/>
  <c r="C6" i="17"/>
  <c r="D6" i="17"/>
  <c r="E6" i="17"/>
  <c r="F6" i="17"/>
  <c r="G6" i="17"/>
  <c r="H6" i="17"/>
  <c r="I6" i="17"/>
  <c r="J6" i="17"/>
  <c r="K6" i="17"/>
  <c r="L6" i="17"/>
  <c r="M6" i="17"/>
  <c r="N6" i="17"/>
  <c r="A7" i="17"/>
  <c r="B7" i="17"/>
  <c r="C7" i="17"/>
  <c r="D7" i="17"/>
  <c r="E7" i="17"/>
  <c r="F7" i="17"/>
  <c r="G7" i="17"/>
  <c r="H7" i="17"/>
  <c r="I7" i="17"/>
  <c r="J7" i="17"/>
  <c r="K7" i="17"/>
  <c r="L7" i="17"/>
  <c r="M7" i="17"/>
  <c r="N7" i="17"/>
  <c r="A8" i="17"/>
  <c r="B8" i="17"/>
  <c r="C8" i="17"/>
  <c r="D8" i="17"/>
  <c r="E8" i="17"/>
  <c r="F8" i="17"/>
  <c r="G8" i="17"/>
  <c r="H8" i="17"/>
  <c r="I8" i="17"/>
  <c r="J8" i="17"/>
  <c r="K8" i="17"/>
  <c r="L8" i="17"/>
  <c r="M8" i="17"/>
  <c r="N8" i="17"/>
  <c r="A9" i="17"/>
  <c r="B9" i="17"/>
  <c r="C9" i="17"/>
  <c r="D9" i="17"/>
  <c r="E9" i="17"/>
  <c r="F9" i="17"/>
  <c r="G9" i="17"/>
  <c r="H9" i="17"/>
  <c r="I9" i="17"/>
  <c r="J9" i="17"/>
  <c r="K9" i="17"/>
  <c r="L9" i="17"/>
  <c r="M9" i="17"/>
  <c r="N9" i="17"/>
  <c r="A10" i="17"/>
  <c r="B10" i="17"/>
  <c r="C10" i="17"/>
  <c r="D10" i="17"/>
  <c r="E10" i="17"/>
  <c r="F10" i="17"/>
  <c r="G10" i="17"/>
  <c r="H10" i="17"/>
  <c r="I10" i="17"/>
  <c r="J10" i="17"/>
  <c r="K10" i="17"/>
  <c r="L10" i="17"/>
  <c r="M10" i="17"/>
  <c r="N10" i="17"/>
  <c r="A11" i="17"/>
  <c r="B11" i="17"/>
  <c r="C11" i="17"/>
  <c r="D11" i="17"/>
  <c r="E11" i="17"/>
  <c r="F11" i="17"/>
  <c r="G11" i="17"/>
  <c r="H11" i="17"/>
  <c r="I11" i="17"/>
  <c r="J11" i="17"/>
  <c r="K11" i="17"/>
  <c r="L11" i="17"/>
  <c r="M11" i="17"/>
  <c r="N11" i="17"/>
  <c r="A12" i="17"/>
  <c r="B12" i="17"/>
  <c r="C12" i="17"/>
  <c r="D12" i="17"/>
  <c r="E12" i="17"/>
  <c r="F12" i="17"/>
  <c r="G12" i="17"/>
  <c r="H12" i="17"/>
  <c r="I12" i="17"/>
  <c r="J12" i="17"/>
  <c r="K12" i="17"/>
  <c r="L12" i="17"/>
  <c r="M12" i="17"/>
  <c r="N12" i="17"/>
  <c r="A13" i="17"/>
  <c r="B13" i="17"/>
  <c r="C13" i="17"/>
  <c r="D13" i="17"/>
  <c r="E13" i="17"/>
  <c r="F13" i="17"/>
  <c r="G13" i="17"/>
  <c r="H13" i="17"/>
  <c r="I13" i="17"/>
  <c r="J13" i="17"/>
  <c r="K13" i="17"/>
  <c r="L13" i="17"/>
  <c r="M13" i="17"/>
  <c r="N13" i="17"/>
  <c r="A4" i="16"/>
  <c r="B4" i="16"/>
  <c r="C4" i="16"/>
  <c r="D4" i="16"/>
  <c r="E4" i="16"/>
  <c r="F4" i="16"/>
  <c r="G4" i="16"/>
  <c r="H4" i="16"/>
  <c r="I4" i="16"/>
  <c r="J4" i="16"/>
  <c r="K4" i="16"/>
  <c r="L4" i="16"/>
  <c r="M4" i="16"/>
  <c r="N4" i="16"/>
  <c r="A5" i="16"/>
  <c r="B5" i="16"/>
  <c r="C5" i="16"/>
  <c r="D5" i="16"/>
  <c r="E5" i="16"/>
  <c r="F5" i="16"/>
  <c r="G5" i="16"/>
  <c r="H5" i="16"/>
  <c r="I5" i="16"/>
  <c r="J5" i="16"/>
  <c r="K5" i="16"/>
  <c r="L5" i="16"/>
  <c r="M5" i="16"/>
  <c r="N5" i="16"/>
  <c r="A6" i="16"/>
  <c r="B6" i="16"/>
  <c r="C6" i="16"/>
  <c r="D6" i="16"/>
  <c r="E6" i="16"/>
  <c r="F6" i="16"/>
  <c r="G6" i="16"/>
  <c r="H6" i="16"/>
  <c r="I6" i="16"/>
  <c r="J6" i="16"/>
  <c r="K6" i="16"/>
  <c r="L6" i="16"/>
  <c r="M6" i="16"/>
  <c r="N6" i="16"/>
  <c r="A7" i="16"/>
  <c r="B7" i="16"/>
  <c r="C7" i="16"/>
  <c r="D7" i="16"/>
  <c r="E7" i="16"/>
  <c r="F7" i="16"/>
  <c r="G7" i="16"/>
  <c r="H7" i="16"/>
  <c r="I7" i="16"/>
  <c r="J7" i="16"/>
  <c r="K7" i="16"/>
  <c r="L7" i="16"/>
  <c r="M7" i="16"/>
  <c r="N7" i="16"/>
  <c r="A8" i="16"/>
  <c r="B8" i="16"/>
  <c r="C8" i="16"/>
  <c r="D8" i="16"/>
  <c r="E8" i="16"/>
  <c r="F8" i="16"/>
  <c r="G8" i="16"/>
  <c r="H8" i="16"/>
  <c r="I8" i="16"/>
  <c r="J8" i="16"/>
  <c r="K8" i="16"/>
  <c r="L8" i="16"/>
  <c r="M8" i="16"/>
  <c r="N8" i="16"/>
  <c r="A9" i="16"/>
  <c r="B9" i="16"/>
  <c r="C9" i="16"/>
  <c r="D9" i="16"/>
  <c r="E9" i="16"/>
  <c r="F9" i="16"/>
  <c r="G9" i="16"/>
  <c r="H9" i="16"/>
  <c r="I9" i="16"/>
  <c r="J9" i="16"/>
  <c r="K9" i="16"/>
  <c r="L9" i="16"/>
  <c r="M9" i="16"/>
  <c r="N9" i="16"/>
  <c r="A10" i="16"/>
  <c r="B10" i="16"/>
  <c r="C10" i="16"/>
  <c r="D10" i="16"/>
  <c r="E10" i="16"/>
  <c r="F10" i="16"/>
  <c r="G10" i="16"/>
  <c r="H10" i="16"/>
  <c r="I10" i="16"/>
  <c r="J10" i="16"/>
  <c r="K10" i="16"/>
  <c r="L10" i="16"/>
  <c r="M10" i="16"/>
  <c r="N10" i="16"/>
  <c r="A11" i="16"/>
  <c r="B11" i="16"/>
  <c r="C11" i="16"/>
  <c r="D11" i="16"/>
  <c r="E11" i="16"/>
  <c r="F11" i="16"/>
  <c r="G11" i="16"/>
  <c r="H11" i="16"/>
  <c r="I11" i="16"/>
  <c r="J11" i="16"/>
  <c r="K11" i="16"/>
  <c r="L11" i="16"/>
  <c r="M11" i="16"/>
  <c r="N11" i="16"/>
  <c r="A12" i="16"/>
  <c r="B12" i="16"/>
  <c r="C12" i="16"/>
  <c r="D12" i="16"/>
  <c r="E12" i="16"/>
  <c r="F12" i="16"/>
  <c r="G12" i="16"/>
  <c r="H12" i="16"/>
  <c r="I12" i="16"/>
  <c r="J12" i="16"/>
  <c r="K12" i="16"/>
  <c r="L12" i="16"/>
  <c r="M12" i="16"/>
  <c r="N12" i="16"/>
  <c r="A13" i="16"/>
  <c r="B13" i="16"/>
  <c r="C13" i="16"/>
  <c r="D13" i="16"/>
  <c r="E13" i="16"/>
  <c r="F13" i="16"/>
  <c r="G13" i="16"/>
  <c r="H13" i="16"/>
  <c r="I13" i="16"/>
  <c r="J13" i="16"/>
  <c r="K13" i="16"/>
  <c r="L13" i="16"/>
  <c r="M13" i="16"/>
  <c r="N13" i="16"/>
  <c r="A14" i="16"/>
  <c r="B14" i="16"/>
  <c r="C14" i="16"/>
  <c r="D14" i="16"/>
  <c r="E14" i="16"/>
  <c r="F14" i="16"/>
  <c r="G14" i="16"/>
  <c r="H14" i="16"/>
  <c r="I14" i="16"/>
  <c r="J14" i="16"/>
  <c r="K14" i="16"/>
  <c r="L14" i="16"/>
  <c r="M14" i="16"/>
  <c r="N14" i="16"/>
  <c r="A15" i="16"/>
  <c r="B15" i="16"/>
  <c r="C15" i="16"/>
  <c r="D15" i="16"/>
  <c r="E15" i="16"/>
  <c r="F15" i="16"/>
  <c r="G15" i="16"/>
  <c r="H15" i="16"/>
  <c r="I15" i="16"/>
  <c r="J15" i="16"/>
  <c r="K15" i="16"/>
  <c r="L15" i="16"/>
  <c r="M15" i="16"/>
  <c r="N15" i="16"/>
  <c r="A4" i="13"/>
  <c r="B4" i="13"/>
  <c r="C4" i="13"/>
  <c r="D4" i="13"/>
  <c r="E4" i="13"/>
  <c r="F4" i="13"/>
  <c r="G4" i="13"/>
  <c r="H4" i="13"/>
  <c r="I4" i="13"/>
  <c r="J4" i="13"/>
  <c r="K4" i="13"/>
  <c r="L4" i="13"/>
  <c r="M4" i="13"/>
  <c r="N4" i="13"/>
  <c r="A5" i="13"/>
  <c r="B5" i="13"/>
  <c r="C5" i="13"/>
  <c r="D5" i="13"/>
  <c r="E5" i="13"/>
  <c r="F5" i="13"/>
  <c r="G5" i="13"/>
  <c r="H5" i="13"/>
  <c r="I5" i="13"/>
  <c r="J5" i="13"/>
  <c r="K5" i="13"/>
  <c r="L5" i="13"/>
  <c r="M5" i="13"/>
  <c r="N5" i="13"/>
  <c r="A6" i="13"/>
  <c r="B6" i="13"/>
  <c r="C6" i="13"/>
  <c r="D6" i="13"/>
  <c r="E6" i="13"/>
  <c r="F6" i="13"/>
  <c r="G6" i="13"/>
  <c r="H6" i="13"/>
  <c r="I6" i="13"/>
  <c r="J6" i="13"/>
  <c r="K6" i="13"/>
  <c r="L6" i="13"/>
  <c r="M6" i="13"/>
  <c r="N6" i="13"/>
  <c r="A7" i="13"/>
  <c r="B7" i="13"/>
  <c r="C7" i="13"/>
  <c r="D7" i="13"/>
  <c r="E7" i="13"/>
  <c r="F7" i="13"/>
  <c r="G7" i="13"/>
  <c r="H7" i="13"/>
  <c r="I7" i="13"/>
  <c r="J7" i="13"/>
  <c r="K7" i="13"/>
  <c r="L7" i="13"/>
  <c r="M7" i="13"/>
  <c r="N7" i="13"/>
  <c r="A8" i="13"/>
  <c r="B8" i="13"/>
  <c r="C8" i="13"/>
  <c r="D8" i="13"/>
  <c r="E8" i="13"/>
  <c r="F8" i="13"/>
  <c r="G8" i="13"/>
  <c r="H8" i="13"/>
  <c r="I8" i="13"/>
  <c r="J8" i="13"/>
  <c r="K8" i="13"/>
  <c r="L8" i="13"/>
  <c r="M8" i="13"/>
  <c r="N8" i="13"/>
  <c r="A9" i="13"/>
  <c r="B9" i="13"/>
  <c r="C9" i="13"/>
  <c r="D9" i="13"/>
  <c r="E9" i="13"/>
  <c r="F9" i="13"/>
  <c r="G9" i="13"/>
  <c r="H9" i="13"/>
  <c r="I9" i="13"/>
  <c r="J9" i="13"/>
  <c r="K9" i="13"/>
  <c r="L9" i="13"/>
  <c r="M9" i="13"/>
  <c r="N9" i="13"/>
  <c r="A10" i="13"/>
  <c r="B10" i="13"/>
  <c r="C10" i="13"/>
  <c r="D10" i="13"/>
  <c r="E10" i="13"/>
  <c r="F10" i="13"/>
  <c r="G10" i="13"/>
  <c r="H10" i="13"/>
  <c r="I10" i="13"/>
  <c r="J10" i="13"/>
  <c r="K10" i="13"/>
  <c r="L10" i="13"/>
  <c r="M10" i="13"/>
  <c r="N10" i="13"/>
  <c r="A11" i="13"/>
  <c r="B11" i="13"/>
  <c r="C11" i="13"/>
  <c r="D11" i="13"/>
  <c r="E11" i="13"/>
  <c r="F11" i="13"/>
  <c r="G11" i="13"/>
  <c r="H11" i="13"/>
  <c r="I11" i="13"/>
  <c r="J11" i="13"/>
  <c r="K11" i="13"/>
  <c r="L11" i="13"/>
  <c r="M11" i="13"/>
  <c r="N11" i="13"/>
  <c r="A12" i="13"/>
  <c r="B12" i="13"/>
  <c r="C12" i="13"/>
  <c r="D12" i="13"/>
  <c r="E12" i="13"/>
  <c r="F12" i="13"/>
  <c r="G12" i="13"/>
  <c r="H12" i="13"/>
  <c r="I12" i="13"/>
  <c r="J12" i="13"/>
  <c r="K12" i="13"/>
  <c r="L12" i="13"/>
  <c r="M12" i="13"/>
  <c r="N12" i="13"/>
  <c r="A14" i="13"/>
  <c r="B14" i="13"/>
  <c r="C14" i="13"/>
  <c r="D14" i="13"/>
  <c r="E14" i="13"/>
  <c r="F14" i="13"/>
  <c r="G14" i="13"/>
  <c r="H14" i="13"/>
  <c r="I14" i="13"/>
  <c r="J14" i="13"/>
  <c r="K14" i="13"/>
  <c r="L14" i="13"/>
  <c r="M14" i="13"/>
  <c r="N14" i="13"/>
  <c r="A4" i="11"/>
  <c r="B4" i="11"/>
  <c r="C4" i="11"/>
  <c r="D4" i="11"/>
  <c r="E4" i="11"/>
  <c r="F4" i="11"/>
  <c r="G4" i="11"/>
  <c r="H4" i="11"/>
  <c r="I4" i="11"/>
  <c r="J4" i="11"/>
  <c r="K4" i="11"/>
  <c r="L4" i="11"/>
  <c r="M4" i="11"/>
  <c r="N4" i="11"/>
  <c r="A5" i="11"/>
  <c r="B5" i="11"/>
  <c r="C5" i="11"/>
  <c r="D5" i="11"/>
  <c r="E5" i="11"/>
  <c r="F5" i="11"/>
  <c r="G5" i="11"/>
  <c r="H5" i="11"/>
  <c r="I5" i="11"/>
  <c r="J5" i="11"/>
  <c r="K5" i="11"/>
  <c r="L5" i="11"/>
  <c r="M5" i="11"/>
  <c r="N5" i="11"/>
  <c r="A6" i="11"/>
  <c r="B6" i="11"/>
  <c r="C6" i="11"/>
  <c r="D6" i="11"/>
  <c r="E6" i="11"/>
  <c r="F6" i="11"/>
  <c r="G6" i="11"/>
  <c r="H6" i="11"/>
  <c r="I6" i="11"/>
  <c r="J6" i="11"/>
  <c r="K6" i="11"/>
  <c r="L6" i="11"/>
  <c r="M6" i="11"/>
  <c r="N6" i="11"/>
  <c r="A7" i="11"/>
  <c r="B7" i="11"/>
  <c r="C7" i="11"/>
  <c r="D7" i="11"/>
  <c r="E7" i="11"/>
  <c r="F7" i="11"/>
  <c r="G7" i="11"/>
  <c r="H7" i="11"/>
  <c r="I7" i="11"/>
  <c r="J7" i="11"/>
  <c r="K7" i="11"/>
  <c r="L7" i="11"/>
  <c r="M7" i="11"/>
  <c r="N7" i="11"/>
  <c r="A8" i="11"/>
  <c r="B8" i="11"/>
  <c r="C8" i="11"/>
  <c r="D8" i="11"/>
  <c r="E8" i="11"/>
  <c r="F8" i="11"/>
  <c r="G8" i="11"/>
  <c r="H8" i="11"/>
  <c r="I8" i="11"/>
  <c r="J8" i="11"/>
  <c r="K8" i="11"/>
  <c r="L8" i="11"/>
  <c r="M8" i="11"/>
  <c r="N8" i="11"/>
  <c r="A9" i="11"/>
  <c r="B9" i="11"/>
  <c r="C9" i="11"/>
  <c r="D9" i="11"/>
  <c r="E9" i="11"/>
  <c r="F9" i="11"/>
  <c r="G9" i="11"/>
  <c r="H9" i="11"/>
  <c r="I9" i="11"/>
  <c r="J9" i="11"/>
  <c r="K9" i="11"/>
  <c r="L9" i="11"/>
  <c r="M9" i="11"/>
  <c r="N9" i="11"/>
  <c r="A10" i="11"/>
  <c r="B10" i="11"/>
  <c r="C10" i="11"/>
  <c r="D10" i="11"/>
  <c r="E10" i="11"/>
  <c r="F10" i="11"/>
  <c r="G10" i="11"/>
  <c r="H10" i="11"/>
  <c r="I10" i="11"/>
  <c r="J10" i="11"/>
  <c r="K10" i="11"/>
  <c r="L10" i="11"/>
  <c r="M10" i="11"/>
  <c r="N10" i="11"/>
  <c r="A11" i="11"/>
  <c r="B11" i="11"/>
  <c r="C11" i="11"/>
  <c r="D11" i="11"/>
  <c r="E11" i="11"/>
  <c r="F11" i="11"/>
  <c r="G11" i="11"/>
  <c r="H11" i="11"/>
  <c r="I11" i="11"/>
  <c r="J11" i="11"/>
  <c r="K11" i="11"/>
  <c r="L11" i="11"/>
  <c r="M11" i="11"/>
  <c r="N11" i="11"/>
  <c r="A12" i="11"/>
  <c r="B12" i="11"/>
  <c r="C12" i="11"/>
  <c r="D12" i="11"/>
  <c r="E12" i="11"/>
  <c r="F12" i="11"/>
  <c r="G12" i="11"/>
  <c r="H12" i="11"/>
  <c r="I12" i="11"/>
  <c r="J12" i="11"/>
  <c r="K12" i="11"/>
  <c r="L12" i="11"/>
  <c r="M12" i="11"/>
  <c r="N12" i="11"/>
  <c r="A13" i="11"/>
  <c r="B13" i="11"/>
  <c r="C13" i="11"/>
  <c r="D13" i="11"/>
  <c r="E13" i="11"/>
  <c r="F13" i="11"/>
  <c r="G13" i="11"/>
  <c r="H13" i="11"/>
  <c r="I13" i="11"/>
  <c r="J13" i="11"/>
  <c r="K13" i="11"/>
  <c r="L13" i="11"/>
  <c r="M13" i="11"/>
  <c r="N13" i="11"/>
  <c r="A14" i="11"/>
  <c r="B14" i="11"/>
  <c r="C14" i="11"/>
  <c r="D14" i="11"/>
  <c r="E14" i="11"/>
  <c r="F14" i="11"/>
  <c r="G14" i="11"/>
  <c r="H14" i="11"/>
  <c r="I14" i="11"/>
  <c r="J14" i="11"/>
  <c r="K14" i="11"/>
  <c r="L14" i="11"/>
  <c r="M14" i="11"/>
  <c r="N14" i="11"/>
  <c r="A15" i="11"/>
  <c r="B15" i="11"/>
  <c r="C15" i="11"/>
  <c r="D15" i="11"/>
  <c r="E15" i="11"/>
  <c r="F15" i="11"/>
  <c r="G15" i="11"/>
  <c r="H15" i="11"/>
  <c r="I15" i="11"/>
  <c r="J15" i="11"/>
  <c r="K15" i="11"/>
  <c r="L15" i="11"/>
  <c r="M15" i="11"/>
  <c r="N15" i="11"/>
  <c r="A16" i="11"/>
  <c r="B16" i="11"/>
  <c r="C16" i="11"/>
  <c r="D16" i="11"/>
  <c r="E16" i="11"/>
  <c r="F16" i="11"/>
  <c r="G16" i="11"/>
  <c r="H16" i="11"/>
  <c r="I16" i="11"/>
  <c r="J16" i="11"/>
  <c r="K16" i="11"/>
  <c r="L16" i="11"/>
  <c r="M16" i="11"/>
  <c r="N16" i="11"/>
  <c r="A17" i="11"/>
  <c r="B17" i="11"/>
  <c r="C17" i="11"/>
  <c r="D17" i="11"/>
  <c r="E17" i="11"/>
  <c r="F17" i="11"/>
  <c r="G17" i="11"/>
  <c r="H17" i="11"/>
  <c r="I17" i="11"/>
  <c r="J17" i="11"/>
  <c r="K17" i="11"/>
  <c r="L17" i="11"/>
  <c r="M17" i="11"/>
  <c r="N17" i="11"/>
  <c r="A18" i="11"/>
  <c r="B18" i="11"/>
  <c r="C18" i="11"/>
  <c r="D18" i="11"/>
  <c r="E18" i="11"/>
  <c r="F18" i="11"/>
  <c r="G18" i="11"/>
  <c r="H18" i="11"/>
  <c r="I18" i="11"/>
  <c r="J18" i="11"/>
  <c r="K18" i="11"/>
  <c r="L18" i="11"/>
  <c r="M18" i="11"/>
  <c r="N18" i="11"/>
  <c r="A19" i="11"/>
  <c r="B19" i="11"/>
  <c r="C19" i="11"/>
  <c r="D19" i="11"/>
  <c r="E19" i="11"/>
  <c r="F19" i="11"/>
  <c r="G19" i="11"/>
  <c r="H19" i="11"/>
  <c r="I19" i="11"/>
  <c r="J19" i="11"/>
  <c r="K19" i="11"/>
  <c r="L19" i="11"/>
  <c r="M19" i="11"/>
  <c r="N19" i="11"/>
  <c r="A20" i="11"/>
  <c r="B20" i="11"/>
  <c r="C20" i="11"/>
  <c r="D20" i="11"/>
  <c r="E20" i="11"/>
  <c r="F20" i="11"/>
  <c r="G20" i="11"/>
  <c r="H20" i="11"/>
  <c r="I20" i="11"/>
  <c r="J20" i="11"/>
  <c r="K20" i="11"/>
  <c r="L20" i="11"/>
  <c r="M20" i="11"/>
  <c r="N20" i="11"/>
  <c r="A21" i="11"/>
  <c r="B21" i="11"/>
  <c r="C21" i="11"/>
  <c r="D21" i="11"/>
  <c r="E21" i="11"/>
  <c r="F21" i="11"/>
  <c r="G21" i="11"/>
  <c r="H21" i="11"/>
  <c r="I21" i="11"/>
  <c r="J21" i="11"/>
  <c r="K21" i="11"/>
  <c r="L21" i="11"/>
  <c r="M21" i="11"/>
  <c r="N21" i="11"/>
  <c r="A22" i="11"/>
  <c r="B22" i="11"/>
  <c r="C22" i="11"/>
  <c r="D22" i="11"/>
  <c r="E22" i="11"/>
  <c r="F22" i="11"/>
  <c r="G22" i="11"/>
  <c r="H22" i="11"/>
  <c r="I22" i="11"/>
  <c r="J22" i="11"/>
  <c r="K22" i="11"/>
  <c r="L22" i="11"/>
  <c r="M22" i="11"/>
  <c r="N22" i="11"/>
  <c r="A23" i="11"/>
  <c r="B23" i="11"/>
  <c r="C23" i="11"/>
  <c r="D23" i="11"/>
  <c r="E23" i="11"/>
  <c r="F23" i="11"/>
  <c r="G23" i="11"/>
  <c r="H23" i="11"/>
  <c r="I23" i="11"/>
  <c r="J23" i="11"/>
  <c r="K23" i="11"/>
  <c r="L23" i="11"/>
  <c r="M23" i="11"/>
  <c r="N23" i="11"/>
  <c r="A24" i="11"/>
  <c r="B24" i="11"/>
  <c r="C24" i="11"/>
  <c r="D24" i="11"/>
  <c r="E24" i="11"/>
  <c r="F24" i="11"/>
  <c r="G24" i="11"/>
  <c r="H24" i="11"/>
  <c r="I24" i="11"/>
  <c r="J24" i="11"/>
  <c r="K24" i="11"/>
  <c r="L24" i="11"/>
  <c r="M24" i="11"/>
  <c r="N24" i="11"/>
  <c r="A25" i="11"/>
  <c r="B25" i="11"/>
  <c r="C25" i="11"/>
  <c r="D25" i="11"/>
  <c r="E25" i="11"/>
  <c r="F25" i="11"/>
  <c r="G25" i="11"/>
  <c r="H25" i="11"/>
  <c r="I25" i="11"/>
  <c r="J25" i="11"/>
  <c r="K25" i="11"/>
  <c r="L25" i="11"/>
  <c r="M25" i="11"/>
  <c r="N25" i="11"/>
  <c r="A26" i="11"/>
  <c r="B26" i="11"/>
  <c r="C26" i="11"/>
  <c r="D26" i="11"/>
  <c r="E26" i="11"/>
  <c r="F26" i="11"/>
  <c r="G26" i="11"/>
  <c r="H26" i="11"/>
  <c r="I26" i="11"/>
  <c r="J26" i="11"/>
  <c r="K26" i="11"/>
  <c r="L26" i="11"/>
  <c r="M26" i="11"/>
  <c r="N26" i="11"/>
  <c r="A27" i="11"/>
  <c r="B27" i="11"/>
  <c r="C27" i="11"/>
  <c r="D27" i="11"/>
  <c r="E27" i="11"/>
  <c r="F27" i="11"/>
  <c r="G27" i="11"/>
  <c r="H27" i="11"/>
  <c r="I27" i="11"/>
  <c r="J27" i="11"/>
  <c r="K27" i="11"/>
  <c r="L27" i="11"/>
  <c r="M27" i="11"/>
  <c r="N27" i="11"/>
  <c r="A4" i="9"/>
  <c r="B4" i="9"/>
  <c r="C4" i="9"/>
  <c r="D4" i="9"/>
  <c r="E4" i="9"/>
  <c r="F4" i="9"/>
  <c r="G4" i="9"/>
  <c r="H4" i="9"/>
  <c r="I4" i="9"/>
  <c r="J4" i="9"/>
  <c r="K4" i="9"/>
  <c r="L4" i="9"/>
  <c r="M4" i="9"/>
  <c r="N4" i="9"/>
  <c r="A5" i="9"/>
  <c r="B5" i="9"/>
  <c r="C5" i="9"/>
  <c r="D5" i="9"/>
  <c r="E5" i="9"/>
  <c r="F5" i="9"/>
  <c r="G5" i="9"/>
  <c r="H5" i="9"/>
  <c r="I5" i="9"/>
  <c r="J5" i="9"/>
  <c r="K5" i="9"/>
  <c r="L5" i="9"/>
  <c r="M5" i="9"/>
  <c r="N5" i="9"/>
  <c r="A6" i="9"/>
  <c r="B6" i="9"/>
  <c r="C6" i="9"/>
  <c r="D6" i="9"/>
  <c r="E6" i="9"/>
  <c r="F6" i="9"/>
  <c r="G6" i="9"/>
  <c r="H6" i="9"/>
  <c r="I6" i="9"/>
  <c r="J6" i="9"/>
  <c r="K6" i="9"/>
  <c r="L6" i="9"/>
  <c r="M6" i="9"/>
  <c r="N6" i="9"/>
  <c r="A7" i="9"/>
  <c r="B7" i="9"/>
  <c r="C7" i="9"/>
  <c r="D7" i="9"/>
  <c r="E7" i="9"/>
  <c r="F7" i="9"/>
  <c r="G7" i="9"/>
  <c r="H7" i="9"/>
  <c r="I7" i="9"/>
  <c r="J7" i="9"/>
  <c r="K7" i="9"/>
  <c r="L7" i="9"/>
  <c r="M7" i="9"/>
  <c r="A8" i="9"/>
  <c r="B8" i="9"/>
  <c r="C8" i="9"/>
  <c r="D8" i="9"/>
  <c r="E8" i="9"/>
  <c r="F8" i="9"/>
  <c r="G8" i="9"/>
  <c r="H8" i="9"/>
  <c r="I8" i="9"/>
  <c r="J8" i="9"/>
  <c r="K8" i="9"/>
  <c r="L8" i="9"/>
  <c r="M8" i="9"/>
  <c r="A9" i="9"/>
  <c r="B9" i="9"/>
  <c r="C9" i="9"/>
  <c r="D9" i="9"/>
  <c r="E9" i="9"/>
  <c r="F9" i="9"/>
  <c r="G9" i="9"/>
  <c r="H9" i="9"/>
  <c r="I9" i="9"/>
  <c r="J9" i="9"/>
  <c r="K9" i="9"/>
  <c r="L9" i="9"/>
  <c r="M9" i="9"/>
  <c r="A10" i="9"/>
  <c r="B10" i="9"/>
  <c r="C10" i="9"/>
  <c r="D10" i="9"/>
  <c r="E10" i="9"/>
  <c r="F10" i="9"/>
  <c r="G10" i="9"/>
  <c r="H10" i="9"/>
  <c r="I10" i="9"/>
  <c r="J10" i="9"/>
  <c r="K10" i="9"/>
  <c r="L10" i="9"/>
  <c r="M10" i="9"/>
  <c r="A11" i="9"/>
  <c r="B11" i="9"/>
  <c r="C11" i="9"/>
  <c r="D11" i="9"/>
  <c r="E11" i="9"/>
  <c r="F11" i="9"/>
  <c r="G11" i="9"/>
  <c r="H11" i="9"/>
  <c r="I11" i="9"/>
  <c r="J11" i="9"/>
  <c r="K11" i="9"/>
  <c r="L11" i="9"/>
  <c r="M11" i="9"/>
  <c r="A12" i="9"/>
  <c r="B12" i="9"/>
  <c r="C12" i="9"/>
  <c r="D12" i="9"/>
  <c r="E12" i="9"/>
  <c r="F12" i="9"/>
  <c r="G12" i="9"/>
  <c r="H12" i="9"/>
  <c r="I12" i="9"/>
  <c r="J12" i="9"/>
  <c r="K12" i="9"/>
  <c r="L12" i="9"/>
  <c r="M12" i="9"/>
  <c r="A13" i="9"/>
  <c r="B13" i="9"/>
  <c r="C13" i="9"/>
  <c r="D13" i="9"/>
  <c r="E13" i="9"/>
  <c r="F13" i="9"/>
  <c r="G13" i="9"/>
  <c r="H13" i="9"/>
  <c r="I13" i="9"/>
  <c r="J13" i="9"/>
  <c r="K13" i="9"/>
  <c r="L13" i="9"/>
  <c r="M13" i="9"/>
  <c r="A14" i="9"/>
  <c r="B14" i="9"/>
  <c r="C14" i="9"/>
  <c r="D14" i="9"/>
  <c r="E14" i="9"/>
  <c r="F14" i="9"/>
  <c r="G14" i="9"/>
  <c r="H14" i="9"/>
  <c r="I14" i="9"/>
  <c r="J14" i="9"/>
  <c r="K14" i="9"/>
  <c r="L14" i="9"/>
  <c r="M14" i="9"/>
  <c r="A15" i="9"/>
  <c r="B15" i="9"/>
  <c r="C15" i="9"/>
  <c r="D15" i="9"/>
  <c r="E15" i="9"/>
  <c r="F15" i="9"/>
  <c r="G15" i="9"/>
  <c r="H15" i="9"/>
  <c r="I15" i="9"/>
  <c r="J15" i="9"/>
  <c r="K15" i="9"/>
  <c r="L15" i="9"/>
  <c r="M15" i="9"/>
  <c r="A16" i="9"/>
  <c r="B16" i="9"/>
  <c r="C16" i="9"/>
  <c r="D16" i="9"/>
  <c r="E16" i="9"/>
  <c r="F16" i="9"/>
  <c r="G16" i="9"/>
  <c r="H16" i="9"/>
  <c r="I16" i="9"/>
  <c r="J16" i="9"/>
  <c r="K16" i="9"/>
  <c r="L16" i="9"/>
  <c r="M16" i="9"/>
  <c r="A17" i="9"/>
  <c r="B17" i="9"/>
  <c r="C17" i="9"/>
  <c r="D17" i="9"/>
  <c r="E17" i="9"/>
  <c r="F17" i="9"/>
  <c r="G17" i="9"/>
  <c r="H17" i="9"/>
  <c r="I17" i="9"/>
  <c r="J17" i="9"/>
  <c r="K17" i="9"/>
  <c r="L17" i="9"/>
  <c r="M17" i="9"/>
  <c r="A18" i="9"/>
  <c r="B18" i="9"/>
  <c r="C18" i="9"/>
  <c r="D18" i="9"/>
  <c r="E18" i="9"/>
  <c r="F18" i="9"/>
  <c r="G18" i="9"/>
  <c r="H18" i="9"/>
  <c r="I18" i="9"/>
  <c r="J18" i="9"/>
  <c r="K18" i="9"/>
  <c r="L18" i="9"/>
  <c r="M18" i="9"/>
  <c r="A4" i="8"/>
  <c r="B4" i="8"/>
  <c r="C4" i="8"/>
  <c r="D4" i="8"/>
  <c r="E4" i="8"/>
  <c r="F4" i="8"/>
  <c r="G4" i="8"/>
  <c r="H4" i="8"/>
  <c r="I4" i="8"/>
  <c r="J4" i="8"/>
  <c r="K4" i="8"/>
  <c r="L4" i="8"/>
  <c r="M4" i="8"/>
  <c r="N4" i="8"/>
  <c r="A5" i="8"/>
  <c r="B5" i="8"/>
  <c r="C5" i="8"/>
  <c r="D5" i="8"/>
  <c r="E5" i="8"/>
  <c r="F5" i="8"/>
  <c r="G5" i="8"/>
  <c r="H5" i="8"/>
  <c r="I5" i="8"/>
  <c r="J5" i="8"/>
  <c r="K5" i="8"/>
  <c r="L5" i="8"/>
  <c r="M5" i="8"/>
  <c r="N5" i="8"/>
  <c r="A6" i="8"/>
  <c r="B6" i="8"/>
  <c r="C6" i="8"/>
  <c r="D6" i="8"/>
  <c r="E6" i="8"/>
  <c r="F6" i="8"/>
  <c r="G6" i="8"/>
  <c r="H6" i="8"/>
  <c r="I6" i="8"/>
  <c r="J6" i="8"/>
  <c r="K6" i="8"/>
  <c r="L6" i="8"/>
  <c r="M6" i="8"/>
  <c r="N6" i="8"/>
  <c r="A7" i="8"/>
  <c r="B7" i="8"/>
  <c r="C7" i="8"/>
  <c r="D7" i="8"/>
  <c r="E7" i="8"/>
  <c r="F7" i="8"/>
  <c r="G7" i="8"/>
  <c r="H7" i="8"/>
  <c r="I7" i="8"/>
  <c r="J7" i="8"/>
  <c r="K7" i="8"/>
  <c r="L7" i="8"/>
  <c r="M7" i="8"/>
  <c r="N7" i="8"/>
  <c r="A8" i="8"/>
  <c r="B8" i="8"/>
  <c r="C8" i="8"/>
  <c r="D8" i="8"/>
  <c r="E8" i="8"/>
  <c r="F8" i="8"/>
  <c r="G8" i="8"/>
  <c r="H8" i="8"/>
  <c r="I8" i="8"/>
  <c r="J8" i="8"/>
  <c r="K8" i="8"/>
  <c r="L8" i="8"/>
  <c r="M8" i="8"/>
  <c r="N8" i="8"/>
  <c r="A9" i="8"/>
  <c r="B9" i="8"/>
  <c r="C9" i="8"/>
  <c r="D9" i="8"/>
  <c r="E9" i="8"/>
  <c r="F9" i="8"/>
  <c r="G9" i="8"/>
  <c r="H9" i="8"/>
  <c r="I9" i="8"/>
  <c r="J9" i="8"/>
  <c r="K9" i="8"/>
  <c r="L9" i="8"/>
  <c r="M9" i="8"/>
  <c r="N9" i="8"/>
  <c r="A10" i="8"/>
  <c r="B10" i="8"/>
  <c r="C10" i="8"/>
  <c r="D10" i="8"/>
  <c r="E10" i="8"/>
  <c r="F10" i="8"/>
  <c r="G10" i="8"/>
  <c r="H10" i="8"/>
  <c r="I10" i="8"/>
  <c r="J10" i="8"/>
  <c r="K10" i="8"/>
  <c r="L10" i="8"/>
  <c r="M10" i="8"/>
  <c r="N10" i="8"/>
  <c r="A11" i="8"/>
  <c r="B11" i="8"/>
  <c r="C11" i="8"/>
  <c r="D11" i="8"/>
  <c r="E11" i="8"/>
  <c r="F11" i="8"/>
  <c r="G11" i="8"/>
  <c r="H11" i="8"/>
  <c r="I11" i="8"/>
  <c r="J11" i="8"/>
  <c r="K11" i="8"/>
  <c r="L11" i="8"/>
  <c r="M11" i="8"/>
  <c r="N11" i="8"/>
  <c r="A4" i="6"/>
  <c r="B4" i="6"/>
  <c r="C4" i="6"/>
  <c r="D4" i="6"/>
  <c r="E4" i="6"/>
  <c r="F4" i="6"/>
  <c r="G4" i="6"/>
  <c r="H4" i="6"/>
  <c r="I4" i="6"/>
  <c r="J4" i="6"/>
  <c r="K4" i="6"/>
  <c r="L4" i="6"/>
  <c r="M4" i="6"/>
  <c r="N4" i="6"/>
  <c r="A5" i="6"/>
  <c r="B5" i="6"/>
  <c r="C5" i="6"/>
  <c r="D5" i="6"/>
  <c r="E5" i="6"/>
  <c r="F5" i="6"/>
  <c r="G5" i="6"/>
  <c r="H5" i="6"/>
  <c r="I5" i="6"/>
  <c r="J5" i="6"/>
  <c r="K5" i="6"/>
  <c r="L5" i="6"/>
  <c r="M5" i="6"/>
  <c r="A6" i="6"/>
  <c r="B6" i="6"/>
  <c r="C6" i="6"/>
  <c r="D6" i="6"/>
  <c r="E6" i="6"/>
  <c r="F6" i="6"/>
  <c r="G6" i="6"/>
  <c r="H6" i="6"/>
  <c r="I6" i="6"/>
  <c r="J6" i="6"/>
  <c r="K6" i="6"/>
  <c r="L6" i="6"/>
  <c r="M6" i="6"/>
  <c r="A7" i="6"/>
  <c r="B7" i="6"/>
  <c r="C7" i="6"/>
  <c r="D7" i="6"/>
  <c r="E7" i="6"/>
  <c r="F7" i="6"/>
  <c r="G7" i="6"/>
  <c r="H7" i="6"/>
  <c r="I7" i="6"/>
  <c r="J7" i="6"/>
  <c r="K7" i="6"/>
  <c r="L7" i="6"/>
  <c r="M7" i="6"/>
  <c r="A8" i="6"/>
  <c r="B8" i="6"/>
  <c r="C8" i="6"/>
  <c r="D8" i="6"/>
  <c r="E8" i="6"/>
  <c r="F8" i="6"/>
  <c r="G8" i="6"/>
  <c r="H8" i="6"/>
  <c r="I8" i="6"/>
  <c r="J8" i="6"/>
  <c r="K8" i="6"/>
  <c r="L8" i="6"/>
  <c r="M8" i="6"/>
  <c r="A4" i="4"/>
  <c r="B4" i="4"/>
  <c r="C4" i="4"/>
  <c r="D4" i="4"/>
  <c r="E4" i="4"/>
  <c r="F4" i="4"/>
  <c r="G4" i="4"/>
  <c r="H4" i="4"/>
  <c r="I4" i="4"/>
  <c r="J4" i="4"/>
  <c r="K4" i="4"/>
  <c r="L4" i="4"/>
  <c r="M4" i="4"/>
  <c r="N4" i="4"/>
  <c r="B5" i="4"/>
  <c r="C5" i="4"/>
  <c r="D5" i="4"/>
  <c r="E5" i="4"/>
  <c r="F5" i="4"/>
  <c r="G5" i="4"/>
  <c r="H5" i="4"/>
  <c r="I5" i="4"/>
  <c r="J5" i="4"/>
  <c r="K5" i="4"/>
  <c r="L5" i="4"/>
  <c r="M5" i="4"/>
  <c r="N5" i="4"/>
  <c r="A6" i="4"/>
  <c r="B6" i="4"/>
  <c r="C6" i="4"/>
  <c r="D6" i="4"/>
  <c r="E6" i="4"/>
  <c r="F6" i="4"/>
  <c r="G6" i="4"/>
  <c r="H6" i="4"/>
  <c r="I6" i="4"/>
  <c r="J6" i="4"/>
  <c r="K6" i="4"/>
  <c r="L6" i="4"/>
  <c r="M6" i="4"/>
  <c r="N6" i="4"/>
  <c r="A7" i="4"/>
  <c r="B7" i="4"/>
  <c r="C7" i="4"/>
  <c r="D7" i="4"/>
  <c r="E7" i="4"/>
  <c r="F7" i="4"/>
  <c r="G7" i="4"/>
  <c r="H7" i="4"/>
  <c r="I7" i="4"/>
  <c r="J7" i="4"/>
  <c r="K7" i="4"/>
  <c r="L7" i="4"/>
  <c r="M7" i="4"/>
  <c r="N7" i="4"/>
  <c r="A8" i="4"/>
  <c r="B8" i="4"/>
  <c r="C8" i="4"/>
  <c r="D8" i="4"/>
  <c r="E8" i="4"/>
  <c r="F8" i="4"/>
  <c r="G8" i="4"/>
  <c r="H8" i="4"/>
  <c r="I8" i="4"/>
  <c r="J8" i="4"/>
  <c r="K8" i="4"/>
  <c r="L8" i="4"/>
  <c r="M8" i="4"/>
  <c r="N8" i="4"/>
  <c r="A9" i="4"/>
  <c r="B9" i="4"/>
  <c r="C9" i="4"/>
  <c r="D9" i="4"/>
  <c r="E9" i="4"/>
  <c r="F9" i="4"/>
  <c r="G9" i="4"/>
  <c r="H9" i="4"/>
  <c r="I9" i="4"/>
  <c r="J9" i="4"/>
  <c r="K9" i="4"/>
  <c r="L9" i="4"/>
  <c r="M9" i="4"/>
  <c r="N9" i="4"/>
  <c r="A10" i="4"/>
  <c r="C10" i="4"/>
  <c r="D10" i="4"/>
  <c r="E10" i="4"/>
  <c r="F10" i="4"/>
  <c r="G10" i="4"/>
  <c r="H10" i="4"/>
  <c r="I10" i="4"/>
  <c r="J10" i="4"/>
  <c r="K10" i="4"/>
  <c r="L10" i="4"/>
  <c r="M10" i="4"/>
  <c r="N10" i="4"/>
  <c r="A11" i="4"/>
  <c r="B11" i="4"/>
  <c r="C11" i="4"/>
  <c r="D11" i="4"/>
  <c r="E11" i="4"/>
  <c r="F11" i="4"/>
  <c r="G11" i="4"/>
  <c r="H11" i="4"/>
  <c r="I11" i="4"/>
  <c r="J11" i="4"/>
  <c r="K11" i="4"/>
  <c r="L11" i="4"/>
  <c r="M11" i="4"/>
  <c r="N11" i="4"/>
  <c r="A12" i="4"/>
  <c r="B12" i="4"/>
  <c r="C12" i="4"/>
  <c r="D12" i="4"/>
  <c r="E12" i="4"/>
  <c r="F12" i="4"/>
  <c r="G12" i="4"/>
  <c r="H12" i="4"/>
  <c r="I12" i="4"/>
  <c r="J12" i="4"/>
  <c r="K12" i="4"/>
  <c r="L12" i="4"/>
  <c r="M12" i="4"/>
  <c r="N12" i="4"/>
  <c r="A13" i="4"/>
  <c r="B13" i="4"/>
  <c r="C13" i="4"/>
  <c r="D13" i="4"/>
  <c r="E13" i="4"/>
  <c r="F13" i="4"/>
  <c r="G13" i="4"/>
  <c r="H13" i="4"/>
  <c r="I13" i="4"/>
  <c r="J13" i="4"/>
  <c r="K13" i="4"/>
  <c r="L13" i="4"/>
  <c r="M13" i="4"/>
  <c r="N13" i="4"/>
  <c r="A14" i="4"/>
  <c r="B14" i="4"/>
  <c r="C14" i="4"/>
  <c r="D14" i="4"/>
  <c r="E14" i="4"/>
  <c r="F14" i="4"/>
  <c r="G14" i="4"/>
  <c r="H14" i="4"/>
  <c r="I14" i="4"/>
  <c r="J14" i="4"/>
  <c r="K14" i="4"/>
  <c r="L14" i="4"/>
  <c r="M14" i="4"/>
  <c r="N14" i="4"/>
  <c r="A4" i="2"/>
  <c r="B4" i="2"/>
  <c r="C4" i="2"/>
  <c r="D4" i="2"/>
  <c r="E4" i="2"/>
  <c r="F4" i="2"/>
  <c r="G4" i="2"/>
  <c r="H4" i="2"/>
  <c r="I4" i="2"/>
  <c r="J4" i="2"/>
  <c r="K4" i="2"/>
  <c r="L4" i="2"/>
  <c r="M4" i="2"/>
  <c r="A5" i="2"/>
  <c r="C5" i="2"/>
  <c r="D5" i="2"/>
  <c r="E5" i="2"/>
  <c r="F5" i="2"/>
  <c r="G5" i="2"/>
  <c r="H5" i="2"/>
  <c r="I5" i="2"/>
  <c r="J5" i="2"/>
  <c r="K5" i="2"/>
  <c r="L5" i="2"/>
  <c r="M5" i="2"/>
  <c r="A6" i="2"/>
  <c r="B6" i="2"/>
  <c r="C6" i="2"/>
  <c r="D6" i="2"/>
  <c r="E6" i="2"/>
  <c r="F6" i="2"/>
  <c r="G6" i="2"/>
  <c r="H6" i="2"/>
  <c r="I6" i="2"/>
  <c r="J6" i="2"/>
  <c r="K6" i="2"/>
  <c r="L6" i="2"/>
  <c r="M6" i="2"/>
  <c r="A7" i="2"/>
  <c r="B7" i="2"/>
  <c r="C7" i="2"/>
  <c r="D7" i="2"/>
  <c r="E7" i="2"/>
  <c r="F7" i="2"/>
  <c r="G7" i="2"/>
  <c r="H7" i="2"/>
  <c r="I7" i="2"/>
  <c r="J7" i="2"/>
  <c r="K7" i="2"/>
  <c r="L7" i="2"/>
  <c r="M7" i="2"/>
  <c r="A8" i="2"/>
  <c r="B8" i="2"/>
  <c r="C8" i="2"/>
  <c r="D8" i="2"/>
  <c r="E8" i="2"/>
  <c r="F8" i="2"/>
  <c r="G8" i="2"/>
  <c r="H8" i="2"/>
  <c r="I8" i="2"/>
  <c r="J8" i="2"/>
  <c r="K8" i="2"/>
  <c r="L8" i="2"/>
  <c r="M8" i="2"/>
  <c r="A9" i="2"/>
  <c r="B9" i="2"/>
  <c r="C9" i="2"/>
  <c r="D9" i="2"/>
  <c r="E9" i="2"/>
  <c r="F9" i="2"/>
  <c r="G9" i="2"/>
  <c r="H9" i="2"/>
  <c r="I9" i="2"/>
  <c r="J9" i="2"/>
  <c r="K9" i="2"/>
  <c r="L9" i="2"/>
  <c r="M9" i="2"/>
  <c r="A10" i="2"/>
  <c r="B10" i="2"/>
  <c r="C10" i="2"/>
  <c r="D10" i="2"/>
  <c r="E10" i="2"/>
  <c r="F10" i="2"/>
  <c r="G10" i="2"/>
  <c r="H10" i="2"/>
  <c r="I10" i="2"/>
  <c r="J10" i="2"/>
  <c r="K10" i="2"/>
  <c r="L10" i="2"/>
  <c r="M10" i="2"/>
  <c r="A11" i="2"/>
  <c r="B11" i="2"/>
  <c r="C11" i="2"/>
  <c r="D11" i="2"/>
  <c r="E11" i="2"/>
  <c r="F11" i="2"/>
  <c r="G11" i="2"/>
  <c r="H11" i="2"/>
  <c r="I11" i="2"/>
  <c r="J11" i="2"/>
  <c r="K11" i="2"/>
  <c r="L11" i="2"/>
  <c r="M11" i="2"/>
  <c r="A12" i="2"/>
  <c r="B12" i="2"/>
  <c r="C12" i="2"/>
  <c r="D12" i="2"/>
  <c r="E12" i="2"/>
  <c r="F12" i="2"/>
  <c r="G12" i="2"/>
  <c r="H12" i="2"/>
  <c r="I12" i="2"/>
  <c r="J12" i="2"/>
  <c r="K12" i="2"/>
  <c r="L12" i="2"/>
  <c r="M12" i="2"/>
  <c r="A13" i="2"/>
  <c r="B13" i="2"/>
  <c r="C13" i="2"/>
  <c r="D13" i="2"/>
  <c r="E13" i="2"/>
  <c r="F13" i="2"/>
  <c r="G13" i="2"/>
  <c r="H13" i="2"/>
  <c r="I13" i="2"/>
  <c r="J13" i="2"/>
  <c r="K13" i="2"/>
  <c r="L13" i="2"/>
  <c r="M13" i="2"/>
  <c r="A14" i="2"/>
  <c r="B14" i="2"/>
  <c r="C14" i="2"/>
  <c r="D14" i="2"/>
  <c r="E14" i="2"/>
  <c r="F14" i="2"/>
  <c r="G14" i="2"/>
  <c r="H14" i="2"/>
  <c r="I14" i="2"/>
  <c r="J14" i="2"/>
  <c r="K14" i="2"/>
  <c r="L14" i="2"/>
  <c r="M14" i="2"/>
  <c r="A15" i="2"/>
  <c r="B15" i="2"/>
  <c r="C15" i="2"/>
  <c r="D15" i="2"/>
  <c r="E15" i="2"/>
  <c r="F15" i="2"/>
  <c r="G15" i="2"/>
  <c r="H15" i="2"/>
  <c r="I15" i="2"/>
  <c r="J15" i="2"/>
  <c r="K15" i="2"/>
  <c r="L15" i="2"/>
  <c r="M15" i="2"/>
  <c r="A16" i="2"/>
  <c r="B16" i="2"/>
  <c r="C16" i="2"/>
  <c r="D16" i="2"/>
  <c r="E16" i="2"/>
  <c r="F16" i="2"/>
  <c r="G16" i="2"/>
  <c r="H16" i="2"/>
  <c r="I16" i="2"/>
  <c r="J16" i="2"/>
  <c r="K16" i="2"/>
  <c r="L16" i="2"/>
  <c r="M16" i="2"/>
  <c r="A17" i="2"/>
  <c r="B17" i="2"/>
  <c r="C17" i="2"/>
  <c r="D17" i="2"/>
  <c r="E17" i="2"/>
  <c r="F17" i="2"/>
  <c r="G17" i="2"/>
  <c r="H17" i="2"/>
  <c r="I17" i="2"/>
  <c r="J17" i="2"/>
  <c r="K17" i="2"/>
  <c r="L17" i="2"/>
  <c r="M17" i="2"/>
  <c r="A18" i="2"/>
  <c r="B18" i="2"/>
  <c r="C18" i="2"/>
  <c r="D18" i="2"/>
  <c r="E18" i="2"/>
  <c r="F18" i="2"/>
  <c r="G18" i="2"/>
  <c r="H18" i="2"/>
  <c r="I18" i="2"/>
  <c r="J18" i="2"/>
  <c r="K18" i="2"/>
  <c r="L18" i="2"/>
  <c r="M18" i="2"/>
  <c r="A19" i="2"/>
  <c r="B19" i="2"/>
  <c r="C19" i="2"/>
  <c r="D19" i="2"/>
  <c r="E19" i="2"/>
  <c r="F19" i="2"/>
  <c r="G19" i="2"/>
  <c r="H19" i="2"/>
  <c r="I19" i="2"/>
  <c r="J19" i="2"/>
  <c r="K19" i="2"/>
  <c r="L19" i="2"/>
  <c r="M19" i="2"/>
  <c r="A20" i="2"/>
  <c r="B20" i="2"/>
  <c r="C20" i="2"/>
  <c r="D20" i="2"/>
  <c r="E20" i="2"/>
  <c r="F20" i="2"/>
  <c r="G20" i="2"/>
  <c r="H20" i="2"/>
  <c r="I20" i="2"/>
  <c r="J20" i="2"/>
  <c r="K20" i="2"/>
  <c r="L20" i="2"/>
  <c r="M20" i="2"/>
  <c r="A21" i="2"/>
  <c r="B21" i="2"/>
  <c r="C21" i="2"/>
  <c r="D21" i="2"/>
  <c r="E21" i="2"/>
  <c r="F21" i="2"/>
  <c r="G21" i="2"/>
  <c r="H21" i="2"/>
  <c r="I21" i="2"/>
  <c r="J21" i="2"/>
  <c r="K21" i="2"/>
  <c r="L21" i="2"/>
  <c r="M21" i="2"/>
  <c r="A22" i="2"/>
  <c r="B22" i="2"/>
  <c r="C22" i="2"/>
  <c r="D22" i="2"/>
  <c r="E22" i="2"/>
  <c r="F22" i="2"/>
  <c r="G22" i="2"/>
  <c r="H22" i="2"/>
  <c r="I22" i="2"/>
  <c r="J22" i="2"/>
  <c r="K22" i="2"/>
  <c r="L22" i="2"/>
  <c r="M22" i="2"/>
  <c r="A23" i="2"/>
  <c r="B23" i="2"/>
  <c r="C23" i="2"/>
  <c r="D23" i="2"/>
  <c r="E23" i="2"/>
  <c r="F23" i="2"/>
  <c r="G23" i="2"/>
  <c r="H23" i="2"/>
  <c r="I23" i="2"/>
  <c r="J23" i="2"/>
  <c r="K23" i="2"/>
  <c r="L23" i="2"/>
  <c r="M23" i="2"/>
  <c r="A24" i="2"/>
  <c r="B24" i="2"/>
  <c r="C24" i="2"/>
  <c r="D24" i="2"/>
  <c r="E24" i="2"/>
  <c r="F24" i="2"/>
  <c r="G24" i="2"/>
  <c r="H24" i="2"/>
  <c r="I24" i="2"/>
  <c r="J24" i="2"/>
  <c r="K24" i="2"/>
  <c r="L24" i="2"/>
  <c r="M24" i="2"/>
  <c r="A25" i="2"/>
  <c r="B25" i="2"/>
  <c r="C25" i="2"/>
  <c r="D25" i="2"/>
  <c r="E25" i="2"/>
  <c r="F25" i="2"/>
  <c r="G25" i="2"/>
  <c r="H25" i="2"/>
  <c r="I25" i="2"/>
  <c r="J25" i="2"/>
  <c r="K25" i="2"/>
  <c r="L25" i="2"/>
  <c r="M25" i="2"/>
</calcChain>
</file>

<file path=xl/sharedStrings.xml><?xml version="1.0" encoding="utf-8"?>
<sst xmlns="http://schemas.openxmlformats.org/spreadsheetml/2006/main" count="7485" uniqueCount="4840">
  <si>
    <t>事業所名称</t>
    <rPh sb="0" eb="3">
      <t>ジギョウショ</t>
    </rPh>
    <rPh sb="3" eb="5">
      <t>メイショウ</t>
    </rPh>
    <phoneticPr fontId="3"/>
  </si>
  <si>
    <t>児</t>
    <rPh sb="0" eb="1">
      <t>ジ</t>
    </rPh>
    <phoneticPr fontId="3"/>
  </si>
  <si>
    <t>放</t>
    <rPh sb="0" eb="1">
      <t>ホウ</t>
    </rPh>
    <phoneticPr fontId="3"/>
  </si>
  <si>
    <t>保</t>
    <rPh sb="0" eb="1">
      <t>ホ</t>
    </rPh>
    <phoneticPr fontId="3"/>
  </si>
  <si>
    <t>こどもデイケアいずみ自閉症児支援センター</t>
  </si>
  <si>
    <t>597-0046</t>
  </si>
  <si>
    <t>570-0015</t>
  </si>
  <si>
    <t>茨木市</t>
  </si>
  <si>
    <t>567-0031</t>
  </si>
  <si>
    <t>さくらんぼるーむ</t>
  </si>
  <si>
    <t>ひまわり</t>
  </si>
  <si>
    <t>デイサービスなかよし</t>
  </si>
  <si>
    <t>567-0036</t>
  </si>
  <si>
    <t>567-0085</t>
  </si>
  <si>
    <t>生活介護事業所あいの</t>
    <rPh sb="0" eb="2">
      <t>セイカツ</t>
    </rPh>
    <rPh sb="2" eb="4">
      <t>カイゴ</t>
    </rPh>
    <rPh sb="4" eb="7">
      <t>ジギョウショ</t>
    </rPh>
    <phoneticPr fontId="4"/>
  </si>
  <si>
    <t>四天王寺和らぎ苑</t>
    <rPh sb="0" eb="4">
      <t>シテンノウジ</t>
    </rPh>
    <rPh sb="4" eb="5">
      <t>ヤワ</t>
    </rPh>
    <rPh sb="7" eb="8">
      <t>エン</t>
    </rPh>
    <phoneticPr fontId="4"/>
  </si>
  <si>
    <t>児童デイサービス　あゆみ</t>
    <rPh sb="0" eb="2">
      <t>ジドウ</t>
    </rPh>
    <phoneticPr fontId="3"/>
  </si>
  <si>
    <t>大東市</t>
  </si>
  <si>
    <t>箕面市</t>
  </si>
  <si>
    <t>562-0015</t>
  </si>
  <si>
    <t>放課後等デイサービス(四天王寺悲田院児童発達支援センター)</t>
    <rPh sb="0" eb="3">
      <t>ホウカゴ</t>
    </rPh>
    <rPh sb="3" eb="4">
      <t>トウ</t>
    </rPh>
    <rPh sb="11" eb="15">
      <t>シテンノウジ</t>
    </rPh>
    <rPh sb="15" eb="18">
      <t>ヒデンイン</t>
    </rPh>
    <rPh sb="18" eb="20">
      <t>ジドウ</t>
    </rPh>
    <rPh sb="20" eb="22">
      <t>ハッタツ</t>
    </rPh>
    <rPh sb="22" eb="24">
      <t>シエン</t>
    </rPh>
    <phoneticPr fontId="4"/>
  </si>
  <si>
    <t>摂津市</t>
  </si>
  <si>
    <t>566-0071</t>
  </si>
  <si>
    <t>児童デイサービス癒す手</t>
  </si>
  <si>
    <t>566-0011</t>
  </si>
  <si>
    <t>四條畷市</t>
  </si>
  <si>
    <t>交野市</t>
  </si>
  <si>
    <t>児童デイサービスそら</t>
  </si>
  <si>
    <t>事業所番号</t>
    <rPh sb="0" eb="3">
      <t>ジギョウショ</t>
    </rPh>
    <rPh sb="3" eb="5">
      <t>バンゴウ</t>
    </rPh>
    <phoneticPr fontId="2"/>
  </si>
  <si>
    <t>所在地</t>
    <rPh sb="0" eb="3">
      <t>ショザイチ</t>
    </rPh>
    <phoneticPr fontId="3"/>
  </si>
  <si>
    <t>〒</t>
    <phoneticPr fontId="3"/>
  </si>
  <si>
    <t>FAX</t>
    <phoneticPr fontId="2"/>
  </si>
  <si>
    <t>TEL</t>
    <phoneticPr fontId="2"/>
  </si>
  <si>
    <t>申請者</t>
    <phoneticPr fontId="2"/>
  </si>
  <si>
    <t>072-421-3011</t>
  </si>
  <si>
    <t>072-620-9817</t>
  </si>
  <si>
    <t>072-620-9833</t>
  </si>
  <si>
    <t>072-634-5625</t>
  </si>
  <si>
    <t>072-627-9005</t>
  </si>
  <si>
    <t>072-627-1919</t>
  </si>
  <si>
    <t>072-627-1940</t>
  </si>
  <si>
    <t>0721-55-2959</t>
  </si>
  <si>
    <t>0721-29-0836</t>
  </si>
  <si>
    <t>0721-56-7311</t>
  </si>
  <si>
    <t>072-978-2206</t>
  </si>
  <si>
    <t>072-975-1010</t>
  </si>
  <si>
    <t>072-957-2215</t>
  </si>
  <si>
    <t>072-957-7516</t>
  </si>
  <si>
    <t>072-950-1531</t>
  </si>
  <si>
    <t>072-654-9200</t>
  </si>
  <si>
    <t>072-424-2881</t>
  </si>
  <si>
    <t>岸和田市</t>
  </si>
  <si>
    <t>池田市</t>
  </si>
  <si>
    <t>泉大津市</t>
  </si>
  <si>
    <t>貝塚市</t>
  </si>
  <si>
    <t>守口市</t>
  </si>
  <si>
    <t>泉佐野市</t>
  </si>
  <si>
    <t>富田林市</t>
  </si>
  <si>
    <t>河内長野市</t>
  </si>
  <si>
    <t>松原市</t>
  </si>
  <si>
    <t>和泉市</t>
  </si>
  <si>
    <t>柏原市</t>
  </si>
  <si>
    <t>羽曳野市</t>
  </si>
  <si>
    <t>門真市</t>
  </si>
  <si>
    <t>高石市</t>
  </si>
  <si>
    <t>藤井寺市</t>
  </si>
  <si>
    <t>泉南市</t>
  </si>
  <si>
    <t>大阪狭山市</t>
  </si>
  <si>
    <t>阪南市</t>
  </si>
  <si>
    <t>島本町</t>
  </si>
  <si>
    <t>豊能町</t>
  </si>
  <si>
    <t>能勢町</t>
  </si>
  <si>
    <t>忠岡町</t>
  </si>
  <si>
    <t>熊取町</t>
  </si>
  <si>
    <t>田尻町</t>
  </si>
  <si>
    <t>岬町</t>
  </si>
  <si>
    <t>太子町</t>
  </si>
  <si>
    <t>河南町</t>
  </si>
  <si>
    <t>千早赤阪村</t>
  </si>
  <si>
    <t>567-0012</t>
    <phoneticPr fontId="3"/>
  </si>
  <si>
    <t>わくわくクラブ</t>
    <phoneticPr fontId="3"/>
  </si>
  <si>
    <t>584-0045</t>
    <phoneticPr fontId="3"/>
  </si>
  <si>
    <t>584-0082</t>
    <phoneticPr fontId="3"/>
  </si>
  <si>
    <t>ほまれっこ</t>
    <phoneticPr fontId="3"/>
  </si>
  <si>
    <t>583-0868</t>
    <phoneticPr fontId="3"/>
  </si>
  <si>
    <t>事業所一覧</t>
    <rPh sb="0" eb="3">
      <t>ジギョウショ</t>
    </rPh>
    <rPh sb="3" eb="5">
      <t>イチラン</t>
    </rPh>
    <phoneticPr fontId="2"/>
  </si>
  <si>
    <t>市町村一覧に戻る</t>
    <rPh sb="0" eb="3">
      <t>シチョウソン</t>
    </rPh>
    <rPh sb="3" eb="5">
      <t>イチラン</t>
    </rPh>
    <rPh sb="6" eb="7">
      <t>モド</t>
    </rPh>
    <phoneticPr fontId="2"/>
  </si>
  <si>
    <t>サービス内容等、詳細については直接事業所にお問い合わせください。</t>
    <rPh sb="4" eb="6">
      <t>ナイヨウ</t>
    </rPh>
    <rPh sb="6" eb="7">
      <t>トウ</t>
    </rPh>
    <rPh sb="8" eb="10">
      <t>ショウサイ</t>
    </rPh>
    <rPh sb="15" eb="17">
      <t>チョクセツ</t>
    </rPh>
    <rPh sb="17" eb="20">
      <t>ジギョウショ</t>
    </rPh>
    <rPh sb="22" eb="23">
      <t>ト</t>
    </rPh>
    <rPh sb="24" eb="25">
      <t>ア</t>
    </rPh>
    <phoneticPr fontId="2"/>
  </si>
  <si>
    <t>備考</t>
    <rPh sb="0" eb="2">
      <t>ビコウ</t>
    </rPh>
    <phoneticPr fontId="2"/>
  </si>
  <si>
    <t>岸和田市</t>
    <rPh sb="0" eb="4">
      <t>キシワダシ</t>
    </rPh>
    <phoneticPr fontId="2"/>
  </si>
  <si>
    <t>池田市</t>
    <rPh sb="0" eb="3">
      <t>イケダシ</t>
    </rPh>
    <phoneticPr fontId="2"/>
  </si>
  <si>
    <t>泉大津市</t>
    <rPh sb="0" eb="4">
      <t>イズミオオツシ</t>
    </rPh>
    <phoneticPr fontId="2"/>
  </si>
  <si>
    <t>貝塚市</t>
    <rPh sb="0" eb="3">
      <t>カイヅカシ</t>
    </rPh>
    <phoneticPr fontId="2"/>
  </si>
  <si>
    <t>守口市</t>
    <rPh sb="0" eb="3">
      <t>モリグチシ</t>
    </rPh>
    <phoneticPr fontId="2"/>
  </si>
  <si>
    <t>茨木市</t>
    <rPh sb="0" eb="2">
      <t>イバラギ</t>
    </rPh>
    <rPh sb="2" eb="3">
      <t>シ</t>
    </rPh>
    <phoneticPr fontId="2"/>
  </si>
  <si>
    <t>泉佐野市</t>
    <rPh sb="0" eb="4">
      <t>イズミサノシ</t>
    </rPh>
    <phoneticPr fontId="2"/>
  </si>
  <si>
    <t>富田林市</t>
    <rPh sb="0" eb="4">
      <t>トンダバヤシシ</t>
    </rPh>
    <phoneticPr fontId="2"/>
  </si>
  <si>
    <t>河内長野市</t>
    <rPh sb="0" eb="5">
      <t>カワチナガノシ</t>
    </rPh>
    <phoneticPr fontId="2"/>
  </si>
  <si>
    <t>松原市</t>
    <rPh sb="0" eb="2">
      <t>マツバラ</t>
    </rPh>
    <rPh sb="2" eb="3">
      <t>シ</t>
    </rPh>
    <phoneticPr fontId="2"/>
  </si>
  <si>
    <t>大東市</t>
    <rPh sb="0" eb="3">
      <t>ダイトウシ</t>
    </rPh>
    <phoneticPr fontId="2"/>
  </si>
  <si>
    <t>和泉市</t>
    <rPh sb="0" eb="3">
      <t>イズミシ</t>
    </rPh>
    <phoneticPr fontId="2"/>
  </si>
  <si>
    <t>箕面市</t>
    <rPh sb="0" eb="3">
      <t>ミノオシ</t>
    </rPh>
    <phoneticPr fontId="2"/>
  </si>
  <si>
    <t>柏原市</t>
    <rPh sb="0" eb="3">
      <t>カシワラシ</t>
    </rPh>
    <phoneticPr fontId="2"/>
  </si>
  <si>
    <t>羽曳野市</t>
    <rPh sb="0" eb="4">
      <t>ハビキノシ</t>
    </rPh>
    <phoneticPr fontId="2"/>
  </si>
  <si>
    <t>門真市</t>
    <rPh sb="0" eb="3">
      <t>カドマシ</t>
    </rPh>
    <phoneticPr fontId="2"/>
  </si>
  <si>
    <t>摂津市</t>
    <rPh sb="0" eb="3">
      <t>セッツシ</t>
    </rPh>
    <phoneticPr fontId="2"/>
  </si>
  <si>
    <t>高石市</t>
    <rPh sb="0" eb="3">
      <t>タカイシシ</t>
    </rPh>
    <phoneticPr fontId="2"/>
  </si>
  <si>
    <t>藤井寺市</t>
    <rPh sb="0" eb="4">
      <t>フジイデラシ</t>
    </rPh>
    <phoneticPr fontId="2"/>
  </si>
  <si>
    <t>泉南市</t>
    <rPh sb="0" eb="3">
      <t>センナンシ</t>
    </rPh>
    <phoneticPr fontId="2"/>
  </si>
  <si>
    <t>交野市</t>
    <rPh sb="0" eb="3">
      <t>カタノシ</t>
    </rPh>
    <phoneticPr fontId="2"/>
  </si>
  <si>
    <t>大阪狭山市</t>
    <rPh sb="0" eb="2">
      <t>オオサカ</t>
    </rPh>
    <rPh sb="2" eb="4">
      <t>サヤマ</t>
    </rPh>
    <rPh sb="4" eb="5">
      <t>シ</t>
    </rPh>
    <phoneticPr fontId="2"/>
  </si>
  <si>
    <t>阪南市</t>
    <rPh sb="0" eb="3">
      <t>ハンナンシ</t>
    </rPh>
    <phoneticPr fontId="2"/>
  </si>
  <si>
    <t>島本町</t>
    <rPh sb="0" eb="3">
      <t>シマモトチョウ</t>
    </rPh>
    <phoneticPr fontId="2"/>
  </si>
  <si>
    <t>豊能町</t>
    <rPh sb="0" eb="3">
      <t>トヨノチョウ</t>
    </rPh>
    <phoneticPr fontId="2"/>
  </si>
  <si>
    <t>能勢町</t>
    <rPh sb="0" eb="3">
      <t>ノセチョウ</t>
    </rPh>
    <phoneticPr fontId="2"/>
  </si>
  <si>
    <t>忠岡町</t>
    <rPh sb="0" eb="3">
      <t>タダオカチョウ</t>
    </rPh>
    <phoneticPr fontId="2"/>
  </si>
  <si>
    <t>熊取町</t>
    <rPh sb="0" eb="3">
      <t>クマトリチョウ</t>
    </rPh>
    <phoneticPr fontId="2"/>
  </si>
  <si>
    <t>田尻町</t>
    <rPh sb="0" eb="3">
      <t>タジリチョウ</t>
    </rPh>
    <phoneticPr fontId="2"/>
  </si>
  <si>
    <t>岬町</t>
    <rPh sb="0" eb="2">
      <t>ミサキチョウ</t>
    </rPh>
    <phoneticPr fontId="2"/>
  </si>
  <si>
    <t>太子町</t>
    <rPh sb="0" eb="2">
      <t>タイシ</t>
    </rPh>
    <rPh sb="2" eb="3">
      <t>チョウ</t>
    </rPh>
    <phoneticPr fontId="2"/>
  </si>
  <si>
    <t>河南町</t>
    <rPh sb="0" eb="3">
      <t>カナンチョウ</t>
    </rPh>
    <phoneticPr fontId="2"/>
  </si>
  <si>
    <t>千早赤阪村</t>
    <rPh sb="0" eb="5">
      <t>チハヤアカサカムラ</t>
    </rPh>
    <phoneticPr fontId="2"/>
  </si>
  <si>
    <t>事業所一覧</t>
    <rPh sb="0" eb="2">
      <t>ジギョウ</t>
    </rPh>
    <rPh sb="2" eb="3">
      <t>ショ</t>
    </rPh>
    <rPh sb="3" eb="5">
      <t>イチラン</t>
    </rPh>
    <phoneticPr fontId="2"/>
  </si>
  <si>
    <t>072-654-6660</t>
    <phoneticPr fontId="2"/>
  </si>
  <si>
    <t>566-0063</t>
    <phoneticPr fontId="2"/>
  </si>
  <si>
    <t>こども発達支援センターＳun</t>
    <rPh sb="3" eb="5">
      <t>ハッタツ</t>
    </rPh>
    <rPh sb="5" eb="7">
      <t>シエン</t>
    </rPh>
    <phoneticPr fontId="2"/>
  </si>
  <si>
    <t>こども発達支援センター青空</t>
    <rPh sb="3" eb="5">
      <t>ハッタツ</t>
    </rPh>
    <rPh sb="5" eb="7">
      <t>シエン</t>
    </rPh>
    <phoneticPr fontId="2"/>
  </si>
  <si>
    <t>放課後等デイサービスなかよしハウス</t>
    <rPh sb="0" eb="3">
      <t>ホウカゴ</t>
    </rPh>
    <rPh sb="3" eb="4">
      <t>トウ</t>
    </rPh>
    <phoneticPr fontId="4"/>
  </si>
  <si>
    <t>571-0038</t>
    <phoneticPr fontId="2"/>
  </si>
  <si>
    <t>わわ</t>
    <phoneticPr fontId="2"/>
  </si>
  <si>
    <t>594-0083</t>
    <phoneticPr fontId="2"/>
  </si>
  <si>
    <t>566-0042</t>
    <phoneticPr fontId="2"/>
  </si>
  <si>
    <t>562-0035</t>
    <phoneticPr fontId="2"/>
  </si>
  <si>
    <t>0725-24-5680</t>
    <phoneticPr fontId="2"/>
  </si>
  <si>
    <t>072-734-6955</t>
    <phoneticPr fontId="2"/>
  </si>
  <si>
    <t>072-734-6887</t>
    <phoneticPr fontId="2"/>
  </si>
  <si>
    <t>06-6908-5151</t>
    <phoneticPr fontId="2"/>
  </si>
  <si>
    <t>どれみ</t>
  </si>
  <si>
    <t>562-0036</t>
    <phoneticPr fontId="2"/>
  </si>
  <si>
    <t>072-747-6024</t>
  </si>
  <si>
    <t>072-747-6024</t>
    <phoneticPr fontId="2"/>
  </si>
  <si>
    <t>ゆとりの里</t>
    <rPh sb="4" eb="5">
      <t>サト</t>
    </rPh>
    <phoneticPr fontId="5"/>
  </si>
  <si>
    <t>☆</t>
    <phoneticPr fontId="2"/>
  </si>
  <si>
    <t>☆</t>
    <phoneticPr fontId="2"/>
  </si>
  <si>
    <t>大東市立幼児発達支援教室</t>
    <rPh sb="0" eb="3">
      <t>ダイトウシ</t>
    </rPh>
    <rPh sb="3" eb="4">
      <t>リツ</t>
    </rPh>
    <rPh sb="4" eb="6">
      <t>ヨウジ</t>
    </rPh>
    <rPh sb="6" eb="8">
      <t>ハッタツ</t>
    </rPh>
    <rPh sb="8" eb="10">
      <t>シエン</t>
    </rPh>
    <rPh sb="10" eb="12">
      <t>キョウシツ</t>
    </rPh>
    <phoneticPr fontId="2"/>
  </si>
  <si>
    <t>社会福祉法人慶徳会</t>
    <phoneticPr fontId="2"/>
  </si>
  <si>
    <t>特定非営利活動法人サポートネット・マザーズ</t>
    <rPh sb="0" eb="2">
      <t>トクテイ</t>
    </rPh>
    <rPh sb="2" eb="5">
      <t>ヒエイリ</t>
    </rPh>
    <rPh sb="5" eb="7">
      <t>カツドウ</t>
    </rPh>
    <rPh sb="7" eb="9">
      <t>ホウジン</t>
    </rPh>
    <phoneticPr fontId="4"/>
  </si>
  <si>
    <t>まめべや</t>
  </si>
  <si>
    <t>スマイルブーケ放課後等デイサービス　たんぽぽハウス</t>
    <rPh sb="7" eb="11">
      <t>ホウカゴトウ</t>
    </rPh>
    <phoneticPr fontId="4"/>
  </si>
  <si>
    <t>株式会社まめっと</t>
    <rPh sb="0" eb="4">
      <t>カブシキガイシャ</t>
    </rPh>
    <phoneticPr fontId="4"/>
  </si>
  <si>
    <t>株式会社スマイルブーケ</t>
    <rPh sb="0" eb="4">
      <t>カブシキガイシャ</t>
    </rPh>
    <phoneticPr fontId="4"/>
  </si>
  <si>
    <t>特定非営利活動法人ふれあいぽっぽ</t>
    <phoneticPr fontId="2"/>
  </si>
  <si>
    <t>社会福祉法人大阪府障害者福祉事業団</t>
    <phoneticPr fontId="2"/>
  </si>
  <si>
    <t>特定非営利活動法人地域支援センターあゆみ</t>
    <rPh sb="9" eb="11">
      <t>チイキ</t>
    </rPh>
    <rPh sb="11" eb="13">
      <t>シエン</t>
    </rPh>
    <phoneticPr fontId="3"/>
  </si>
  <si>
    <t>株式会社ジョワ</t>
    <phoneticPr fontId="2"/>
  </si>
  <si>
    <t>株式会社ｍｏｏｎｊｅｌｌｙｃｏｍｐａｎｙ</t>
    <phoneticPr fontId="2"/>
  </si>
  <si>
    <t>有限会社イヤステ</t>
    <phoneticPr fontId="2"/>
  </si>
  <si>
    <t>株式会社志</t>
    <rPh sb="0" eb="4">
      <t>カブシキガイシャ</t>
    </rPh>
    <rPh sb="4" eb="5">
      <t>ココロザシ</t>
    </rPh>
    <phoneticPr fontId="2"/>
  </si>
  <si>
    <t>社会福祉法人ふたかみ福祉会</t>
    <phoneticPr fontId="2"/>
  </si>
  <si>
    <t>社会福祉法人なにわの里</t>
    <phoneticPr fontId="2"/>
  </si>
  <si>
    <t>株式会社サポート</t>
    <rPh sb="0" eb="4">
      <t>カブシキガイシャ</t>
    </rPh>
    <phoneticPr fontId="2"/>
  </si>
  <si>
    <t>社会福祉法人北摂福祉会</t>
    <rPh sb="6" eb="8">
      <t>ホクセツ</t>
    </rPh>
    <rPh sb="8" eb="10">
      <t>フクシ</t>
    </rPh>
    <rPh sb="10" eb="11">
      <t>カイ</t>
    </rPh>
    <phoneticPr fontId="2"/>
  </si>
  <si>
    <t>社会福祉法人大阪府障害者福祉事業団</t>
    <phoneticPr fontId="2"/>
  </si>
  <si>
    <t>有限会社旭日</t>
    <rPh sb="0" eb="4">
      <t>ユウゲンガイシャ</t>
    </rPh>
    <rPh sb="4" eb="6">
      <t>キョクジツ</t>
    </rPh>
    <phoneticPr fontId="5"/>
  </si>
  <si>
    <t>株式会社HISWAY</t>
    <rPh sb="0" eb="4">
      <t>カブシキガイシャ</t>
    </rPh>
    <phoneticPr fontId="2"/>
  </si>
  <si>
    <t>有限会社エイコー</t>
    <phoneticPr fontId="2"/>
  </si>
  <si>
    <t>社会福祉法人育成福祉会</t>
    <phoneticPr fontId="2"/>
  </si>
  <si>
    <t>社会福祉法人三ヶ山学園</t>
    <phoneticPr fontId="2"/>
  </si>
  <si>
    <t>072-730-2521</t>
    <phoneticPr fontId="2"/>
  </si>
  <si>
    <t>072-730-2520</t>
    <phoneticPr fontId="2"/>
  </si>
  <si>
    <t>562-0036</t>
    <phoneticPr fontId="2"/>
  </si>
  <si>
    <t>0725-26-0026</t>
    <phoneticPr fontId="2"/>
  </si>
  <si>
    <t>0725-26-1559</t>
    <phoneticPr fontId="2"/>
  </si>
  <si>
    <t>594-0003</t>
    <phoneticPr fontId="2"/>
  </si>
  <si>
    <t>0725-22-6650</t>
    <phoneticPr fontId="2"/>
  </si>
  <si>
    <t>0725-22-6651</t>
    <phoneticPr fontId="2"/>
  </si>
  <si>
    <t>☆</t>
  </si>
  <si>
    <t>おれんじはうす</t>
  </si>
  <si>
    <t>貝塚市東山二丁目1番1号</t>
    <phoneticPr fontId="2"/>
  </si>
  <si>
    <t>守口市梶町一丁目4番14号</t>
    <phoneticPr fontId="2"/>
  </si>
  <si>
    <t>茨木市春日三丁目13番5号</t>
    <phoneticPr fontId="2"/>
  </si>
  <si>
    <t>567-0892</t>
    <phoneticPr fontId="2"/>
  </si>
  <si>
    <t>茨木市上穂積二丁目5番16号</t>
    <phoneticPr fontId="2"/>
  </si>
  <si>
    <t>茨木市東太田1丁目4番39号</t>
    <rPh sb="0" eb="2">
      <t>イバラギ</t>
    </rPh>
    <rPh sb="2" eb="3">
      <t>シ</t>
    </rPh>
    <rPh sb="3" eb="4">
      <t>ヒガシ</t>
    </rPh>
    <rPh sb="4" eb="6">
      <t>オオタ</t>
    </rPh>
    <rPh sb="7" eb="9">
      <t>チョウメ</t>
    </rPh>
    <rPh sb="10" eb="11">
      <t>バン</t>
    </rPh>
    <rPh sb="13" eb="14">
      <t>ゴウ</t>
    </rPh>
    <phoneticPr fontId="3"/>
  </si>
  <si>
    <t>富田林市山中田町２丁目15-27</t>
    <rPh sb="0" eb="3">
      <t>トンダバヤシ</t>
    </rPh>
    <rPh sb="3" eb="4">
      <t>シ</t>
    </rPh>
    <rPh sb="4" eb="6">
      <t>ヤマナカ</t>
    </rPh>
    <rPh sb="6" eb="8">
      <t>タマチ</t>
    </rPh>
    <rPh sb="9" eb="11">
      <t>チョウメ</t>
    </rPh>
    <phoneticPr fontId="3"/>
  </si>
  <si>
    <t>富田林市向陽台1-3-21</t>
    <rPh sb="0" eb="4">
      <t>トンダバヤシシ</t>
    </rPh>
    <rPh sb="4" eb="7">
      <t>コウヨウダイ</t>
    </rPh>
    <phoneticPr fontId="3"/>
  </si>
  <si>
    <t>河内長野市原町三丁目10番13号</t>
    <rPh sb="0" eb="5">
      <t>カワチナガノシ</t>
    </rPh>
    <rPh sb="5" eb="7">
      <t>ハラマチ</t>
    </rPh>
    <rPh sb="7" eb="10">
      <t>サンチョウメ</t>
    </rPh>
    <rPh sb="12" eb="13">
      <t>バン</t>
    </rPh>
    <rPh sb="15" eb="16">
      <t>ゴウ</t>
    </rPh>
    <phoneticPr fontId="3"/>
  </si>
  <si>
    <t>和泉市池上町2丁目5番16号</t>
    <rPh sb="3" eb="6">
      <t>イケガミチョウ</t>
    </rPh>
    <phoneticPr fontId="2"/>
  </si>
  <si>
    <t>和泉市太町１５８番地の１３</t>
    <rPh sb="0" eb="3">
      <t>イズミシ</t>
    </rPh>
    <rPh sb="3" eb="4">
      <t>フト</t>
    </rPh>
    <rPh sb="4" eb="5">
      <t>マチ</t>
    </rPh>
    <rPh sb="8" eb="10">
      <t>バンチ</t>
    </rPh>
    <phoneticPr fontId="4"/>
  </si>
  <si>
    <t>箕面市稲六丁目15番26号</t>
    <phoneticPr fontId="2"/>
  </si>
  <si>
    <t>箕面市船場東2丁目6－46　チャレンジMMGビル2階</t>
    <rPh sb="3" eb="6">
      <t>センバヒガシ</t>
    </rPh>
    <rPh sb="7" eb="9">
      <t>チョウメ</t>
    </rPh>
    <rPh sb="25" eb="26">
      <t>カイ</t>
    </rPh>
    <phoneticPr fontId="2"/>
  </si>
  <si>
    <t>箕面市船場西２丁目１９－９</t>
    <phoneticPr fontId="2"/>
  </si>
  <si>
    <t>箕面市船場西三丁目８番６号２０１号</t>
    <rPh sb="0" eb="3">
      <t>ミノオシ</t>
    </rPh>
    <rPh sb="3" eb="5">
      <t>センバ</t>
    </rPh>
    <rPh sb="5" eb="6">
      <t>ニシ</t>
    </rPh>
    <rPh sb="6" eb="9">
      <t>サンチョウメ</t>
    </rPh>
    <rPh sb="10" eb="11">
      <t>バン</t>
    </rPh>
    <rPh sb="12" eb="13">
      <t>ゴウ</t>
    </rPh>
    <rPh sb="16" eb="17">
      <t>ゴウ</t>
    </rPh>
    <phoneticPr fontId="4"/>
  </si>
  <si>
    <t>羽曳野市駒ヶ谷106番地1</t>
    <phoneticPr fontId="2"/>
  </si>
  <si>
    <t>羽曳野市学園前6丁目1番1号</t>
    <rPh sb="0" eb="4">
      <t>ハビキノシ</t>
    </rPh>
    <rPh sb="4" eb="7">
      <t>ガクエンマエ</t>
    </rPh>
    <rPh sb="8" eb="10">
      <t>チョウメ</t>
    </rPh>
    <rPh sb="11" eb="12">
      <t>バン</t>
    </rPh>
    <rPh sb="13" eb="14">
      <t>ゴウ</t>
    </rPh>
    <phoneticPr fontId="3"/>
  </si>
  <si>
    <t>門真市柳田町７番２０号　シェルマンド薩摩１０１</t>
    <rPh sb="3" eb="5">
      <t>ヤナギダ</t>
    </rPh>
    <rPh sb="5" eb="6">
      <t>マチ</t>
    </rPh>
    <rPh sb="7" eb="8">
      <t>バン</t>
    </rPh>
    <rPh sb="10" eb="11">
      <t>ゴウ</t>
    </rPh>
    <rPh sb="18" eb="20">
      <t>サツマ</t>
    </rPh>
    <phoneticPr fontId="2"/>
  </si>
  <si>
    <t>摂津市鳥飼下二丁目1番4号</t>
    <phoneticPr fontId="2"/>
  </si>
  <si>
    <t>きっずサポートなにわ</t>
    <phoneticPr fontId="2"/>
  </si>
  <si>
    <t>ほっとスペースあん</t>
  </si>
  <si>
    <t>岸和田市上野町東13番10号三八ビル１階Ｂ号室</t>
    <rPh sb="0" eb="4">
      <t>キシワダシ</t>
    </rPh>
    <rPh sb="4" eb="6">
      <t>ウエノ</t>
    </rPh>
    <rPh sb="6" eb="7">
      <t>マチ</t>
    </rPh>
    <rPh sb="7" eb="8">
      <t>ヒガシ</t>
    </rPh>
    <rPh sb="10" eb="11">
      <t>バン</t>
    </rPh>
    <rPh sb="13" eb="14">
      <t>ゴウ</t>
    </rPh>
    <rPh sb="14" eb="15">
      <t>サン</t>
    </rPh>
    <rPh sb="15" eb="16">
      <t>ハチ</t>
    </rPh>
    <rPh sb="19" eb="20">
      <t>カイ</t>
    </rPh>
    <rPh sb="21" eb="22">
      <t>ゴウ</t>
    </rPh>
    <rPh sb="22" eb="23">
      <t>シツ</t>
    </rPh>
    <phoneticPr fontId="2"/>
  </si>
  <si>
    <t>特定非営利活動法人まんまる</t>
  </si>
  <si>
    <t>ＣｏＣｏ</t>
  </si>
  <si>
    <t>岸和田市下松町一丁目11番７号</t>
    <rPh sb="0" eb="4">
      <t>キシワダシ</t>
    </rPh>
    <rPh sb="4" eb="7">
      <t>シモマツチョウ</t>
    </rPh>
    <phoneticPr fontId="2"/>
  </si>
  <si>
    <t>ボンズ株式会社</t>
    <rPh sb="3" eb="5">
      <t>カブシキ</t>
    </rPh>
    <rPh sb="5" eb="7">
      <t>カイシャ</t>
    </rPh>
    <phoneticPr fontId="2"/>
  </si>
  <si>
    <t>社会福祉法人大阪府肢体不自由者協会</t>
    <rPh sb="0" eb="2">
      <t>シャカイ</t>
    </rPh>
    <rPh sb="2" eb="4">
      <t>フクシ</t>
    </rPh>
    <rPh sb="4" eb="6">
      <t>ホウジン</t>
    </rPh>
    <rPh sb="6" eb="9">
      <t>オオサカフ</t>
    </rPh>
    <rPh sb="9" eb="11">
      <t>シタイ</t>
    </rPh>
    <rPh sb="11" eb="14">
      <t>フジユウ</t>
    </rPh>
    <rPh sb="14" eb="15">
      <t>シャ</t>
    </rPh>
    <rPh sb="15" eb="17">
      <t>キョウカイ</t>
    </rPh>
    <phoneticPr fontId="2"/>
  </si>
  <si>
    <t>障がい児通所支援河内長野ぴょんぴょん教室</t>
    <rPh sb="0" eb="1">
      <t>ショウ</t>
    </rPh>
    <rPh sb="3" eb="4">
      <t>ジ</t>
    </rPh>
    <rPh sb="4" eb="6">
      <t>ツウショ</t>
    </rPh>
    <rPh sb="6" eb="8">
      <t>シエン</t>
    </rPh>
    <rPh sb="8" eb="12">
      <t>カワチナガノ</t>
    </rPh>
    <rPh sb="18" eb="20">
      <t>キョウシツ</t>
    </rPh>
    <phoneticPr fontId="2"/>
  </si>
  <si>
    <t>特定非営利活動法人ぷちとまとの会</t>
    <rPh sb="15" eb="16">
      <t>カイ</t>
    </rPh>
    <phoneticPr fontId="2"/>
  </si>
  <si>
    <t>ぷちとまと</t>
  </si>
  <si>
    <t>特定非営利活動法人地域福祉創造協会ウインク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9" eb="11">
      <t>チイキ</t>
    </rPh>
    <rPh sb="11" eb="13">
      <t>フクシ</t>
    </rPh>
    <rPh sb="13" eb="15">
      <t>ソウゾウ</t>
    </rPh>
    <rPh sb="15" eb="17">
      <t>キョウカイ</t>
    </rPh>
    <phoneticPr fontId="2"/>
  </si>
  <si>
    <t>特定非営利活動法人クローバー自立支援センターしまもと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4" eb="16">
      <t>ジリツ</t>
    </rPh>
    <rPh sb="16" eb="18">
      <t>シエン</t>
    </rPh>
    <phoneticPr fontId="2"/>
  </si>
  <si>
    <t>クローバーしまもと</t>
  </si>
  <si>
    <t>590-0505</t>
    <phoneticPr fontId="2"/>
  </si>
  <si>
    <t>0725-30-4680</t>
    <phoneticPr fontId="2"/>
  </si>
  <si>
    <t>594-0032</t>
    <phoneticPr fontId="2"/>
  </si>
  <si>
    <t>072-433-3907</t>
    <phoneticPr fontId="2"/>
  </si>
  <si>
    <t>596-0047</t>
    <phoneticPr fontId="2"/>
  </si>
  <si>
    <t>075-334-5968</t>
    <phoneticPr fontId="2"/>
  </si>
  <si>
    <t>618-0011</t>
    <phoneticPr fontId="2"/>
  </si>
  <si>
    <t>072-433-2822</t>
    <phoneticPr fontId="2"/>
  </si>
  <si>
    <t>072-433-2823</t>
    <phoneticPr fontId="2"/>
  </si>
  <si>
    <t>596-0823</t>
    <phoneticPr fontId="2"/>
  </si>
  <si>
    <t>586-0032</t>
    <phoneticPr fontId="2"/>
  </si>
  <si>
    <t>和泉市池田下町1218－１番地</t>
    <rPh sb="0" eb="3">
      <t>イズミシ</t>
    </rPh>
    <rPh sb="3" eb="7">
      <t>イケダシモチョウ</t>
    </rPh>
    <rPh sb="13" eb="15">
      <t>バンチ</t>
    </rPh>
    <phoneticPr fontId="2"/>
  </si>
  <si>
    <t>はなはな</t>
    <phoneticPr fontId="2"/>
  </si>
  <si>
    <t>岸和田市山直中町875番地</t>
    <rPh sb="0" eb="4">
      <t>キシワダシ</t>
    </rPh>
    <rPh sb="4" eb="5">
      <t>サン</t>
    </rPh>
    <rPh sb="5" eb="6">
      <t>チョク</t>
    </rPh>
    <rPh sb="6" eb="7">
      <t>ナカ</t>
    </rPh>
    <rPh sb="7" eb="8">
      <t>マチ</t>
    </rPh>
    <rPh sb="11" eb="13">
      <t>バンチ</t>
    </rPh>
    <phoneticPr fontId="2"/>
  </si>
  <si>
    <t>社会福祉法人いずみ野福祉会</t>
    <rPh sb="0" eb="2">
      <t>シャカイ</t>
    </rPh>
    <rPh sb="2" eb="4">
      <t>フクシ</t>
    </rPh>
    <rPh sb="4" eb="6">
      <t>ホウジン</t>
    </rPh>
    <rPh sb="9" eb="10">
      <t>ノ</t>
    </rPh>
    <rPh sb="10" eb="12">
      <t>フクシ</t>
    </rPh>
    <rPh sb="12" eb="13">
      <t>カイ</t>
    </rPh>
    <phoneticPr fontId="2"/>
  </si>
  <si>
    <t>ハイトップファミリー真砂</t>
    <rPh sb="10" eb="12">
      <t>マサゴ</t>
    </rPh>
    <phoneticPr fontId="2"/>
  </si>
  <si>
    <t>株式会社なかつき</t>
    <rPh sb="0" eb="4">
      <t>カブシキガイシャ</t>
    </rPh>
    <phoneticPr fontId="2"/>
  </si>
  <si>
    <t>茨木市真砂一丁目28番17号１Ｆ</t>
    <rPh sb="0" eb="2">
      <t>イバラギ</t>
    </rPh>
    <rPh sb="2" eb="3">
      <t>シ</t>
    </rPh>
    <rPh sb="3" eb="5">
      <t>マサゴ</t>
    </rPh>
    <rPh sb="5" eb="8">
      <t>イッチョウメ</t>
    </rPh>
    <rPh sb="10" eb="11">
      <t>バン</t>
    </rPh>
    <rPh sb="13" eb="14">
      <t>ゴウ</t>
    </rPh>
    <phoneticPr fontId="2"/>
  </si>
  <si>
    <t>☆　主として重症心身障がい児を通わせる事業所</t>
    <rPh sb="2" eb="3">
      <t>オモ</t>
    </rPh>
    <rPh sb="6" eb="8">
      <t>ジュウショウ</t>
    </rPh>
    <rPh sb="8" eb="10">
      <t>シンシン</t>
    </rPh>
    <rPh sb="10" eb="11">
      <t>ショウ</t>
    </rPh>
    <rPh sb="13" eb="14">
      <t>ジ</t>
    </rPh>
    <rPh sb="15" eb="16">
      <t>カヨ</t>
    </rPh>
    <rPh sb="19" eb="22">
      <t>ジギョウショ</t>
    </rPh>
    <phoneticPr fontId="2"/>
  </si>
  <si>
    <t>596-0102</t>
    <phoneticPr fontId="2"/>
  </si>
  <si>
    <t>567-0851</t>
    <phoneticPr fontId="2"/>
  </si>
  <si>
    <t>072-652-3733</t>
    <phoneticPr fontId="2"/>
  </si>
  <si>
    <t>0721-26-7312</t>
    <phoneticPr fontId="2"/>
  </si>
  <si>
    <t>072-634-5624</t>
    <phoneticPr fontId="2"/>
  </si>
  <si>
    <t>567-0072</t>
    <phoneticPr fontId="2"/>
  </si>
  <si>
    <t>茨木市郡五丁目22番34号ブランドール山中１階</t>
    <rPh sb="0" eb="2">
      <t>イバラギ</t>
    </rPh>
    <rPh sb="2" eb="3">
      <t>シ</t>
    </rPh>
    <rPh sb="3" eb="4">
      <t>コオリ</t>
    </rPh>
    <rPh sb="4" eb="7">
      <t>ゴチョウメ</t>
    </rPh>
    <rPh sb="9" eb="10">
      <t>バン</t>
    </rPh>
    <rPh sb="12" eb="13">
      <t>ゴウ</t>
    </rPh>
    <rPh sb="19" eb="21">
      <t>ヤマナカ</t>
    </rPh>
    <rPh sb="22" eb="23">
      <t>カイ</t>
    </rPh>
    <phoneticPr fontId="2"/>
  </si>
  <si>
    <t>0721-69-7909</t>
    <phoneticPr fontId="2"/>
  </si>
  <si>
    <t>0721-69-7913</t>
    <phoneticPr fontId="2"/>
  </si>
  <si>
    <t>586-0068</t>
    <phoneticPr fontId="2"/>
  </si>
  <si>
    <t>河内長野市北青葉台２-16Lache１ns　Grun３階</t>
    <rPh sb="5" eb="9">
      <t>キタアオバダイ</t>
    </rPh>
    <rPh sb="27" eb="28">
      <t>カイ</t>
    </rPh>
    <phoneticPr fontId="2"/>
  </si>
  <si>
    <t>放課後等デイサービスげんきハウス</t>
    <rPh sb="0" eb="3">
      <t>ホウカゴ</t>
    </rPh>
    <rPh sb="3" eb="4">
      <t>トウ</t>
    </rPh>
    <phoneticPr fontId="4"/>
  </si>
  <si>
    <t>571-0048</t>
    <phoneticPr fontId="2"/>
  </si>
  <si>
    <t>06-6907-5353</t>
    <phoneticPr fontId="2"/>
  </si>
  <si>
    <t>06-6907-6363</t>
    <phoneticPr fontId="2"/>
  </si>
  <si>
    <t>門真市新橋町13-15サンリーフ21　１Ｆ</t>
    <phoneticPr fontId="2"/>
  </si>
  <si>
    <t>箕面市萱野一丁目19番４号箕面市立萱野中央人権文化センター内</t>
    <phoneticPr fontId="2"/>
  </si>
  <si>
    <t>特定非営利活動法人暮らしづくりネットワーク北芝</t>
  </si>
  <si>
    <t>072-722-7400</t>
    <phoneticPr fontId="2"/>
  </si>
  <si>
    <t>072-724-9698</t>
    <phoneticPr fontId="2"/>
  </si>
  <si>
    <t>562-0014</t>
    <phoneticPr fontId="2"/>
  </si>
  <si>
    <t>566-0001</t>
    <phoneticPr fontId="2"/>
  </si>
  <si>
    <t>567-0806</t>
    <phoneticPr fontId="2"/>
  </si>
  <si>
    <t>門真市障がい者福祉センター放課後等デイサービスすてっぷ</t>
  </si>
  <si>
    <t>門真市御堂町14番１号</t>
    <phoneticPr fontId="2"/>
  </si>
  <si>
    <t>株式会社オールケアライフ</t>
  </si>
  <si>
    <t>はっぴーすまいる</t>
    <phoneticPr fontId="2"/>
  </si>
  <si>
    <t>06-6904-6812</t>
    <phoneticPr fontId="2"/>
  </si>
  <si>
    <t>571-0064</t>
    <phoneticPr fontId="2"/>
  </si>
  <si>
    <t>563-0021</t>
    <phoneticPr fontId="2"/>
  </si>
  <si>
    <t>合同会社はっぴーすまいる</t>
  </si>
  <si>
    <t>池田市畑一丁目５番29号</t>
    <phoneticPr fontId="2"/>
  </si>
  <si>
    <t>こころｐｌｕｓ</t>
  </si>
  <si>
    <t>泉南市信達大苗代249番地</t>
    <phoneticPr fontId="2"/>
  </si>
  <si>
    <t>特定非営利活動法人地域福祉創造協会ウインク</t>
  </si>
  <si>
    <t>590-0505</t>
    <phoneticPr fontId="2"/>
  </si>
  <si>
    <t>567-0850</t>
    <phoneticPr fontId="2"/>
  </si>
  <si>
    <t>そら五月ヶ丘</t>
    <phoneticPr fontId="2"/>
  </si>
  <si>
    <t>泉南郡熊取町五月ケ丘二丁目１番25号</t>
    <phoneticPr fontId="2"/>
  </si>
  <si>
    <t>株式会社ジョワ</t>
    <phoneticPr fontId="2"/>
  </si>
  <si>
    <t>ほっこりの里</t>
    <phoneticPr fontId="2"/>
  </si>
  <si>
    <t>社会福祉法人ほっこり福祉会</t>
    <phoneticPr fontId="2"/>
  </si>
  <si>
    <t>ドリームケアデイサービス如意谷</t>
    <phoneticPr fontId="2"/>
  </si>
  <si>
    <t>箕面市如意谷三丁目１番12号</t>
    <phoneticPr fontId="2"/>
  </si>
  <si>
    <t>有限会社ドリームケア</t>
    <phoneticPr fontId="2"/>
  </si>
  <si>
    <t>児童発達支援ポラリス運動day</t>
    <phoneticPr fontId="2"/>
  </si>
  <si>
    <t>大東市赤井一丁目15番１号大東ビル１　２階</t>
    <phoneticPr fontId="2"/>
  </si>
  <si>
    <t>一般社団法人ポラリス</t>
    <phoneticPr fontId="2"/>
  </si>
  <si>
    <t>放課後等デイサービス事業所どり～むはうす</t>
    <phoneticPr fontId="2"/>
  </si>
  <si>
    <t>守口市寺内町一丁目８番７号創建ビル１階及び２階</t>
    <phoneticPr fontId="2"/>
  </si>
  <si>
    <t>株式会社ドリームフューチャー</t>
    <phoneticPr fontId="2"/>
  </si>
  <si>
    <t>障がい児通所支援北摂ぴょんぴょん教室</t>
    <phoneticPr fontId="2"/>
  </si>
  <si>
    <t>摂津市正雀本町二丁目21番1号イー・ティー・ワンビル２階</t>
    <phoneticPr fontId="2"/>
  </si>
  <si>
    <t>社会福祉法人大阪府肢体不自由者協会</t>
    <phoneticPr fontId="2"/>
  </si>
  <si>
    <t>06-6155-6503</t>
    <phoneticPr fontId="2"/>
  </si>
  <si>
    <t>566-0024</t>
    <phoneticPr fontId="2"/>
  </si>
  <si>
    <t>072-871-2726</t>
    <phoneticPr fontId="2"/>
  </si>
  <si>
    <t>072-871-2727</t>
    <phoneticPr fontId="2"/>
  </si>
  <si>
    <t>574-0046</t>
    <phoneticPr fontId="2"/>
  </si>
  <si>
    <t>06-6994-8560</t>
    <phoneticPr fontId="2"/>
  </si>
  <si>
    <t>06-6994-8561</t>
    <phoneticPr fontId="2"/>
  </si>
  <si>
    <t>570-0056</t>
    <phoneticPr fontId="2"/>
  </si>
  <si>
    <t>590-0445</t>
    <phoneticPr fontId="2"/>
  </si>
  <si>
    <t>072-700-7761</t>
    <phoneticPr fontId="2"/>
  </si>
  <si>
    <t>072-700-7762</t>
    <phoneticPr fontId="2"/>
  </si>
  <si>
    <t>562-0011</t>
    <phoneticPr fontId="2"/>
  </si>
  <si>
    <t>ゴールデンハウス</t>
  </si>
  <si>
    <t>すいっちＪｒ</t>
    <phoneticPr fontId="2"/>
  </si>
  <si>
    <t>フレンド</t>
    <phoneticPr fontId="2"/>
  </si>
  <si>
    <t>みつばち加神アフタースクール</t>
    <rPh sb="4" eb="6">
      <t>カシン</t>
    </rPh>
    <phoneticPr fontId="2"/>
  </si>
  <si>
    <t>072-750-0303</t>
    <phoneticPr fontId="2"/>
  </si>
  <si>
    <t>072-750-0505</t>
    <phoneticPr fontId="2"/>
  </si>
  <si>
    <t>563-0024</t>
    <phoneticPr fontId="2"/>
  </si>
  <si>
    <t>池田市鉢塚一丁目８番２号</t>
    <rPh sb="0" eb="3">
      <t>イケダシ</t>
    </rPh>
    <rPh sb="3" eb="5">
      <t>ハチヅカ</t>
    </rPh>
    <rPh sb="5" eb="8">
      <t>イッチョウメ</t>
    </rPh>
    <rPh sb="9" eb="10">
      <t>バン</t>
    </rPh>
    <rPh sb="11" eb="12">
      <t>ゴウ</t>
    </rPh>
    <phoneticPr fontId="2"/>
  </si>
  <si>
    <t>特定非営利活動法人みんな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</si>
  <si>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582-0024</t>
    <phoneticPr fontId="2"/>
  </si>
  <si>
    <t>072-921-3434</t>
    <phoneticPr fontId="2"/>
  </si>
  <si>
    <t>柏原市大正二丁目５番５号</t>
    <rPh sb="5" eb="8">
      <t>ニチョウメ</t>
    </rPh>
    <rPh sb="9" eb="10">
      <t>バン</t>
    </rPh>
    <rPh sb="11" eb="12">
      <t>ゴウ</t>
    </rPh>
    <phoneticPr fontId="2"/>
  </si>
  <si>
    <t>柏原市田辺一丁目２番22号</t>
    <phoneticPr fontId="2"/>
  </si>
  <si>
    <t>582-0009</t>
    <phoneticPr fontId="2"/>
  </si>
  <si>
    <t>072-970-6669</t>
    <phoneticPr fontId="2"/>
  </si>
  <si>
    <t>フレンズ株式会社</t>
    <rPh sb="4" eb="8">
      <t>カブシキガイシャ</t>
    </rPh>
    <phoneticPr fontId="2"/>
  </si>
  <si>
    <t>072-275-6830</t>
    <phoneticPr fontId="2"/>
  </si>
  <si>
    <t>072-275-6831</t>
    <phoneticPr fontId="2"/>
  </si>
  <si>
    <t>590-0521</t>
    <phoneticPr fontId="2"/>
  </si>
  <si>
    <t>597-0071</t>
    <phoneticPr fontId="2"/>
  </si>
  <si>
    <t>貝塚市加神二丁目15番28号</t>
    <rPh sb="0" eb="3">
      <t>カイヅカシ</t>
    </rPh>
    <rPh sb="3" eb="5">
      <t>カシン</t>
    </rPh>
    <rPh sb="5" eb="8">
      <t>ニチョウメ</t>
    </rPh>
    <rPh sb="10" eb="11">
      <t>バン</t>
    </rPh>
    <rPh sb="13" eb="14">
      <t>ゴウ</t>
    </rPh>
    <phoneticPr fontId="2"/>
  </si>
  <si>
    <t>特定非営利活動法人彩福祉会</t>
    <rPh sb="0" eb="2">
      <t>トクテイ</t>
    </rPh>
    <rPh sb="2" eb="5">
      <t>ヒエイリ</t>
    </rPh>
    <rPh sb="5" eb="7">
      <t>カツドウ</t>
    </rPh>
    <rPh sb="7" eb="9">
      <t>ホウジン</t>
    </rPh>
    <rPh sb="9" eb="10">
      <t>イロドリ</t>
    </rPh>
    <rPh sb="10" eb="12">
      <t>フクシ</t>
    </rPh>
    <rPh sb="12" eb="13">
      <t>カイ</t>
    </rPh>
    <phoneticPr fontId="2"/>
  </si>
  <si>
    <t>072-425-4066</t>
    <phoneticPr fontId="2"/>
  </si>
  <si>
    <t>株式会社泰らぎ</t>
    <rPh sb="0" eb="2">
      <t>カブシキ</t>
    </rPh>
    <rPh sb="2" eb="4">
      <t>ガイシャ</t>
    </rPh>
    <rPh sb="4" eb="5">
      <t>ヤス</t>
    </rPh>
    <phoneticPr fontId="2"/>
  </si>
  <si>
    <t>072-921-3434</t>
    <phoneticPr fontId="2"/>
  </si>
  <si>
    <t>放課後デイサービスはつらつ柏原</t>
    <rPh sb="0" eb="3">
      <t>ホウカゴ</t>
    </rPh>
    <rPh sb="13" eb="15">
      <t>カシハラ</t>
    </rPh>
    <phoneticPr fontId="2"/>
  </si>
  <si>
    <t>陽だまり</t>
    <rPh sb="0" eb="1">
      <t>ヒ</t>
    </rPh>
    <phoneticPr fontId="2"/>
  </si>
  <si>
    <t>584-0048</t>
    <phoneticPr fontId="2"/>
  </si>
  <si>
    <t>富田林市西板持町二丁目１番38号附１</t>
    <rPh sb="0" eb="4">
      <t>トンダバヤシシ</t>
    </rPh>
    <rPh sb="4" eb="8">
      <t>ニシイタモチチョウ</t>
    </rPh>
    <rPh sb="8" eb="11">
      <t>ニチョウメ</t>
    </rPh>
    <rPh sb="12" eb="13">
      <t>バン</t>
    </rPh>
    <rPh sb="15" eb="16">
      <t>ゴウ</t>
    </rPh>
    <rPh sb="16" eb="17">
      <t>フ</t>
    </rPh>
    <phoneticPr fontId="2"/>
  </si>
  <si>
    <t>一般社団法人スマイル・１</t>
    <rPh sb="0" eb="2">
      <t>イッパン</t>
    </rPh>
    <rPh sb="2" eb="4">
      <t>シャダン</t>
    </rPh>
    <rPh sb="4" eb="6">
      <t>ホウジン</t>
    </rPh>
    <phoneticPr fontId="2"/>
  </si>
  <si>
    <t>0721-21-6449</t>
    <phoneticPr fontId="2"/>
  </si>
  <si>
    <t>0721-21-5571</t>
    <phoneticPr fontId="2"/>
  </si>
  <si>
    <t>ぽんぽこはうす</t>
    <phoneticPr fontId="2"/>
  </si>
  <si>
    <t>583-0011</t>
    <phoneticPr fontId="2"/>
  </si>
  <si>
    <t>藤井寺市沢田一丁目26番32号</t>
    <rPh sb="0" eb="4">
      <t>フジイデラシ</t>
    </rPh>
    <rPh sb="4" eb="6">
      <t>サワダ</t>
    </rPh>
    <rPh sb="6" eb="9">
      <t>イッチョウメ</t>
    </rPh>
    <rPh sb="11" eb="12">
      <t>バン</t>
    </rPh>
    <rPh sb="14" eb="15">
      <t>ゴウ</t>
    </rPh>
    <phoneticPr fontId="2"/>
  </si>
  <si>
    <t>株式会社ＰＲＯｍｅｓｓａ</t>
    <rPh sb="0" eb="4">
      <t>カブシキガイシャ</t>
    </rPh>
    <phoneticPr fontId="2"/>
  </si>
  <si>
    <t>072-926-8088</t>
    <phoneticPr fontId="2"/>
  </si>
  <si>
    <t>072-926-8089</t>
    <phoneticPr fontId="2"/>
  </si>
  <si>
    <t>Ｔｉｃｋｌｅ　Ｔｉｃｋｌｅ</t>
    <phoneticPr fontId="2"/>
  </si>
  <si>
    <t>583-0035</t>
    <phoneticPr fontId="2"/>
  </si>
  <si>
    <t>藤井寺市北岡一丁目３番10号</t>
    <rPh sb="0" eb="4">
      <t>フジイデラシ</t>
    </rPh>
    <rPh sb="4" eb="6">
      <t>キタオカ</t>
    </rPh>
    <rPh sb="6" eb="9">
      <t>イッチョウメ</t>
    </rPh>
    <rPh sb="10" eb="11">
      <t>バン</t>
    </rPh>
    <rPh sb="13" eb="14">
      <t>ゴウ</t>
    </rPh>
    <phoneticPr fontId="2"/>
  </si>
  <si>
    <t>合同会社稲康会</t>
    <rPh sb="0" eb="2">
      <t>ゴウドウ</t>
    </rPh>
    <rPh sb="2" eb="4">
      <t>ガイシャ</t>
    </rPh>
    <rPh sb="4" eb="5">
      <t>イナ</t>
    </rPh>
    <rPh sb="5" eb="6">
      <t>ヤス</t>
    </rPh>
    <rPh sb="6" eb="7">
      <t>カイ</t>
    </rPh>
    <phoneticPr fontId="2"/>
  </si>
  <si>
    <t>072-926-8340</t>
    <phoneticPr fontId="2"/>
  </si>
  <si>
    <t>571-0046</t>
    <phoneticPr fontId="2"/>
  </si>
  <si>
    <t>門真市本町14番13号</t>
    <rPh sb="0" eb="2">
      <t>カドマシ</t>
    </rPh>
    <rPh sb="2" eb="4">
      <t>ホンマチ</t>
    </rPh>
    <rPh sb="6" eb="7">
      <t>バン</t>
    </rPh>
    <rPh sb="9" eb="10">
      <t>ゴウ</t>
    </rPh>
    <phoneticPr fontId="2"/>
  </si>
  <si>
    <t>特定非営利活動法人門真市手をつなぐ育成会</t>
    <rPh sb="0" eb="2">
      <t>トクテイ</t>
    </rPh>
    <rPh sb="2" eb="5">
      <t>ヒエイリ</t>
    </rPh>
    <rPh sb="5" eb="7">
      <t>カツドウ</t>
    </rPh>
    <rPh sb="7" eb="9">
      <t>ホウジン</t>
    </rPh>
    <rPh sb="9" eb="12">
      <t>カドマシ</t>
    </rPh>
    <rPh sb="12" eb="13">
      <t>テ</t>
    </rPh>
    <rPh sb="17" eb="20">
      <t>イクセイカイ</t>
    </rPh>
    <phoneticPr fontId="2"/>
  </si>
  <si>
    <t>576-0041</t>
    <phoneticPr fontId="2"/>
  </si>
  <si>
    <t>072-894-1911</t>
    <phoneticPr fontId="2"/>
  </si>
  <si>
    <t>072-894-1912</t>
    <phoneticPr fontId="2"/>
  </si>
  <si>
    <t>デイセンターわくわく</t>
    <phoneticPr fontId="2"/>
  </si>
  <si>
    <t>590-0504</t>
    <phoneticPr fontId="2"/>
  </si>
  <si>
    <t>072-483-3082</t>
    <phoneticPr fontId="2"/>
  </si>
  <si>
    <t>072-483-9553</t>
    <phoneticPr fontId="2"/>
  </si>
  <si>
    <t>泉南市信達市場1222番地12</t>
    <rPh sb="0" eb="3">
      <t>センナンシ</t>
    </rPh>
    <rPh sb="3" eb="7">
      <t>シンダチイチバ</t>
    </rPh>
    <rPh sb="5" eb="7">
      <t>イチバ</t>
    </rPh>
    <rPh sb="11" eb="13">
      <t>バンチ</t>
    </rPh>
    <phoneticPr fontId="2"/>
  </si>
  <si>
    <t>児童デイサービスばらの木</t>
    <rPh sb="0" eb="2">
      <t>ジドウ</t>
    </rPh>
    <rPh sb="11" eb="12">
      <t>キ</t>
    </rPh>
    <phoneticPr fontId="2"/>
  </si>
  <si>
    <t>運動療育クラブのあ泉北和泉</t>
    <rPh sb="0" eb="2">
      <t>ウンドウ</t>
    </rPh>
    <rPh sb="2" eb="4">
      <t>リョウイク</t>
    </rPh>
    <rPh sb="9" eb="10">
      <t>セン</t>
    </rPh>
    <rPh sb="10" eb="11">
      <t>ホク</t>
    </rPh>
    <rPh sb="11" eb="13">
      <t>イズミ</t>
    </rPh>
    <phoneticPr fontId="2"/>
  </si>
  <si>
    <t>一般社団法人のあ</t>
    <rPh sb="0" eb="2">
      <t>イッパン</t>
    </rPh>
    <rPh sb="2" eb="4">
      <t>シャダン</t>
    </rPh>
    <rPh sb="4" eb="6">
      <t>ホウジン</t>
    </rPh>
    <phoneticPr fontId="2"/>
  </si>
  <si>
    <t>0725-92-8455</t>
    <phoneticPr fontId="2"/>
  </si>
  <si>
    <t>594-0042</t>
    <phoneticPr fontId="2"/>
  </si>
  <si>
    <t>594-0071</t>
    <phoneticPr fontId="2"/>
  </si>
  <si>
    <t>562-0025</t>
    <phoneticPr fontId="2"/>
  </si>
  <si>
    <t>072-814-7757</t>
    <phoneticPr fontId="2"/>
  </si>
  <si>
    <t>575-0062</t>
    <phoneticPr fontId="2"/>
  </si>
  <si>
    <t>072-652-3734</t>
    <phoneticPr fontId="2"/>
  </si>
  <si>
    <t>和泉市箕形町一丁目２番６号</t>
    <rPh sb="0" eb="3">
      <t>イズミシ</t>
    </rPh>
    <rPh sb="3" eb="5">
      <t>ミノカタ</t>
    </rPh>
    <rPh sb="5" eb="6">
      <t>マチ</t>
    </rPh>
    <rPh sb="6" eb="9">
      <t>イッチョウメ</t>
    </rPh>
    <rPh sb="10" eb="11">
      <t>バン</t>
    </rPh>
    <rPh sb="12" eb="13">
      <t>ゴウ</t>
    </rPh>
    <phoneticPr fontId="2"/>
  </si>
  <si>
    <t>ｆｌａｔ清滝店</t>
    <rPh sb="4" eb="6">
      <t>キヨタキ</t>
    </rPh>
    <rPh sb="6" eb="7">
      <t>テン</t>
    </rPh>
    <phoneticPr fontId="2"/>
  </si>
  <si>
    <t>株式会社ｆｌａｔ</t>
    <rPh sb="0" eb="2">
      <t>カブシキ</t>
    </rPh>
    <rPh sb="2" eb="4">
      <t>カイシャ</t>
    </rPh>
    <phoneticPr fontId="2"/>
  </si>
  <si>
    <t>みずいろはうす</t>
    <phoneticPr fontId="2"/>
  </si>
  <si>
    <t>合同会社からふるぱーとなーず</t>
    <rPh sb="0" eb="2">
      <t>ゴウドウ</t>
    </rPh>
    <rPh sb="2" eb="4">
      <t>カイシャ</t>
    </rPh>
    <phoneticPr fontId="2"/>
  </si>
  <si>
    <t>アスレチッククラブこっとん</t>
    <phoneticPr fontId="2"/>
  </si>
  <si>
    <t>一般社団法人SEED</t>
    <rPh sb="0" eb="2">
      <t>イッパン</t>
    </rPh>
    <rPh sb="2" eb="4">
      <t>シャダン</t>
    </rPh>
    <rPh sb="4" eb="6">
      <t>ホウジン</t>
    </rPh>
    <phoneticPr fontId="2"/>
  </si>
  <si>
    <t>放課後等デイサービスりーふ</t>
    <rPh sb="0" eb="2">
      <t>ホウカゴ</t>
    </rPh>
    <rPh sb="2" eb="3">
      <t>トウ</t>
    </rPh>
    <phoneticPr fontId="2"/>
  </si>
  <si>
    <t>株式会社土原造園</t>
    <rPh sb="0" eb="2">
      <t>カブシキ</t>
    </rPh>
    <rPh sb="2" eb="4">
      <t>カイシャ</t>
    </rPh>
    <rPh sb="4" eb="6">
      <t>ツチハラ</t>
    </rPh>
    <rPh sb="6" eb="8">
      <t>ゾウエン</t>
    </rPh>
    <phoneticPr fontId="2"/>
  </si>
  <si>
    <t>一般社団法人あまみ徳之島ライフサポート</t>
    <rPh sb="0" eb="2">
      <t>イッパン</t>
    </rPh>
    <rPh sb="2" eb="4">
      <t>シャダン</t>
    </rPh>
    <rPh sb="4" eb="6">
      <t>ホウジン</t>
    </rPh>
    <rPh sb="9" eb="12">
      <t>トクノシマ</t>
    </rPh>
    <phoneticPr fontId="2"/>
  </si>
  <si>
    <t>とことこ</t>
    <phoneticPr fontId="2"/>
  </si>
  <si>
    <t>ＮＰＯ法人Ｖｉｅｗぷらす</t>
    <rPh sb="3" eb="5">
      <t>ホウジン</t>
    </rPh>
    <phoneticPr fontId="2"/>
  </si>
  <si>
    <t>スイートピー</t>
    <phoneticPr fontId="2"/>
  </si>
  <si>
    <t>株式会社スイートピー</t>
    <rPh sb="0" eb="2">
      <t>カブシキ</t>
    </rPh>
    <rPh sb="2" eb="4">
      <t>カイシャ</t>
    </rPh>
    <phoneticPr fontId="2"/>
  </si>
  <si>
    <t>放課後等デイサービス事業所ぽっぷこーん</t>
    <rPh sb="0" eb="3">
      <t>ホウカゴ</t>
    </rPh>
    <rPh sb="3" eb="4">
      <t>トウ</t>
    </rPh>
    <rPh sb="10" eb="12">
      <t>ジギョウ</t>
    </rPh>
    <rPh sb="12" eb="13">
      <t>ショ</t>
    </rPh>
    <phoneticPr fontId="2"/>
  </si>
  <si>
    <t>株式会社グッド・ケア・グループ</t>
    <rPh sb="0" eb="2">
      <t>カブシキ</t>
    </rPh>
    <rPh sb="2" eb="4">
      <t>カイシャ</t>
    </rPh>
    <phoneticPr fontId="2"/>
  </si>
  <si>
    <t>社会福祉法人大阪水上隣保館</t>
    <rPh sb="0" eb="2">
      <t>シャカイ</t>
    </rPh>
    <rPh sb="2" eb="4">
      <t>フクシ</t>
    </rPh>
    <rPh sb="4" eb="6">
      <t>ホウジン</t>
    </rPh>
    <rPh sb="6" eb="8">
      <t>オオサカ</t>
    </rPh>
    <rPh sb="8" eb="10">
      <t>スイジョウ</t>
    </rPh>
    <rPh sb="10" eb="11">
      <t>リン</t>
    </rPh>
    <rPh sb="11" eb="12">
      <t>ホ</t>
    </rPh>
    <rPh sb="12" eb="13">
      <t>カン</t>
    </rPh>
    <phoneticPr fontId="2"/>
  </si>
  <si>
    <t>06-6780-4212</t>
    <phoneticPr fontId="2"/>
  </si>
  <si>
    <t>06-6780-4213</t>
    <phoneticPr fontId="2"/>
  </si>
  <si>
    <t>570-0048</t>
    <phoneticPr fontId="2"/>
  </si>
  <si>
    <t>守口市寺方本通三丁目１番21号</t>
    <rPh sb="0" eb="3">
      <t>モリグチシ</t>
    </rPh>
    <rPh sb="3" eb="7">
      <t>テラカタホンドオリ</t>
    </rPh>
    <rPh sb="7" eb="10">
      <t>サンチョウメ</t>
    </rPh>
    <rPh sb="11" eb="12">
      <t>バン</t>
    </rPh>
    <rPh sb="14" eb="15">
      <t>ゴウ</t>
    </rPh>
    <phoneticPr fontId="2"/>
  </si>
  <si>
    <t>072-425-0843</t>
    <phoneticPr fontId="2"/>
  </si>
  <si>
    <t>072-425-0845</t>
    <phoneticPr fontId="2"/>
  </si>
  <si>
    <t>598-0032</t>
    <phoneticPr fontId="2"/>
  </si>
  <si>
    <t>泉佐野市新安松一丁目４番16号</t>
    <rPh sb="4" eb="5">
      <t>シン</t>
    </rPh>
    <rPh sb="5" eb="7">
      <t>ヤスマツ</t>
    </rPh>
    <rPh sb="7" eb="10">
      <t>イッチョウメ</t>
    </rPh>
    <rPh sb="11" eb="12">
      <t>バン</t>
    </rPh>
    <rPh sb="14" eb="15">
      <t>ゴウ</t>
    </rPh>
    <phoneticPr fontId="2"/>
  </si>
  <si>
    <t>072-467-1855</t>
    <phoneticPr fontId="2"/>
  </si>
  <si>
    <t>072-467-1880</t>
    <phoneticPr fontId="2"/>
  </si>
  <si>
    <t>598-0021</t>
    <phoneticPr fontId="2"/>
  </si>
  <si>
    <t>泉佐野市日根野415番地</t>
    <rPh sb="0" eb="4">
      <t>イズミサノシ</t>
    </rPh>
    <rPh sb="4" eb="7">
      <t>ヒネノ</t>
    </rPh>
    <rPh sb="10" eb="12">
      <t>バンチ</t>
    </rPh>
    <phoneticPr fontId="2"/>
  </si>
  <si>
    <t>072-665-5000</t>
    <phoneticPr fontId="2"/>
  </si>
  <si>
    <t>072-665-5111</t>
    <phoneticPr fontId="2"/>
  </si>
  <si>
    <t>566-0064</t>
    <phoneticPr fontId="2"/>
  </si>
  <si>
    <t>摂津市鳥飼中二丁目４番36号101</t>
    <rPh sb="5" eb="6">
      <t>ナカ</t>
    </rPh>
    <rPh sb="6" eb="9">
      <t>ニチョウメ</t>
    </rPh>
    <rPh sb="10" eb="11">
      <t>バン</t>
    </rPh>
    <rPh sb="13" eb="14">
      <t>ゴウ</t>
    </rPh>
    <phoneticPr fontId="2"/>
  </si>
  <si>
    <t>06-6155-4448</t>
    <phoneticPr fontId="2"/>
  </si>
  <si>
    <t>566-0001</t>
    <phoneticPr fontId="2"/>
  </si>
  <si>
    <t>072-863-1013</t>
    <phoneticPr fontId="2"/>
  </si>
  <si>
    <t>四條畷市清滝新町５番13号NESTビル２階</t>
    <rPh sb="0" eb="3">
      <t>シジョウナワテ</t>
    </rPh>
    <rPh sb="3" eb="4">
      <t>シ</t>
    </rPh>
    <rPh sb="4" eb="8">
      <t>キヨタキシンマチ</t>
    </rPh>
    <rPh sb="9" eb="10">
      <t>バン</t>
    </rPh>
    <rPh sb="12" eb="13">
      <t>ゴウ</t>
    </rPh>
    <rPh sb="20" eb="21">
      <t>カイ</t>
    </rPh>
    <phoneticPr fontId="2"/>
  </si>
  <si>
    <t>放課後等デイサービスひまわり</t>
    <rPh sb="0" eb="3">
      <t>ホウカゴ</t>
    </rPh>
    <rPh sb="3" eb="4">
      <t>トウ</t>
    </rPh>
    <phoneticPr fontId="2"/>
  </si>
  <si>
    <t>摂津市立めばえ園</t>
    <rPh sb="0" eb="4">
      <t>セッツシリツ</t>
    </rPh>
    <rPh sb="7" eb="8">
      <t>エン</t>
    </rPh>
    <phoneticPr fontId="2"/>
  </si>
  <si>
    <t>オールケア大日</t>
    <rPh sb="5" eb="7">
      <t>ダイニチ</t>
    </rPh>
    <phoneticPr fontId="2"/>
  </si>
  <si>
    <t>特定非営利活動法人子ども・若もの支援ネットワーク大阪</t>
    <rPh sb="0" eb="2">
      <t>トクテイ</t>
    </rPh>
    <rPh sb="2" eb="5">
      <t>ヒエイリ</t>
    </rPh>
    <rPh sb="5" eb="7">
      <t>カツドウ</t>
    </rPh>
    <rPh sb="7" eb="9">
      <t>ホウジン</t>
    </rPh>
    <rPh sb="9" eb="10">
      <t>コ</t>
    </rPh>
    <rPh sb="13" eb="14">
      <t>ワカ</t>
    </rPh>
    <rPh sb="16" eb="18">
      <t>シエン</t>
    </rPh>
    <rPh sb="24" eb="26">
      <t>オオサカ</t>
    </rPh>
    <phoneticPr fontId="3"/>
  </si>
  <si>
    <t>社会福祉法人光生会</t>
    <phoneticPr fontId="2"/>
  </si>
  <si>
    <t>スマイルファクトリー</t>
  </si>
  <si>
    <t>特定非営利活動法人トイボックス</t>
  </si>
  <si>
    <t>きらり</t>
  </si>
  <si>
    <t>株式会社にじいろ</t>
  </si>
  <si>
    <t>交野市幾野一丁目37番13号１階中央区画</t>
    <phoneticPr fontId="2"/>
  </si>
  <si>
    <t>072-895-5552</t>
    <phoneticPr fontId="2"/>
  </si>
  <si>
    <t>072-895-5553</t>
    <phoneticPr fontId="2"/>
  </si>
  <si>
    <t>576-0054</t>
    <phoneticPr fontId="2"/>
  </si>
  <si>
    <t>ぽかぽか</t>
    <phoneticPr fontId="2"/>
  </si>
  <si>
    <t>児童福祉サービスＬａｒｉｍａｒ</t>
    <rPh sb="0" eb="2">
      <t>ジドウ</t>
    </rPh>
    <rPh sb="2" eb="4">
      <t>フクシ</t>
    </rPh>
    <phoneticPr fontId="2"/>
  </si>
  <si>
    <t>特定非営利活動法人ぽかぽか</t>
  </si>
  <si>
    <t>柏原市法善寺四丁目10番29号</t>
    <phoneticPr fontId="2"/>
  </si>
  <si>
    <t>ＮＰＯ法人児童福祉サービスＬａｒｉｍａｒ</t>
  </si>
  <si>
    <t>貝塚市地蔵堂１番地８</t>
    <phoneticPr fontId="2"/>
  </si>
  <si>
    <t>072-433-3900</t>
    <phoneticPr fontId="2"/>
  </si>
  <si>
    <t>072-433-3915</t>
    <phoneticPr fontId="2"/>
  </si>
  <si>
    <t>597-0053</t>
    <phoneticPr fontId="2"/>
  </si>
  <si>
    <t>072-933-7575</t>
    <phoneticPr fontId="2"/>
  </si>
  <si>
    <t>582-0005</t>
    <phoneticPr fontId="2"/>
  </si>
  <si>
    <t>キッズ・レインボー</t>
    <phoneticPr fontId="2"/>
  </si>
  <si>
    <t>06-7161-3968</t>
    <phoneticPr fontId="2"/>
  </si>
  <si>
    <t>06-7165-7978</t>
    <phoneticPr fontId="2"/>
  </si>
  <si>
    <t>みんなの家</t>
    <rPh sb="4" eb="5">
      <t>イエ</t>
    </rPh>
    <phoneticPr fontId="2"/>
  </si>
  <si>
    <t>ジョイジョイ</t>
    <phoneticPr fontId="2"/>
  </si>
  <si>
    <t>はつかぜ</t>
    <phoneticPr fontId="2"/>
  </si>
  <si>
    <t>☆</t>
    <phoneticPr fontId="2"/>
  </si>
  <si>
    <t>合同会社イナツヒコ</t>
  </si>
  <si>
    <t>一般社団法人明日へのつむぎ</t>
  </si>
  <si>
    <t>茨木市駅前一丁目８番20号１階右側</t>
    <phoneticPr fontId="2"/>
  </si>
  <si>
    <t>茨木市水尾二丁目７番18号</t>
    <phoneticPr fontId="2"/>
  </si>
  <si>
    <t>株式会社サムアイズ</t>
  </si>
  <si>
    <t>発達サポートセンターつむぎ</t>
    <rPh sb="0" eb="2">
      <t>ハッタツ</t>
    </rPh>
    <phoneticPr fontId="2"/>
  </si>
  <si>
    <t>072-622-1818</t>
    <phoneticPr fontId="2"/>
  </si>
  <si>
    <t>072-622-1886</t>
    <phoneticPr fontId="2"/>
  </si>
  <si>
    <t>567-0888</t>
    <phoneticPr fontId="2"/>
  </si>
  <si>
    <t>567-0891</t>
    <phoneticPr fontId="2"/>
  </si>
  <si>
    <t>072-734-7922</t>
    <phoneticPr fontId="2"/>
  </si>
  <si>
    <t>562-0031</t>
    <phoneticPr fontId="2"/>
  </si>
  <si>
    <t>072-734-7923</t>
    <phoneticPr fontId="2"/>
  </si>
  <si>
    <t>575-0013</t>
    <phoneticPr fontId="2"/>
  </si>
  <si>
    <t>595-0024</t>
    <phoneticPr fontId="2"/>
  </si>
  <si>
    <t>宗教法人日本同盟基督教団茨木聖書教会</t>
    <rPh sb="16" eb="18">
      <t>キョウカイ</t>
    </rPh>
    <phoneticPr fontId="2"/>
  </si>
  <si>
    <t>595-0021</t>
    <phoneticPr fontId="2"/>
  </si>
  <si>
    <t>こころPal</t>
    <phoneticPr fontId="2"/>
  </si>
  <si>
    <t>ジェイ・エスステージジュニア</t>
    <phoneticPr fontId="2"/>
  </si>
  <si>
    <t>いきいきケアサポートにしの大東店</t>
  </si>
  <si>
    <t>児童発達支援・放課後等デイサービスＯｈａｎａ（オハナ）</t>
  </si>
  <si>
    <t>池田市宇保町７番１号</t>
    <phoneticPr fontId="2"/>
  </si>
  <si>
    <t>一般社団法人ＣＬＣ　Ｏｈａｎａ</t>
  </si>
  <si>
    <t>守口市高瀬町一丁目５番18号101号室</t>
    <rPh sb="0" eb="1">
      <t>モリ</t>
    </rPh>
    <phoneticPr fontId="2"/>
  </si>
  <si>
    <t>スバル・トータルプランニング株式会社</t>
  </si>
  <si>
    <t>大東市御供田四丁目４番11号ロイヤルメゾン千國１階右２号</t>
    <phoneticPr fontId="2"/>
  </si>
  <si>
    <t>合同会社放課後等デイサービスいきいき</t>
  </si>
  <si>
    <t>社会福祉法人門真共生福祉会</t>
  </si>
  <si>
    <t>072-734-8784</t>
    <phoneticPr fontId="2"/>
  </si>
  <si>
    <t>563-0042</t>
    <phoneticPr fontId="2"/>
  </si>
  <si>
    <t>06-4304-4585</t>
    <phoneticPr fontId="2"/>
  </si>
  <si>
    <t>06-4304-4589</t>
    <phoneticPr fontId="2"/>
  </si>
  <si>
    <t>570-0053</t>
    <phoneticPr fontId="2"/>
  </si>
  <si>
    <t>072-884-1606</t>
    <phoneticPr fontId="2"/>
  </si>
  <si>
    <t>571-0013</t>
    <phoneticPr fontId="2"/>
  </si>
  <si>
    <t>072-875-0131</t>
    <phoneticPr fontId="2"/>
  </si>
  <si>
    <t>072-875-0132</t>
    <phoneticPr fontId="2"/>
  </si>
  <si>
    <t>574-0025</t>
    <phoneticPr fontId="2"/>
  </si>
  <si>
    <t>072-483-5568</t>
    <phoneticPr fontId="2"/>
  </si>
  <si>
    <t>072-483-5569</t>
    <phoneticPr fontId="2"/>
  </si>
  <si>
    <t>072-486-5562</t>
    <phoneticPr fontId="2"/>
  </si>
  <si>
    <t>072-486-5561</t>
    <phoneticPr fontId="2"/>
  </si>
  <si>
    <t>06-6908-6161</t>
    <phoneticPr fontId="2"/>
  </si>
  <si>
    <t>あうる</t>
    <phoneticPr fontId="2"/>
  </si>
  <si>
    <t>ＹＣＣこども教育研究所きらきら</t>
    <rPh sb="5" eb="7">
      <t>キョウイク</t>
    </rPh>
    <rPh sb="7" eb="10">
      <t>ケンキュウショ</t>
    </rPh>
    <phoneticPr fontId="2"/>
  </si>
  <si>
    <t>ぽんぽこはうす２</t>
    <phoneticPr fontId="2"/>
  </si>
  <si>
    <t>一般社団法人ふらっと</t>
  </si>
  <si>
    <t>特定非営利活動法人みんな</t>
  </si>
  <si>
    <t>一般社団法人ＹＣＣこども教育研究所</t>
  </si>
  <si>
    <t>株式会社ＰＲＯmessa</t>
  </si>
  <si>
    <t>オーパ</t>
  </si>
  <si>
    <t>株式会社ＧＥＮ</t>
  </si>
  <si>
    <t>大東市住道二丁目２番110号大東サンメイツ２番館110号室</t>
    <phoneticPr fontId="2"/>
  </si>
  <si>
    <t>柏原市今町一丁目１番６号</t>
    <phoneticPr fontId="2"/>
  </si>
  <si>
    <t>門真市常盤町７番８号１－Ｂ</t>
    <phoneticPr fontId="2"/>
  </si>
  <si>
    <t>藤井寺市大井一丁目４番33号</t>
    <phoneticPr fontId="2"/>
  </si>
  <si>
    <t>泉南市信達牧野164番地４</t>
    <phoneticPr fontId="2"/>
  </si>
  <si>
    <t>072-812-2443</t>
    <phoneticPr fontId="2"/>
  </si>
  <si>
    <t>571-0078</t>
    <phoneticPr fontId="2"/>
  </si>
  <si>
    <t>582-0002</t>
    <phoneticPr fontId="2"/>
  </si>
  <si>
    <t>590-0522</t>
    <phoneticPr fontId="2"/>
  </si>
  <si>
    <t>072-483-0818</t>
    <phoneticPr fontId="2"/>
  </si>
  <si>
    <t>072-875-8113</t>
    <phoneticPr fontId="2"/>
  </si>
  <si>
    <t>072-875-8103</t>
    <phoneticPr fontId="2"/>
  </si>
  <si>
    <t>574-0026</t>
    <phoneticPr fontId="2"/>
  </si>
  <si>
    <t>072-812-2443</t>
    <phoneticPr fontId="2"/>
  </si>
  <si>
    <t>ぽっぷこーん大東</t>
    <rPh sb="6" eb="8">
      <t>ダイトウ</t>
    </rPh>
    <phoneticPr fontId="2"/>
  </si>
  <si>
    <t>たじりこころ園</t>
    <rPh sb="6" eb="7">
      <t>エン</t>
    </rPh>
    <phoneticPr fontId="2"/>
  </si>
  <si>
    <t>地域支援センター第２わとと</t>
    <rPh sb="0" eb="2">
      <t>チイキ</t>
    </rPh>
    <rPh sb="2" eb="4">
      <t>シエン</t>
    </rPh>
    <rPh sb="8" eb="9">
      <t>ダイ</t>
    </rPh>
    <phoneticPr fontId="2"/>
  </si>
  <si>
    <t>☆</t>
    <phoneticPr fontId="3"/>
  </si>
  <si>
    <t>社会福祉法人北摂福祉会</t>
  </si>
  <si>
    <t>羽曳野市白鳥一丁目12番５号西谷ビル１階</t>
    <phoneticPr fontId="2"/>
  </si>
  <si>
    <t>株式会社グッド・ケア・グループ</t>
  </si>
  <si>
    <t>072-737-9638</t>
  </si>
  <si>
    <t>072-737-9639</t>
  </si>
  <si>
    <t>598-0091</t>
    <phoneticPr fontId="2"/>
  </si>
  <si>
    <t>072-978-8989</t>
    <phoneticPr fontId="2"/>
  </si>
  <si>
    <t>583-0856</t>
    <phoneticPr fontId="2"/>
  </si>
  <si>
    <t>562-0001</t>
    <phoneticPr fontId="2"/>
  </si>
  <si>
    <t>☆</t>
    <phoneticPr fontId="2"/>
  </si>
  <si>
    <t>0721-26-7312</t>
    <phoneticPr fontId="2"/>
  </si>
  <si>
    <t>06-6904-6840</t>
    <phoneticPr fontId="2"/>
  </si>
  <si>
    <t>きらとまなぶ</t>
    <phoneticPr fontId="2"/>
  </si>
  <si>
    <t>みんなの木松原</t>
    <rPh sb="4" eb="5">
      <t>キ</t>
    </rPh>
    <rPh sb="5" eb="7">
      <t>マツバラ</t>
    </rPh>
    <phoneticPr fontId="2"/>
  </si>
  <si>
    <t>学園町学童デイホーム遊育園</t>
    <rPh sb="0" eb="2">
      <t>ガクエン</t>
    </rPh>
    <rPh sb="2" eb="3">
      <t>マチ</t>
    </rPh>
    <rPh sb="3" eb="5">
      <t>ガクドウ</t>
    </rPh>
    <rPh sb="10" eb="11">
      <t>ユウ</t>
    </rPh>
    <rPh sb="11" eb="12">
      <t>イク</t>
    </rPh>
    <rPh sb="12" eb="13">
      <t>エン</t>
    </rPh>
    <phoneticPr fontId="2"/>
  </si>
  <si>
    <t>リハこどもデイアイビー</t>
    <phoneticPr fontId="2"/>
  </si>
  <si>
    <t>ニューライフ株式会社</t>
  </si>
  <si>
    <t>摂津市学園町一丁目２番33号フェルティ摂津１Ｆ</t>
    <phoneticPr fontId="2"/>
  </si>
  <si>
    <t>社会福祉法人桃林会</t>
  </si>
  <si>
    <t>株式会社ｃｌａｕｄｉａ</t>
  </si>
  <si>
    <t>株式会社グランドアイビー</t>
  </si>
  <si>
    <t>584-0071</t>
    <phoneticPr fontId="2"/>
  </si>
  <si>
    <t>072-275-6974</t>
    <phoneticPr fontId="2"/>
  </si>
  <si>
    <t>072-275-6984</t>
    <phoneticPr fontId="2"/>
  </si>
  <si>
    <t>072-665-9125</t>
    <phoneticPr fontId="2"/>
  </si>
  <si>
    <t>0725-90-6123</t>
    <phoneticPr fontId="2"/>
  </si>
  <si>
    <t>0725-90-6124</t>
    <phoneticPr fontId="2"/>
  </si>
  <si>
    <t>595-0804</t>
    <phoneticPr fontId="2"/>
  </si>
  <si>
    <t>072-477-2037</t>
    <phoneticPr fontId="2"/>
  </si>
  <si>
    <t>072-446-7808</t>
    <phoneticPr fontId="2"/>
  </si>
  <si>
    <t>072-446-7807</t>
    <phoneticPr fontId="2"/>
  </si>
  <si>
    <t>597-0044</t>
    <phoneticPr fontId="2"/>
  </si>
  <si>
    <t>スマイルブーケ放課後等デイサービス　たんぽぽクラブ</t>
    <rPh sb="7" eb="11">
      <t>ホウカゴトウ</t>
    </rPh>
    <phoneticPr fontId="4"/>
  </si>
  <si>
    <t>072-737-5454</t>
    <phoneticPr fontId="2"/>
  </si>
  <si>
    <t>072-737-5854</t>
    <phoneticPr fontId="2"/>
  </si>
  <si>
    <t>562-0033</t>
    <phoneticPr fontId="2"/>
  </si>
  <si>
    <t>箕面市今宮四丁目20番２号</t>
    <rPh sb="0" eb="3">
      <t>ミノオシ</t>
    </rPh>
    <rPh sb="3" eb="5">
      <t>イマミヤ</t>
    </rPh>
    <rPh sb="5" eb="8">
      <t>ヨンチョウメ</t>
    </rPh>
    <rPh sb="10" eb="11">
      <t>バン</t>
    </rPh>
    <rPh sb="12" eb="13">
      <t>ゴウ</t>
    </rPh>
    <phoneticPr fontId="2"/>
  </si>
  <si>
    <t>放課後等デイサービスほほえみ</t>
    <rPh sb="0" eb="3">
      <t>ホウカゴ</t>
    </rPh>
    <rPh sb="3" eb="4">
      <t>トウ</t>
    </rPh>
    <phoneticPr fontId="2"/>
  </si>
  <si>
    <t>072-959-8688</t>
    <phoneticPr fontId="2"/>
  </si>
  <si>
    <t>583-0881</t>
    <phoneticPr fontId="2"/>
  </si>
  <si>
    <t>株式会社ステラサポート</t>
    <rPh sb="0" eb="3">
      <t>カブシキガイシャ</t>
    </rPh>
    <phoneticPr fontId="2"/>
  </si>
  <si>
    <t>羽曳野市島泉二丁目３番13号リバーサイドヒロハイム１階</t>
    <rPh sb="0" eb="4">
      <t>ハビキノシ</t>
    </rPh>
    <rPh sb="4" eb="5">
      <t>シマ</t>
    </rPh>
    <rPh sb="5" eb="6">
      <t>イズミ</t>
    </rPh>
    <rPh sb="6" eb="9">
      <t>ニチョウメ</t>
    </rPh>
    <rPh sb="10" eb="11">
      <t>バン</t>
    </rPh>
    <rPh sb="13" eb="14">
      <t>ゴウ</t>
    </rPh>
    <rPh sb="26" eb="27">
      <t>カイ</t>
    </rPh>
    <phoneticPr fontId="2"/>
  </si>
  <si>
    <t>でぃあはーつ</t>
    <phoneticPr fontId="2"/>
  </si>
  <si>
    <t>0725-24-3265</t>
    <phoneticPr fontId="2"/>
  </si>
  <si>
    <t>594-0003</t>
    <phoneticPr fontId="2"/>
  </si>
  <si>
    <t>和泉市太町570番地の９　２階</t>
    <rPh sb="0" eb="3">
      <t>イズミシ</t>
    </rPh>
    <rPh sb="3" eb="5">
      <t>タイチョウ</t>
    </rPh>
    <rPh sb="8" eb="10">
      <t>バンチ</t>
    </rPh>
    <rPh sb="14" eb="15">
      <t>カイ</t>
    </rPh>
    <phoneticPr fontId="2"/>
  </si>
  <si>
    <t>株式会社煌</t>
    <rPh sb="0" eb="2">
      <t>カブシキ</t>
    </rPh>
    <rPh sb="2" eb="4">
      <t>カイシャ</t>
    </rPh>
    <rPh sb="4" eb="5">
      <t>キラ</t>
    </rPh>
    <phoneticPr fontId="2"/>
  </si>
  <si>
    <t>児童発達支援・放課後等デイサービスにじ</t>
    <rPh sb="0" eb="2">
      <t>ジドウ</t>
    </rPh>
    <rPh sb="2" eb="4">
      <t>ハッタツ</t>
    </rPh>
    <rPh sb="4" eb="6">
      <t>シエン</t>
    </rPh>
    <rPh sb="7" eb="10">
      <t>ホウカゴ</t>
    </rPh>
    <rPh sb="10" eb="11">
      <t>トウ</t>
    </rPh>
    <phoneticPr fontId="2"/>
  </si>
  <si>
    <t>594-0013</t>
    <phoneticPr fontId="2"/>
  </si>
  <si>
    <t>和泉市鶴山台二丁目１番１号棟105</t>
    <rPh sb="0" eb="2">
      <t>イズミ</t>
    </rPh>
    <rPh sb="2" eb="3">
      <t>シ</t>
    </rPh>
    <rPh sb="3" eb="4">
      <t>ツル</t>
    </rPh>
    <rPh sb="6" eb="9">
      <t>ニチョウメ</t>
    </rPh>
    <rPh sb="10" eb="11">
      <t>バン</t>
    </rPh>
    <rPh sb="12" eb="14">
      <t>ゴウトウ</t>
    </rPh>
    <phoneticPr fontId="2"/>
  </si>
  <si>
    <t>有限会社北勝</t>
    <rPh sb="0" eb="2">
      <t>ユウゲン</t>
    </rPh>
    <rPh sb="2" eb="4">
      <t>カイシャ</t>
    </rPh>
    <rPh sb="4" eb="6">
      <t>ホクショウ</t>
    </rPh>
    <phoneticPr fontId="2"/>
  </si>
  <si>
    <t>放課後等デイサービスなう</t>
    <rPh sb="0" eb="3">
      <t>ホウカゴ</t>
    </rPh>
    <rPh sb="3" eb="4">
      <t>トウ</t>
    </rPh>
    <phoneticPr fontId="2"/>
  </si>
  <si>
    <t>岸和田市作才町1180番地１階</t>
    <rPh sb="0" eb="3">
      <t>キシワダシ</t>
    </rPh>
    <rPh sb="4" eb="7">
      <t>ザクザイチョウ</t>
    </rPh>
    <rPh sb="11" eb="13">
      <t>バンチ</t>
    </rPh>
    <rPh sb="14" eb="15">
      <t>カイ</t>
    </rPh>
    <phoneticPr fontId="2"/>
  </si>
  <si>
    <t>株式会社晴友</t>
    <rPh sb="0" eb="1">
      <t>カブシキ</t>
    </rPh>
    <rPh sb="1" eb="3">
      <t>カイシャ</t>
    </rPh>
    <rPh sb="3" eb="4">
      <t>セイ</t>
    </rPh>
    <rPh sb="4" eb="5">
      <t>トモ</t>
    </rPh>
    <phoneticPr fontId="2"/>
  </si>
  <si>
    <t>Ｐｅｒｓｏｎａｌ　Ｓｐａｃｅアドバンス</t>
    <phoneticPr fontId="2"/>
  </si>
  <si>
    <t>合同会社Ａｄｖａｎｃｅ</t>
    <rPh sb="0" eb="2">
      <t>ゴウドウ</t>
    </rPh>
    <rPh sb="2" eb="4">
      <t>カイシャ</t>
    </rPh>
    <phoneticPr fontId="2"/>
  </si>
  <si>
    <t>072-457-1361</t>
    <phoneticPr fontId="2"/>
  </si>
  <si>
    <t>072-457-1993</t>
    <phoneticPr fontId="2"/>
  </si>
  <si>
    <t>596-0825</t>
    <phoneticPr fontId="2"/>
  </si>
  <si>
    <t>596-0826</t>
    <phoneticPr fontId="2"/>
  </si>
  <si>
    <t>0725-90-7384</t>
    <phoneticPr fontId="2"/>
  </si>
  <si>
    <t>0721-21-1092</t>
    <phoneticPr fontId="2"/>
  </si>
  <si>
    <t>0721-21-6626</t>
    <phoneticPr fontId="2"/>
  </si>
  <si>
    <t>585-0053</t>
    <phoneticPr fontId="2"/>
  </si>
  <si>
    <t>南河内郡千早赤阪村大字小吹68番地の646</t>
    <rPh sb="0" eb="3">
      <t>ミナミカワチ</t>
    </rPh>
    <rPh sb="3" eb="4">
      <t>グン</t>
    </rPh>
    <rPh sb="4" eb="9">
      <t>チハヤアカサカムラ</t>
    </rPh>
    <rPh sb="9" eb="11">
      <t>オオアザ</t>
    </rPh>
    <rPh sb="11" eb="12">
      <t>コ</t>
    </rPh>
    <rPh sb="12" eb="13">
      <t>フ</t>
    </rPh>
    <rPh sb="15" eb="17">
      <t>バンチ</t>
    </rPh>
    <phoneticPr fontId="2"/>
  </si>
  <si>
    <t>562-0025</t>
    <phoneticPr fontId="2"/>
  </si>
  <si>
    <t>箕面市粟生外院一丁目21番52号</t>
    <rPh sb="0" eb="3">
      <t>ミノオシ</t>
    </rPh>
    <rPh sb="3" eb="7">
      <t>アオゲイン</t>
    </rPh>
    <rPh sb="7" eb="10">
      <t>イチチョウメ</t>
    </rPh>
    <rPh sb="12" eb="13">
      <t>バン</t>
    </rPh>
    <rPh sb="15" eb="16">
      <t>ゴウ</t>
    </rPh>
    <phoneticPr fontId="2"/>
  </si>
  <si>
    <t>特定非営利活動法人ＰＬＵＳ　ＯＮＥ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</si>
  <si>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児童デイサービスびりぃぶ</t>
    <rPh sb="0" eb="2">
      <t>ジドウ</t>
    </rPh>
    <phoneticPr fontId="2"/>
  </si>
  <si>
    <t>0725-90-7026</t>
    <phoneticPr fontId="2"/>
  </si>
  <si>
    <t>0725-90-7036</t>
    <phoneticPr fontId="2"/>
  </si>
  <si>
    <t>594-1151</t>
    <phoneticPr fontId="2"/>
  </si>
  <si>
    <t>和泉市唐国町二丁目８番58号１階</t>
    <rPh sb="0" eb="3">
      <t>イズミシ</t>
    </rPh>
    <rPh sb="3" eb="6">
      <t>カラクニチョウ</t>
    </rPh>
    <rPh sb="6" eb="9">
      <t>ニチョウメ</t>
    </rPh>
    <rPh sb="10" eb="11">
      <t>バン</t>
    </rPh>
    <rPh sb="13" eb="14">
      <t>ゴウ</t>
    </rPh>
    <rPh sb="15" eb="16">
      <t>カイ</t>
    </rPh>
    <phoneticPr fontId="2"/>
  </si>
  <si>
    <t>ストーリー</t>
    <phoneticPr fontId="2"/>
  </si>
  <si>
    <t>株式会社バスター</t>
    <rPh sb="0" eb="1">
      <t>カブシキ</t>
    </rPh>
    <rPh sb="1" eb="3">
      <t>カイシャ</t>
    </rPh>
    <phoneticPr fontId="2"/>
  </si>
  <si>
    <t>株式会社百花</t>
    <rPh sb="0" eb="1">
      <t>カブシキ</t>
    </rPh>
    <rPh sb="1" eb="3">
      <t>カイシャ</t>
    </rPh>
    <rPh sb="3" eb="4">
      <t>ヒャク</t>
    </rPh>
    <rPh sb="4" eb="5">
      <t>ハナ</t>
    </rPh>
    <phoneticPr fontId="2"/>
  </si>
  <si>
    <t>放課後デイサービス運動療育バード</t>
    <rPh sb="0" eb="3">
      <t>ホウカゴ</t>
    </rPh>
    <rPh sb="9" eb="11">
      <t>ウンドウ</t>
    </rPh>
    <rPh sb="11" eb="13">
      <t>リョウイク</t>
    </rPh>
    <phoneticPr fontId="2"/>
  </si>
  <si>
    <t>株式会社ＮＥＳＴ</t>
    <rPh sb="0" eb="2">
      <t>カブシキ</t>
    </rPh>
    <rPh sb="2" eb="4">
      <t>カイシャ</t>
    </rPh>
    <phoneticPr fontId="2"/>
  </si>
  <si>
    <t>いいね放課後等デイサービス</t>
    <rPh sb="2" eb="5">
      <t>ホウカゴ</t>
    </rPh>
    <rPh sb="5" eb="6">
      <t>トウ</t>
    </rPh>
    <phoneticPr fontId="2"/>
  </si>
  <si>
    <t>いいね合同会社</t>
    <rPh sb="3" eb="5">
      <t>ゴウドウ</t>
    </rPh>
    <rPh sb="5" eb="7">
      <t>カイシャ</t>
    </rPh>
    <phoneticPr fontId="2"/>
  </si>
  <si>
    <t>富田林市錦織北一丁目５番10号</t>
    <phoneticPr fontId="2"/>
  </si>
  <si>
    <t>羽曳野市はびきの三丁目10番４号ヴィラ桃山台１階店舗東側</t>
    <phoneticPr fontId="2"/>
  </si>
  <si>
    <t>泉南郡熊取町野田一丁目２番12号ネゴロビル２階</t>
    <phoneticPr fontId="2"/>
  </si>
  <si>
    <t>072-415-2294</t>
    <phoneticPr fontId="2"/>
  </si>
  <si>
    <t>072-496-2294</t>
    <phoneticPr fontId="2"/>
  </si>
  <si>
    <t>590-0451</t>
    <phoneticPr fontId="2"/>
  </si>
  <si>
    <t>072-978-8336</t>
    <phoneticPr fontId="2"/>
  </si>
  <si>
    <t>583-0872</t>
    <phoneticPr fontId="2"/>
  </si>
  <si>
    <t>072-978-8339</t>
    <phoneticPr fontId="2"/>
  </si>
  <si>
    <t>0721-24-0905</t>
    <phoneticPr fontId="2"/>
  </si>
  <si>
    <t>0721-24-0905</t>
    <phoneticPr fontId="2"/>
  </si>
  <si>
    <t>584-0066</t>
    <phoneticPr fontId="2"/>
  </si>
  <si>
    <t>泉北郡忠岡町馬瀬一丁目１番８号</t>
  </si>
  <si>
    <t>072-877-5077</t>
    <phoneticPr fontId="2"/>
  </si>
  <si>
    <t>575-0033</t>
    <phoneticPr fontId="2"/>
  </si>
  <si>
    <t>株式会社のぞみ</t>
    <rPh sb="0" eb="3">
      <t>カブシキガイシャ</t>
    </rPh>
    <phoneticPr fontId="2"/>
  </si>
  <si>
    <t>こどもサポート教室「きらり」忍ケ丘駅前校</t>
    <rPh sb="6" eb="8">
      <t>キョウシツ</t>
    </rPh>
    <rPh sb="13" eb="16">
      <t>シノブガオカ</t>
    </rPh>
    <rPh sb="16" eb="18">
      <t>エキマエ</t>
    </rPh>
    <rPh sb="18" eb="19">
      <t>コウ</t>
    </rPh>
    <phoneticPr fontId="2"/>
  </si>
  <si>
    <t>児童デイサービススカイ</t>
    <rPh sb="0" eb="2">
      <t>ジドウ</t>
    </rPh>
    <phoneticPr fontId="2"/>
  </si>
  <si>
    <t>めばえの家</t>
    <rPh sb="3" eb="4">
      <t>イエ</t>
    </rPh>
    <phoneticPr fontId="2"/>
  </si>
  <si>
    <t>学童ちむちむ</t>
    <rPh sb="0" eb="2">
      <t>ガクドウ</t>
    </rPh>
    <phoneticPr fontId="2"/>
  </si>
  <si>
    <t>こども発達支援センター風</t>
    <rPh sb="3" eb="5">
      <t>ハッタツ</t>
    </rPh>
    <rPh sb="5" eb="7">
      <t>シエン</t>
    </rPh>
    <rPh sb="11" eb="12">
      <t>カゼ</t>
    </rPh>
    <phoneticPr fontId="2"/>
  </si>
  <si>
    <t>キッズハウスなごみ家</t>
    <rPh sb="9" eb="10">
      <t>イエ</t>
    </rPh>
    <phoneticPr fontId="2"/>
  </si>
  <si>
    <t>アプリコットマネジメント株式会社</t>
  </si>
  <si>
    <t>株式会社四谷宮本</t>
  </si>
  <si>
    <t>社会福祉法人大阪府障害者福祉事業団</t>
  </si>
  <si>
    <t>有限会社ＳＫ</t>
  </si>
  <si>
    <t>合同会社コネクト</t>
  </si>
  <si>
    <t>株式会社クラ・ゼミ</t>
  </si>
  <si>
    <t>特定非営利活動法人のーまらいず</t>
  </si>
  <si>
    <t>072-803-6222</t>
  </si>
  <si>
    <t>072-803-6222</t>
    <phoneticPr fontId="2"/>
  </si>
  <si>
    <t>575-0003</t>
    <phoneticPr fontId="2"/>
  </si>
  <si>
    <t>563-0032</t>
    <phoneticPr fontId="2"/>
  </si>
  <si>
    <t>072-350-2508</t>
    <phoneticPr fontId="2"/>
  </si>
  <si>
    <t>072-350-2513</t>
    <phoneticPr fontId="2"/>
  </si>
  <si>
    <t>592-0014</t>
    <phoneticPr fontId="2"/>
  </si>
  <si>
    <t>072-332-3030</t>
  </si>
  <si>
    <t>072-332-3030</t>
    <phoneticPr fontId="2"/>
  </si>
  <si>
    <t>0743-87-9399</t>
  </si>
  <si>
    <t>0743-87-9399</t>
    <phoneticPr fontId="2"/>
  </si>
  <si>
    <t>575-0013</t>
    <phoneticPr fontId="2"/>
  </si>
  <si>
    <t>0721-93-2009</t>
  </si>
  <si>
    <t>0721-93-2009</t>
    <phoneticPr fontId="2"/>
  </si>
  <si>
    <t>585-0035</t>
    <phoneticPr fontId="2"/>
  </si>
  <si>
    <t>072-636-0110</t>
    <phoneticPr fontId="2"/>
  </si>
  <si>
    <t>567-0861</t>
    <phoneticPr fontId="2"/>
  </si>
  <si>
    <t>06-6780-4248</t>
    <phoneticPr fontId="2"/>
  </si>
  <si>
    <t>570-0014</t>
    <phoneticPr fontId="2"/>
  </si>
  <si>
    <t>072-468-6960</t>
    <phoneticPr fontId="2"/>
  </si>
  <si>
    <t>072-468-6961</t>
    <phoneticPr fontId="2"/>
  </si>
  <si>
    <t>596-0831</t>
    <phoneticPr fontId="2"/>
  </si>
  <si>
    <t>岸和田市畑町四丁目１番16号</t>
    <phoneticPr fontId="2"/>
  </si>
  <si>
    <t>守口市藤田町三丁目41番６号ツインコープ守口北館１階</t>
    <phoneticPr fontId="2"/>
  </si>
  <si>
    <t>茨木市東奈良三丁目16番14号茨木市南茨木多世代交流センター２階特別利用保育室</t>
    <phoneticPr fontId="2"/>
  </si>
  <si>
    <t>高石市綾園二丁目２番７号中田ビル101号室</t>
    <phoneticPr fontId="2"/>
  </si>
  <si>
    <t>四條畷市岡山東一丁目８番８号中田コーポレーションビル２Ｆ</t>
    <phoneticPr fontId="2"/>
  </si>
  <si>
    <t>四條畷市田原台五丁目３番５号</t>
    <phoneticPr fontId="2"/>
  </si>
  <si>
    <t>南河内郡河南町大字寛弘寺856番地の９</t>
    <phoneticPr fontId="2"/>
  </si>
  <si>
    <t>06-6780-4249</t>
    <phoneticPr fontId="2"/>
  </si>
  <si>
    <t>☆</t>
    <phoneticPr fontId="2"/>
  </si>
  <si>
    <t>595-0024</t>
    <phoneticPr fontId="2"/>
  </si>
  <si>
    <t>放課後等デイサービスぴあーちぇ</t>
    <rPh sb="0" eb="2">
      <t>ホウカゴ</t>
    </rPh>
    <rPh sb="2" eb="3">
      <t>トウ</t>
    </rPh>
    <phoneticPr fontId="2"/>
  </si>
  <si>
    <t>598-0024</t>
    <phoneticPr fontId="2"/>
  </si>
  <si>
    <t>泉佐野市上之郷2221番地の１</t>
    <phoneticPr fontId="2"/>
  </si>
  <si>
    <t>株式会社ひなた</t>
    <rPh sb="0" eb="2">
      <t>カブシキ</t>
    </rPh>
    <rPh sb="2" eb="4">
      <t>カイシャ</t>
    </rPh>
    <phoneticPr fontId="2"/>
  </si>
  <si>
    <t>合同会社哲人社</t>
    <rPh sb="0" eb="2">
      <t>ゴウドウ</t>
    </rPh>
    <rPh sb="2" eb="4">
      <t>カイシャ</t>
    </rPh>
    <rPh sb="4" eb="6">
      <t>テツジン</t>
    </rPh>
    <rPh sb="6" eb="7">
      <t>シャ</t>
    </rPh>
    <phoneticPr fontId="2"/>
  </si>
  <si>
    <t>サクラッコ</t>
    <phoneticPr fontId="2"/>
  </si>
  <si>
    <t>社会福祉法人桜花会</t>
    <rPh sb="0" eb="2">
      <t>シャカイ</t>
    </rPh>
    <rPh sb="2" eb="4">
      <t>フクシ</t>
    </rPh>
    <rPh sb="4" eb="6">
      <t>ホウジン</t>
    </rPh>
    <rPh sb="6" eb="8">
      <t>オウカ</t>
    </rPh>
    <rPh sb="8" eb="9">
      <t>カイ</t>
    </rPh>
    <phoneticPr fontId="2"/>
  </si>
  <si>
    <t>泉嶺ホーム高石園</t>
    <rPh sb="0" eb="1">
      <t>イズミ</t>
    </rPh>
    <rPh sb="1" eb="2">
      <t>ミネ</t>
    </rPh>
    <rPh sb="5" eb="7">
      <t>タカイシ</t>
    </rPh>
    <rPh sb="7" eb="8">
      <t>エン</t>
    </rPh>
    <phoneticPr fontId="2"/>
  </si>
  <si>
    <t>社会福祉法人南湖会</t>
    <rPh sb="0" eb="2">
      <t>シャカイ</t>
    </rPh>
    <rPh sb="2" eb="4">
      <t>フクシ</t>
    </rPh>
    <rPh sb="4" eb="6">
      <t>ホウジン</t>
    </rPh>
    <rPh sb="6" eb="7">
      <t>ミナミ</t>
    </rPh>
    <rPh sb="7" eb="8">
      <t>ミズウミ</t>
    </rPh>
    <rPh sb="8" eb="9">
      <t>カイ</t>
    </rPh>
    <phoneticPr fontId="2"/>
  </si>
  <si>
    <t>泉大津市助松町二丁目４番10号</t>
    <phoneticPr fontId="2"/>
  </si>
  <si>
    <t>高石市西取石一丁目16番11号コーポ富之里103号室</t>
    <rPh sb="25" eb="26">
      <t>シツ</t>
    </rPh>
    <phoneticPr fontId="2"/>
  </si>
  <si>
    <t>泉南市新家1495番地の１</t>
    <phoneticPr fontId="2"/>
  </si>
  <si>
    <t>0725-23-2760</t>
    <phoneticPr fontId="2"/>
  </si>
  <si>
    <t>0725-23-2770</t>
    <phoneticPr fontId="2"/>
  </si>
  <si>
    <t>595-0071</t>
    <phoneticPr fontId="2"/>
  </si>
  <si>
    <t>072-973-1192</t>
    <phoneticPr fontId="2"/>
  </si>
  <si>
    <t>582-0018</t>
    <phoneticPr fontId="2"/>
  </si>
  <si>
    <t>072-277-0325</t>
    <phoneticPr fontId="2"/>
  </si>
  <si>
    <t>592-0012</t>
    <phoneticPr fontId="2"/>
  </si>
  <si>
    <t>072-415-4879</t>
    <phoneticPr fontId="2"/>
  </si>
  <si>
    <t>072-415-2686</t>
    <phoneticPr fontId="2"/>
  </si>
  <si>
    <t>590-0503</t>
    <phoneticPr fontId="2"/>
  </si>
  <si>
    <t>茨木市並木町1番6号　茨木スクエアービル201・202号</t>
    <rPh sb="27" eb="28">
      <t>ゴウ</t>
    </rPh>
    <phoneticPr fontId="2"/>
  </si>
  <si>
    <t>594-1111</t>
    <phoneticPr fontId="2"/>
  </si>
  <si>
    <t>和泉市光明台三丁目20番４号</t>
    <rPh sb="0" eb="3">
      <t>イズミシ</t>
    </rPh>
    <rPh sb="3" eb="5">
      <t>コウミョウ</t>
    </rPh>
    <rPh sb="5" eb="6">
      <t>ダイ</t>
    </rPh>
    <rPh sb="6" eb="9">
      <t>サンチョウメ</t>
    </rPh>
    <rPh sb="11" eb="12">
      <t>バン</t>
    </rPh>
    <rPh sb="13" eb="14">
      <t>ゴウ</t>
    </rPh>
    <phoneticPr fontId="2"/>
  </si>
  <si>
    <t>0725-50-3222</t>
    <phoneticPr fontId="2"/>
  </si>
  <si>
    <t>0725-50-3233</t>
    <phoneticPr fontId="2"/>
  </si>
  <si>
    <t>072-266-0056</t>
    <phoneticPr fontId="2"/>
  </si>
  <si>
    <t>子ども支援ステーションハル</t>
    <rPh sb="0" eb="1">
      <t>コ</t>
    </rPh>
    <rPh sb="3" eb="5">
      <t>シエン</t>
    </rPh>
    <phoneticPr fontId="2"/>
  </si>
  <si>
    <t>072-471-7474</t>
    <phoneticPr fontId="2"/>
  </si>
  <si>
    <t>072-471-7575</t>
    <phoneticPr fontId="2"/>
  </si>
  <si>
    <t>599-0212</t>
    <phoneticPr fontId="2"/>
  </si>
  <si>
    <t>阪南市自然田816番地の１</t>
    <rPh sb="0" eb="3">
      <t>ハンナンシ</t>
    </rPh>
    <rPh sb="3" eb="6">
      <t>ジネンダ</t>
    </rPh>
    <rPh sb="9" eb="11">
      <t>バンチ</t>
    </rPh>
    <phoneticPr fontId="2"/>
  </si>
  <si>
    <t>有限会社ハルコーポレーション</t>
    <rPh sb="0" eb="4">
      <t>ユウゲンガイシャ</t>
    </rPh>
    <phoneticPr fontId="2"/>
  </si>
  <si>
    <t>和泉市肥子町二丁目５番54号サラスバティ肥子１階Ｄ号</t>
    <rPh sb="0" eb="3">
      <t>イズミシ</t>
    </rPh>
    <rPh sb="3" eb="4">
      <t>コエ</t>
    </rPh>
    <rPh sb="4" eb="5">
      <t>コ</t>
    </rPh>
    <rPh sb="5" eb="6">
      <t>マチ</t>
    </rPh>
    <rPh sb="6" eb="9">
      <t>ニチョウメ</t>
    </rPh>
    <rPh sb="10" eb="11">
      <t>バン</t>
    </rPh>
    <rPh sb="13" eb="14">
      <t>ゴウ</t>
    </rPh>
    <rPh sb="20" eb="21">
      <t>コエ</t>
    </rPh>
    <rPh sb="21" eb="22">
      <t>コ</t>
    </rPh>
    <rPh sb="23" eb="24">
      <t>カイ</t>
    </rPh>
    <rPh sb="25" eb="26">
      <t>ゴウ</t>
    </rPh>
    <phoneticPr fontId="2"/>
  </si>
  <si>
    <t>児童デイサービスわおん</t>
    <rPh sb="0" eb="2">
      <t>ジドウ</t>
    </rPh>
    <phoneticPr fontId="2"/>
  </si>
  <si>
    <t>072-360-0721</t>
    <phoneticPr fontId="2"/>
  </si>
  <si>
    <t>072-360-0722</t>
    <phoneticPr fontId="2"/>
  </si>
  <si>
    <t>589-0023</t>
    <phoneticPr fontId="2"/>
  </si>
  <si>
    <t>大阪狭山市大野台四丁目１番19号</t>
    <rPh sb="0" eb="5">
      <t>オオサカサヤマシ</t>
    </rPh>
    <rPh sb="5" eb="8">
      <t>オオノダイ</t>
    </rPh>
    <rPh sb="8" eb="11">
      <t>ヨンチョウメ</t>
    </rPh>
    <rPh sb="12" eb="13">
      <t>バン</t>
    </rPh>
    <rPh sb="15" eb="16">
      <t>ゴウ</t>
    </rPh>
    <phoneticPr fontId="2"/>
  </si>
  <si>
    <t>株式会社ＷＡＯＮ</t>
    <rPh sb="0" eb="4">
      <t>カブシキガイシャ</t>
    </rPh>
    <phoneticPr fontId="2"/>
  </si>
  <si>
    <t>072-321-1785</t>
    <phoneticPr fontId="2"/>
  </si>
  <si>
    <t>072-321-1786</t>
    <phoneticPr fontId="2"/>
  </si>
  <si>
    <t>580-0032</t>
    <phoneticPr fontId="2"/>
  </si>
  <si>
    <t>576-0053</t>
    <phoneticPr fontId="2"/>
  </si>
  <si>
    <t>有限会社光の里福祉協会</t>
    <rPh sb="0" eb="4">
      <t>ユウゲンガイシャ</t>
    </rPh>
    <rPh sb="4" eb="5">
      <t>ヒカリ</t>
    </rPh>
    <rPh sb="6" eb="7">
      <t>サト</t>
    </rPh>
    <rPh sb="7" eb="9">
      <t>フクシ</t>
    </rPh>
    <rPh sb="9" eb="11">
      <t>キョウカイ</t>
    </rPh>
    <phoneticPr fontId="2"/>
  </si>
  <si>
    <t>072-433-1231</t>
    <phoneticPr fontId="2"/>
  </si>
  <si>
    <t>072-433-1241</t>
    <phoneticPr fontId="2"/>
  </si>
  <si>
    <t>596-0072</t>
    <phoneticPr fontId="2"/>
  </si>
  <si>
    <t>岸和田市堺町１番38号大起ビル３Ｆ</t>
    <rPh sb="0" eb="3">
      <t>キシワダシ</t>
    </rPh>
    <rPh sb="3" eb="4">
      <t>サカイ</t>
    </rPh>
    <rPh sb="4" eb="5">
      <t>チョウ</t>
    </rPh>
    <rPh sb="6" eb="7">
      <t>バン</t>
    </rPh>
    <rPh sb="9" eb="10">
      <t>ゴウ</t>
    </rPh>
    <rPh sb="10" eb="11">
      <t>ダイ</t>
    </rPh>
    <rPh sb="11" eb="12">
      <t>キ</t>
    </rPh>
    <phoneticPr fontId="2"/>
  </si>
  <si>
    <t>株式会社いのちの木</t>
    <rPh sb="0" eb="3">
      <t>カブシキガイシャ</t>
    </rPh>
    <rPh sb="7" eb="8">
      <t>キ</t>
    </rPh>
    <phoneticPr fontId="2"/>
  </si>
  <si>
    <t>デイサービスＳunはーと</t>
    <phoneticPr fontId="2"/>
  </si>
  <si>
    <t>072-702-3577</t>
    <phoneticPr fontId="2"/>
  </si>
  <si>
    <t>072-702-3566</t>
    <phoneticPr fontId="2"/>
  </si>
  <si>
    <t>563-0033</t>
    <phoneticPr fontId="2"/>
  </si>
  <si>
    <t>合同会社Ｓunはーと</t>
    <rPh sb="0" eb="2">
      <t>ゴウドウ</t>
    </rPh>
    <rPh sb="2" eb="4">
      <t>ガイシャ</t>
    </rPh>
    <phoneticPr fontId="2"/>
  </si>
  <si>
    <t>06-6904-1011</t>
    <phoneticPr fontId="2"/>
  </si>
  <si>
    <t>072-865-7519</t>
    <phoneticPr fontId="2"/>
  </si>
  <si>
    <t>574-0028</t>
    <phoneticPr fontId="2"/>
  </si>
  <si>
    <t>大東市幸町22番25号</t>
    <rPh sb="3" eb="5">
      <t>サイワイチョウ</t>
    </rPh>
    <rPh sb="7" eb="8">
      <t>バン</t>
    </rPh>
    <rPh sb="10" eb="11">
      <t>ゴウ</t>
    </rPh>
    <phoneticPr fontId="2"/>
  </si>
  <si>
    <t>児童デイサービス福の木</t>
    <rPh sb="0" eb="2">
      <t>ジドウ</t>
    </rPh>
    <rPh sb="8" eb="9">
      <t>フク</t>
    </rPh>
    <rPh sb="10" eb="11">
      <t>キ</t>
    </rPh>
    <phoneticPr fontId="2"/>
  </si>
  <si>
    <t>放課後等デイサービスまりん</t>
    <rPh sb="0" eb="3">
      <t>ホウカゴ</t>
    </rPh>
    <rPh sb="3" eb="4">
      <t>トウ</t>
    </rPh>
    <phoneticPr fontId="2"/>
  </si>
  <si>
    <t>せんなんケアキッズ</t>
    <phoneticPr fontId="2"/>
  </si>
  <si>
    <t>ふわり</t>
    <phoneticPr fontId="2"/>
  </si>
  <si>
    <t>河内長野市野作町14番13号田中ビル１階</t>
    <phoneticPr fontId="2"/>
  </si>
  <si>
    <t>合同会社アクアマリン</t>
  </si>
  <si>
    <t>0721-69-8680</t>
    <phoneticPr fontId="2"/>
  </si>
  <si>
    <t>586-0023</t>
    <phoneticPr fontId="2"/>
  </si>
  <si>
    <t>0721-69-8681</t>
    <phoneticPr fontId="2"/>
  </si>
  <si>
    <t>576-0032</t>
    <phoneticPr fontId="2"/>
  </si>
  <si>
    <t>072-480-6333</t>
    <phoneticPr fontId="2"/>
  </si>
  <si>
    <t>590-0522</t>
    <phoneticPr fontId="2"/>
  </si>
  <si>
    <t>デイキッズ株式会社</t>
  </si>
  <si>
    <t>泉南市信達牧野934番地</t>
    <phoneticPr fontId="2"/>
  </si>
  <si>
    <t>合同会社福は内</t>
  </si>
  <si>
    <t>072-808-7862</t>
    <phoneticPr fontId="2"/>
  </si>
  <si>
    <t>072-808-7863</t>
    <phoneticPr fontId="2"/>
  </si>
  <si>
    <t>072-480-6332</t>
    <phoneticPr fontId="2"/>
  </si>
  <si>
    <t>072-865-6254</t>
    <phoneticPr fontId="2"/>
  </si>
  <si>
    <t>072-865-6255</t>
    <phoneticPr fontId="2"/>
  </si>
  <si>
    <t>ジェイキッズきりん</t>
    <phoneticPr fontId="2"/>
  </si>
  <si>
    <t>こどもランドなっつ</t>
    <phoneticPr fontId="2"/>
  </si>
  <si>
    <t>児童デイサービスばらの木アネックス</t>
    <rPh sb="0" eb="2">
      <t>ジドウ</t>
    </rPh>
    <rPh sb="11" eb="12">
      <t>キ</t>
    </rPh>
    <phoneticPr fontId="2"/>
  </si>
  <si>
    <t>チャイルドハート門真駅前学館</t>
    <rPh sb="8" eb="10">
      <t>カドマ</t>
    </rPh>
    <rPh sb="10" eb="12">
      <t>エキマエ</t>
    </rPh>
    <rPh sb="12" eb="14">
      <t>ガッカン</t>
    </rPh>
    <phoneticPr fontId="2"/>
  </si>
  <si>
    <t>どんぐりの家</t>
    <rPh sb="5" eb="6">
      <t>イエ</t>
    </rPh>
    <phoneticPr fontId="2"/>
  </si>
  <si>
    <t>岸和田市別所町二丁目３番２号</t>
    <phoneticPr fontId="2"/>
  </si>
  <si>
    <t>株式会社ジェイケア</t>
  </si>
  <si>
    <t>株式会社ＮＵＴＳドリーム</t>
  </si>
  <si>
    <t>株式会社百花</t>
  </si>
  <si>
    <t>守口市八雲東町一丁目５番８号</t>
    <phoneticPr fontId="2"/>
  </si>
  <si>
    <t>合同会社鷹山</t>
  </si>
  <si>
    <t>松原市小川一丁目12番16号</t>
    <phoneticPr fontId="2"/>
  </si>
  <si>
    <t>有限会社エスエヌ企画</t>
  </si>
  <si>
    <t>門真市新橋町15番１号リーフスタイル門真１階</t>
    <phoneticPr fontId="2"/>
  </si>
  <si>
    <t>株式会社キッズエデュケーション</t>
  </si>
  <si>
    <t>06-6780-4392</t>
    <phoneticPr fontId="2"/>
  </si>
  <si>
    <t>06-6780-4393</t>
    <phoneticPr fontId="2"/>
  </si>
  <si>
    <t>571-0048</t>
    <phoneticPr fontId="2"/>
  </si>
  <si>
    <t>072-447-6088</t>
    <phoneticPr fontId="2"/>
  </si>
  <si>
    <t>072-447-6089</t>
    <phoneticPr fontId="2"/>
  </si>
  <si>
    <t>596-0045</t>
    <phoneticPr fontId="2"/>
  </si>
  <si>
    <t>06-6906-7233</t>
    <phoneticPr fontId="2"/>
  </si>
  <si>
    <t>570-0021</t>
    <phoneticPr fontId="2"/>
  </si>
  <si>
    <t>072-330-1560</t>
    <phoneticPr fontId="2"/>
  </si>
  <si>
    <t>072-330-1561</t>
    <phoneticPr fontId="2"/>
  </si>
  <si>
    <t>580-0002</t>
    <phoneticPr fontId="2"/>
  </si>
  <si>
    <t>598-0034</t>
    <phoneticPr fontId="2"/>
  </si>
  <si>
    <t>072-443-2261</t>
    <phoneticPr fontId="2"/>
  </si>
  <si>
    <t>072-443-2263</t>
    <phoneticPr fontId="2"/>
  </si>
  <si>
    <t>596-0816</t>
    <phoneticPr fontId="2"/>
  </si>
  <si>
    <t>596-0825</t>
    <phoneticPr fontId="2"/>
  </si>
  <si>
    <t>ライズ児童デイサービスまつばら</t>
    <rPh sb="3" eb="5">
      <t>ジドウ</t>
    </rPh>
    <phoneticPr fontId="2"/>
  </si>
  <si>
    <t>072-477-3535</t>
    <phoneticPr fontId="2"/>
  </si>
  <si>
    <t>072-457-5493</t>
    <phoneticPr fontId="2"/>
  </si>
  <si>
    <t>放課後デイサービスつじい</t>
    <rPh sb="0" eb="3">
      <t>ホウカゴ</t>
    </rPh>
    <phoneticPr fontId="2"/>
  </si>
  <si>
    <t>株式会社文衛門</t>
    <rPh sb="0" eb="1">
      <t>カブシキ</t>
    </rPh>
    <rPh sb="1" eb="3">
      <t>カイシャ</t>
    </rPh>
    <rPh sb="3" eb="4">
      <t>ブン</t>
    </rPh>
    <rPh sb="4" eb="6">
      <t>エモン</t>
    </rPh>
    <phoneticPr fontId="2"/>
  </si>
  <si>
    <t>ふらっとＨＯＲＡ</t>
    <phoneticPr fontId="2"/>
  </si>
  <si>
    <t>株式会社ＳＡＣＣ</t>
    <rPh sb="0" eb="2">
      <t>カブシキ</t>
    </rPh>
    <rPh sb="2" eb="4">
      <t>カイシャ</t>
    </rPh>
    <phoneticPr fontId="2"/>
  </si>
  <si>
    <t>一般社団法人芳縁会</t>
    <rPh sb="0" eb="2">
      <t>イッパン</t>
    </rPh>
    <rPh sb="2" eb="4">
      <t>シャダン</t>
    </rPh>
    <rPh sb="4" eb="6">
      <t>ホウジン</t>
    </rPh>
    <rPh sb="6" eb="7">
      <t>ホウ</t>
    </rPh>
    <rPh sb="7" eb="8">
      <t>エン</t>
    </rPh>
    <rPh sb="8" eb="9">
      <t>カイ</t>
    </rPh>
    <phoneticPr fontId="2"/>
  </si>
  <si>
    <t>きらら守口</t>
    <rPh sb="3" eb="5">
      <t>モリグチ</t>
    </rPh>
    <phoneticPr fontId="2"/>
  </si>
  <si>
    <t>地域生活総合支援センターいま</t>
    <rPh sb="0" eb="2">
      <t>チイキ</t>
    </rPh>
    <rPh sb="2" eb="4">
      <t>セイカツ</t>
    </rPh>
    <rPh sb="4" eb="6">
      <t>ソウゴウ</t>
    </rPh>
    <rPh sb="6" eb="8">
      <t>シエン</t>
    </rPh>
    <phoneticPr fontId="2"/>
  </si>
  <si>
    <t>社会福祉法人大阪府障害者福祉事業団</t>
    <rPh sb="0" eb="2">
      <t>シャカイ</t>
    </rPh>
    <rPh sb="2" eb="4">
      <t>フクシ</t>
    </rPh>
    <rPh sb="4" eb="6">
      <t>ホウジン</t>
    </rPh>
    <rPh sb="6" eb="9">
      <t>オオサカフ</t>
    </rPh>
    <rPh sb="9" eb="10">
      <t>ショウ</t>
    </rPh>
    <rPh sb="10" eb="11">
      <t>ガイ</t>
    </rPh>
    <rPh sb="11" eb="12">
      <t>シャ</t>
    </rPh>
    <rPh sb="12" eb="14">
      <t>フクシ</t>
    </rPh>
    <rPh sb="14" eb="17">
      <t>ジギョウダン</t>
    </rPh>
    <phoneticPr fontId="2"/>
  </si>
  <si>
    <t>放課後等デイサービスメイプル</t>
    <rPh sb="0" eb="3">
      <t>ホウカゴ</t>
    </rPh>
    <rPh sb="3" eb="4">
      <t>トウ</t>
    </rPh>
    <phoneticPr fontId="2"/>
  </si>
  <si>
    <t>みつばち森アフタースクール</t>
    <rPh sb="4" eb="5">
      <t>モリ</t>
    </rPh>
    <phoneticPr fontId="2"/>
  </si>
  <si>
    <t>ｆｌａｔ大東いいもりぷらざ店</t>
    <rPh sb="4" eb="6">
      <t>ダイトウ</t>
    </rPh>
    <rPh sb="13" eb="14">
      <t>テン</t>
    </rPh>
    <phoneticPr fontId="2"/>
  </si>
  <si>
    <t>オーパ・セカンド</t>
    <phoneticPr fontId="2"/>
  </si>
  <si>
    <t>貝塚市森510番地１</t>
    <phoneticPr fontId="2"/>
  </si>
  <si>
    <t>箕面市今宮三丁目８番１号</t>
    <phoneticPr fontId="2"/>
  </si>
  <si>
    <t>大東市朋来一丁目21番18号グラッドホーラ101号</t>
    <phoneticPr fontId="2"/>
  </si>
  <si>
    <t>大東市北条一丁目16番16号４階</t>
    <phoneticPr fontId="2"/>
  </si>
  <si>
    <t>守口市緑町１番７号グリーンハイツ101号室</t>
    <phoneticPr fontId="2"/>
  </si>
  <si>
    <t>守口市寺方本通二丁目20番４号</t>
    <phoneticPr fontId="2"/>
  </si>
  <si>
    <t>泉南市信達牧野164番地１</t>
    <phoneticPr fontId="2"/>
  </si>
  <si>
    <t>590-0522</t>
    <phoneticPr fontId="2"/>
  </si>
  <si>
    <t>072-483-0812</t>
    <phoneticPr fontId="2"/>
  </si>
  <si>
    <t>072-483-0813</t>
    <phoneticPr fontId="2"/>
  </si>
  <si>
    <t>06-7163-7231</t>
    <phoneticPr fontId="2"/>
  </si>
  <si>
    <t>06-7162-3161</t>
    <phoneticPr fontId="2"/>
  </si>
  <si>
    <t>562-0033</t>
    <phoneticPr fontId="2"/>
  </si>
  <si>
    <t>072-702-0000</t>
    <phoneticPr fontId="2"/>
  </si>
  <si>
    <t>570-0048</t>
    <phoneticPr fontId="2"/>
  </si>
  <si>
    <t>06-6780-4370</t>
    <phoneticPr fontId="2"/>
  </si>
  <si>
    <t>06-6780-4371</t>
    <phoneticPr fontId="2"/>
  </si>
  <si>
    <t>584-0067</t>
    <phoneticPr fontId="2"/>
  </si>
  <si>
    <t>0721-21-6341</t>
    <phoneticPr fontId="2"/>
  </si>
  <si>
    <t>0721-21-6344</t>
    <phoneticPr fontId="2"/>
  </si>
  <si>
    <t>574-0034</t>
    <phoneticPr fontId="2"/>
  </si>
  <si>
    <t>072-872-3333</t>
    <phoneticPr fontId="2"/>
  </si>
  <si>
    <t>072-872-5557</t>
    <phoneticPr fontId="2"/>
  </si>
  <si>
    <t>571-0079</t>
    <phoneticPr fontId="2"/>
  </si>
  <si>
    <t>072-885-3320</t>
    <phoneticPr fontId="2"/>
  </si>
  <si>
    <t>072-885-3330</t>
    <phoneticPr fontId="2"/>
  </si>
  <si>
    <t>597-0044</t>
    <phoneticPr fontId="2"/>
  </si>
  <si>
    <t>072-424-8822</t>
    <phoneticPr fontId="2"/>
  </si>
  <si>
    <t>072-424-6610</t>
    <phoneticPr fontId="2"/>
  </si>
  <si>
    <t>566-0043</t>
    <phoneticPr fontId="2"/>
  </si>
  <si>
    <t>0721-51-2000</t>
    <phoneticPr fontId="2"/>
  </si>
  <si>
    <t>574-0011</t>
    <phoneticPr fontId="2"/>
  </si>
  <si>
    <t>河内長野市栄町25番37号</t>
    <rPh sb="0" eb="4">
      <t>カワチナガノ</t>
    </rPh>
    <rPh sb="4" eb="5">
      <t>シ</t>
    </rPh>
    <rPh sb="5" eb="7">
      <t>サカエチョウ</t>
    </rPh>
    <rPh sb="9" eb="10">
      <t>バン</t>
    </rPh>
    <rPh sb="12" eb="13">
      <t>ゴウ</t>
    </rPh>
    <phoneticPr fontId="2"/>
  </si>
  <si>
    <t>エスぺランサ合同会社</t>
    <rPh sb="6" eb="8">
      <t>ゴウドウ</t>
    </rPh>
    <rPh sb="8" eb="10">
      <t>カイシャ</t>
    </rPh>
    <phoneticPr fontId="2"/>
  </si>
  <si>
    <t>570-0084</t>
    <phoneticPr fontId="2"/>
  </si>
  <si>
    <t>発達支援センターれふあ</t>
    <rPh sb="0" eb="2">
      <t>ハッタツ</t>
    </rPh>
    <rPh sb="2" eb="4">
      <t>シエン</t>
    </rPh>
    <phoneticPr fontId="2"/>
  </si>
  <si>
    <t>072-641-4512</t>
    <phoneticPr fontId="2"/>
  </si>
  <si>
    <t>072-641-3173</t>
    <phoneticPr fontId="2"/>
  </si>
  <si>
    <t>567-0059</t>
    <phoneticPr fontId="2"/>
  </si>
  <si>
    <t>茨木市清水一丁目28番15号</t>
    <rPh sb="3" eb="5">
      <t>シミズ</t>
    </rPh>
    <rPh sb="5" eb="8">
      <t>イッチョウメ</t>
    </rPh>
    <rPh sb="10" eb="11">
      <t>バン</t>
    </rPh>
    <rPh sb="13" eb="14">
      <t>ゴウ</t>
    </rPh>
    <phoneticPr fontId="2"/>
  </si>
  <si>
    <t>072-440-2752</t>
    <phoneticPr fontId="2"/>
  </si>
  <si>
    <t>072-440-2753</t>
    <phoneticPr fontId="2"/>
  </si>
  <si>
    <t>岸和田市吉井町二丁目12番21号</t>
    <rPh sb="0" eb="3">
      <t>キシワダシ</t>
    </rPh>
    <rPh sb="3" eb="5">
      <t>ヨシイ</t>
    </rPh>
    <rPh sb="5" eb="6">
      <t>マチ</t>
    </rPh>
    <rPh sb="6" eb="9">
      <t>ニチョウメ</t>
    </rPh>
    <rPh sb="11" eb="12">
      <t>バン</t>
    </rPh>
    <rPh sb="14" eb="15">
      <t>ゴウ</t>
    </rPh>
    <phoneticPr fontId="2"/>
  </si>
  <si>
    <t>特定非営利活動法人ふれあい泉</t>
    <rPh sb="0" eb="1">
      <t>トクテイ</t>
    </rPh>
    <rPh sb="1" eb="4">
      <t>ヒエイリ</t>
    </rPh>
    <rPh sb="4" eb="6">
      <t>カツドウ</t>
    </rPh>
    <rPh sb="6" eb="8">
      <t>ホウジン</t>
    </rPh>
    <rPh sb="12" eb="13">
      <t>イズミ</t>
    </rPh>
    <phoneticPr fontId="2"/>
  </si>
  <si>
    <t>放課後デイサービス・児童発達支援ぱれっと</t>
    <rPh sb="0" eb="3">
      <t>ホウカゴ</t>
    </rPh>
    <rPh sb="10" eb="12">
      <t>ジドウ</t>
    </rPh>
    <rPh sb="12" eb="14">
      <t>ハッタツ</t>
    </rPh>
    <rPh sb="14" eb="16">
      <t>シエン</t>
    </rPh>
    <phoneticPr fontId="2"/>
  </si>
  <si>
    <t>072-415-0329</t>
    <phoneticPr fontId="2"/>
  </si>
  <si>
    <t>貝塚市半田一丁目17番３号ヴァンテーヌ西納101号</t>
    <rPh sb="0" eb="3">
      <t>カイヅカシ</t>
    </rPh>
    <rPh sb="3" eb="5">
      <t>ハンダ</t>
    </rPh>
    <rPh sb="5" eb="8">
      <t>イチチョウメ</t>
    </rPh>
    <rPh sb="10" eb="11">
      <t>バン</t>
    </rPh>
    <rPh sb="12" eb="13">
      <t>ゴウ</t>
    </rPh>
    <rPh sb="19" eb="20">
      <t>ニシ</t>
    </rPh>
    <rPh sb="20" eb="21">
      <t>ノウ</t>
    </rPh>
    <rPh sb="24" eb="25">
      <t>ゴウ</t>
    </rPh>
    <phoneticPr fontId="2"/>
  </si>
  <si>
    <t>株式会社カワカミ建装</t>
    <rPh sb="0" eb="4">
      <t>カブシキガイシャ</t>
    </rPh>
    <rPh sb="8" eb="10">
      <t>ケンソウ</t>
    </rPh>
    <phoneticPr fontId="2"/>
  </si>
  <si>
    <t>ＴＥＡＭＣＡＲＥ株式会社</t>
    <rPh sb="8" eb="12">
      <t>カブシキガイシャ</t>
    </rPh>
    <phoneticPr fontId="2"/>
  </si>
  <si>
    <t>児童発達支援・放課後等デイサービスてくてく</t>
    <rPh sb="0" eb="2">
      <t>ジドウ</t>
    </rPh>
    <rPh sb="2" eb="4">
      <t>ハッタツ</t>
    </rPh>
    <rPh sb="4" eb="6">
      <t>シエン</t>
    </rPh>
    <rPh sb="7" eb="10">
      <t>ホウカゴ</t>
    </rPh>
    <rPh sb="10" eb="11">
      <t>トウ</t>
    </rPh>
    <phoneticPr fontId="2"/>
  </si>
  <si>
    <t>072-877-8055</t>
    <phoneticPr fontId="2"/>
  </si>
  <si>
    <t>072-877-8066</t>
    <phoneticPr fontId="2"/>
  </si>
  <si>
    <t>574-0003</t>
    <phoneticPr fontId="2"/>
  </si>
  <si>
    <t>特定非営利活動法人発達凸凹サポーターてくてく</t>
    <rPh sb="0" eb="2">
      <t>トクテイ</t>
    </rPh>
    <rPh sb="2" eb="9">
      <t>ヒエイリカツドウホウジン</t>
    </rPh>
    <rPh sb="9" eb="11">
      <t>ハッタツ</t>
    </rPh>
    <rPh sb="11" eb="13">
      <t>デコボコ</t>
    </rPh>
    <phoneticPr fontId="2"/>
  </si>
  <si>
    <t>松原市天美我堂一丁目７番地朝日プラザ松原F棟101/102</t>
    <phoneticPr fontId="2"/>
  </si>
  <si>
    <t>こどもハウスだんぼ</t>
    <phoneticPr fontId="2"/>
  </si>
  <si>
    <t>072-493-8326</t>
    <phoneticPr fontId="2"/>
  </si>
  <si>
    <t>072-493-8327</t>
    <phoneticPr fontId="2"/>
  </si>
  <si>
    <t>596-0814</t>
    <phoneticPr fontId="2"/>
  </si>
  <si>
    <t>☆</t>
    <phoneticPr fontId="2"/>
  </si>
  <si>
    <t>交野市私市山手二丁目４番１号</t>
    <phoneticPr fontId="2"/>
  </si>
  <si>
    <t>welfare箕面</t>
    <phoneticPr fontId="2"/>
  </si>
  <si>
    <t>株式会社Azars</t>
    <phoneticPr fontId="2"/>
  </si>
  <si>
    <t>茨木市双葉町13番25号つじせビル４階</t>
    <phoneticPr fontId="2"/>
  </si>
  <si>
    <t>株式会社興学社</t>
    <phoneticPr fontId="2"/>
  </si>
  <si>
    <t>放課後等デイサービスくりーむうさぎ</t>
    <phoneticPr fontId="2"/>
  </si>
  <si>
    <t>072-737-4328</t>
    <phoneticPr fontId="2"/>
  </si>
  <si>
    <t>072-737-4338</t>
    <phoneticPr fontId="2"/>
  </si>
  <si>
    <t>072-637-2515</t>
    <phoneticPr fontId="2"/>
  </si>
  <si>
    <t>072-637-2516</t>
    <phoneticPr fontId="2"/>
  </si>
  <si>
    <t>567-0829</t>
    <phoneticPr fontId="2"/>
  </si>
  <si>
    <t>072-888-9230</t>
    <phoneticPr fontId="2"/>
  </si>
  <si>
    <t>574-0045</t>
    <phoneticPr fontId="2"/>
  </si>
  <si>
    <t>大東市太子田二丁目10番16号</t>
    <rPh sb="11" eb="12">
      <t>バン</t>
    </rPh>
    <rPh sb="14" eb="15">
      <t>ゴウ</t>
    </rPh>
    <phoneticPr fontId="2"/>
  </si>
  <si>
    <t>箕面市稲五丁目13番６号コーポいな１階</t>
    <phoneticPr fontId="2"/>
  </si>
  <si>
    <t>072-812-7792</t>
    <phoneticPr fontId="2"/>
  </si>
  <si>
    <t>大東市北条一丁目16番16号</t>
    <rPh sb="3" eb="5">
      <t>ホウジョウ</t>
    </rPh>
    <phoneticPr fontId="2"/>
  </si>
  <si>
    <t>あさがおねっと</t>
    <phoneticPr fontId="2"/>
  </si>
  <si>
    <t>06-7508-4909</t>
  </si>
  <si>
    <t>06-7508-4909</t>
    <phoneticPr fontId="2"/>
  </si>
  <si>
    <t>570-0006</t>
    <phoneticPr fontId="2"/>
  </si>
  <si>
    <t>良心地</t>
    <rPh sb="0" eb="2">
      <t>ココチ</t>
    </rPh>
    <phoneticPr fontId="2"/>
  </si>
  <si>
    <t>072-465-3114</t>
    <phoneticPr fontId="2"/>
  </si>
  <si>
    <t>072-465-3114</t>
    <phoneticPr fontId="2"/>
  </si>
  <si>
    <t>598-0033</t>
    <phoneticPr fontId="2"/>
  </si>
  <si>
    <t>泉佐野市南中安松1281番地の5</t>
    <rPh sb="0" eb="4">
      <t>イズミサノシ</t>
    </rPh>
    <rPh sb="4" eb="5">
      <t>ミナミ</t>
    </rPh>
    <rPh sb="5" eb="6">
      <t>ナカ</t>
    </rPh>
    <rPh sb="6" eb="8">
      <t>ヤスマツ</t>
    </rPh>
    <rPh sb="12" eb="14">
      <t>バンチ</t>
    </rPh>
    <phoneticPr fontId="2"/>
  </si>
  <si>
    <t>合同会社いごこち</t>
    <rPh sb="0" eb="2">
      <t>ゴウドウ</t>
    </rPh>
    <rPh sb="2" eb="4">
      <t>カイシャ</t>
    </rPh>
    <phoneticPr fontId="2"/>
  </si>
  <si>
    <t>守口市八雲西町二丁目12番13号</t>
    <rPh sb="0" eb="3">
      <t>モリグチシ</t>
    </rPh>
    <rPh sb="3" eb="5">
      <t>ヤクモ</t>
    </rPh>
    <rPh sb="5" eb="6">
      <t>ニシ</t>
    </rPh>
    <rPh sb="6" eb="7">
      <t>マチ</t>
    </rPh>
    <rPh sb="7" eb="10">
      <t>２チョウメ</t>
    </rPh>
    <rPh sb="12" eb="13">
      <t>バン</t>
    </rPh>
    <rPh sb="15" eb="16">
      <t>ゴウ</t>
    </rPh>
    <phoneticPr fontId="2"/>
  </si>
  <si>
    <t>株式会社あさがおねっと</t>
    <rPh sb="0" eb="2">
      <t>カブシキ</t>
    </rPh>
    <rPh sb="2" eb="4">
      <t>カイシャ</t>
    </rPh>
    <phoneticPr fontId="2"/>
  </si>
  <si>
    <t>072-483-0817</t>
    <phoneticPr fontId="2"/>
  </si>
  <si>
    <t>072-865-7517</t>
    <phoneticPr fontId="2"/>
  </si>
  <si>
    <t>072-813-1017</t>
    <phoneticPr fontId="2"/>
  </si>
  <si>
    <t>四條畷市</t>
    <rPh sb="0" eb="3">
      <t>シジョウナワテ</t>
    </rPh>
    <rPh sb="3" eb="4">
      <t>シ</t>
    </rPh>
    <phoneticPr fontId="2"/>
  </si>
  <si>
    <t>放課後等デイサービスこまつり</t>
    <phoneticPr fontId="2"/>
  </si>
  <si>
    <t>596-0821</t>
    <phoneticPr fontId="2"/>
  </si>
  <si>
    <t>072-734-8774</t>
    <phoneticPr fontId="2"/>
  </si>
  <si>
    <t>泉佐野市日根野584番地</t>
  </si>
  <si>
    <t>放課後等デイサービスめーぷる</t>
  </si>
  <si>
    <t>株式会社Leaf</t>
  </si>
  <si>
    <t>柏原市安堂町13番32号</t>
    <phoneticPr fontId="2"/>
  </si>
  <si>
    <t>株式会社わかな</t>
  </si>
  <si>
    <t>藤井寺市北岡一丁目1番13号2C</t>
    <phoneticPr fontId="2"/>
  </si>
  <si>
    <t>ぽんぽこはうすPROSSIMO</t>
  </si>
  <si>
    <t>072-972-3700</t>
  </si>
  <si>
    <t>072-972-3700</t>
    <phoneticPr fontId="2"/>
  </si>
  <si>
    <t>582-0016</t>
    <phoneticPr fontId="2"/>
  </si>
  <si>
    <t>072-493-2335</t>
    <phoneticPr fontId="2"/>
  </si>
  <si>
    <t>072-493-2336</t>
    <phoneticPr fontId="2"/>
  </si>
  <si>
    <t>598-0021</t>
    <phoneticPr fontId="2"/>
  </si>
  <si>
    <t>Ｆｕｌｌ-Ｓｍｉｌｅ～ふるすまいる～</t>
    <phoneticPr fontId="2"/>
  </si>
  <si>
    <t>583-0035</t>
    <phoneticPr fontId="2"/>
  </si>
  <si>
    <t>こっとんオルタ</t>
    <phoneticPr fontId="2"/>
  </si>
  <si>
    <t>貝塚市半田一丁目10番40号</t>
    <phoneticPr fontId="2"/>
  </si>
  <si>
    <t>一般社団法人ＳＥＥＤ</t>
    <phoneticPr fontId="2"/>
  </si>
  <si>
    <t>株式会社ドリームリンク</t>
    <phoneticPr fontId="2"/>
  </si>
  <si>
    <t>放課後等デイサービス輝茨木館</t>
    <rPh sb="0" eb="3">
      <t>ホウカゴ</t>
    </rPh>
    <rPh sb="3" eb="4">
      <t>トウ</t>
    </rPh>
    <rPh sb="10" eb="11">
      <t>テル</t>
    </rPh>
    <rPh sb="11" eb="13">
      <t>イバラキ</t>
    </rPh>
    <rPh sb="13" eb="14">
      <t>カン</t>
    </rPh>
    <phoneticPr fontId="2"/>
  </si>
  <si>
    <t>茨木市横江二丁目８番43号C-POINTビル303号室</t>
    <phoneticPr fontId="2"/>
  </si>
  <si>
    <t>セントラルポイント株式会社</t>
    <phoneticPr fontId="2"/>
  </si>
  <si>
    <t>放課後等デイサービスオリオリ</t>
    <phoneticPr fontId="2"/>
  </si>
  <si>
    <t>合同会社大北</t>
    <phoneticPr fontId="2"/>
  </si>
  <si>
    <t>放課後等デイサービスそら</t>
    <phoneticPr fontId="2"/>
  </si>
  <si>
    <t>富田林市甲田二丁目20番14号２階</t>
    <phoneticPr fontId="2"/>
  </si>
  <si>
    <t>特定非営利活動法人志塾フリースクールラシーナ</t>
    <phoneticPr fontId="2"/>
  </si>
  <si>
    <t>こども発達支援センターｍｕｍ</t>
    <phoneticPr fontId="2"/>
  </si>
  <si>
    <t>河内長野市中片添町11番９号</t>
    <phoneticPr fontId="2"/>
  </si>
  <si>
    <t>社会福祉法人大阪府障害者福祉事業団</t>
    <phoneticPr fontId="2"/>
  </si>
  <si>
    <t>児童発達支援・放課後等デイサービスドレミ</t>
    <phoneticPr fontId="2"/>
  </si>
  <si>
    <t>株式会社トップケアサービス</t>
    <phoneticPr fontId="2"/>
  </si>
  <si>
    <t>ＣＯＣＯはびきの</t>
    <phoneticPr fontId="2"/>
  </si>
  <si>
    <t>羽曳野市西浦三丁目11番12号１階</t>
    <phoneticPr fontId="2"/>
  </si>
  <si>
    <t>株式会社アイケアラ</t>
    <phoneticPr fontId="2"/>
  </si>
  <si>
    <t>072-425-2215</t>
    <phoneticPr fontId="2"/>
  </si>
  <si>
    <t>567-0031</t>
    <phoneticPr fontId="2"/>
  </si>
  <si>
    <t>072-646-8713</t>
    <phoneticPr fontId="2"/>
  </si>
  <si>
    <t>072-646-8714</t>
    <phoneticPr fontId="2"/>
  </si>
  <si>
    <t>567-0865</t>
    <phoneticPr fontId="2"/>
  </si>
  <si>
    <t>072-933-5500</t>
    <phoneticPr fontId="2"/>
  </si>
  <si>
    <t>072-958-4186</t>
    <phoneticPr fontId="2"/>
  </si>
  <si>
    <t>583-0861</t>
    <phoneticPr fontId="2"/>
  </si>
  <si>
    <t>072-425-2433</t>
    <phoneticPr fontId="2"/>
  </si>
  <si>
    <t>072-425-2434</t>
    <phoneticPr fontId="2"/>
  </si>
  <si>
    <t>597-0033</t>
    <phoneticPr fontId="2"/>
  </si>
  <si>
    <t>0721-81-0417</t>
    <phoneticPr fontId="2"/>
  </si>
  <si>
    <t>584-0036</t>
    <phoneticPr fontId="2"/>
  </si>
  <si>
    <t>594-0003</t>
    <phoneticPr fontId="2"/>
  </si>
  <si>
    <t>0721-55-2272</t>
    <phoneticPr fontId="2"/>
  </si>
  <si>
    <t>0721-55-2276</t>
    <phoneticPr fontId="2"/>
  </si>
  <si>
    <t>586-0046</t>
    <phoneticPr fontId="2"/>
  </si>
  <si>
    <t>ハッピーテラス門真教室</t>
    <rPh sb="7" eb="9">
      <t>カドマ</t>
    </rPh>
    <rPh sb="9" eb="11">
      <t>キョウシツ</t>
    </rPh>
    <phoneticPr fontId="2"/>
  </si>
  <si>
    <t>株式会社十全</t>
    <rPh sb="0" eb="4">
      <t>カブシキガイシャ</t>
    </rPh>
    <rPh sb="4" eb="6">
      <t>ジュウゼン</t>
    </rPh>
    <phoneticPr fontId="2"/>
  </si>
  <si>
    <t>わくわくクラブ茨木校</t>
    <rPh sb="7" eb="9">
      <t>イバラキ</t>
    </rPh>
    <rPh sb="9" eb="10">
      <t>コウ</t>
    </rPh>
    <phoneticPr fontId="2"/>
  </si>
  <si>
    <t>運動クラブりずむ</t>
    <rPh sb="0" eb="2">
      <t>ウンドウ</t>
    </rPh>
    <phoneticPr fontId="2"/>
  </si>
  <si>
    <t>株式会社ＤＲＣフィールズ</t>
    <rPh sb="0" eb="4">
      <t>カブシキガイシャ</t>
    </rPh>
    <phoneticPr fontId="2"/>
  </si>
  <si>
    <t>児童デイサービスいっぽ</t>
    <rPh sb="0" eb="2">
      <t>ジドウ</t>
    </rPh>
    <phoneticPr fontId="2"/>
  </si>
  <si>
    <t>株式会社フォーライフ</t>
    <rPh sb="0" eb="4">
      <t>カブシキガイシャ</t>
    </rPh>
    <phoneticPr fontId="2"/>
  </si>
  <si>
    <t>こどもサポート教室「きらり」大阪狭山金剛校</t>
    <rPh sb="6" eb="8">
      <t>キョウシツ</t>
    </rPh>
    <rPh sb="14" eb="18">
      <t>オオサカサヤマ</t>
    </rPh>
    <rPh sb="18" eb="20">
      <t>コンゴウ</t>
    </rPh>
    <rPh sb="20" eb="21">
      <t>コウ</t>
    </rPh>
    <phoneticPr fontId="2"/>
  </si>
  <si>
    <t>チャイルドハート門真学館</t>
    <rPh sb="8" eb="10">
      <t>カドマ</t>
    </rPh>
    <rPh sb="10" eb="12">
      <t>ガッカン</t>
    </rPh>
    <phoneticPr fontId="2"/>
  </si>
  <si>
    <t>貝塚市半田二丁目22番６号</t>
  </si>
  <si>
    <t>富田林市向陽台二丁目２番13号Ｙ１ビル１階</t>
  </si>
  <si>
    <t>箕面市桜ケ丘四丁目11番15号桜ヶ丘ビル102</t>
  </si>
  <si>
    <t>門真市末広町17番18号ポケットアベニュー１階</t>
  </si>
  <si>
    <t>門真市新橋町16番５号グレイス辻本１階</t>
  </si>
  <si>
    <t>大阪狭山市半田一丁目622番地１ウエスティ金剛４－２</t>
  </si>
  <si>
    <t>072-488-7258</t>
    <phoneticPr fontId="2"/>
  </si>
  <si>
    <t>072-488-7259</t>
    <phoneticPr fontId="2"/>
  </si>
  <si>
    <t>597-0033</t>
    <phoneticPr fontId="2"/>
  </si>
  <si>
    <t>072-734-7515</t>
    <phoneticPr fontId="2"/>
  </si>
  <si>
    <t>072-734-7514</t>
    <phoneticPr fontId="2"/>
  </si>
  <si>
    <t>562-0004</t>
    <phoneticPr fontId="2"/>
  </si>
  <si>
    <t>072-737-7413</t>
    <phoneticPr fontId="2"/>
  </si>
  <si>
    <t>072-737-7434</t>
    <phoneticPr fontId="2"/>
  </si>
  <si>
    <t>562-0046</t>
    <phoneticPr fontId="2"/>
  </si>
  <si>
    <t>06-6115-5700</t>
    <phoneticPr fontId="2"/>
  </si>
  <si>
    <t>06-6115-5466</t>
    <phoneticPr fontId="2"/>
  </si>
  <si>
    <t>571-0030</t>
    <phoneticPr fontId="2"/>
  </si>
  <si>
    <t>06-4304-4428</t>
    <phoneticPr fontId="2"/>
  </si>
  <si>
    <t>06-4304-4429</t>
    <phoneticPr fontId="2"/>
  </si>
  <si>
    <t>571-0048</t>
    <phoneticPr fontId="2"/>
  </si>
  <si>
    <t>072-360-1077</t>
    <phoneticPr fontId="2"/>
  </si>
  <si>
    <t>589-0011</t>
    <phoneticPr fontId="2"/>
  </si>
  <si>
    <t>おかえりホームきゅら海</t>
    <phoneticPr fontId="2"/>
  </si>
  <si>
    <t>072-921-6266</t>
  </si>
  <si>
    <t>072-974-2153</t>
  </si>
  <si>
    <t>072-933-7576</t>
    <phoneticPr fontId="2"/>
  </si>
  <si>
    <t>グローイングアップひかり学園</t>
    <rPh sb="12" eb="14">
      <t>ガクエン</t>
    </rPh>
    <phoneticPr fontId="2"/>
  </si>
  <si>
    <t>育み</t>
    <rPh sb="0" eb="1">
      <t>ハグク</t>
    </rPh>
    <phoneticPr fontId="2"/>
  </si>
  <si>
    <t>ぽっぷこーん大東ＮＥＸＴ</t>
    <rPh sb="6" eb="8">
      <t>ダイトウ</t>
    </rPh>
    <phoneticPr fontId="2"/>
  </si>
  <si>
    <t>ピースフルケアおりひめ</t>
    <phoneticPr fontId="2"/>
  </si>
  <si>
    <t>596-0823</t>
    <phoneticPr fontId="2"/>
  </si>
  <si>
    <t>合同会社アーリーケア</t>
    <rPh sb="0" eb="1">
      <t>ゴウドウ</t>
    </rPh>
    <rPh sb="1" eb="3">
      <t>ガイシャ</t>
    </rPh>
    <phoneticPr fontId="2"/>
  </si>
  <si>
    <t>072-344-5219</t>
    <phoneticPr fontId="2"/>
  </si>
  <si>
    <t>072-349-0218</t>
    <phoneticPr fontId="2"/>
  </si>
  <si>
    <t>580-0016</t>
    <phoneticPr fontId="2"/>
  </si>
  <si>
    <t>松原市上田一丁目７番36号ふぁみ～ゆ上田Ⅱ305号室</t>
    <rPh sb="0" eb="3">
      <t>マツバラシ</t>
    </rPh>
    <rPh sb="3" eb="5">
      <t>ウエダ</t>
    </rPh>
    <rPh sb="5" eb="8">
      <t>イッチョウメ</t>
    </rPh>
    <rPh sb="9" eb="10">
      <t>バン</t>
    </rPh>
    <rPh sb="12" eb="13">
      <t>ゴウ</t>
    </rPh>
    <rPh sb="18" eb="20">
      <t>ウエダ</t>
    </rPh>
    <rPh sb="24" eb="26">
      <t>ゴウシツ</t>
    </rPh>
    <phoneticPr fontId="2"/>
  </si>
  <si>
    <t>合同会社ＫＣＡ</t>
    <rPh sb="0" eb="2">
      <t>ゴウドウ</t>
    </rPh>
    <rPh sb="2" eb="4">
      <t>ガイシャ</t>
    </rPh>
    <phoneticPr fontId="2"/>
  </si>
  <si>
    <t>072-800-8381</t>
    <phoneticPr fontId="2"/>
  </si>
  <si>
    <t>072-800-8382</t>
    <phoneticPr fontId="2"/>
  </si>
  <si>
    <t>574-0014</t>
    <phoneticPr fontId="2"/>
  </si>
  <si>
    <t>大東市寺川三丁目11番10号</t>
    <rPh sb="0" eb="3">
      <t>ダイトウシ</t>
    </rPh>
    <rPh sb="3" eb="5">
      <t>テラカワ</t>
    </rPh>
    <rPh sb="5" eb="8">
      <t>サンチョウメ</t>
    </rPh>
    <rPh sb="10" eb="11">
      <t>バン</t>
    </rPh>
    <rPh sb="13" eb="14">
      <t>ゴウ</t>
    </rPh>
    <phoneticPr fontId="2"/>
  </si>
  <si>
    <t>株式会社グッド・ケア・グループ</t>
    <rPh sb="0" eb="4">
      <t>カブシキガイシャ</t>
    </rPh>
    <phoneticPr fontId="2"/>
  </si>
  <si>
    <t>072-800-1212</t>
    <phoneticPr fontId="2"/>
  </si>
  <si>
    <t>072-800-1213</t>
    <phoneticPr fontId="2"/>
  </si>
  <si>
    <t>576-0053</t>
    <phoneticPr fontId="2"/>
  </si>
  <si>
    <t>有限会社ピースフルケア</t>
    <rPh sb="0" eb="4">
      <t>ユウゲンガイシャ</t>
    </rPh>
    <phoneticPr fontId="2"/>
  </si>
  <si>
    <t>放課後等デイサービスツーピース</t>
    <rPh sb="0" eb="3">
      <t>ホウカゴ</t>
    </rPh>
    <rPh sb="3" eb="4">
      <t>トウ</t>
    </rPh>
    <phoneticPr fontId="2"/>
  </si>
  <si>
    <t>株式会社Ｈｉｇａｓｈｉ</t>
    <rPh sb="0" eb="2">
      <t>カブシキ</t>
    </rPh>
    <rPh sb="2" eb="4">
      <t>ガイシャ</t>
    </rPh>
    <phoneticPr fontId="2"/>
  </si>
  <si>
    <t>072-349-7407</t>
    <phoneticPr fontId="2"/>
  </si>
  <si>
    <t>株式会社はぐくみ</t>
    <rPh sb="0" eb="2">
      <t>カブシキ</t>
    </rPh>
    <rPh sb="2" eb="4">
      <t>カイシャ</t>
    </rPh>
    <phoneticPr fontId="2"/>
  </si>
  <si>
    <t>072-247-4777</t>
    <phoneticPr fontId="2"/>
  </si>
  <si>
    <t>072-247-4778</t>
    <phoneticPr fontId="2"/>
  </si>
  <si>
    <t>589-0022</t>
    <phoneticPr fontId="2"/>
  </si>
  <si>
    <t>大阪狭山市西山台二丁目13番10号西側１階</t>
    <rPh sb="0" eb="2">
      <t>オオサカ</t>
    </rPh>
    <rPh sb="2" eb="4">
      <t>サヤマ</t>
    </rPh>
    <rPh sb="4" eb="5">
      <t>シ</t>
    </rPh>
    <rPh sb="5" eb="8">
      <t>ニシヤマダイ</t>
    </rPh>
    <rPh sb="8" eb="11">
      <t>ニチョウメ</t>
    </rPh>
    <rPh sb="13" eb="14">
      <t>バン</t>
    </rPh>
    <rPh sb="16" eb="17">
      <t>ゴウ</t>
    </rPh>
    <rPh sb="17" eb="19">
      <t>ニシガワ</t>
    </rPh>
    <rPh sb="20" eb="21">
      <t>カイ</t>
    </rPh>
    <phoneticPr fontId="2"/>
  </si>
  <si>
    <t>ぶるーべりー石橋</t>
    <rPh sb="6" eb="8">
      <t>イシバシ</t>
    </rPh>
    <phoneticPr fontId="2"/>
  </si>
  <si>
    <t>社会福祉法人藍野福祉会</t>
    <rPh sb="0" eb="2">
      <t>シャカイ</t>
    </rPh>
    <rPh sb="2" eb="4">
      <t>フクシ</t>
    </rPh>
    <rPh sb="4" eb="6">
      <t>ホウジン</t>
    </rPh>
    <rPh sb="6" eb="8">
      <t>アイノ</t>
    </rPh>
    <rPh sb="8" eb="10">
      <t>フクシ</t>
    </rPh>
    <rPh sb="10" eb="11">
      <t>カイ</t>
    </rPh>
    <phoneticPr fontId="4"/>
  </si>
  <si>
    <t>社会福祉法人四天王寺福祉事業団</t>
    <rPh sb="0" eb="2">
      <t>シャカイ</t>
    </rPh>
    <rPh sb="2" eb="4">
      <t>フクシ</t>
    </rPh>
    <rPh sb="4" eb="6">
      <t>ホウジン</t>
    </rPh>
    <rPh sb="6" eb="10">
      <t>シテンノウジ</t>
    </rPh>
    <rPh sb="10" eb="12">
      <t>フクシ</t>
    </rPh>
    <rPh sb="12" eb="15">
      <t>ジギョウダン</t>
    </rPh>
    <phoneticPr fontId="4"/>
  </si>
  <si>
    <t>株式会社はじめ</t>
    <rPh sb="0" eb="4">
      <t>カブシキガイシャ</t>
    </rPh>
    <rPh sb="4" eb="6">
      <t>ドウガイシャ</t>
    </rPh>
    <phoneticPr fontId="2"/>
  </si>
  <si>
    <t>放課後デイのぞみののんちゃん</t>
    <phoneticPr fontId="2"/>
  </si>
  <si>
    <t>療育ルームストーリー</t>
    <rPh sb="0" eb="2">
      <t>リョウイク</t>
    </rPh>
    <phoneticPr fontId="2"/>
  </si>
  <si>
    <t>株式会社バスター</t>
    <rPh sb="0" eb="3">
      <t>カブシキガイシャ</t>
    </rPh>
    <phoneticPr fontId="2"/>
  </si>
  <si>
    <t>児童発達支援・放課後等デイサービス陽（ひなた）</t>
    <rPh sb="0" eb="2">
      <t>ジドウ</t>
    </rPh>
    <rPh sb="2" eb="4">
      <t>ハッタツ</t>
    </rPh>
    <rPh sb="4" eb="6">
      <t>シエン</t>
    </rPh>
    <rPh sb="7" eb="10">
      <t>ホウカゴ</t>
    </rPh>
    <rPh sb="10" eb="11">
      <t>トウ</t>
    </rPh>
    <rPh sb="17" eb="18">
      <t>ヨウ</t>
    </rPh>
    <phoneticPr fontId="2"/>
  </si>
  <si>
    <t>株式会社藤企画</t>
    <rPh sb="0" eb="4">
      <t>カブシキガイシャ</t>
    </rPh>
    <rPh sb="4" eb="5">
      <t>フジ</t>
    </rPh>
    <rPh sb="5" eb="7">
      <t>キカク</t>
    </rPh>
    <phoneticPr fontId="2"/>
  </si>
  <si>
    <t>ＩＯＳメディカルケア株式会社</t>
    <rPh sb="10" eb="14">
      <t>カブシキガイシャ</t>
    </rPh>
    <phoneticPr fontId="2"/>
  </si>
  <si>
    <t>リンク</t>
    <phoneticPr fontId="2"/>
  </si>
  <si>
    <t>一般社団法人ココイク</t>
    <rPh sb="0" eb="2">
      <t>イッパン</t>
    </rPh>
    <rPh sb="2" eb="4">
      <t>シャダン</t>
    </rPh>
    <rPh sb="4" eb="6">
      <t>ホウジン</t>
    </rPh>
    <phoneticPr fontId="2"/>
  </si>
  <si>
    <t>放課後等デイサービスウィズ守口滝井</t>
    <rPh sb="0" eb="3">
      <t>ホウカゴ</t>
    </rPh>
    <rPh sb="3" eb="4">
      <t>トウ</t>
    </rPh>
    <rPh sb="13" eb="15">
      <t>モリグチ</t>
    </rPh>
    <rPh sb="15" eb="17">
      <t>タキイ</t>
    </rPh>
    <phoneticPr fontId="2"/>
  </si>
  <si>
    <t>株式会社エール</t>
    <rPh sb="0" eb="4">
      <t>カブシキガイシャ</t>
    </rPh>
    <phoneticPr fontId="2"/>
  </si>
  <si>
    <t>フェアリーテイル</t>
    <phoneticPr fontId="2"/>
  </si>
  <si>
    <t>株式会社キーポイント</t>
    <rPh sb="0" eb="4">
      <t>カブシキガイシャ</t>
    </rPh>
    <phoneticPr fontId="2"/>
  </si>
  <si>
    <t>こどもサポート教室「きらり茨木駅前校</t>
    <rPh sb="6" eb="8">
      <t>キョウシツ</t>
    </rPh>
    <rPh sb="13" eb="15">
      <t>イバラキ</t>
    </rPh>
    <rPh sb="15" eb="17">
      <t>エキマエ</t>
    </rPh>
    <rPh sb="17" eb="18">
      <t>コウ</t>
    </rPh>
    <phoneticPr fontId="2"/>
  </si>
  <si>
    <t>株式会社クラ・ゼミ</t>
    <rPh sb="0" eb="4">
      <t>カブシキガイシャ</t>
    </rPh>
    <phoneticPr fontId="2"/>
  </si>
  <si>
    <t>どんぐり学園河南校</t>
    <rPh sb="4" eb="6">
      <t>ガクエン</t>
    </rPh>
    <rPh sb="6" eb="8">
      <t>カナン</t>
    </rPh>
    <rPh sb="8" eb="9">
      <t>コウ</t>
    </rPh>
    <phoneticPr fontId="2"/>
  </si>
  <si>
    <t>社会福祉法人鳳雛会</t>
    <rPh sb="0" eb="2">
      <t>シャカイ</t>
    </rPh>
    <rPh sb="2" eb="4">
      <t>フクシ</t>
    </rPh>
    <rPh sb="4" eb="6">
      <t>ホウジン</t>
    </rPh>
    <rPh sb="6" eb="8">
      <t>ホウスウ</t>
    </rPh>
    <rPh sb="8" eb="9">
      <t>カイ</t>
    </rPh>
    <phoneticPr fontId="2"/>
  </si>
  <si>
    <t>072-979-7800</t>
    <phoneticPr fontId="2"/>
  </si>
  <si>
    <t>072-979-7810</t>
    <phoneticPr fontId="2"/>
  </si>
  <si>
    <t>583-0884</t>
    <phoneticPr fontId="2"/>
  </si>
  <si>
    <t>羽曳野市野290番地の１　２階</t>
    <rPh sb="0" eb="4">
      <t>ハビキノシ</t>
    </rPh>
    <rPh sb="4" eb="5">
      <t>ノ</t>
    </rPh>
    <rPh sb="8" eb="10">
      <t>バンチ</t>
    </rPh>
    <rPh sb="14" eb="15">
      <t>カイ</t>
    </rPh>
    <phoneticPr fontId="2"/>
  </si>
  <si>
    <t>570-0076</t>
    <phoneticPr fontId="2"/>
  </si>
  <si>
    <t>守口市滝井西町三丁目７番４号</t>
    <rPh sb="0" eb="3">
      <t>モリグチシ</t>
    </rPh>
    <rPh sb="3" eb="7">
      <t>タキイニシマチ</t>
    </rPh>
    <rPh sb="7" eb="10">
      <t>サンチョウメ</t>
    </rPh>
    <rPh sb="11" eb="12">
      <t>バン</t>
    </rPh>
    <rPh sb="13" eb="14">
      <t>ゴウ</t>
    </rPh>
    <phoneticPr fontId="2"/>
  </si>
  <si>
    <t>072-265-5505</t>
    <phoneticPr fontId="2"/>
  </si>
  <si>
    <t>072-265-5506</t>
    <phoneticPr fontId="2"/>
  </si>
  <si>
    <t>592-0002</t>
    <phoneticPr fontId="2"/>
  </si>
  <si>
    <t>594-0076</t>
    <phoneticPr fontId="2"/>
  </si>
  <si>
    <t>072-621-3810</t>
    <phoneticPr fontId="2"/>
  </si>
  <si>
    <t>567-0031</t>
    <phoneticPr fontId="2"/>
  </si>
  <si>
    <t>茨木市春日一丁目４番13号明日香ビル302号室</t>
    <rPh sb="0" eb="3">
      <t>イバラキシ</t>
    </rPh>
    <rPh sb="3" eb="5">
      <t>カスガ</t>
    </rPh>
    <rPh sb="5" eb="8">
      <t>イチチョウメ</t>
    </rPh>
    <rPh sb="9" eb="10">
      <t>バン</t>
    </rPh>
    <rPh sb="12" eb="13">
      <t>ゴウ</t>
    </rPh>
    <rPh sb="13" eb="16">
      <t>アスカ</t>
    </rPh>
    <rPh sb="21" eb="23">
      <t>ゴウシツ</t>
    </rPh>
    <phoneticPr fontId="2"/>
  </si>
  <si>
    <t>0721-69-6967</t>
    <phoneticPr fontId="2"/>
  </si>
  <si>
    <t>0721-69-8567</t>
    <phoneticPr fontId="2"/>
  </si>
  <si>
    <t>585-0014</t>
    <phoneticPr fontId="2"/>
  </si>
  <si>
    <t>南河内郡河南町白木75番</t>
    <rPh sb="0" eb="3">
      <t>ミナミカワチ</t>
    </rPh>
    <rPh sb="3" eb="4">
      <t>グン</t>
    </rPh>
    <rPh sb="4" eb="7">
      <t>カナンチョウ</t>
    </rPh>
    <rPh sb="7" eb="9">
      <t>シラキ</t>
    </rPh>
    <rPh sb="11" eb="12">
      <t>バン</t>
    </rPh>
    <phoneticPr fontId="2"/>
  </si>
  <si>
    <t>072-621-3810</t>
    <phoneticPr fontId="2"/>
  </si>
  <si>
    <t>岸和田市小松里町911-１</t>
    <rPh sb="3" eb="4">
      <t>シ</t>
    </rPh>
    <rPh sb="4" eb="5">
      <t>チイ</t>
    </rPh>
    <rPh sb="5" eb="6">
      <t>マツ</t>
    </rPh>
    <rPh sb="6" eb="7">
      <t>サト</t>
    </rPh>
    <rPh sb="7" eb="8">
      <t>チョウ</t>
    </rPh>
    <phoneticPr fontId="2"/>
  </si>
  <si>
    <t>586-0021</t>
    <phoneticPr fontId="3"/>
  </si>
  <si>
    <t>泉大津市池浦町一丁目２番18号</t>
    <rPh sb="0" eb="4">
      <t>イズミオオツシ</t>
    </rPh>
    <rPh sb="4" eb="7">
      <t>イケウラチョウ</t>
    </rPh>
    <rPh sb="7" eb="8">
      <t>イチ</t>
    </rPh>
    <rPh sb="8" eb="10">
      <t>チョウメ</t>
    </rPh>
    <rPh sb="11" eb="12">
      <t>バン</t>
    </rPh>
    <rPh sb="14" eb="15">
      <t>ゴウ</t>
    </rPh>
    <phoneticPr fontId="4"/>
  </si>
  <si>
    <t>583-0008</t>
    <phoneticPr fontId="2"/>
  </si>
  <si>
    <t>摂津市千里丘七丁目10番24号アメニティ・ブワ201号・205号</t>
    <rPh sb="0" eb="3">
      <t>セッツシ</t>
    </rPh>
    <rPh sb="3" eb="5">
      <t>センリ</t>
    </rPh>
    <rPh sb="5" eb="6">
      <t>オカ</t>
    </rPh>
    <rPh sb="6" eb="7">
      <t>ナナ</t>
    </rPh>
    <rPh sb="7" eb="8">
      <t>センナナ</t>
    </rPh>
    <rPh sb="11" eb="12">
      <t>バン</t>
    </rPh>
    <rPh sb="14" eb="15">
      <t>ゴウ</t>
    </rPh>
    <rPh sb="26" eb="27">
      <t>ゴウ</t>
    </rPh>
    <rPh sb="31" eb="32">
      <t>ゴウ</t>
    </rPh>
    <phoneticPr fontId="2"/>
  </si>
  <si>
    <t>高石市綾園一丁目12番14号玉置ビル1階(101号)</t>
    <phoneticPr fontId="2"/>
  </si>
  <si>
    <t>☆</t>
    <phoneticPr fontId="2"/>
  </si>
  <si>
    <t>高石市羽衣三丁目２番３号ＲＩＳＥ羽衣Ａ号室</t>
    <rPh sb="0" eb="3">
      <t>タカイシシ</t>
    </rPh>
    <rPh sb="3" eb="5">
      <t>ハゴロモ</t>
    </rPh>
    <rPh sb="5" eb="8">
      <t>サンチョウメ</t>
    </rPh>
    <rPh sb="9" eb="10">
      <t>バン</t>
    </rPh>
    <rPh sb="11" eb="12">
      <t>ゴウ</t>
    </rPh>
    <rPh sb="16" eb="18">
      <t>ハゴロモ</t>
    </rPh>
    <rPh sb="19" eb="21">
      <t>ゴウシツ</t>
    </rPh>
    <phoneticPr fontId="2"/>
  </si>
  <si>
    <t>放課後等デイサービスらいとすぺーす</t>
    <rPh sb="0" eb="3">
      <t>ホウカゴ</t>
    </rPh>
    <rPh sb="3" eb="4">
      <t>トウ</t>
    </rPh>
    <phoneticPr fontId="2"/>
  </si>
  <si>
    <t>守口市来迎町５番17号</t>
    <rPh sb="0" eb="3">
      <t>モリグチシ</t>
    </rPh>
    <rPh sb="3" eb="4">
      <t>ク</t>
    </rPh>
    <rPh sb="7" eb="8">
      <t>バン</t>
    </rPh>
    <rPh sb="10" eb="11">
      <t>ゴウ</t>
    </rPh>
    <phoneticPr fontId="2"/>
  </si>
  <si>
    <t>合同会社らいとすぺーす</t>
    <rPh sb="0" eb="2">
      <t>ゴウドウ</t>
    </rPh>
    <rPh sb="2" eb="4">
      <t>カイシャ</t>
    </rPh>
    <phoneticPr fontId="2"/>
  </si>
  <si>
    <t>06-7508-3313</t>
    <phoneticPr fontId="2"/>
  </si>
  <si>
    <t>06-7509-4422</t>
    <phoneticPr fontId="2"/>
  </si>
  <si>
    <t>570-0029</t>
    <phoneticPr fontId="2"/>
  </si>
  <si>
    <t>柏原市大正一丁目８番12号マンション明和１Ｆ</t>
    <rPh sb="0" eb="3">
      <t>カシワラシ</t>
    </rPh>
    <rPh sb="3" eb="5">
      <t>タイショウ</t>
    </rPh>
    <rPh sb="5" eb="8">
      <t>イッチョウメ</t>
    </rPh>
    <rPh sb="9" eb="10">
      <t>バン</t>
    </rPh>
    <rPh sb="12" eb="13">
      <t>ゴウ</t>
    </rPh>
    <rPh sb="18" eb="20">
      <t>メイワ</t>
    </rPh>
    <phoneticPr fontId="2"/>
  </si>
  <si>
    <t>072-970-6346</t>
    <phoneticPr fontId="2"/>
  </si>
  <si>
    <t>072-970-6347</t>
    <phoneticPr fontId="2"/>
  </si>
  <si>
    <t>582-0009</t>
    <phoneticPr fontId="2"/>
  </si>
  <si>
    <t>0725-38-7725</t>
    <phoneticPr fontId="2"/>
  </si>
  <si>
    <t>0721-28-6677</t>
    <phoneticPr fontId="2"/>
  </si>
  <si>
    <t>0721-28-6688</t>
    <phoneticPr fontId="2"/>
  </si>
  <si>
    <t>584-0082</t>
    <phoneticPr fontId="2"/>
  </si>
  <si>
    <t>富田林市向陽台二丁目７番29号向陽台ビル２階</t>
    <rPh sb="15" eb="18">
      <t>コウヨウダイ</t>
    </rPh>
    <phoneticPr fontId="2"/>
  </si>
  <si>
    <t>株式会社南ウイング</t>
    <rPh sb="0" eb="4">
      <t>カブシキガイシャ</t>
    </rPh>
    <rPh sb="4" eb="5">
      <t>ミナミ</t>
    </rPh>
    <phoneticPr fontId="2"/>
  </si>
  <si>
    <t>こどもデイサービスハニーコスモス</t>
    <phoneticPr fontId="2"/>
  </si>
  <si>
    <t>0725-20-6173</t>
    <phoneticPr fontId="2"/>
  </si>
  <si>
    <t>595-0812</t>
    <phoneticPr fontId="2"/>
  </si>
  <si>
    <t>株式会社足利塾</t>
    <rPh sb="0" eb="4">
      <t>カブシキガイシャ</t>
    </rPh>
    <rPh sb="4" eb="6">
      <t>アシカガ</t>
    </rPh>
    <rPh sb="6" eb="7">
      <t>ジュク</t>
    </rPh>
    <phoneticPr fontId="2"/>
  </si>
  <si>
    <t>放課後等デイサービス事業所マザーズ</t>
    <rPh sb="0" eb="4">
      <t>ホウカゴトウ</t>
    </rPh>
    <rPh sb="10" eb="13">
      <t>ジギョウショ</t>
    </rPh>
    <phoneticPr fontId="4"/>
  </si>
  <si>
    <t>072-933-0039</t>
    <phoneticPr fontId="2"/>
  </si>
  <si>
    <t>583-0857</t>
    <phoneticPr fontId="2"/>
  </si>
  <si>
    <t>泉北郡忠岡町忠岡中一丁目10番４号</t>
    <rPh sb="0" eb="3">
      <t>センボクグン</t>
    </rPh>
    <rPh sb="3" eb="6">
      <t>タダオカチョウ</t>
    </rPh>
    <rPh sb="6" eb="8">
      <t>タダオカ</t>
    </rPh>
    <rPh sb="8" eb="9">
      <t>ナカ</t>
    </rPh>
    <rPh sb="9" eb="12">
      <t>イチチョウメ</t>
    </rPh>
    <rPh sb="14" eb="15">
      <t>バン</t>
    </rPh>
    <rPh sb="16" eb="17">
      <t>ゴウ</t>
    </rPh>
    <phoneticPr fontId="2"/>
  </si>
  <si>
    <t>0725-38-7725</t>
  </si>
  <si>
    <t>株式会社One Vision</t>
    <rPh sb="0" eb="2">
      <t>カブシキ</t>
    </rPh>
    <rPh sb="2" eb="4">
      <t>カイシャ</t>
    </rPh>
    <phoneticPr fontId="2"/>
  </si>
  <si>
    <t>ハレタソラ天美</t>
    <phoneticPr fontId="2"/>
  </si>
  <si>
    <t>キッズハウスなごみ家土生</t>
    <rPh sb="9" eb="10">
      <t>イエ</t>
    </rPh>
    <rPh sb="10" eb="12">
      <t>ハブ</t>
    </rPh>
    <phoneticPr fontId="2"/>
  </si>
  <si>
    <t>岸和田市土生町九丁目11番11号</t>
    <phoneticPr fontId="2"/>
  </si>
  <si>
    <t>アプリコットマネジメント株式会社</t>
    <phoneticPr fontId="2"/>
  </si>
  <si>
    <t>Ｏｈａｎａ緑丘</t>
    <phoneticPr fontId="2"/>
  </si>
  <si>
    <t>池田市緑丘一丁目７番21号</t>
    <phoneticPr fontId="2"/>
  </si>
  <si>
    <t>一般社団法人ＣＬＣ　Ｏｈａｎａ</t>
    <phoneticPr fontId="2"/>
  </si>
  <si>
    <t>児童発達支援・放課後等デイサービスろはすの家</t>
    <phoneticPr fontId="2"/>
  </si>
  <si>
    <t>泉大津市二田町一丁目20番19号</t>
    <phoneticPr fontId="2"/>
  </si>
  <si>
    <t>株式会社ＨＨＩ</t>
    <phoneticPr fontId="2"/>
  </si>
  <si>
    <t>つむぎ</t>
    <phoneticPr fontId="2"/>
  </si>
  <si>
    <t>松原市岡四丁目２番22号</t>
    <phoneticPr fontId="2"/>
  </si>
  <si>
    <t>有限会社あすか</t>
    <phoneticPr fontId="2"/>
  </si>
  <si>
    <t>ファミリアキッズ門真</t>
    <phoneticPr fontId="2"/>
  </si>
  <si>
    <t>門真市浜町６番19号高栄マンション１階</t>
    <phoneticPr fontId="2"/>
  </si>
  <si>
    <t>株式会社Ｓ＆Ｓ</t>
    <phoneticPr fontId="2"/>
  </si>
  <si>
    <t>0725-31-3100</t>
    <phoneticPr fontId="2"/>
  </si>
  <si>
    <t>0725-31-3200</t>
    <phoneticPr fontId="2"/>
  </si>
  <si>
    <t>595-0015</t>
    <phoneticPr fontId="2"/>
  </si>
  <si>
    <t>072-428-7550</t>
    <phoneticPr fontId="2"/>
  </si>
  <si>
    <t>072-428-7553</t>
    <phoneticPr fontId="2"/>
  </si>
  <si>
    <t>596-0825</t>
    <phoneticPr fontId="2"/>
  </si>
  <si>
    <t>072-736-9757</t>
    <phoneticPr fontId="2"/>
  </si>
  <si>
    <t>563-0026</t>
    <phoneticPr fontId="2"/>
  </si>
  <si>
    <t>06-6780-3800</t>
    <phoneticPr fontId="2"/>
  </si>
  <si>
    <t>06-6780-3811</t>
    <phoneticPr fontId="2"/>
  </si>
  <si>
    <t>571-0054</t>
    <phoneticPr fontId="2"/>
  </si>
  <si>
    <t>050-1183-4062</t>
    <phoneticPr fontId="2"/>
  </si>
  <si>
    <t>580-0014</t>
    <phoneticPr fontId="2"/>
  </si>
  <si>
    <t>072-438-2275</t>
    <phoneticPr fontId="2"/>
  </si>
  <si>
    <t>075-961-8388</t>
    <phoneticPr fontId="2"/>
  </si>
  <si>
    <t>075-961-8387</t>
    <phoneticPr fontId="2"/>
  </si>
  <si>
    <t>ぽえむ</t>
    <phoneticPr fontId="2"/>
  </si>
  <si>
    <t>児童発達支援・放課後等デイサービスはぐハウス</t>
    <rPh sb="0" eb="2">
      <t>ジドウ</t>
    </rPh>
    <rPh sb="2" eb="4">
      <t>ハッタツ</t>
    </rPh>
    <rPh sb="4" eb="6">
      <t>シエン</t>
    </rPh>
    <rPh sb="7" eb="10">
      <t>ホウカゴ</t>
    </rPh>
    <rPh sb="10" eb="11">
      <t>トウ</t>
    </rPh>
    <phoneticPr fontId="2"/>
  </si>
  <si>
    <t>児童福祉サービスＬａｒｉｍａｒ Arch</t>
    <rPh sb="0" eb="2">
      <t>ジドウ</t>
    </rPh>
    <rPh sb="2" eb="4">
      <t>フクシ</t>
    </rPh>
    <phoneticPr fontId="2"/>
  </si>
  <si>
    <t>ひより</t>
    <phoneticPr fontId="2"/>
  </si>
  <si>
    <t>さん</t>
    <phoneticPr fontId="2"/>
  </si>
  <si>
    <t>あいの放課後等デイサービス茨木</t>
  </si>
  <si>
    <t>あいの放課後等デイサービスあい</t>
  </si>
  <si>
    <t>株式会社キャニオン・マインド</t>
  </si>
  <si>
    <t>茨木市高田町２番23号１Ｆ</t>
  </si>
  <si>
    <t>茨木市南安威二丁目５番５号</t>
  </si>
  <si>
    <t>茨木市彩都やまぶき一丁目１番20号ｼﾞｵ彩都ﾌﾟﾚﾐｱﾑﾃﾗｽ101号</t>
  </si>
  <si>
    <t>一般社団法人アルク</t>
  </si>
  <si>
    <t>音楽療育おとゆいキッズ</t>
  </si>
  <si>
    <t>和泉市緑ケ丘一丁目９番８号</t>
  </si>
  <si>
    <t>特定非営利活動法人音楽サポートネット音結</t>
  </si>
  <si>
    <t>株式会社三杉</t>
  </si>
  <si>
    <t>羽曳野市向野一丁目４番21号</t>
  </si>
  <si>
    <t>株式会社教育サポート</t>
  </si>
  <si>
    <t>療育教室門真校</t>
  </si>
  <si>
    <t>門真市宮前町２番19号</t>
  </si>
  <si>
    <t>bamboo・スポーツ塾２号店</t>
  </si>
  <si>
    <t>四條畷市楠公二丁目８番26号</t>
  </si>
  <si>
    <t>交野市松塚14番５ユニライフ交野郡津102号室</t>
  </si>
  <si>
    <t>ＴＳアフタースクール</t>
  </si>
  <si>
    <t>あんずの会放課後等児童デイサービスソレイユ</t>
  </si>
  <si>
    <t>大阪狭山市西山台六丁目１番９号１階</t>
  </si>
  <si>
    <t>有限会社ＴＳｃｏｍｐａｎｙ</t>
  </si>
  <si>
    <t>特定非営利活動法人あんずの会</t>
  </si>
  <si>
    <t>そら</t>
  </si>
  <si>
    <t>泉南郡熊取町朝代東一丁目６番８号</t>
  </si>
  <si>
    <t>泉南郡熊取町大宮三丁目644番地２</t>
  </si>
  <si>
    <t>株式会社ジョワ</t>
  </si>
  <si>
    <t>0725-56-4031</t>
    <phoneticPr fontId="2"/>
  </si>
  <si>
    <t>0725-53-1066</t>
  </si>
  <si>
    <t>0725-53-1066</t>
    <phoneticPr fontId="2"/>
  </si>
  <si>
    <t>594-1155</t>
    <phoneticPr fontId="2"/>
  </si>
  <si>
    <t>0721-56-7861</t>
    <phoneticPr fontId="2"/>
  </si>
  <si>
    <t>586-0032</t>
    <phoneticPr fontId="2"/>
  </si>
  <si>
    <t>590-0457</t>
    <phoneticPr fontId="2"/>
  </si>
  <si>
    <t>072-453-3071</t>
    <phoneticPr fontId="2"/>
  </si>
  <si>
    <t>072-453-3125</t>
    <phoneticPr fontId="2"/>
  </si>
  <si>
    <t>590-0450</t>
    <phoneticPr fontId="2"/>
  </si>
  <si>
    <t>072-887-5656</t>
    <phoneticPr fontId="2"/>
  </si>
  <si>
    <t>571-0074</t>
    <phoneticPr fontId="2"/>
  </si>
  <si>
    <t>072-800-1614</t>
    <phoneticPr fontId="2"/>
  </si>
  <si>
    <t>072-800-1615</t>
    <phoneticPr fontId="2"/>
  </si>
  <si>
    <t>576-0043</t>
    <phoneticPr fontId="2"/>
  </si>
  <si>
    <t>072-959-2036</t>
    <phoneticPr fontId="2"/>
  </si>
  <si>
    <t>072-959-2037</t>
    <phoneticPr fontId="2"/>
  </si>
  <si>
    <t>583-0883</t>
    <phoneticPr fontId="2"/>
  </si>
  <si>
    <t>072-646-6890</t>
    <phoneticPr fontId="2"/>
  </si>
  <si>
    <t>567-0057</t>
    <phoneticPr fontId="2"/>
  </si>
  <si>
    <t>072-631-2101</t>
    <phoneticPr fontId="2"/>
  </si>
  <si>
    <t>072-646-8465</t>
    <phoneticPr fontId="2"/>
  </si>
  <si>
    <t>567-0011</t>
    <phoneticPr fontId="2"/>
  </si>
  <si>
    <t>072-640-3511</t>
    <phoneticPr fontId="2"/>
  </si>
  <si>
    <t>072-640-3512</t>
    <phoneticPr fontId="2"/>
  </si>
  <si>
    <t>567-0007</t>
    <phoneticPr fontId="2"/>
  </si>
  <si>
    <t>072-628-5517</t>
  </si>
  <si>
    <t>072-628-5517</t>
    <phoneticPr fontId="2"/>
  </si>
  <si>
    <t>567-0086</t>
    <phoneticPr fontId="2"/>
  </si>
  <si>
    <t>072-813-4521</t>
    <phoneticPr fontId="2"/>
  </si>
  <si>
    <t>072-813-4522</t>
    <phoneticPr fontId="2"/>
  </si>
  <si>
    <t>575-0023</t>
    <phoneticPr fontId="2"/>
  </si>
  <si>
    <t>072-365-3957</t>
    <phoneticPr fontId="2"/>
  </si>
  <si>
    <t>072-365-3958</t>
    <phoneticPr fontId="2"/>
  </si>
  <si>
    <t>589-0022</t>
    <phoneticPr fontId="2"/>
  </si>
  <si>
    <t>072-367-1510</t>
  </si>
  <si>
    <t>072-367-1510</t>
    <phoneticPr fontId="2"/>
  </si>
  <si>
    <t>富田林市粟ヶ池町2969番地の５富田林市市民会館地下1階</t>
  </si>
  <si>
    <t>584-0012</t>
    <phoneticPr fontId="2"/>
  </si>
  <si>
    <t>072-443-1331</t>
    <phoneticPr fontId="2"/>
  </si>
  <si>
    <t>072-443-1332</t>
    <phoneticPr fontId="2"/>
  </si>
  <si>
    <t>596-0003</t>
    <phoneticPr fontId="2"/>
  </si>
  <si>
    <t>大東市明美の里町16番30号２階</t>
    <rPh sb="0" eb="3">
      <t>ダイトウシ</t>
    </rPh>
    <rPh sb="3" eb="5">
      <t>アケミ</t>
    </rPh>
    <rPh sb="6" eb="7">
      <t>サト</t>
    </rPh>
    <rPh sb="7" eb="8">
      <t>チョウ</t>
    </rPh>
    <rPh sb="10" eb="11">
      <t>バン</t>
    </rPh>
    <rPh sb="13" eb="14">
      <t>ゴウ</t>
    </rPh>
    <rPh sb="15" eb="16">
      <t>カイ</t>
    </rPh>
    <phoneticPr fontId="2"/>
  </si>
  <si>
    <t>慶生会ＫＩＤＳステージ野崎</t>
    <rPh sb="0" eb="2">
      <t>ヨシオ</t>
    </rPh>
    <rPh sb="2" eb="3">
      <t>カイ</t>
    </rPh>
    <rPh sb="11" eb="13">
      <t>ノザキ</t>
    </rPh>
    <phoneticPr fontId="2"/>
  </si>
  <si>
    <t>社会福祉法人慶生会</t>
    <rPh sb="0" eb="2">
      <t>シャカイ</t>
    </rPh>
    <rPh sb="2" eb="4">
      <t>フクシ</t>
    </rPh>
    <rPh sb="4" eb="6">
      <t>ホウジン</t>
    </rPh>
    <rPh sb="6" eb="8">
      <t>ヨシオ</t>
    </rPh>
    <rPh sb="8" eb="9">
      <t>カイ</t>
    </rPh>
    <phoneticPr fontId="2"/>
  </si>
  <si>
    <t>社会福祉法人ぬくもり</t>
    <rPh sb="0" eb="2">
      <t>シャカイ</t>
    </rPh>
    <rPh sb="2" eb="4">
      <t>フクシ</t>
    </rPh>
    <phoneticPr fontId="2"/>
  </si>
  <si>
    <t>0721-26-9933</t>
    <phoneticPr fontId="2"/>
  </si>
  <si>
    <t>0721-26-9934</t>
    <phoneticPr fontId="2"/>
  </si>
  <si>
    <t>072-863-1221</t>
    <phoneticPr fontId="2"/>
  </si>
  <si>
    <t>072-863-1220</t>
    <phoneticPr fontId="2"/>
  </si>
  <si>
    <t>574-0011</t>
    <phoneticPr fontId="2"/>
  </si>
  <si>
    <t>大東市北条一丁目２番41号１階</t>
    <rPh sb="0" eb="3">
      <t>ダイトウシ</t>
    </rPh>
    <rPh sb="3" eb="5">
      <t>ホウジョウ</t>
    </rPh>
    <rPh sb="5" eb="8">
      <t>イッチョウメ</t>
    </rPh>
    <rPh sb="9" eb="10">
      <t>バン</t>
    </rPh>
    <rPh sb="12" eb="13">
      <t>ゴウ</t>
    </rPh>
    <rPh sb="14" eb="15">
      <t>カイ</t>
    </rPh>
    <phoneticPr fontId="2"/>
  </si>
  <si>
    <t>運動療育型児童デイあろは</t>
    <rPh sb="0" eb="2">
      <t>ウンドウ</t>
    </rPh>
    <rPh sb="2" eb="4">
      <t>リョウイク</t>
    </rPh>
    <rPh sb="4" eb="5">
      <t>ガタ</t>
    </rPh>
    <rPh sb="5" eb="7">
      <t>ジドウ</t>
    </rPh>
    <phoneticPr fontId="2"/>
  </si>
  <si>
    <t>松原市天美東七丁目12番25号ローズクイーン天美101号</t>
    <rPh sb="3" eb="5">
      <t>アマミ</t>
    </rPh>
    <rPh sb="5" eb="6">
      <t>ヒガシ</t>
    </rPh>
    <rPh sb="6" eb="9">
      <t>ナナチョウメ</t>
    </rPh>
    <rPh sb="11" eb="12">
      <t>バン</t>
    </rPh>
    <rPh sb="14" eb="15">
      <t>ゴウ</t>
    </rPh>
    <rPh sb="22" eb="24">
      <t>アマミ</t>
    </rPh>
    <rPh sb="27" eb="28">
      <t>ゴウ</t>
    </rPh>
    <phoneticPr fontId="2"/>
  </si>
  <si>
    <t>580-0032</t>
    <phoneticPr fontId="2"/>
  </si>
  <si>
    <t>ILIS　CLUB泉大津</t>
    <rPh sb="9" eb="12">
      <t>イズミオオツ</t>
    </rPh>
    <phoneticPr fontId="4"/>
  </si>
  <si>
    <t>ＩＬＩＳ　ＣＬＵＢ泉佐野</t>
    <rPh sb="9" eb="12">
      <t>イズミサノ</t>
    </rPh>
    <phoneticPr fontId="2"/>
  </si>
  <si>
    <t>放課後等デイサービスつばさ</t>
    <rPh sb="0" eb="3">
      <t>ホウカゴ</t>
    </rPh>
    <rPh sb="3" eb="4">
      <t>トウ</t>
    </rPh>
    <phoneticPr fontId="2"/>
  </si>
  <si>
    <t>学習支援はぐくみ松原ほたる教室</t>
  </si>
  <si>
    <t>松原市阿保三丁目５番３号</t>
  </si>
  <si>
    <t>株式会社はぐくみ</t>
  </si>
  <si>
    <t>ふらっとＨＯＲＡ２</t>
  </si>
  <si>
    <t>株式会社ＳＡＣＣ</t>
  </si>
  <si>
    <t>スマイル</t>
  </si>
  <si>
    <t>株式会社Ｍｅｒｒｙ</t>
  </si>
  <si>
    <t>個別療育センターココスマイル</t>
  </si>
  <si>
    <t>箕面市牧落四丁目６番12号</t>
  </si>
  <si>
    <t>一般社団法人たけのこ</t>
  </si>
  <si>
    <t>さんＳＵＮアフタースクール大阪狭山</t>
  </si>
  <si>
    <t>大阪狭山市今熊一丁目62番地の４　２Ｆ201号</t>
  </si>
  <si>
    <t>一般社団法人ＹＯＲＩＭＯＲＥ</t>
  </si>
  <si>
    <t>0725-40-2525</t>
    <phoneticPr fontId="2"/>
  </si>
  <si>
    <t>0725-40-2526</t>
    <phoneticPr fontId="2"/>
  </si>
  <si>
    <t>072-723-7110</t>
    <phoneticPr fontId="2"/>
  </si>
  <si>
    <t>072-723-7117</t>
    <phoneticPr fontId="2"/>
  </si>
  <si>
    <t>562-0004</t>
    <phoneticPr fontId="2"/>
  </si>
  <si>
    <t>589-0021</t>
    <phoneticPr fontId="2"/>
  </si>
  <si>
    <t>社会福祉法人藍野福祉会</t>
    <phoneticPr fontId="2"/>
  </si>
  <si>
    <t>合同会社からふるぱーとなーず</t>
    <rPh sb="0" eb="2">
      <t>ゴウドウ</t>
    </rPh>
    <rPh sb="2" eb="4">
      <t>ガイシャ</t>
    </rPh>
    <phoneticPr fontId="2"/>
  </si>
  <si>
    <t>072-349-1133</t>
    <phoneticPr fontId="2"/>
  </si>
  <si>
    <t>072-349-1134</t>
    <phoneticPr fontId="2"/>
  </si>
  <si>
    <t>580-0043</t>
    <phoneticPr fontId="2"/>
  </si>
  <si>
    <t>岸和田市中井町二丁目８番31号</t>
    <phoneticPr fontId="2"/>
  </si>
  <si>
    <t>一般社団法人ライトアップ</t>
    <rPh sb="0" eb="1">
      <t>イッパン</t>
    </rPh>
    <rPh sb="1" eb="3">
      <t>シャダン</t>
    </rPh>
    <rPh sb="3" eb="5">
      <t>ホウジン</t>
    </rPh>
    <phoneticPr fontId="2"/>
  </si>
  <si>
    <t>発達支援教室レッツ</t>
    <rPh sb="0" eb="2">
      <t>ハッタツ</t>
    </rPh>
    <rPh sb="2" eb="4">
      <t>シエン</t>
    </rPh>
    <rPh sb="4" eb="6">
      <t>キョウシツ</t>
    </rPh>
    <phoneticPr fontId="2"/>
  </si>
  <si>
    <t>岸和田市下松町三丁目５番11号</t>
    <rPh sb="4" eb="7">
      <t>シモマツチョウ</t>
    </rPh>
    <rPh sb="7" eb="10">
      <t>サンチョウメ</t>
    </rPh>
    <rPh sb="11" eb="12">
      <t>バン</t>
    </rPh>
    <rPh sb="14" eb="15">
      <t>ゴウ</t>
    </rPh>
    <phoneticPr fontId="2"/>
  </si>
  <si>
    <t>キャンパスラビット</t>
    <phoneticPr fontId="2"/>
  </si>
  <si>
    <t>株式会社ラビット</t>
    <rPh sb="0" eb="2">
      <t>カブシキ</t>
    </rPh>
    <rPh sb="2" eb="4">
      <t>カイシャ</t>
    </rPh>
    <phoneticPr fontId="2"/>
  </si>
  <si>
    <t>06-6967-8135</t>
    <phoneticPr fontId="2"/>
  </si>
  <si>
    <t>072-887-5657</t>
    <phoneticPr fontId="2"/>
  </si>
  <si>
    <t>072-247-4866</t>
  </si>
  <si>
    <t>072-247-4877</t>
  </si>
  <si>
    <t>茨木市元町２番20号</t>
  </si>
  <si>
    <t>株式会社プレイン</t>
  </si>
  <si>
    <t>072-623-2860</t>
    <phoneticPr fontId="2"/>
  </si>
  <si>
    <t>567-0882</t>
    <phoneticPr fontId="2"/>
  </si>
  <si>
    <t>株式会社ミタス</t>
  </si>
  <si>
    <t>こども発達サポートせーの</t>
  </si>
  <si>
    <t>茨木市中総持寺町５番４号エクセレント中村１階101号室</t>
  </si>
  <si>
    <t>072-646-7315</t>
    <phoneticPr fontId="2"/>
  </si>
  <si>
    <t>072-646-7316</t>
    <phoneticPr fontId="2"/>
  </si>
  <si>
    <t>567-0803</t>
    <phoneticPr fontId="2"/>
  </si>
  <si>
    <t>児童発達支援・放課後等デイサービス翔はばたき</t>
  </si>
  <si>
    <t>ＮＰＯ法人輝ひかり</t>
  </si>
  <si>
    <t>072-803-7429</t>
    <phoneticPr fontId="2"/>
  </si>
  <si>
    <t>574-0044</t>
    <phoneticPr fontId="2"/>
  </si>
  <si>
    <t>特定非営利活動法人ダウン症ファミリー総合支援めばえ２１</t>
  </si>
  <si>
    <t>072-737-8735</t>
    <phoneticPr fontId="2"/>
  </si>
  <si>
    <t>大東市諸福二丁目１番４号</t>
    <rPh sb="5" eb="6">
      <t>ニ</t>
    </rPh>
    <phoneticPr fontId="2"/>
  </si>
  <si>
    <t>発達支援ルーム　ゆあーず</t>
    <rPh sb="0" eb="2">
      <t>ハッタツ</t>
    </rPh>
    <rPh sb="2" eb="4">
      <t>シエン</t>
    </rPh>
    <phoneticPr fontId="2"/>
  </si>
  <si>
    <t>072-812-7886</t>
    <phoneticPr fontId="2"/>
  </si>
  <si>
    <t>072-812-7886</t>
    <phoneticPr fontId="2"/>
  </si>
  <si>
    <t>一般社団法人Ｙｓケアサポート</t>
    <rPh sb="0" eb="2">
      <t>イッパン</t>
    </rPh>
    <rPh sb="2" eb="4">
      <t>シャダン</t>
    </rPh>
    <rPh sb="4" eb="6">
      <t>ホウジン</t>
    </rPh>
    <phoneticPr fontId="2"/>
  </si>
  <si>
    <t>てぃーだ</t>
    <phoneticPr fontId="2"/>
  </si>
  <si>
    <t>特定非営利活動法人のーまらいず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</si>
  <si>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0721-68-7155</t>
    <phoneticPr fontId="2"/>
  </si>
  <si>
    <t>0721-68-7156</t>
    <phoneticPr fontId="2"/>
  </si>
  <si>
    <t>南河内郡河南町大宝二丁目５番２号</t>
    <rPh sb="7" eb="9">
      <t>タイホウ</t>
    </rPh>
    <rPh sb="9" eb="12">
      <t>ニチョウメ</t>
    </rPh>
    <rPh sb="13" eb="14">
      <t>バン</t>
    </rPh>
    <rPh sb="15" eb="16">
      <t>ゴウ</t>
    </rPh>
    <phoneticPr fontId="2"/>
  </si>
  <si>
    <t>大東市赤井一丁目15番１号４Ｆ</t>
    <phoneticPr fontId="2"/>
  </si>
  <si>
    <t>岸和田市尾生町三丁目３番50号</t>
    <rPh sb="4" eb="5">
      <t>オ</t>
    </rPh>
    <rPh sb="5" eb="6">
      <t>イ</t>
    </rPh>
    <rPh sb="6" eb="7">
      <t>マチ</t>
    </rPh>
    <rPh sb="7" eb="8">
      <t>３</t>
    </rPh>
    <rPh sb="8" eb="10">
      <t>チョウメ</t>
    </rPh>
    <rPh sb="11" eb="12">
      <t>バン</t>
    </rPh>
    <rPh sb="14" eb="15">
      <t>ゴウ</t>
    </rPh>
    <phoneticPr fontId="2"/>
  </si>
  <si>
    <t>596-0047</t>
    <phoneticPr fontId="2"/>
  </si>
  <si>
    <t>児童発達支援・放課後等デイサービスＨＵＧＳ</t>
    <rPh sb="0" eb="2">
      <t>ジドウ</t>
    </rPh>
    <rPh sb="2" eb="4">
      <t>ハッタツ</t>
    </rPh>
    <rPh sb="4" eb="6">
      <t>シエン</t>
    </rPh>
    <rPh sb="7" eb="10">
      <t>ホウカゴ</t>
    </rPh>
    <rPh sb="10" eb="11">
      <t>トウ</t>
    </rPh>
    <phoneticPr fontId="2"/>
  </si>
  <si>
    <t>072-430-1160</t>
    <phoneticPr fontId="2"/>
  </si>
  <si>
    <t>072-430-1161</t>
    <phoneticPr fontId="2"/>
  </si>
  <si>
    <t>岸和田市上野町東10番39号１階</t>
    <rPh sb="0" eb="3">
      <t>キシワダシ</t>
    </rPh>
    <rPh sb="3" eb="6">
      <t>ウエノチョウ</t>
    </rPh>
    <rPh sb="6" eb="7">
      <t>ヒガシ</t>
    </rPh>
    <rPh sb="9" eb="10">
      <t>バン</t>
    </rPh>
    <rPh sb="12" eb="13">
      <t>ゴウ</t>
    </rPh>
    <rPh sb="14" eb="15">
      <t>カイ</t>
    </rPh>
    <phoneticPr fontId="2"/>
  </si>
  <si>
    <t>株式会社オキシテック</t>
    <rPh sb="0" eb="3">
      <t>カブシキガイシャ</t>
    </rPh>
    <phoneticPr fontId="2"/>
  </si>
  <si>
    <t>アートチャイルドケア株式会社</t>
    <rPh sb="9" eb="13">
      <t>カブシキガイシャ</t>
    </rPh>
    <phoneticPr fontId="2"/>
  </si>
  <si>
    <t>鳥飼東学童デイホーム遊育園</t>
    <rPh sb="0" eb="2">
      <t>トリカイ</t>
    </rPh>
    <rPh sb="2" eb="3">
      <t>ヒガシ</t>
    </rPh>
    <rPh sb="3" eb="5">
      <t>ガクドウ</t>
    </rPh>
    <rPh sb="10" eb="11">
      <t>ユウ</t>
    </rPh>
    <rPh sb="11" eb="12">
      <t>イク</t>
    </rPh>
    <rPh sb="12" eb="13">
      <t>エン</t>
    </rPh>
    <phoneticPr fontId="2"/>
  </si>
  <si>
    <t>072-650-5530</t>
    <phoneticPr fontId="2"/>
  </si>
  <si>
    <t>072-650-5535</t>
    <phoneticPr fontId="2"/>
  </si>
  <si>
    <t>566-0062</t>
    <phoneticPr fontId="2"/>
  </si>
  <si>
    <t>摂津市鳥飼上三丁目２番27号</t>
    <rPh sb="0" eb="3">
      <t>セッツシ</t>
    </rPh>
    <rPh sb="3" eb="5">
      <t>トリカイ</t>
    </rPh>
    <rPh sb="5" eb="6">
      <t>ウエ</t>
    </rPh>
    <rPh sb="6" eb="9">
      <t>サンチョウメ</t>
    </rPh>
    <rPh sb="10" eb="11">
      <t>バン</t>
    </rPh>
    <rPh sb="13" eb="14">
      <t>ゴウ</t>
    </rPh>
    <phoneticPr fontId="2"/>
  </si>
  <si>
    <t>社会福祉法人桃林会</t>
    <rPh sb="0" eb="2">
      <t>シャカイ</t>
    </rPh>
    <rPh sb="2" eb="4">
      <t>フクシ</t>
    </rPh>
    <rPh sb="4" eb="6">
      <t>ホウジン</t>
    </rPh>
    <rPh sb="6" eb="7">
      <t>モモ</t>
    </rPh>
    <rPh sb="7" eb="8">
      <t>ハヤシ</t>
    </rPh>
    <rPh sb="8" eb="9">
      <t>カイ</t>
    </rPh>
    <phoneticPr fontId="2"/>
  </si>
  <si>
    <t>わくわくクラブ千里丘校</t>
    <rPh sb="7" eb="9">
      <t>センリ</t>
    </rPh>
    <rPh sb="9" eb="10">
      <t>オカ</t>
    </rPh>
    <rPh sb="10" eb="11">
      <t>コウ</t>
    </rPh>
    <phoneticPr fontId="2"/>
  </si>
  <si>
    <t>摂津市千里丘一丁目13番27号都ビル５階</t>
    <rPh sb="0" eb="3">
      <t>セッツシ</t>
    </rPh>
    <rPh sb="3" eb="6">
      <t>センリオカ</t>
    </rPh>
    <rPh sb="6" eb="9">
      <t>イッチョウメ</t>
    </rPh>
    <rPh sb="11" eb="12">
      <t>バン</t>
    </rPh>
    <rPh sb="14" eb="15">
      <t>ゴウ</t>
    </rPh>
    <rPh sb="15" eb="16">
      <t>ミヤコ</t>
    </rPh>
    <rPh sb="19" eb="20">
      <t>カイ</t>
    </rPh>
    <phoneticPr fontId="2"/>
  </si>
  <si>
    <t>株式会社興学社</t>
    <rPh sb="0" eb="4">
      <t>カブシキガイシャ</t>
    </rPh>
    <rPh sb="4" eb="5">
      <t>コウ</t>
    </rPh>
    <rPh sb="5" eb="6">
      <t>ガク</t>
    </rPh>
    <rPh sb="6" eb="7">
      <t>シャ</t>
    </rPh>
    <phoneticPr fontId="2"/>
  </si>
  <si>
    <t>06-6338-2022</t>
    <phoneticPr fontId="2"/>
  </si>
  <si>
    <t>06-6338-2033</t>
    <phoneticPr fontId="2"/>
  </si>
  <si>
    <t>566-0001</t>
    <phoneticPr fontId="2"/>
  </si>
  <si>
    <t>072-751-1145</t>
    <phoneticPr fontId="2"/>
  </si>
  <si>
    <t>bamboo・スポーツ塾ふらっと大東</t>
    <phoneticPr fontId="2"/>
  </si>
  <si>
    <t>072-921-1930</t>
    <phoneticPr fontId="2"/>
  </si>
  <si>
    <t>072-812-6780</t>
    <phoneticPr fontId="2"/>
  </si>
  <si>
    <t>放課後等デイサービス　クローバー</t>
    <rPh sb="0" eb="3">
      <t>ホウカゴ</t>
    </rPh>
    <rPh sb="3" eb="4">
      <t>トウ</t>
    </rPh>
    <phoneticPr fontId="2"/>
  </si>
  <si>
    <t>社会福祉法人明寿会</t>
    <rPh sb="0" eb="2">
      <t>シャカイ</t>
    </rPh>
    <rPh sb="2" eb="4">
      <t>フクシ</t>
    </rPh>
    <rPh sb="4" eb="6">
      <t>ホウジン</t>
    </rPh>
    <rPh sb="6" eb="7">
      <t>メイ</t>
    </rPh>
    <rPh sb="7" eb="8">
      <t>ジュ</t>
    </rPh>
    <rPh sb="8" eb="9">
      <t>カイ</t>
    </rPh>
    <phoneticPr fontId="2"/>
  </si>
  <si>
    <t>児童デイサービス・アニマートまつばら</t>
    <rPh sb="0" eb="2">
      <t>ジドウ</t>
    </rPh>
    <phoneticPr fontId="2"/>
  </si>
  <si>
    <t>株式会社かぐらしょ</t>
    <rPh sb="0" eb="2">
      <t>カブシキ</t>
    </rPh>
    <rPh sb="2" eb="4">
      <t>カイシャ</t>
    </rPh>
    <phoneticPr fontId="2"/>
  </si>
  <si>
    <t>0721-21-7128</t>
    <phoneticPr fontId="2"/>
  </si>
  <si>
    <t>南河内郡千早赤阪村大字小吹68番地の487</t>
    <rPh sb="0" eb="3">
      <t>ミナミカワチ</t>
    </rPh>
    <rPh sb="3" eb="4">
      <t>グン</t>
    </rPh>
    <rPh sb="4" eb="9">
      <t>チハヤアカサカムラ</t>
    </rPh>
    <rPh sb="9" eb="11">
      <t>オオアザ</t>
    </rPh>
    <rPh sb="11" eb="13">
      <t>コブキ</t>
    </rPh>
    <rPh sb="15" eb="17">
      <t>バンチ</t>
    </rPh>
    <phoneticPr fontId="2"/>
  </si>
  <si>
    <t>072-971-7888</t>
    <phoneticPr fontId="2"/>
  </si>
  <si>
    <t>072-971-7889</t>
    <phoneticPr fontId="2"/>
  </si>
  <si>
    <t>582-0009</t>
    <phoneticPr fontId="2"/>
  </si>
  <si>
    <t>柏原市大正三丁目２番33号</t>
    <rPh sb="0" eb="3">
      <t>カシワラシ</t>
    </rPh>
    <rPh sb="3" eb="5">
      <t>タイショウ</t>
    </rPh>
    <rPh sb="5" eb="8">
      <t>サンチョウメ</t>
    </rPh>
    <rPh sb="9" eb="10">
      <t>バン</t>
    </rPh>
    <rPh sb="12" eb="13">
      <t>ゴウ</t>
    </rPh>
    <phoneticPr fontId="2"/>
  </si>
  <si>
    <t>06-6967-8735</t>
    <phoneticPr fontId="2"/>
  </si>
  <si>
    <t>072-247-5812</t>
    <phoneticPr fontId="2"/>
  </si>
  <si>
    <t>072-247-5813</t>
    <phoneticPr fontId="2"/>
  </si>
  <si>
    <t>松原市上田一丁目７番36号ふぁみ～ゆ上田Ⅱ２階202号室</t>
    <rPh sb="0" eb="3">
      <t>マツバラシ</t>
    </rPh>
    <rPh sb="3" eb="5">
      <t>ウエダ</t>
    </rPh>
    <rPh sb="5" eb="8">
      <t>イッチョウメ</t>
    </rPh>
    <rPh sb="9" eb="10">
      <t>バン</t>
    </rPh>
    <rPh sb="12" eb="13">
      <t>ゴウ</t>
    </rPh>
    <rPh sb="18" eb="20">
      <t>ウエダ</t>
    </rPh>
    <rPh sb="22" eb="23">
      <t>カイ</t>
    </rPh>
    <rPh sb="26" eb="27">
      <t>ゴウ</t>
    </rPh>
    <rPh sb="27" eb="28">
      <t>シツ</t>
    </rPh>
    <phoneticPr fontId="2"/>
  </si>
  <si>
    <t>リハこどもデイ　メイフラワー</t>
    <phoneticPr fontId="2"/>
  </si>
  <si>
    <t>0725-21-3336</t>
    <phoneticPr fontId="2"/>
  </si>
  <si>
    <t>0725-21-3337</t>
    <phoneticPr fontId="2"/>
  </si>
  <si>
    <t>泉北郡忠岡町馬瀬三丁目２番５号１階・２階（203号室）</t>
    <rPh sb="0" eb="3">
      <t>センボクグン</t>
    </rPh>
    <rPh sb="3" eb="5">
      <t>タダオカ</t>
    </rPh>
    <rPh sb="8" eb="11">
      <t>サンチョウメ</t>
    </rPh>
    <rPh sb="12" eb="13">
      <t>バン</t>
    </rPh>
    <rPh sb="14" eb="15">
      <t>ゴウ</t>
    </rPh>
    <rPh sb="16" eb="17">
      <t>カイ</t>
    </rPh>
    <rPh sb="19" eb="20">
      <t>カイ</t>
    </rPh>
    <rPh sb="24" eb="26">
      <t>ゴウシツ</t>
    </rPh>
    <phoneticPr fontId="2"/>
  </si>
  <si>
    <t>06-6155-4551</t>
    <phoneticPr fontId="2"/>
  </si>
  <si>
    <t>放課後等デイサービスはうす</t>
    <phoneticPr fontId="2"/>
  </si>
  <si>
    <t>598-0001</t>
    <phoneticPr fontId="2"/>
  </si>
  <si>
    <t>072-737-8766</t>
    <phoneticPr fontId="2"/>
  </si>
  <si>
    <t>株式会社ワイズトライン</t>
    <phoneticPr fontId="2"/>
  </si>
  <si>
    <t>563-0025</t>
    <phoneticPr fontId="2"/>
  </si>
  <si>
    <t>療育スクール did it</t>
    <rPh sb="0" eb="2">
      <t>リョウイク</t>
    </rPh>
    <phoneticPr fontId="2"/>
  </si>
  <si>
    <t>放課後等デイサービスなういずみ</t>
    <rPh sb="0" eb="3">
      <t>ホウカゴ</t>
    </rPh>
    <rPh sb="3" eb="4">
      <t>トウ</t>
    </rPh>
    <phoneticPr fontId="2"/>
  </si>
  <si>
    <t>にこり</t>
    <phoneticPr fontId="2"/>
  </si>
  <si>
    <t>まなびっこ</t>
    <phoneticPr fontId="2"/>
  </si>
  <si>
    <t>072-752-3313</t>
    <phoneticPr fontId="2"/>
  </si>
  <si>
    <t>563-0023</t>
    <phoneticPr fontId="2"/>
  </si>
  <si>
    <t>0721-26-8810</t>
  </si>
  <si>
    <t>0721-26-8810</t>
    <phoneticPr fontId="2"/>
  </si>
  <si>
    <t>584-0069</t>
    <phoneticPr fontId="2"/>
  </si>
  <si>
    <t>合同会社POPO</t>
  </si>
  <si>
    <t>072-590-4900</t>
    <phoneticPr fontId="2"/>
  </si>
  <si>
    <t>072-590-4899</t>
    <phoneticPr fontId="2"/>
  </si>
  <si>
    <t>株式会社晴友</t>
  </si>
  <si>
    <t>和泉市府中町七丁目２番５号</t>
    <phoneticPr fontId="2"/>
  </si>
  <si>
    <t>072-896-5390</t>
    <phoneticPr fontId="2"/>
  </si>
  <si>
    <t>072-896-5391</t>
    <phoneticPr fontId="2"/>
  </si>
  <si>
    <t>576-0052</t>
    <phoneticPr fontId="2"/>
  </si>
  <si>
    <t>072-220-8359</t>
    <phoneticPr fontId="2"/>
  </si>
  <si>
    <t>一般社団法人発達支援ルームまなび</t>
  </si>
  <si>
    <t>定員</t>
    <rPh sb="0" eb="2">
      <t>テイイン</t>
    </rPh>
    <phoneticPr fontId="2"/>
  </si>
  <si>
    <t>定員</t>
    <rPh sb="0" eb="2">
      <t>テイイン</t>
    </rPh>
    <phoneticPr fontId="2"/>
  </si>
  <si>
    <t>株式会社プリス</t>
    <phoneticPr fontId="2"/>
  </si>
  <si>
    <t>四條畷市美田町11番14号</t>
    <rPh sb="0" eb="3">
      <t>シジョウナワテ</t>
    </rPh>
    <rPh sb="3" eb="4">
      <t>シ</t>
    </rPh>
    <rPh sb="4" eb="6">
      <t>ビデン</t>
    </rPh>
    <rPh sb="6" eb="7">
      <t>マチ</t>
    </rPh>
    <rPh sb="9" eb="10">
      <t>バン</t>
    </rPh>
    <rPh sb="12" eb="13">
      <t>ゴウ</t>
    </rPh>
    <phoneticPr fontId="2"/>
  </si>
  <si>
    <t>ＮＰＯ法人ちはや子どもサポート</t>
    <rPh sb="3" eb="5">
      <t>ホウジン</t>
    </rPh>
    <rPh sb="8" eb="9">
      <t>コ</t>
    </rPh>
    <phoneticPr fontId="2"/>
  </si>
  <si>
    <t>児童発達支援・放課後等デイサービス　トリプル</t>
    <phoneticPr fontId="2"/>
  </si>
  <si>
    <t>河内長野市菊水町８番３号釜平ビル２階</t>
    <rPh sb="0" eb="5">
      <t>カワチナガノシ</t>
    </rPh>
    <rPh sb="5" eb="8">
      <t>キクスイチョウ</t>
    </rPh>
    <rPh sb="9" eb="10">
      <t>バン</t>
    </rPh>
    <rPh sb="11" eb="12">
      <t>ゴウ</t>
    </rPh>
    <rPh sb="12" eb="13">
      <t>カマ</t>
    </rPh>
    <rPh sb="13" eb="14">
      <t>タイラ</t>
    </rPh>
    <rPh sb="17" eb="18">
      <t>カイ</t>
    </rPh>
    <phoneticPr fontId="2"/>
  </si>
  <si>
    <t>箕面市粟生外院一丁目20番７号小路貸店舗１階</t>
    <rPh sb="0" eb="3">
      <t>ミノオシ</t>
    </rPh>
    <rPh sb="3" eb="7">
      <t>アオゲイン</t>
    </rPh>
    <rPh sb="7" eb="10">
      <t>イッチョウメ</t>
    </rPh>
    <rPh sb="12" eb="13">
      <t>バン</t>
    </rPh>
    <rPh sb="14" eb="15">
      <t>ゴウ</t>
    </rPh>
    <rPh sb="15" eb="17">
      <t>コウジ</t>
    </rPh>
    <rPh sb="17" eb="18">
      <t>カシ</t>
    </rPh>
    <rPh sb="18" eb="20">
      <t>テンポ</t>
    </rPh>
    <rPh sb="21" eb="22">
      <t>カイ</t>
    </rPh>
    <phoneticPr fontId="2"/>
  </si>
  <si>
    <t>株式会社シーシー</t>
    <phoneticPr fontId="2"/>
  </si>
  <si>
    <t>ビーナスキッズはびきの</t>
    <phoneticPr fontId="2"/>
  </si>
  <si>
    <t>株式会社ビーナス</t>
    <phoneticPr fontId="2"/>
  </si>
  <si>
    <t>エンカレッジ広場ハル</t>
    <phoneticPr fontId="2"/>
  </si>
  <si>
    <t>阪南市尾崎町90番地１</t>
    <phoneticPr fontId="2"/>
  </si>
  <si>
    <t>有限会社ハルコーポレーション</t>
    <phoneticPr fontId="2"/>
  </si>
  <si>
    <t>072-736-9882</t>
    <phoneticPr fontId="2"/>
  </si>
  <si>
    <t>072-736-9883</t>
    <phoneticPr fontId="2"/>
  </si>
  <si>
    <t>072-471-4444</t>
    <phoneticPr fontId="2"/>
  </si>
  <si>
    <t>072-471-4445</t>
    <phoneticPr fontId="2"/>
  </si>
  <si>
    <t>599-0201</t>
    <phoneticPr fontId="2"/>
  </si>
  <si>
    <t>0721-69-9390</t>
    <phoneticPr fontId="2"/>
  </si>
  <si>
    <t>0721-69-9391</t>
    <phoneticPr fontId="2"/>
  </si>
  <si>
    <t>586-0012</t>
    <phoneticPr fontId="2"/>
  </si>
  <si>
    <t>072-959-7785</t>
    <phoneticPr fontId="2"/>
  </si>
  <si>
    <t>072-959-7795</t>
    <phoneticPr fontId="2"/>
  </si>
  <si>
    <t>ＣＬＡＮ守口</t>
    <rPh sb="4" eb="6">
      <t>モリグチ</t>
    </rPh>
    <phoneticPr fontId="2"/>
  </si>
  <si>
    <t>こたふくの部屋</t>
    <rPh sb="5" eb="7">
      <t>ヘヤ</t>
    </rPh>
    <phoneticPr fontId="2"/>
  </si>
  <si>
    <t>ｂｏｎキッズ富田林</t>
    <rPh sb="6" eb="9">
      <t>トンダバヤシ</t>
    </rPh>
    <phoneticPr fontId="2"/>
  </si>
  <si>
    <t>ぐるぐる</t>
    <phoneticPr fontId="2"/>
  </si>
  <si>
    <t>ここあ</t>
    <phoneticPr fontId="2"/>
  </si>
  <si>
    <t>運動療育ＦＣのあ泉北和泉</t>
    <rPh sb="0" eb="2">
      <t>ウンドウ</t>
    </rPh>
    <rPh sb="2" eb="4">
      <t>リョウイク</t>
    </rPh>
    <rPh sb="8" eb="10">
      <t>センボク</t>
    </rPh>
    <rPh sb="10" eb="12">
      <t>イズミ</t>
    </rPh>
    <phoneticPr fontId="2"/>
  </si>
  <si>
    <t>児童デイサービスりはぷらす</t>
    <rPh sb="0" eb="2">
      <t>ジドウ</t>
    </rPh>
    <phoneticPr fontId="2"/>
  </si>
  <si>
    <t>072-479-7775</t>
    <phoneticPr fontId="2"/>
  </si>
  <si>
    <t>072-479-7778</t>
    <phoneticPr fontId="2"/>
  </si>
  <si>
    <t>567-0027</t>
    <phoneticPr fontId="2"/>
  </si>
  <si>
    <t>0725-99-8810</t>
    <phoneticPr fontId="2"/>
  </si>
  <si>
    <t>0725-99-8810</t>
    <phoneticPr fontId="2"/>
  </si>
  <si>
    <t>594-0065</t>
    <phoneticPr fontId="2"/>
  </si>
  <si>
    <t>072-808-6583</t>
    <phoneticPr fontId="2"/>
  </si>
  <si>
    <t>576-0016</t>
    <phoneticPr fontId="2"/>
  </si>
  <si>
    <t>0725-43-8801</t>
    <phoneticPr fontId="2"/>
  </si>
  <si>
    <t>0725-43-8802</t>
    <phoneticPr fontId="2"/>
  </si>
  <si>
    <t>594-0082</t>
    <phoneticPr fontId="2"/>
  </si>
  <si>
    <t>☆</t>
    <phoneticPr fontId="2"/>
  </si>
  <si>
    <t>072-697-8286</t>
    <phoneticPr fontId="2"/>
  </si>
  <si>
    <t>072-697-8287</t>
    <phoneticPr fontId="2"/>
  </si>
  <si>
    <t>567-0850</t>
    <phoneticPr fontId="2"/>
  </si>
  <si>
    <t>0721-68-7971</t>
    <phoneticPr fontId="2"/>
  </si>
  <si>
    <t>586-0022</t>
    <phoneticPr fontId="2"/>
  </si>
  <si>
    <t>06-4397-7582</t>
    <phoneticPr fontId="2"/>
  </si>
  <si>
    <t>06-4397-7583</t>
    <phoneticPr fontId="2"/>
  </si>
  <si>
    <t>570-0081</t>
    <phoneticPr fontId="2"/>
  </si>
  <si>
    <t>0721-55-2266</t>
    <phoneticPr fontId="2"/>
  </si>
  <si>
    <t>584-0024</t>
    <phoneticPr fontId="2"/>
  </si>
  <si>
    <t>合同会社オフィスぼん</t>
  </si>
  <si>
    <t>守口市日吉町二丁目14番２号</t>
  </si>
  <si>
    <t>茨木市西田中町７番15号　ドゥエルやま１階101号室</t>
  </si>
  <si>
    <t>株式会社ドリームリンク</t>
  </si>
  <si>
    <t>茨木市真砂玉島台10番26号</t>
  </si>
  <si>
    <t>富田林市若松町二丁目３番２号　太陽ビル301号室</t>
  </si>
  <si>
    <t>ＮＰＯ法人オルケスタ</t>
  </si>
  <si>
    <t>和泉市富秋町一丁目４番43号</t>
  </si>
  <si>
    <t>ＳＥＩＷＡ　Ｍｅｄｉｃａｌ株式会社</t>
  </si>
  <si>
    <t>和泉市観音寺町877番１号</t>
  </si>
  <si>
    <t>株式会社のあ</t>
  </si>
  <si>
    <t>泉南市信達牧野167番地１向井ビル２階</t>
  </si>
  <si>
    <t>交野市星田七丁目４番10号</t>
  </si>
  <si>
    <t>合同会社Ｓｐｒｉｎｇ　Ｐｌｕｓ</t>
  </si>
  <si>
    <t>居</t>
    <rPh sb="0" eb="1">
      <t>キョ</t>
    </rPh>
    <phoneticPr fontId="2"/>
  </si>
  <si>
    <t>居</t>
    <rPh sb="0" eb="1">
      <t>キョ</t>
    </rPh>
    <phoneticPr fontId="2"/>
  </si>
  <si>
    <t>一般社団法人子どもの森</t>
    <rPh sb="0" eb="1">
      <t>イッパン</t>
    </rPh>
    <rPh sb="1" eb="3">
      <t>シャダン</t>
    </rPh>
    <rPh sb="3" eb="5">
      <t>ホウジン</t>
    </rPh>
    <rPh sb="5" eb="6">
      <t>コ</t>
    </rPh>
    <rPh sb="9" eb="10">
      <t>モリ</t>
    </rPh>
    <phoneticPr fontId="2"/>
  </si>
  <si>
    <t>多機能型事業所　子どもの森</t>
    <phoneticPr fontId="2"/>
  </si>
  <si>
    <t>岸和田市田治米町13番地の４</t>
    <phoneticPr fontId="2"/>
  </si>
  <si>
    <t>Ｒ．Ｅ．Ａ．Ｄ．Ｄ．</t>
    <phoneticPr fontId="2"/>
  </si>
  <si>
    <t>一般社団法人Ｒ．Ｅ．Ａ．Ｄ．Ｄ．</t>
    <phoneticPr fontId="2"/>
  </si>
  <si>
    <t>池田市栄本町４番24号</t>
    <rPh sb="0" eb="3">
      <t>イケダシ</t>
    </rPh>
    <rPh sb="3" eb="6">
      <t>サカエホンマチ</t>
    </rPh>
    <rPh sb="7" eb="8">
      <t>バン</t>
    </rPh>
    <rPh sb="10" eb="11">
      <t>ゴウ</t>
    </rPh>
    <phoneticPr fontId="2"/>
  </si>
  <si>
    <t>放課後等デイサービス　ノーサイドはびきの</t>
    <rPh sb="0" eb="3">
      <t>ホウカゴ</t>
    </rPh>
    <rPh sb="3" eb="4">
      <t>トウ</t>
    </rPh>
    <phoneticPr fontId="2"/>
  </si>
  <si>
    <t>072-424-2872</t>
    <phoneticPr fontId="2"/>
  </si>
  <si>
    <t>596-0805</t>
    <phoneticPr fontId="2"/>
  </si>
  <si>
    <t>072-752-0001</t>
    <phoneticPr fontId="2"/>
  </si>
  <si>
    <t>072-752-0002</t>
    <phoneticPr fontId="2"/>
  </si>
  <si>
    <t>563-0058</t>
    <phoneticPr fontId="2"/>
  </si>
  <si>
    <t>072-978-8990</t>
    <phoneticPr fontId="2"/>
  </si>
  <si>
    <t>072-465-1171</t>
    <phoneticPr fontId="2"/>
  </si>
  <si>
    <t>072-465-1172</t>
    <phoneticPr fontId="2"/>
  </si>
  <si>
    <t>598-0034</t>
    <phoneticPr fontId="2"/>
  </si>
  <si>
    <t>泉佐野市長滝3839番地の１</t>
    <rPh sb="4" eb="6">
      <t>ナガタキ</t>
    </rPh>
    <phoneticPr fontId="2"/>
  </si>
  <si>
    <t>療育サポートセンターわおん</t>
    <phoneticPr fontId="2"/>
  </si>
  <si>
    <t>一般社団法人わおん</t>
    <rPh sb="0" eb="2">
      <t>イッパン</t>
    </rPh>
    <rPh sb="2" eb="4">
      <t>シャダン</t>
    </rPh>
    <rPh sb="4" eb="6">
      <t>ホウジン</t>
    </rPh>
    <phoneticPr fontId="2"/>
  </si>
  <si>
    <t>タートル</t>
    <phoneticPr fontId="2"/>
  </si>
  <si>
    <t>株式会社ウィング</t>
    <rPh sb="0" eb="4">
      <t>カブシキガイシャ</t>
    </rPh>
    <phoneticPr fontId="2"/>
  </si>
  <si>
    <t>アートチャイルドケアＳＥＤスクール箕面</t>
    <rPh sb="17" eb="19">
      <t>ミノオ</t>
    </rPh>
    <phoneticPr fontId="2"/>
  </si>
  <si>
    <t>スポーツデイ　Advance</t>
    <phoneticPr fontId="2"/>
  </si>
  <si>
    <t>合同会社Advance</t>
    <rPh sb="0" eb="2">
      <t>ゴウドウ</t>
    </rPh>
    <rPh sb="2" eb="4">
      <t>ガイシャ</t>
    </rPh>
    <phoneticPr fontId="2"/>
  </si>
  <si>
    <t>運動＆学習療育あなたが宝モノ泉佐野教室</t>
    <rPh sb="0" eb="1">
      <t>ウンドウ</t>
    </rPh>
    <rPh sb="2" eb="4">
      <t>ガクシュウ</t>
    </rPh>
    <rPh sb="4" eb="6">
      <t>リョウイク</t>
    </rPh>
    <rPh sb="10" eb="11">
      <t>タカラ</t>
    </rPh>
    <rPh sb="13" eb="16">
      <t>イズミサノ</t>
    </rPh>
    <rPh sb="16" eb="18">
      <t>キョウシツ</t>
    </rPh>
    <phoneticPr fontId="2"/>
  </si>
  <si>
    <t>株式会社いのちの木</t>
    <rPh sb="0" eb="4">
      <t>カブシキガイシャ</t>
    </rPh>
    <rPh sb="8" eb="9">
      <t>キ</t>
    </rPh>
    <phoneticPr fontId="2"/>
  </si>
  <si>
    <t>守口市八雲東町一丁目７番４号</t>
  </si>
  <si>
    <t>泉佐野市上瓦屋687-１松浪ビル３Ｆ</t>
  </si>
  <si>
    <t>和泉市光明台三丁目２番　第101号棟第105号室</t>
  </si>
  <si>
    <t>箕面市桜井一丁目13番２号ハレリア桜井２Ｆ</t>
  </si>
  <si>
    <t>門真市舟田町20番20号</t>
  </si>
  <si>
    <t>0725-56-4030</t>
    <phoneticPr fontId="2"/>
  </si>
  <si>
    <t>594-1111</t>
    <phoneticPr fontId="2"/>
  </si>
  <si>
    <t>さんＳＵＮアフタースクール泉大津</t>
    <rPh sb="13" eb="16">
      <t>イズミオオツ</t>
    </rPh>
    <phoneticPr fontId="2"/>
  </si>
  <si>
    <t>泉大津市清水町１番40号</t>
  </si>
  <si>
    <t>595-0043</t>
    <phoneticPr fontId="2"/>
  </si>
  <si>
    <t>株式会社ＩＬＯ</t>
    <rPh sb="0" eb="4">
      <t>カブシキガイシャ</t>
    </rPh>
    <phoneticPr fontId="2"/>
  </si>
  <si>
    <t>0727-68-8481</t>
    <phoneticPr fontId="2"/>
  </si>
  <si>
    <t>0727-68-8482</t>
    <phoneticPr fontId="2"/>
  </si>
  <si>
    <t>562-0043</t>
    <phoneticPr fontId="2"/>
  </si>
  <si>
    <t>072-812-6782</t>
    <phoneticPr fontId="2"/>
  </si>
  <si>
    <t>571-0021</t>
    <phoneticPr fontId="2"/>
  </si>
  <si>
    <t>072-463-1203</t>
    <phoneticPr fontId="2"/>
  </si>
  <si>
    <t>072-463-1202</t>
    <phoneticPr fontId="2"/>
  </si>
  <si>
    <t>072-366-8333</t>
    <phoneticPr fontId="2"/>
  </si>
  <si>
    <t>589-0005</t>
    <phoneticPr fontId="2"/>
  </si>
  <si>
    <t>072-959-4475</t>
  </si>
  <si>
    <t>072-959-4476</t>
  </si>
  <si>
    <t>こどもサポート教室「きらり」河内松原校</t>
    <rPh sb="7" eb="9">
      <t>キョウシツ</t>
    </rPh>
    <rPh sb="14" eb="18">
      <t>カワチマツバラ</t>
    </rPh>
    <rPh sb="18" eb="19">
      <t>コウ</t>
    </rPh>
    <phoneticPr fontId="2"/>
  </si>
  <si>
    <t>デイサービスＧＯＹＡ　きっずくらぶ</t>
    <phoneticPr fontId="2"/>
  </si>
  <si>
    <t>南河内郡太子町山田2652番地の４</t>
    <rPh sb="0" eb="3">
      <t>ミナミカワチ</t>
    </rPh>
    <rPh sb="3" eb="4">
      <t>グン</t>
    </rPh>
    <rPh sb="4" eb="7">
      <t>タイシチョウ</t>
    </rPh>
    <rPh sb="7" eb="9">
      <t>ヤマダ</t>
    </rPh>
    <rPh sb="13" eb="15">
      <t>バンチ</t>
    </rPh>
    <phoneticPr fontId="2"/>
  </si>
  <si>
    <t>株式会社であい</t>
    <rPh sb="0" eb="2">
      <t>カブシキ</t>
    </rPh>
    <rPh sb="2" eb="4">
      <t>カイシャ</t>
    </rPh>
    <phoneticPr fontId="2"/>
  </si>
  <si>
    <t>072-349-3242</t>
    <phoneticPr fontId="2"/>
  </si>
  <si>
    <t>072-349-3242</t>
    <phoneticPr fontId="2"/>
  </si>
  <si>
    <t>580-0016</t>
    <phoneticPr fontId="2"/>
  </si>
  <si>
    <t>松原市上田三丁目４番11号ペルルＹＴＫ３階301</t>
    <rPh sb="0" eb="3">
      <t>マツバラシ</t>
    </rPh>
    <rPh sb="3" eb="5">
      <t>ウエダ</t>
    </rPh>
    <rPh sb="5" eb="8">
      <t>３チョウメ</t>
    </rPh>
    <rPh sb="9" eb="10">
      <t>バン</t>
    </rPh>
    <rPh sb="12" eb="13">
      <t>ゴウ</t>
    </rPh>
    <rPh sb="20" eb="21">
      <t>カイ</t>
    </rPh>
    <phoneticPr fontId="2"/>
  </si>
  <si>
    <t>共生型</t>
    <rPh sb="0" eb="3">
      <t>キョウセイガタ</t>
    </rPh>
    <phoneticPr fontId="2"/>
  </si>
  <si>
    <t>株式会社ケア２１</t>
    <rPh sb="0" eb="2">
      <t>カブシキ</t>
    </rPh>
    <phoneticPr fontId="2"/>
  </si>
  <si>
    <t>摂津市東別府二丁目8番1号</t>
    <rPh sb="0" eb="3">
      <t>セッツシ</t>
    </rPh>
    <rPh sb="3" eb="6">
      <t>ヒガシベップ</t>
    </rPh>
    <rPh sb="6" eb="7">
      <t>ニ</t>
    </rPh>
    <rPh sb="7" eb="9">
      <t>チョウメ</t>
    </rPh>
    <rPh sb="10" eb="11">
      <t>バン</t>
    </rPh>
    <rPh sb="12" eb="13">
      <t>ゴウ</t>
    </rPh>
    <phoneticPr fontId="2"/>
  </si>
  <si>
    <t>茨木市真砂玉島台５番９号ポルトボヌール１階</t>
    <phoneticPr fontId="2"/>
  </si>
  <si>
    <t>摂津市千里丘五丁目３番17号セントマンションむらやま101号室</t>
    <phoneticPr fontId="2"/>
  </si>
  <si>
    <t>072-657-7909</t>
    <phoneticPr fontId="7"/>
  </si>
  <si>
    <t>072-657-7910</t>
    <phoneticPr fontId="7"/>
  </si>
  <si>
    <t>072-753-0807</t>
    <phoneticPr fontId="2"/>
  </si>
  <si>
    <t>072-753-0808</t>
    <phoneticPr fontId="2"/>
  </si>
  <si>
    <t>563-0043</t>
    <phoneticPr fontId="2"/>
  </si>
  <si>
    <t>池田市神田一丁目32番17号　Bellino　１Ｂ号</t>
    <rPh sb="0" eb="3">
      <t>イケダシ</t>
    </rPh>
    <rPh sb="3" eb="5">
      <t>カンダ</t>
    </rPh>
    <rPh sb="5" eb="8">
      <t>１チョウメ</t>
    </rPh>
    <rPh sb="10" eb="11">
      <t>バン</t>
    </rPh>
    <rPh sb="13" eb="14">
      <t>ゴウ</t>
    </rPh>
    <rPh sb="25" eb="26">
      <t>ゴウ</t>
    </rPh>
    <phoneticPr fontId="2"/>
  </si>
  <si>
    <t>株式会社ネクステム</t>
    <rPh sb="0" eb="2">
      <t>カブシキ</t>
    </rPh>
    <rPh sb="2" eb="4">
      <t>カイシャ</t>
    </rPh>
    <phoneticPr fontId="2"/>
  </si>
  <si>
    <t>放課後等デイサービス　ナーチャーハーツ</t>
    <rPh sb="0" eb="3">
      <t>ホウカゴ</t>
    </rPh>
    <rPh sb="3" eb="4">
      <t>トウ</t>
    </rPh>
    <phoneticPr fontId="2"/>
  </si>
  <si>
    <t>株式会社ナーチャーハーツ</t>
    <rPh sb="0" eb="2">
      <t>カブシキ</t>
    </rPh>
    <rPh sb="2" eb="4">
      <t>カイシャ</t>
    </rPh>
    <phoneticPr fontId="2"/>
  </si>
  <si>
    <t>アフタースクール　ぴあにしも</t>
    <phoneticPr fontId="2"/>
  </si>
  <si>
    <t>072-786-5360</t>
    <phoneticPr fontId="2"/>
  </si>
  <si>
    <t>072-786-7160</t>
    <phoneticPr fontId="2"/>
  </si>
  <si>
    <t>562-0041</t>
    <phoneticPr fontId="2"/>
  </si>
  <si>
    <t>一般社団法人中曽教育研究所</t>
    <rPh sb="0" eb="2">
      <t>イッパン</t>
    </rPh>
    <rPh sb="2" eb="4">
      <t>シャダン</t>
    </rPh>
    <rPh sb="4" eb="6">
      <t>ホウジン</t>
    </rPh>
    <rPh sb="6" eb="7">
      <t>ナカ</t>
    </rPh>
    <rPh sb="7" eb="8">
      <t>ソ</t>
    </rPh>
    <rPh sb="8" eb="10">
      <t>キョウイク</t>
    </rPh>
    <rPh sb="10" eb="12">
      <t>ケンキュウ</t>
    </rPh>
    <rPh sb="12" eb="13">
      <t>ジョ</t>
    </rPh>
    <phoneticPr fontId="2"/>
  </si>
  <si>
    <t>キッズひまわり</t>
    <phoneticPr fontId="2"/>
  </si>
  <si>
    <t>072-473-8008</t>
    <phoneticPr fontId="2"/>
  </si>
  <si>
    <t>072-473-8007</t>
    <phoneticPr fontId="2"/>
  </si>
  <si>
    <t>599-0212</t>
    <phoneticPr fontId="2"/>
  </si>
  <si>
    <t>阪南市自然田728番２　シエスタ　フロール102、103、105号</t>
    <rPh sb="0" eb="3">
      <t>ハンナンシ</t>
    </rPh>
    <rPh sb="3" eb="6">
      <t>ジネンダ</t>
    </rPh>
    <rPh sb="9" eb="10">
      <t>バン</t>
    </rPh>
    <rPh sb="32" eb="33">
      <t>ゴウ</t>
    </rPh>
    <phoneticPr fontId="2"/>
  </si>
  <si>
    <t>株式会社ひまわり</t>
    <rPh sb="0" eb="2">
      <t>カブシキ</t>
    </rPh>
    <rPh sb="2" eb="4">
      <t>カイシャ</t>
    </rPh>
    <phoneticPr fontId="2"/>
  </si>
  <si>
    <t>075-334-5968</t>
    <phoneticPr fontId="2"/>
  </si>
  <si>
    <t>慶生会ＫＩＤＳステージ四條畷</t>
    <rPh sb="10" eb="13">
      <t>シジョウナワテ</t>
    </rPh>
    <phoneticPr fontId="2"/>
  </si>
  <si>
    <t>社会福祉法人慶生会</t>
    <rPh sb="0" eb="1">
      <t>シャカイ</t>
    </rPh>
    <rPh sb="1" eb="3">
      <t>フクシ</t>
    </rPh>
    <rPh sb="3" eb="5">
      <t>ホウジン</t>
    </rPh>
    <rPh sb="5" eb="7">
      <t>ヨシオ</t>
    </rPh>
    <rPh sb="7" eb="8">
      <t>カイ</t>
    </rPh>
    <phoneticPr fontId="2"/>
  </si>
  <si>
    <t>072-349-6124</t>
    <phoneticPr fontId="2"/>
  </si>
  <si>
    <t>072-349-6125</t>
    <phoneticPr fontId="2"/>
  </si>
  <si>
    <t>589-0022</t>
    <phoneticPr fontId="2"/>
  </si>
  <si>
    <t>大阪狭山市西山台三丁目５番20号　２階</t>
    <rPh sb="0" eb="2">
      <t>オオサカ</t>
    </rPh>
    <rPh sb="2" eb="4">
      <t>サヤマ</t>
    </rPh>
    <rPh sb="4" eb="5">
      <t>シ</t>
    </rPh>
    <rPh sb="5" eb="8">
      <t>ニシヤマダイ</t>
    </rPh>
    <rPh sb="8" eb="11">
      <t>サンチョウメ</t>
    </rPh>
    <rPh sb="12" eb="13">
      <t>バン</t>
    </rPh>
    <rPh sb="15" eb="16">
      <t>ゴウ</t>
    </rPh>
    <rPh sb="18" eb="19">
      <t>カイ</t>
    </rPh>
    <phoneticPr fontId="2"/>
  </si>
  <si>
    <t>072-803-0707</t>
    <phoneticPr fontId="2"/>
  </si>
  <si>
    <t>072-803-0706</t>
    <phoneticPr fontId="2"/>
  </si>
  <si>
    <t>四條畷市楠公二丁目10－16　２階</t>
    <rPh sb="3" eb="4">
      <t>シ</t>
    </rPh>
    <rPh sb="16" eb="17">
      <t>カイ</t>
    </rPh>
    <phoneticPr fontId="2"/>
  </si>
  <si>
    <t>きらめキッズ　大東</t>
    <rPh sb="7" eb="9">
      <t>ダイトウ</t>
    </rPh>
    <phoneticPr fontId="2"/>
  </si>
  <si>
    <t>072-888-8857</t>
    <phoneticPr fontId="2"/>
  </si>
  <si>
    <t>072-875-1310</t>
    <phoneticPr fontId="2"/>
  </si>
  <si>
    <t>574-0024</t>
    <phoneticPr fontId="2"/>
  </si>
  <si>
    <t>大東市泉町一丁目４番11号　メモワール１階</t>
  </si>
  <si>
    <t>株式会社リベルテ</t>
    <rPh sb="0" eb="2">
      <t>カブシキ</t>
    </rPh>
    <rPh sb="2" eb="4">
      <t>カイシャ</t>
    </rPh>
    <phoneticPr fontId="2"/>
  </si>
  <si>
    <t>0725-40-3512</t>
    <phoneticPr fontId="2"/>
  </si>
  <si>
    <t>0725-40-3513</t>
    <phoneticPr fontId="2"/>
  </si>
  <si>
    <t>Smm株式会社</t>
    <rPh sb="3" eb="5">
      <t>カブシキ</t>
    </rPh>
    <rPh sb="5" eb="7">
      <t>カイシャ</t>
    </rPh>
    <phoneticPr fontId="2"/>
  </si>
  <si>
    <t>072-468-6973</t>
    <phoneticPr fontId="2"/>
  </si>
  <si>
    <t>072-468-6983</t>
    <phoneticPr fontId="2"/>
  </si>
  <si>
    <t>泉佐野市長滝281－５</t>
    <rPh sb="0" eb="4">
      <t>イズミサノシ</t>
    </rPh>
    <rPh sb="4" eb="6">
      <t>ナガタキ</t>
    </rPh>
    <phoneticPr fontId="4"/>
  </si>
  <si>
    <t>596-0056</t>
    <phoneticPr fontId="2"/>
  </si>
  <si>
    <t>岸和田市北町10番7号</t>
    <rPh sb="0" eb="4">
      <t>キシワダシ</t>
    </rPh>
    <rPh sb="4" eb="5">
      <t>キタ</t>
    </rPh>
    <rPh sb="5" eb="6">
      <t>マチ</t>
    </rPh>
    <rPh sb="8" eb="9">
      <t>バン</t>
    </rPh>
    <rPh sb="10" eb="11">
      <t>ゴウ</t>
    </rPh>
    <phoneticPr fontId="2"/>
  </si>
  <si>
    <t>072-479-5670</t>
    <phoneticPr fontId="2"/>
  </si>
  <si>
    <t>072-479-5671</t>
    <phoneticPr fontId="2"/>
  </si>
  <si>
    <t>072-479-4182</t>
    <phoneticPr fontId="2"/>
  </si>
  <si>
    <t>072-479-4183</t>
    <phoneticPr fontId="2"/>
  </si>
  <si>
    <t>072-737-9225</t>
    <phoneticPr fontId="2"/>
  </si>
  <si>
    <t>072-737-9203</t>
    <phoneticPr fontId="2"/>
  </si>
  <si>
    <t>072-448-6617</t>
    <phoneticPr fontId="2"/>
  </si>
  <si>
    <t>072-443-6639</t>
    <phoneticPr fontId="2"/>
  </si>
  <si>
    <t>072-441-1308</t>
    <phoneticPr fontId="2"/>
  </si>
  <si>
    <t>072-441-3825</t>
    <phoneticPr fontId="2"/>
  </si>
  <si>
    <t>はっぴーすてっぷ</t>
    <phoneticPr fontId="2"/>
  </si>
  <si>
    <t>072-747-2480</t>
    <phoneticPr fontId="2"/>
  </si>
  <si>
    <t>072-786-6331</t>
    <phoneticPr fontId="2"/>
  </si>
  <si>
    <t>563-0022</t>
    <phoneticPr fontId="2"/>
  </si>
  <si>
    <t>池田市旭丘一丁目８番16号旭丘プラザ102号室</t>
    <rPh sb="5" eb="8">
      <t>イッチョウメ</t>
    </rPh>
    <rPh sb="9" eb="10">
      <t>バン</t>
    </rPh>
    <rPh sb="12" eb="13">
      <t>ゴウ</t>
    </rPh>
    <rPh sb="13" eb="14">
      <t>アサヒ</t>
    </rPh>
    <rPh sb="14" eb="15">
      <t>オカ</t>
    </rPh>
    <rPh sb="21" eb="23">
      <t>ゴウシツ</t>
    </rPh>
    <phoneticPr fontId="2"/>
  </si>
  <si>
    <t>合同会社はっぴーすまいる</t>
    <rPh sb="0" eb="4">
      <t>ゴウドウガイシャ</t>
    </rPh>
    <phoneticPr fontId="2"/>
  </si>
  <si>
    <t>072-339-2525</t>
    <phoneticPr fontId="2"/>
  </si>
  <si>
    <t>580-0011</t>
    <phoneticPr fontId="2"/>
  </si>
  <si>
    <t>まりん　２</t>
    <phoneticPr fontId="2"/>
  </si>
  <si>
    <t>0721-50-1033</t>
    <phoneticPr fontId="2"/>
  </si>
  <si>
    <t>0721-50-1034</t>
    <phoneticPr fontId="2"/>
  </si>
  <si>
    <t>586-0006</t>
    <phoneticPr fontId="2"/>
  </si>
  <si>
    <t>河内長野市松ヶ丘中町1314番地３</t>
    <rPh sb="0" eb="5">
      <t>カワチナガノシ</t>
    </rPh>
    <rPh sb="5" eb="8">
      <t>マツガオカ</t>
    </rPh>
    <rPh sb="8" eb="10">
      <t>ナカマチ</t>
    </rPh>
    <rPh sb="14" eb="16">
      <t>バンチ</t>
    </rPh>
    <phoneticPr fontId="2"/>
  </si>
  <si>
    <t>合同会社アクアマリン</t>
    <rPh sb="0" eb="2">
      <t>ゴウドウ</t>
    </rPh>
    <rPh sb="2" eb="4">
      <t>カイシャ</t>
    </rPh>
    <phoneticPr fontId="2"/>
  </si>
  <si>
    <t>医療法人涼楓会</t>
    <rPh sb="0" eb="2">
      <t>イリョウ</t>
    </rPh>
    <rPh sb="2" eb="4">
      <t>ホウジン</t>
    </rPh>
    <rPh sb="4" eb="5">
      <t>リョウ</t>
    </rPh>
    <rPh sb="5" eb="6">
      <t>カエデ</t>
    </rPh>
    <rPh sb="6" eb="7">
      <t>カイ</t>
    </rPh>
    <phoneticPr fontId="2"/>
  </si>
  <si>
    <t>にしむら小児科児童発達支援ことり</t>
    <rPh sb="4" eb="7">
      <t>ショウニカ</t>
    </rPh>
    <rPh sb="7" eb="9">
      <t>ジドウ</t>
    </rPh>
    <rPh sb="9" eb="13">
      <t>ハッタツシエン</t>
    </rPh>
    <phoneticPr fontId="2"/>
  </si>
  <si>
    <t>072-976-6601</t>
    <phoneticPr fontId="2"/>
  </si>
  <si>
    <t>072-976-6600</t>
    <phoneticPr fontId="2"/>
  </si>
  <si>
    <t>582-0021</t>
    <phoneticPr fontId="2"/>
  </si>
  <si>
    <t>柏原市国分本町一丁目９番14号</t>
    <rPh sb="0" eb="3">
      <t>カシワラシ</t>
    </rPh>
    <rPh sb="3" eb="5">
      <t>コクブ</t>
    </rPh>
    <rPh sb="5" eb="7">
      <t>ホンマチ</t>
    </rPh>
    <rPh sb="7" eb="10">
      <t>イッチョウメ</t>
    </rPh>
    <rPh sb="11" eb="12">
      <t>バン</t>
    </rPh>
    <rPh sb="14" eb="15">
      <t>ゴウ</t>
    </rPh>
    <phoneticPr fontId="2"/>
  </si>
  <si>
    <t>かみひこうき　野作</t>
    <rPh sb="7" eb="8">
      <t>ノ</t>
    </rPh>
    <rPh sb="8" eb="9">
      <t>サク</t>
    </rPh>
    <phoneticPr fontId="2"/>
  </si>
  <si>
    <t>株式会社T-angle</t>
    <rPh sb="0" eb="2">
      <t>カブシキ</t>
    </rPh>
    <rPh sb="2" eb="4">
      <t>カイシャ</t>
    </rPh>
    <phoneticPr fontId="2"/>
  </si>
  <si>
    <t>0721-21-9036</t>
    <phoneticPr fontId="2"/>
  </si>
  <si>
    <t>0721-21-9037</t>
    <phoneticPr fontId="2"/>
  </si>
  <si>
    <t>586-0025</t>
    <phoneticPr fontId="2"/>
  </si>
  <si>
    <t>ピアリン</t>
    <phoneticPr fontId="2"/>
  </si>
  <si>
    <t>072-800-8556</t>
    <phoneticPr fontId="2"/>
  </si>
  <si>
    <t>574-0015</t>
    <phoneticPr fontId="2"/>
  </si>
  <si>
    <t>大東市野崎一丁目９番５号　隅田マンション102号・103号</t>
    <rPh sb="0" eb="2">
      <t>ダイトウ</t>
    </rPh>
    <rPh sb="2" eb="3">
      <t>シ</t>
    </rPh>
    <rPh sb="3" eb="5">
      <t>ノザキ</t>
    </rPh>
    <rPh sb="5" eb="8">
      <t>１チョウメ</t>
    </rPh>
    <rPh sb="9" eb="10">
      <t>バン</t>
    </rPh>
    <rPh sb="11" eb="12">
      <t>ゴウ</t>
    </rPh>
    <rPh sb="13" eb="15">
      <t>スミダ</t>
    </rPh>
    <rPh sb="23" eb="24">
      <t>ゴウ</t>
    </rPh>
    <rPh sb="28" eb="29">
      <t>ゴウ</t>
    </rPh>
    <phoneticPr fontId="2"/>
  </si>
  <si>
    <t>ビーナスキッズふじいでら</t>
    <phoneticPr fontId="2"/>
  </si>
  <si>
    <t>株式会社ビーナス</t>
    <rPh sb="0" eb="4">
      <t>カブシキガイシャ</t>
    </rPh>
    <phoneticPr fontId="2"/>
  </si>
  <si>
    <t>072-959-5632</t>
    <phoneticPr fontId="2"/>
  </si>
  <si>
    <t>072-959-6233</t>
    <phoneticPr fontId="2"/>
  </si>
  <si>
    <t>583-0007</t>
    <phoneticPr fontId="2"/>
  </si>
  <si>
    <t>藤井寺市林三丁目12番10号　２階</t>
    <rPh sb="0" eb="4">
      <t>フジイデラシ</t>
    </rPh>
    <rPh sb="4" eb="5">
      <t>ハヤシ</t>
    </rPh>
    <rPh sb="5" eb="8">
      <t>３チョウメ</t>
    </rPh>
    <rPh sb="10" eb="11">
      <t>バン</t>
    </rPh>
    <rPh sb="13" eb="14">
      <t>ゴウ</t>
    </rPh>
    <rPh sb="16" eb="17">
      <t>カイ</t>
    </rPh>
    <phoneticPr fontId="2"/>
  </si>
  <si>
    <t>株式会社ラビット</t>
    <rPh sb="0" eb="4">
      <t>カブシキガイシャ</t>
    </rPh>
    <phoneticPr fontId="2"/>
  </si>
  <si>
    <t>株式会社まほろば</t>
    <rPh sb="0" eb="4">
      <t>カブシキガイシャ</t>
    </rPh>
    <phoneticPr fontId="2"/>
  </si>
  <si>
    <t>06-6991-9815</t>
    <phoneticPr fontId="2"/>
  </si>
  <si>
    <t>06-6991-9816</t>
    <phoneticPr fontId="2"/>
  </si>
  <si>
    <t>570-0035</t>
    <phoneticPr fontId="2"/>
  </si>
  <si>
    <t>072-465-7773</t>
    <phoneticPr fontId="2"/>
  </si>
  <si>
    <t>072-465-7774</t>
    <phoneticPr fontId="2"/>
  </si>
  <si>
    <t>河内長野市昭栄町３番32号　ジョイフル昭栄１階103号・104号</t>
    <rPh sb="0" eb="5">
      <t>カワチナガノシ</t>
    </rPh>
    <rPh sb="5" eb="8">
      <t>ショウエイチョウ</t>
    </rPh>
    <rPh sb="9" eb="10">
      <t>バン</t>
    </rPh>
    <rPh sb="12" eb="13">
      <t>ゴウ</t>
    </rPh>
    <rPh sb="19" eb="21">
      <t>ショウエイ</t>
    </rPh>
    <rPh sb="22" eb="23">
      <t>カイ</t>
    </rPh>
    <rPh sb="26" eb="27">
      <t>ゴウ</t>
    </rPh>
    <rPh sb="31" eb="32">
      <t>ゴウ</t>
    </rPh>
    <phoneticPr fontId="2"/>
  </si>
  <si>
    <t>072-800-8565</t>
    <phoneticPr fontId="2"/>
  </si>
  <si>
    <t>☆</t>
    <phoneticPr fontId="2"/>
  </si>
  <si>
    <t>☆</t>
    <phoneticPr fontId="2"/>
  </si>
  <si>
    <t>児童発達支援・放課後等デイサービスそら</t>
    <rPh sb="0" eb="6">
      <t>ジドウハッタツシエン</t>
    </rPh>
    <rPh sb="7" eb="11">
      <t>ホウカゴトウ</t>
    </rPh>
    <phoneticPr fontId="2"/>
  </si>
  <si>
    <t>0725-40-3515</t>
    <phoneticPr fontId="2"/>
  </si>
  <si>
    <t>0725-40-3516</t>
    <phoneticPr fontId="2"/>
  </si>
  <si>
    <t>0721-29-3916</t>
    <phoneticPr fontId="2"/>
  </si>
  <si>
    <t>ｇｒａｃｅ</t>
    <phoneticPr fontId="2"/>
  </si>
  <si>
    <t>一般社団法人総合福祉支援活動の会</t>
    <rPh sb="0" eb="2">
      <t>イッパン</t>
    </rPh>
    <rPh sb="2" eb="4">
      <t>シャダン</t>
    </rPh>
    <rPh sb="4" eb="6">
      <t>ホウジン</t>
    </rPh>
    <rPh sb="6" eb="8">
      <t>ソウゴウ</t>
    </rPh>
    <rPh sb="8" eb="10">
      <t>フクシ</t>
    </rPh>
    <rPh sb="10" eb="12">
      <t>シエン</t>
    </rPh>
    <rPh sb="12" eb="14">
      <t>カツドウ</t>
    </rPh>
    <rPh sb="15" eb="16">
      <t>カイ</t>
    </rPh>
    <phoneticPr fontId="2"/>
  </si>
  <si>
    <t>072-262-0011</t>
    <phoneticPr fontId="2"/>
  </si>
  <si>
    <t>072-242-8867</t>
    <phoneticPr fontId="2"/>
  </si>
  <si>
    <t>592-0003</t>
    <phoneticPr fontId="2"/>
  </si>
  <si>
    <t>高石市東羽衣三丁目15番地26</t>
    <rPh sb="0" eb="3">
      <t>タカイシシ</t>
    </rPh>
    <rPh sb="3" eb="6">
      <t>ヒガシハゴロモ</t>
    </rPh>
    <rPh sb="6" eb="9">
      <t>サンチョウメ</t>
    </rPh>
    <rPh sb="11" eb="12">
      <t>バン</t>
    </rPh>
    <rPh sb="12" eb="13">
      <t>チ</t>
    </rPh>
    <phoneticPr fontId="2"/>
  </si>
  <si>
    <t>YCCもこもこ守口教室</t>
    <rPh sb="7" eb="9">
      <t>モリグチ</t>
    </rPh>
    <phoneticPr fontId="2"/>
  </si>
  <si>
    <t>570-0034</t>
    <phoneticPr fontId="2"/>
  </si>
  <si>
    <t>守口市西郷通一丁目４番14号扇商事ビル３Ｆ</t>
    <rPh sb="0" eb="3">
      <t>モリグチシ</t>
    </rPh>
    <rPh sb="3" eb="5">
      <t>サイゴウ</t>
    </rPh>
    <rPh sb="5" eb="6">
      <t>トオ</t>
    </rPh>
    <rPh sb="6" eb="9">
      <t>イッチョウメ</t>
    </rPh>
    <rPh sb="10" eb="11">
      <t>バン</t>
    </rPh>
    <rPh sb="13" eb="14">
      <t>ゴウ</t>
    </rPh>
    <rPh sb="14" eb="15">
      <t>オウギ</t>
    </rPh>
    <rPh sb="15" eb="17">
      <t>ショウジ</t>
    </rPh>
    <phoneticPr fontId="2"/>
  </si>
  <si>
    <t>株式会社One Vision</t>
  </si>
  <si>
    <t>06-6998-7001</t>
    <phoneticPr fontId="2"/>
  </si>
  <si>
    <t>06-6998-7002</t>
    <phoneticPr fontId="2"/>
  </si>
  <si>
    <t>みずふね体操クラブ</t>
    <rPh sb="4" eb="6">
      <t>タイソウ</t>
    </rPh>
    <phoneticPr fontId="2"/>
  </si>
  <si>
    <t>072-812-6717</t>
    <phoneticPr fontId="2"/>
  </si>
  <si>
    <t>072-812-6717</t>
    <phoneticPr fontId="2"/>
  </si>
  <si>
    <t>574-0034</t>
    <phoneticPr fontId="2"/>
  </si>
  <si>
    <t>大東市朋来一丁目21番23号</t>
    <rPh sb="13" eb="14">
      <t>ゴウ</t>
    </rPh>
    <phoneticPr fontId="2"/>
  </si>
  <si>
    <t>豊生スポーツ株式会社</t>
    <rPh sb="0" eb="1">
      <t>トヨ</t>
    </rPh>
    <rPh sb="1" eb="2">
      <t>イ</t>
    </rPh>
    <rPh sb="6" eb="10">
      <t>カブシキガイシャ</t>
    </rPh>
    <phoneticPr fontId="2"/>
  </si>
  <si>
    <t>泉北郡忠岡町忠岡南一丁目４番８号</t>
    <rPh sb="0" eb="3">
      <t>センボクグン</t>
    </rPh>
    <rPh sb="3" eb="5">
      <t>タダオカ</t>
    </rPh>
    <rPh sb="6" eb="8">
      <t>タダオカ</t>
    </rPh>
    <rPh sb="8" eb="9">
      <t>ミナミ</t>
    </rPh>
    <rPh sb="9" eb="12">
      <t>イッチョウメ</t>
    </rPh>
    <rPh sb="13" eb="14">
      <t>バン</t>
    </rPh>
    <rPh sb="15" eb="16">
      <t>ゴウ</t>
    </rPh>
    <phoneticPr fontId="2"/>
  </si>
  <si>
    <t>こどもデイサービスアレ・オリヴィエ</t>
    <phoneticPr fontId="2"/>
  </si>
  <si>
    <t>0725-30-2941</t>
    <phoneticPr fontId="2"/>
  </si>
  <si>
    <t>どんぐりの樹</t>
    <rPh sb="5" eb="6">
      <t>キ</t>
    </rPh>
    <phoneticPr fontId="2"/>
  </si>
  <si>
    <t>0725-54-1147</t>
    <phoneticPr fontId="2"/>
  </si>
  <si>
    <t>594-0042</t>
    <phoneticPr fontId="2"/>
  </si>
  <si>
    <t>和泉市箕形町四丁目２番35号</t>
    <rPh sb="0" eb="3">
      <t>イズミシ</t>
    </rPh>
    <rPh sb="3" eb="6">
      <t>ミガタチョウ</t>
    </rPh>
    <rPh sb="6" eb="9">
      <t>ヨンチョウメ</t>
    </rPh>
    <rPh sb="10" eb="11">
      <t>バン</t>
    </rPh>
    <rPh sb="13" eb="14">
      <t>ゴウ</t>
    </rPh>
    <phoneticPr fontId="2"/>
  </si>
  <si>
    <t>有限会社ケアテック</t>
    <rPh sb="0" eb="2">
      <t>ユウゲン</t>
    </rPh>
    <rPh sb="2" eb="4">
      <t>カイシャ</t>
    </rPh>
    <phoneticPr fontId="2"/>
  </si>
  <si>
    <t>きらとまなぶ　らいふ</t>
    <phoneticPr fontId="2"/>
  </si>
  <si>
    <t>高石市千代田一丁目26番17号(102号)</t>
    <rPh sb="3" eb="6">
      <t>チヨダ</t>
    </rPh>
    <rPh sb="6" eb="9">
      <t>イッチョウメ</t>
    </rPh>
    <rPh sb="11" eb="12">
      <t>バン</t>
    </rPh>
    <rPh sb="14" eb="15">
      <t>ゴウ</t>
    </rPh>
    <phoneticPr fontId="2"/>
  </si>
  <si>
    <t>072-267-4245</t>
    <phoneticPr fontId="2"/>
  </si>
  <si>
    <t>072-267-4246</t>
    <phoneticPr fontId="2"/>
  </si>
  <si>
    <t>592-0005</t>
    <phoneticPr fontId="2"/>
  </si>
  <si>
    <t>個別療育センターココスマイル本部</t>
    <rPh sb="14" eb="16">
      <t>ホンブ</t>
    </rPh>
    <phoneticPr fontId="2"/>
  </si>
  <si>
    <t>072-736-8720</t>
    <phoneticPr fontId="2"/>
  </si>
  <si>
    <t>072-736-8721</t>
    <phoneticPr fontId="2"/>
  </si>
  <si>
    <t>562-0014</t>
    <phoneticPr fontId="2"/>
  </si>
  <si>
    <t>放課後等デイサービス　くりーむうさぎ・守口</t>
    <rPh sb="19" eb="21">
      <t>モリグチ</t>
    </rPh>
    <phoneticPr fontId="2"/>
  </si>
  <si>
    <t>守口市八雲中町二丁目１番４号　あんしんらいふ守口１F　B号室</t>
    <rPh sb="0" eb="3">
      <t>モリグチシ</t>
    </rPh>
    <rPh sb="3" eb="5">
      <t>ヤグモ</t>
    </rPh>
    <rPh sb="5" eb="7">
      <t>ナカマチ</t>
    </rPh>
    <rPh sb="7" eb="10">
      <t>ニチョウメ</t>
    </rPh>
    <rPh sb="11" eb="12">
      <t>バン</t>
    </rPh>
    <rPh sb="13" eb="14">
      <t>ゴウ</t>
    </rPh>
    <rPh sb="22" eb="24">
      <t>モリグチ</t>
    </rPh>
    <rPh sb="28" eb="30">
      <t>ゴウシツ</t>
    </rPh>
    <phoneticPr fontId="2"/>
  </si>
  <si>
    <t>箕面市萱野五丁目12番１号　２階</t>
    <rPh sb="10" eb="11">
      <t>バン</t>
    </rPh>
    <rPh sb="12" eb="13">
      <t>ゴウ</t>
    </rPh>
    <rPh sb="15" eb="16">
      <t>カイ</t>
    </rPh>
    <phoneticPr fontId="2"/>
  </si>
  <si>
    <t>072-807-8791</t>
    <phoneticPr fontId="2"/>
  </si>
  <si>
    <t>072-807-8728</t>
    <phoneticPr fontId="2"/>
  </si>
  <si>
    <t>576-0016</t>
    <phoneticPr fontId="2"/>
  </si>
  <si>
    <t>交野市星田五丁目29番８号レスポワール星田105号室</t>
    <rPh sb="0" eb="3">
      <t>カタノシ</t>
    </rPh>
    <rPh sb="3" eb="5">
      <t>ホシダ</t>
    </rPh>
    <rPh sb="5" eb="8">
      <t>ゴチョウメ</t>
    </rPh>
    <rPh sb="10" eb="11">
      <t>バン</t>
    </rPh>
    <rPh sb="12" eb="13">
      <t>ゴウ</t>
    </rPh>
    <rPh sb="19" eb="21">
      <t>ホシダ</t>
    </rPh>
    <rPh sb="24" eb="26">
      <t>ゴウシツ</t>
    </rPh>
    <phoneticPr fontId="4"/>
  </si>
  <si>
    <t>大阪府で、児童福祉法による障がい児通所支援の指定を取得した事業所（センターを除く）</t>
    <rPh sb="0" eb="3">
      <t>オオサカフ</t>
    </rPh>
    <rPh sb="5" eb="7">
      <t>ジドウ</t>
    </rPh>
    <rPh sb="7" eb="9">
      <t>フクシ</t>
    </rPh>
    <rPh sb="9" eb="10">
      <t>ホウ</t>
    </rPh>
    <rPh sb="13" eb="14">
      <t>ショウ</t>
    </rPh>
    <rPh sb="16" eb="17">
      <t>ジ</t>
    </rPh>
    <rPh sb="17" eb="19">
      <t>ツウショ</t>
    </rPh>
    <rPh sb="19" eb="21">
      <t>シエン</t>
    </rPh>
    <rPh sb="22" eb="24">
      <t>シテイ</t>
    </rPh>
    <rPh sb="25" eb="27">
      <t>シュトク</t>
    </rPh>
    <rPh sb="29" eb="32">
      <t>ジギョウショ</t>
    </rPh>
    <rPh sb="38" eb="39">
      <t>ノゾ</t>
    </rPh>
    <phoneticPr fontId="2"/>
  </si>
  <si>
    <t>河内長野市本多町４番６号１階・２階202号室</t>
    <rPh sb="16" eb="17">
      <t>カイ</t>
    </rPh>
    <rPh sb="20" eb="22">
      <t>ゴウシツ</t>
    </rPh>
    <phoneticPr fontId="2"/>
  </si>
  <si>
    <t>072-959-3262</t>
    <phoneticPr fontId="2"/>
  </si>
  <si>
    <t>583-0856</t>
    <phoneticPr fontId="2"/>
  </si>
  <si>
    <t>プレインジム茨木駅前教室</t>
    <rPh sb="6" eb="8">
      <t>イバラギ</t>
    </rPh>
    <rPh sb="8" eb="10">
      <t>エキマエ</t>
    </rPh>
    <rPh sb="10" eb="12">
      <t>キョウシツ</t>
    </rPh>
    <phoneticPr fontId="2"/>
  </si>
  <si>
    <t>072-668-6860</t>
    <phoneticPr fontId="2"/>
  </si>
  <si>
    <t>072-344-5219</t>
    <phoneticPr fontId="2"/>
  </si>
  <si>
    <t>567-0882</t>
    <phoneticPr fontId="2"/>
  </si>
  <si>
    <t>茨木市元町１番９号</t>
    <rPh sb="0" eb="2">
      <t>イバラギ</t>
    </rPh>
    <rPh sb="2" eb="3">
      <t>シ</t>
    </rPh>
    <rPh sb="3" eb="4">
      <t>モト</t>
    </rPh>
    <rPh sb="4" eb="5">
      <t>マチ</t>
    </rPh>
    <rPh sb="6" eb="7">
      <t>バン</t>
    </rPh>
    <rPh sb="8" eb="9">
      <t>ゴウ</t>
    </rPh>
    <phoneticPr fontId="2"/>
  </si>
  <si>
    <t>株式会社プレイン</t>
    <rPh sb="0" eb="2">
      <t>カブシキ</t>
    </rPh>
    <rPh sb="2" eb="4">
      <t>カイシャ</t>
    </rPh>
    <phoneticPr fontId="2"/>
  </si>
  <si>
    <t>072-655-9821</t>
  </si>
  <si>
    <t>072-655-9822</t>
  </si>
  <si>
    <t>072-647-2921</t>
  </si>
  <si>
    <t>072-647-2922</t>
  </si>
  <si>
    <t>06-7176-1321</t>
  </si>
  <si>
    <t>06-7176-1322</t>
  </si>
  <si>
    <t>06-7175-1621</t>
  </si>
  <si>
    <t>ＹＣＣもこもこ大和田教室</t>
    <rPh sb="7" eb="10">
      <t>オオワダ</t>
    </rPh>
    <rPh sb="10" eb="12">
      <t>キョウシツ</t>
    </rPh>
    <phoneticPr fontId="2"/>
  </si>
  <si>
    <t>清流の家　岸和田</t>
    <rPh sb="0" eb="2">
      <t>セイリュウ</t>
    </rPh>
    <rPh sb="3" eb="4">
      <t>イエ</t>
    </rPh>
    <rPh sb="5" eb="8">
      <t>キシワダ</t>
    </rPh>
    <phoneticPr fontId="2"/>
  </si>
  <si>
    <t>072-420-0020</t>
    <phoneticPr fontId="2"/>
  </si>
  <si>
    <t>072-420-0021</t>
    <phoneticPr fontId="2"/>
  </si>
  <si>
    <t>596-0827</t>
    <phoneticPr fontId="2"/>
  </si>
  <si>
    <t>岸和田市上松町457－１</t>
    <rPh sb="0" eb="4">
      <t>キシワダシ</t>
    </rPh>
    <rPh sb="4" eb="5">
      <t>ウエ</t>
    </rPh>
    <rPh sb="5" eb="6">
      <t>マツ</t>
    </rPh>
    <rPh sb="6" eb="7">
      <t>チョウ</t>
    </rPh>
    <phoneticPr fontId="2"/>
  </si>
  <si>
    <t>合同会社哲人社</t>
    <rPh sb="0" eb="2">
      <t>ゴウドウ</t>
    </rPh>
    <rPh sb="2" eb="4">
      <t>カイシャ</t>
    </rPh>
    <rPh sb="4" eb="6">
      <t>テツジン</t>
    </rPh>
    <rPh sb="6" eb="7">
      <t>シャ</t>
    </rPh>
    <phoneticPr fontId="2"/>
  </si>
  <si>
    <t>はぐハウスⅡ</t>
    <phoneticPr fontId="2"/>
  </si>
  <si>
    <t>0725-92-8918</t>
    <phoneticPr fontId="2"/>
  </si>
  <si>
    <t>0725-92-8981</t>
    <phoneticPr fontId="2"/>
  </si>
  <si>
    <t>泉大津市助松町三丁目１－25　ビーチマンションⅡ１階102号</t>
    <rPh sb="0" eb="4">
      <t>イズミオオツシ</t>
    </rPh>
    <rPh sb="4" eb="7">
      <t>スケマツチョウ</t>
    </rPh>
    <rPh sb="7" eb="10">
      <t>３チョウメ</t>
    </rPh>
    <rPh sb="25" eb="26">
      <t>カイ</t>
    </rPh>
    <rPh sb="29" eb="30">
      <t>ゴウ</t>
    </rPh>
    <phoneticPr fontId="2"/>
  </si>
  <si>
    <t>570-0005</t>
    <phoneticPr fontId="2"/>
  </si>
  <si>
    <t>072-803-7022</t>
    <phoneticPr fontId="2"/>
  </si>
  <si>
    <t>072-800-3160</t>
    <phoneticPr fontId="2"/>
  </si>
  <si>
    <t>574-0025</t>
    <phoneticPr fontId="2"/>
  </si>
  <si>
    <t>合同会社VIVID</t>
    <rPh sb="0" eb="4">
      <t>ゴウドウカイシャ</t>
    </rPh>
    <phoneticPr fontId="2"/>
  </si>
  <si>
    <t>　</t>
    <phoneticPr fontId="2"/>
  </si>
  <si>
    <t>共生型</t>
    <rPh sb="0" eb="3">
      <t>キョウセイガタ</t>
    </rPh>
    <phoneticPr fontId="2"/>
  </si>
  <si>
    <t>☆</t>
    <phoneticPr fontId="2"/>
  </si>
  <si>
    <t>595-0071</t>
    <phoneticPr fontId="2"/>
  </si>
  <si>
    <t>音楽療育特化型事業所　リズムストーリー</t>
    <rPh sb="0" eb="2">
      <t>オンガク</t>
    </rPh>
    <rPh sb="2" eb="4">
      <t>リョウイク</t>
    </rPh>
    <rPh sb="4" eb="6">
      <t>トッカ</t>
    </rPh>
    <rPh sb="6" eb="7">
      <t>ガタ</t>
    </rPh>
    <rPh sb="7" eb="10">
      <t>ジギョウショ</t>
    </rPh>
    <phoneticPr fontId="2"/>
  </si>
  <si>
    <t>072-959-6716</t>
    <phoneticPr fontId="2"/>
  </si>
  <si>
    <t>072-959-6717</t>
    <phoneticPr fontId="2"/>
  </si>
  <si>
    <t>羽曳野市白鳥三丁目16番３号　セシル古市101号</t>
    <rPh sb="0" eb="4">
      <t>ハビキノシ</t>
    </rPh>
    <rPh sb="4" eb="6">
      <t>ハクチョウ</t>
    </rPh>
    <rPh sb="6" eb="9">
      <t>サンチョウメ</t>
    </rPh>
    <rPh sb="11" eb="12">
      <t>バン</t>
    </rPh>
    <rPh sb="13" eb="14">
      <t>ゴウ</t>
    </rPh>
    <rPh sb="18" eb="20">
      <t>フルイチ</t>
    </rPh>
    <rPh sb="23" eb="24">
      <t>ゴウ</t>
    </rPh>
    <phoneticPr fontId="2"/>
  </si>
  <si>
    <t>放課後等デイサービスつばさネクスト</t>
    <rPh sb="0" eb="4">
      <t>ホウカゴトウ</t>
    </rPh>
    <phoneticPr fontId="2"/>
  </si>
  <si>
    <t>0721-26-8668</t>
    <phoneticPr fontId="2"/>
  </si>
  <si>
    <t>0721-26-8669</t>
    <phoneticPr fontId="2"/>
  </si>
  <si>
    <t>584-0082</t>
    <phoneticPr fontId="2"/>
  </si>
  <si>
    <t>富田林市向陽台五丁目７番17号</t>
    <rPh sb="0" eb="4">
      <t>トンダバヤシシ</t>
    </rPh>
    <rPh sb="4" eb="7">
      <t>コウヨウダイ</t>
    </rPh>
    <rPh sb="7" eb="10">
      <t>ゴチョウメ</t>
    </rPh>
    <rPh sb="11" eb="12">
      <t>バン</t>
    </rPh>
    <rPh sb="14" eb="15">
      <t>ゴウ</t>
    </rPh>
    <phoneticPr fontId="2"/>
  </si>
  <si>
    <t>池田市住吉一丁目14番23号１階ベルクサイト101号室</t>
    <rPh sb="0" eb="3">
      <t>イケダシ</t>
    </rPh>
    <rPh sb="3" eb="5">
      <t>スミヨシ</t>
    </rPh>
    <rPh sb="5" eb="8">
      <t>イッチョウメ</t>
    </rPh>
    <rPh sb="10" eb="11">
      <t>バン</t>
    </rPh>
    <rPh sb="13" eb="14">
      <t>ゴウ</t>
    </rPh>
    <rPh sb="15" eb="16">
      <t>カイ</t>
    </rPh>
    <rPh sb="25" eb="26">
      <t>ゴウ</t>
    </rPh>
    <rPh sb="26" eb="27">
      <t>シツ</t>
    </rPh>
    <phoneticPr fontId="2"/>
  </si>
  <si>
    <t>株式会社Ｕｎited　Ｐｏｗｅｒｓ</t>
    <rPh sb="0" eb="4">
      <t>カブシキガイシャ</t>
    </rPh>
    <phoneticPr fontId="2"/>
  </si>
  <si>
    <t>和泉市万町384番地</t>
    <rPh sb="3" eb="4">
      <t>マン</t>
    </rPh>
    <rPh sb="4" eb="5">
      <t>チョウ</t>
    </rPh>
    <rPh sb="8" eb="10">
      <t>バンチ</t>
    </rPh>
    <phoneticPr fontId="5"/>
  </si>
  <si>
    <t>児童発達支援事業所すくすく親子教室</t>
    <rPh sb="2" eb="4">
      <t>ハッタツ</t>
    </rPh>
    <rPh sb="4" eb="6">
      <t>シエン</t>
    </rPh>
    <rPh sb="13" eb="15">
      <t>オヤコ</t>
    </rPh>
    <phoneticPr fontId="2"/>
  </si>
  <si>
    <t>株式会社アイリス</t>
    <phoneticPr fontId="2"/>
  </si>
  <si>
    <t>06-6916-0555</t>
    <phoneticPr fontId="2"/>
  </si>
  <si>
    <t>06-6916-0333</t>
    <phoneticPr fontId="2"/>
  </si>
  <si>
    <t>570-0012</t>
    <phoneticPr fontId="2"/>
  </si>
  <si>
    <t>守口市大久保町五丁目39番６号</t>
    <rPh sb="0" eb="3">
      <t>モリグチシ</t>
    </rPh>
    <rPh sb="7" eb="10">
      <t>５チョウメ</t>
    </rPh>
    <rPh sb="12" eb="13">
      <t>バン</t>
    </rPh>
    <rPh sb="14" eb="15">
      <t>ゴウ</t>
    </rPh>
    <phoneticPr fontId="2"/>
  </si>
  <si>
    <t>株式会社オールケア守口</t>
    <rPh sb="0" eb="2">
      <t>カブシキ</t>
    </rPh>
    <rPh sb="2" eb="4">
      <t>カイシャ</t>
    </rPh>
    <rPh sb="9" eb="11">
      <t>モリグチ</t>
    </rPh>
    <phoneticPr fontId="2"/>
  </si>
  <si>
    <t>072-646-5851</t>
    <phoneticPr fontId="2"/>
  </si>
  <si>
    <t>072-646-5852</t>
    <phoneticPr fontId="2"/>
  </si>
  <si>
    <t>運動クラブあどばんす</t>
    <rPh sb="0" eb="2">
      <t>ウンドウ</t>
    </rPh>
    <phoneticPr fontId="2"/>
  </si>
  <si>
    <t>072-736-9812</t>
    <phoneticPr fontId="2"/>
  </si>
  <si>
    <t>072-736-9813</t>
    <phoneticPr fontId="2"/>
  </si>
  <si>
    <t>562-0003</t>
    <phoneticPr fontId="2"/>
  </si>
  <si>
    <t>箕面市西小路五丁目４番27号</t>
    <rPh sb="0" eb="3">
      <t>ミノオシ</t>
    </rPh>
    <rPh sb="6" eb="9">
      <t>５チョウメ</t>
    </rPh>
    <rPh sb="10" eb="11">
      <t>バン</t>
    </rPh>
    <rPh sb="13" eb="14">
      <t>ゴウ</t>
    </rPh>
    <phoneticPr fontId="2"/>
  </si>
  <si>
    <t>株式会社ＤＲＣフィールズ</t>
    <rPh sb="0" eb="4">
      <t>カブシキカイシャ</t>
    </rPh>
    <phoneticPr fontId="2"/>
  </si>
  <si>
    <t>株式会社エイル</t>
    <rPh sb="0" eb="4">
      <t>カブシキカイシャ</t>
    </rPh>
    <phoneticPr fontId="2"/>
  </si>
  <si>
    <t>06-6836-7853</t>
    <phoneticPr fontId="2"/>
  </si>
  <si>
    <t>06-6836-7854</t>
    <phoneticPr fontId="2"/>
  </si>
  <si>
    <t>06-7175-1622</t>
    <phoneticPr fontId="2"/>
  </si>
  <si>
    <t>072-477-5974</t>
    <phoneticPr fontId="2"/>
  </si>
  <si>
    <t>☆</t>
    <phoneticPr fontId="2"/>
  </si>
  <si>
    <t>放課後等デイサービスにじいろ倶楽部まつばら</t>
    <rPh sb="0" eb="3">
      <t>ホウカゴ</t>
    </rPh>
    <rPh sb="3" eb="4">
      <t>トウ</t>
    </rPh>
    <rPh sb="14" eb="17">
      <t>クラブ</t>
    </rPh>
    <phoneticPr fontId="2"/>
  </si>
  <si>
    <t>072-338-6012</t>
    <phoneticPr fontId="2"/>
  </si>
  <si>
    <t>072-338-6013</t>
    <phoneticPr fontId="2"/>
  </si>
  <si>
    <t>580-0006</t>
    <phoneticPr fontId="2"/>
  </si>
  <si>
    <t>松原市大堀三丁目２番１号</t>
  </si>
  <si>
    <t>株式会社くるみの樹</t>
    <rPh sb="0" eb="4">
      <t>カブシキガイシャ</t>
    </rPh>
    <rPh sb="8" eb="9">
      <t>キ</t>
    </rPh>
    <phoneticPr fontId="2"/>
  </si>
  <si>
    <t>ぽえむ　プラス</t>
    <phoneticPr fontId="2"/>
  </si>
  <si>
    <t>0721-70-7308</t>
    <phoneticPr fontId="2"/>
  </si>
  <si>
    <t>0721-70-7309</t>
    <phoneticPr fontId="2"/>
  </si>
  <si>
    <t>586-0016</t>
    <phoneticPr fontId="2"/>
  </si>
  <si>
    <t>河内長野市西代町３番10号　ナカムラビル２階</t>
    <rPh sb="0" eb="5">
      <t>カワチナガノシ</t>
    </rPh>
    <rPh sb="5" eb="8">
      <t>ニシダイチョウ</t>
    </rPh>
    <rPh sb="9" eb="10">
      <t>バン</t>
    </rPh>
    <rPh sb="12" eb="13">
      <t>ゴウ</t>
    </rPh>
    <rPh sb="21" eb="22">
      <t>カイ</t>
    </rPh>
    <phoneticPr fontId="2"/>
  </si>
  <si>
    <t>株式会社オールケア大日</t>
    <rPh sb="9" eb="11">
      <t>ダイニチ</t>
    </rPh>
    <phoneticPr fontId="2"/>
  </si>
  <si>
    <t>合同会社縁</t>
    <rPh sb="0" eb="2">
      <t>ゴウドウ</t>
    </rPh>
    <rPh sb="2" eb="4">
      <t>カイシャ</t>
    </rPh>
    <rPh sb="4" eb="5">
      <t>エン</t>
    </rPh>
    <phoneticPr fontId="2"/>
  </si>
  <si>
    <t>あさがおねっと大和田</t>
    <rPh sb="7" eb="10">
      <t>オオワダ</t>
    </rPh>
    <phoneticPr fontId="2"/>
  </si>
  <si>
    <t>ぽんぽこはうすelmo</t>
    <phoneticPr fontId="2"/>
  </si>
  <si>
    <t>児童発達支援・放課後等デイサービス　すまいるぱれっと</t>
    <rPh sb="0" eb="2">
      <t>ジドウ</t>
    </rPh>
    <rPh sb="2" eb="4">
      <t>ハッタツ</t>
    </rPh>
    <rPh sb="4" eb="6">
      <t>シエン</t>
    </rPh>
    <rPh sb="7" eb="10">
      <t>ホウカゴ</t>
    </rPh>
    <rPh sb="10" eb="11">
      <t>トウ</t>
    </rPh>
    <phoneticPr fontId="2"/>
  </si>
  <si>
    <t>072-877-6830</t>
    <phoneticPr fontId="2"/>
  </si>
  <si>
    <t>072-877-6831</t>
    <phoneticPr fontId="2"/>
  </si>
  <si>
    <t>574-0004</t>
    <phoneticPr fontId="2"/>
  </si>
  <si>
    <t>大東市南楠の里町14番26号　イーストコート101号室</t>
    <rPh sb="0" eb="2">
      <t>ダイトウ</t>
    </rPh>
    <rPh sb="2" eb="3">
      <t>シ</t>
    </rPh>
    <rPh sb="3" eb="4">
      <t>ミナミ</t>
    </rPh>
    <rPh sb="4" eb="5">
      <t>クス</t>
    </rPh>
    <rPh sb="6" eb="7">
      <t>サト</t>
    </rPh>
    <rPh sb="7" eb="8">
      <t>マチ</t>
    </rPh>
    <rPh sb="10" eb="11">
      <t>バン</t>
    </rPh>
    <rPh sb="13" eb="14">
      <t>ゴウ</t>
    </rPh>
    <rPh sb="25" eb="27">
      <t>ゴウシツ</t>
    </rPh>
    <phoneticPr fontId="2"/>
  </si>
  <si>
    <t>571-0063</t>
    <phoneticPr fontId="2"/>
  </si>
  <si>
    <t>株式会社あさがおねっと</t>
    <rPh sb="0" eb="2">
      <t>カブシキ</t>
    </rPh>
    <rPh sb="2" eb="4">
      <t>カイシャ</t>
    </rPh>
    <phoneticPr fontId="2"/>
  </si>
  <si>
    <t>563-0017</t>
    <phoneticPr fontId="2"/>
  </si>
  <si>
    <t>進学＆就職支援あなたが宝モノ岸和田沼町教室</t>
    <rPh sb="0" eb="2">
      <t>シンガク</t>
    </rPh>
    <rPh sb="3" eb="5">
      <t>シュウショク</t>
    </rPh>
    <rPh sb="5" eb="7">
      <t>シエン</t>
    </rPh>
    <rPh sb="11" eb="12">
      <t>タカラ</t>
    </rPh>
    <rPh sb="14" eb="17">
      <t>キシワダ</t>
    </rPh>
    <rPh sb="17" eb="19">
      <t>ヌママチ</t>
    </rPh>
    <rPh sb="19" eb="21">
      <t>キョウシツ</t>
    </rPh>
    <phoneticPr fontId="2"/>
  </si>
  <si>
    <t>岸和田市沼町18番1号川長ビル２F</t>
    <rPh sb="0" eb="4">
      <t>キシワダシ</t>
    </rPh>
    <rPh sb="4" eb="6">
      <t>ヌママチ</t>
    </rPh>
    <rPh sb="8" eb="9">
      <t>バン</t>
    </rPh>
    <rPh sb="10" eb="11">
      <t>ゴウ</t>
    </rPh>
    <rPh sb="11" eb="12">
      <t>カワ</t>
    </rPh>
    <rPh sb="12" eb="13">
      <t>ナガ</t>
    </rPh>
    <phoneticPr fontId="2"/>
  </si>
  <si>
    <t>株式会社いのちの木</t>
    <rPh sb="0" eb="4">
      <t>カブシキカイシャ</t>
    </rPh>
    <rPh sb="8" eb="9">
      <t>キ</t>
    </rPh>
    <phoneticPr fontId="2"/>
  </si>
  <si>
    <t>TOMODACHI柏原</t>
    <rPh sb="9" eb="11">
      <t>カシワラ</t>
    </rPh>
    <phoneticPr fontId="2"/>
  </si>
  <si>
    <t>発達支援スペース遊育園</t>
    <rPh sb="8" eb="9">
      <t>ユウ</t>
    </rPh>
    <rPh sb="9" eb="10">
      <t>イク</t>
    </rPh>
    <rPh sb="10" eb="11">
      <t>エン</t>
    </rPh>
    <phoneticPr fontId="2"/>
  </si>
  <si>
    <t>摂津市三島三丁目15番２号　２階</t>
    <rPh sb="0" eb="3">
      <t>セッツシ</t>
    </rPh>
    <rPh sb="3" eb="5">
      <t>ミシマ</t>
    </rPh>
    <rPh sb="5" eb="8">
      <t>３チョウメ</t>
    </rPh>
    <rPh sb="10" eb="11">
      <t>バン</t>
    </rPh>
    <rPh sb="12" eb="13">
      <t>ゴウ</t>
    </rPh>
    <rPh sb="15" eb="16">
      <t>カイ</t>
    </rPh>
    <phoneticPr fontId="2"/>
  </si>
  <si>
    <t>社会福祉法人桃林会</t>
    <rPh sb="0" eb="6">
      <t>シャカイフクシホウジン</t>
    </rPh>
    <phoneticPr fontId="2"/>
  </si>
  <si>
    <t>072-433-5266</t>
    <phoneticPr fontId="2"/>
  </si>
  <si>
    <t>072-433-5277</t>
    <phoneticPr fontId="2"/>
  </si>
  <si>
    <t>596-0053</t>
    <phoneticPr fontId="2"/>
  </si>
  <si>
    <t>06-6382-0311</t>
    <phoneticPr fontId="2"/>
  </si>
  <si>
    <t>06-6382-0316</t>
    <phoneticPr fontId="2"/>
  </si>
  <si>
    <t>566-0022</t>
    <phoneticPr fontId="2"/>
  </si>
  <si>
    <t>0725-50-2001</t>
    <phoneticPr fontId="2"/>
  </si>
  <si>
    <t>594-1104</t>
    <phoneticPr fontId="2"/>
  </si>
  <si>
    <t>きらりウキウキルーム</t>
    <phoneticPr fontId="2"/>
  </si>
  <si>
    <t>株式会社エーシン</t>
    <rPh sb="0" eb="2">
      <t>カブシキ</t>
    </rPh>
    <rPh sb="2" eb="4">
      <t>カイシャ</t>
    </rPh>
    <phoneticPr fontId="2"/>
  </si>
  <si>
    <t>ぴんくイルカ</t>
    <phoneticPr fontId="2"/>
  </si>
  <si>
    <t>合同会社みらい</t>
    <rPh sb="0" eb="2">
      <t>ゴウドウ</t>
    </rPh>
    <rPh sb="2" eb="4">
      <t>カイシャ</t>
    </rPh>
    <phoneticPr fontId="2"/>
  </si>
  <si>
    <t>こどもデイサービスｅｎｉｓｈｉ</t>
    <phoneticPr fontId="2"/>
  </si>
  <si>
    <t>株式会社縁</t>
    <rPh sb="0" eb="1">
      <t>カブシキ</t>
    </rPh>
    <rPh sb="1" eb="3">
      <t>カイシャ</t>
    </rPh>
    <rPh sb="3" eb="4">
      <t>エニシ</t>
    </rPh>
    <phoneticPr fontId="2"/>
  </si>
  <si>
    <t>597-0046</t>
    <phoneticPr fontId="2"/>
  </si>
  <si>
    <t>貝塚市東山七丁目６番21号</t>
    <rPh sb="5" eb="8">
      <t>ナナチョウメ</t>
    </rPh>
    <rPh sb="9" eb="10">
      <t>バン</t>
    </rPh>
    <rPh sb="12" eb="13">
      <t>ゴウ</t>
    </rPh>
    <phoneticPr fontId="2"/>
  </si>
  <si>
    <t>☆</t>
    <phoneticPr fontId="2"/>
  </si>
  <si>
    <t>☆</t>
    <phoneticPr fontId="2"/>
  </si>
  <si>
    <t>泉佐野市市場西三丁目10番７号　アーバンウェルネス202号室</t>
    <rPh sb="0" eb="4">
      <t>イズミサノシ</t>
    </rPh>
    <rPh sb="4" eb="6">
      <t>イチバ</t>
    </rPh>
    <rPh sb="6" eb="7">
      <t>ニシ</t>
    </rPh>
    <rPh sb="7" eb="10">
      <t>サンチョウメ</t>
    </rPh>
    <rPh sb="12" eb="13">
      <t>バン</t>
    </rPh>
    <rPh sb="14" eb="15">
      <t>ゴウ</t>
    </rPh>
    <rPh sb="28" eb="30">
      <t>ゴウシツ</t>
    </rPh>
    <phoneticPr fontId="2"/>
  </si>
  <si>
    <t>598-0006</t>
    <phoneticPr fontId="2"/>
  </si>
  <si>
    <t>072-477-0039</t>
    <phoneticPr fontId="2"/>
  </si>
  <si>
    <t>072-477-7088</t>
    <phoneticPr fontId="2"/>
  </si>
  <si>
    <t>わくわくエイト</t>
    <phoneticPr fontId="2"/>
  </si>
  <si>
    <t>072-479-3677</t>
    <phoneticPr fontId="2"/>
  </si>
  <si>
    <t>072-479-3688</t>
    <phoneticPr fontId="2"/>
  </si>
  <si>
    <t>株式会社ＷＡＫＯ</t>
    <rPh sb="0" eb="3">
      <t>カブシキカイシャ</t>
    </rPh>
    <phoneticPr fontId="2"/>
  </si>
  <si>
    <t>06-6780-3700</t>
    <phoneticPr fontId="2"/>
  </si>
  <si>
    <t>06-6780-3710</t>
    <phoneticPr fontId="2"/>
  </si>
  <si>
    <t>570-0012</t>
    <phoneticPr fontId="2"/>
  </si>
  <si>
    <t>守口市大久保町二丁目16番17号</t>
    <rPh sb="0" eb="3">
      <t>モリグチシ</t>
    </rPh>
    <phoneticPr fontId="2"/>
  </si>
  <si>
    <t>株式会社ＣＬＡＮ</t>
    <rPh sb="0" eb="4">
      <t>カブシキカイシャ</t>
    </rPh>
    <phoneticPr fontId="2"/>
  </si>
  <si>
    <t>運動療育スタジオspark箕面</t>
    <rPh sb="0" eb="2">
      <t>ウンドウ</t>
    </rPh>
    <rPh sb="2" eb="4">
      <t>リョウイク</t>
    </rPh>
    <rPh sb="13" eb="15">
      <t>ミノオ</t>
    </rPh>
    <phoneticPr fontId="2"/>
  </si>
  <si>
    <t>072-726-3809</t>
    <phoneticPr fontId="2"/>
  </si>
  <si>
    <t>072-726-3810</t>
    <phoneticPr fontId="2"/>
  </si>
  <si>
    <t>562-0035</t>
    <phoneticPr fontId="2"/>
  </si>
  <si>
    <t>箕面市船場東一丁目15番８号新船場ビル第５千里ハイツ102号</t>
    <rPh sb="0" eb="3">
      <t>ミノオシ</t>
    </rPh>
    <rPh sb="3" eb="6">
      <t>センバヒガシ</t>
    </rPh>
    <rPh sb="6" eb="9">
      <t>１チョウメ</t>
    </rPh>
    <rPh sb="11" eb="12">
      <t>バン</t>
    </rPh>
    <rPh sb="13" eb="14">
      <t>ゴウ</t>
    </rPh>
    <rPh sb="14" eb="15">
      <t>シン</t>
    </rPh>
    <rPh sb="15" eb="17">
      <t>センバ</t>
    </rPh>
    <rPh sb="19" eb="20">
      <t>ダイ</t>
    </rPh>
    <rPh sb="21" eb="23">
      <t>センリ</t>
    </rPh>
    <rPh sb="29" eb="30">
      <t>ゴウ</t>
    </rPh>
    <phoneticPr fontId="2"/>
  </si>
  <si>
    <t>株式会社クーバル・ウエルケア</t>
    <rPh sb="0" eb="2">
      <t>カブシキ</t>
    </rPh>
    <rPh sb="2" eb="4">
      <t>カイシャ</t>
    </rPh>
    <phoneticPr fontId="2"/>
  </si>
  <si>
    <t>072-842-3993</t>
    <phoneticPr fontId="2"/>
  </si>
  <si>
    <t>072-842-3993</t>
    <phoneticPr fontId="2"/>
  </si>
  <si>
    <t>箕面市小野原東三丁目５番38号協栄箕面第２ハイツ105・106号室</t>
    <phoneticPr fontId="2"/>
  </si>
  <si>
    <t>放課後等デイサービスてんとん</t>
    <rPh sb="0" eb="3">
      <t>ホウカゴ</t>
    </rPh>
    <rPh sb="3" eb="4">
      <t>トウ</t>
    </rPh>
    <phoneticPr fontId="2"/>
  </si>
  <si>
    <t>0721-26-7715</t>
    <phoneticPr fontId="2"/>
  </si>
  <si>
    <t>0721-26-7716</t>
    <phoneticPr fontId="2"/>
  </si>
  <si>
    <t>584-0073</t>
    <phoneticPr fontId="2"/>
  </si>
  <si>
    <t>富田林市寺池台三丁目１番18号</t>
    <rPh sb="0" eb="4">
      <t>トンダバヤシシ</t>
    </rPh>
    <rPh sb="4" eb="7">
      <t>テライケダイ</t>
    </rPh>
    <rPh sb="7" eb="10">
      <t>サンチョウメ</t>
    </rPh>
    <rPh sb="11" eb="12">
      <t>バン</t>
    </rPh>
    <rPh sb="14" eb="15">
      <t>ゴウ</t>
    </rPh>
    <phoneticPr fontId="2"/>
  </si>
  <si>
    <t>株式会社エクレール</t>
    <rPh sb="0" eb="2">
      <t>カブシキ</t>
    </rPh>
    <rPh sb="2" eb="4">
      <t>カイシャ</t>
    </rPh>
    <phoneticPr fontId="2"/>
  </si>
  <si>
    <t>みらいえキッズ</t>
    <phoneticPr fontId="2"/>
  </si>
  <si>
    <t>072-812-6651</t>
    <phoneticPr fontId="2"/>
  </si>
  <si>
    <t>072-812-6652</t>
    <phoneticPr fontId="2"/>
  </si>
  <si>
    <t>575-0051</t>
    <phoneticPr fontId="2"/>
  </si>
  <si>
    <t>四條畷市中野本町２番１号　ダイシンビル１階</t>
    <rPh sb="0" eb="4">
      <t>シジョウナワテシ</t>
    </rPh>
    <rPh sb="4" eb="6">
      <t>ナカノ</t>
    </rPh>
    <rPh sb="6" eb="8">
      <t>ホンマチ</t>
    </rPh>
    <rPh sb="9" eb="10">
      <t>バン</t>
    </rPh>
    <rPh sb="11" eb="12">
      <t>ゴウ</t>
    </rPh>
    <rPh sb="20" eb="21">
      <t>カイ</t>
    </rPh>
    <phoneticPr fontId="2"/>
  </si>
  <si>
    <t>合同会社愛夢</t>
    <rPh sb="0" eb="1">
      <t>ゴウドウ</t>
    </rPh>
    <rPh sb="1" eb="3">
      <t>ガイシャ</t>
    </rPh>
    <rPh sb="3" eb="4">
      <t>アイ</t>
    </rPh>
    <rPh sb="4" eb="5">
      <t>ユメ</t>
    </rPh>
    <phoneticPr fontId="2"/>
  </si>
  <si>
    <t>放課後デイサービス・ふれあい泉</t>
    <rPh sb="0" eb="3">
      <t>ホウカゴ</t>
    </rPh>
    <rPh sb="14" eb="15">
      <t>イズミ</t>
    </rPh>
    <phoneticPr fontId="2"/>
  </si>
  <si>
    <t>ＭＯＭＢ池田</t>
    <rPh sb="4" eb="6">
      <t>イケダ</t>
    </rPh>
    <phoneticPr fontId="2"/>
  </si>
  <si>
    <t>池田市住吉一丁目14番25号103号,203号</t>
    <rPh sb="0" eb="3">
      <t>イケダシ</t>
    </rPh>
    <rPh sb="3" eb="5">
      <t>スミヨシ</t>
    </rPh>
    <rPh sb="5" eb="8">
      <t>イチチョウメ</t>
    </rPh>
    <rPh sb="10" eb="11">
      <t>バン</t>
    </rPh>
    <rPh sb="13" eb="14">
      <t>ゴウ</t>
    </rPh>
    <rPh sb="17" eb="18">
      <t>ゴウ</t>
    </rPh>
    <rPh sb="22" eb="23">
      <t>ゴウ</t>
    </rPh>
    <phoneticPr fontId="2"/>
  </si>
  <si>
    <t>072-751-6881</t>
    <phoneticPr fontId="2"/>
  </si>
  <si>
    <t>072-760-4302</t>
    <phoneticPr fontId="2"/>
  </si>
  <si>
    <t>072-760-4301</t>
    <phoneticPr fontId="2"/>
  </si>
  <si>
    <t>YCCもこもこ茨木・吹田教室</t>
    <rPh sb="7" eb="9">
      <t>イバラキ</t>
    </rPh>
    <rPh sb="10" eb="12">
      <t>スイタ</t>
    </rPh>
    <rPh sb="12" eb="14">
      <t>キョウシツ</t>
    </rPh>
    <phoneticPr fontId="2"/>
  </si>
  <si>
    <t>567-0042</t>
    <phoneticPr fontId="2"/>
  </si>
  <si>
    <t>茨木市宇野辺二丁目13番10号</t>
    <rPh sb="0" eb="3">
      <t>イバラキシ</t>
    </rPh>
    <rPh sb="3" eb="6">
      <t>ウノベ</t>
    </rPh>
    <rPh sb="6" eb="9">
      <t>２チョウメ</t>
    </rPh>
    <rPh sb="11" eb="12">
      <t>バン</t>
    </rPh>
    <rPh sb="14" eb="15">
      <t>ゴウ</t>
    </rPh>
    <phoneticPr fontId="2"/>
  </si>
  <si>
    <t>Ｓｕｎｎｙ　Ｌａｂ株式会社</t>
    <rPh sb="9" eb="13">
      <t>カブシキカイシャ</t>
    </rPh>
    <phoneticPr fontId="2"/>
  </si>
  <si>
    <t>にじいろのおうち</t>
    <phoneticPr fontId="2"/>
  </si>
  <si>
    <t>072-812-2528</t>
    <phoneticPr fontId="2"/>
  </si>
  <si>
    <t>072-812-2529</t>
    <phoneticPr fontId="2"/>
  </si>
  <si>
    <t>574-0024</t>
    <phoneticPr fontId="2"/>
  </si>
  <si>
    <t>大東市泉町二丁目13番５号</t>
    <rPh sb="0" eb="2">
      <t>ダイトウ</t>
    </rPh>
    <rPh sb="2" eb="3">
      <t>シ</t>
    </rPh>
    <rPh sb="5" eb="8">
      <t>２チョウメ</t>
    </rPh>
    <rPh sb="10" eb="11">
      <t>バン</t>
    </rPh>
    <rPh sb="12" eb="13">
      <t>ゴウ</t>
    </rPh>
    <phoneticPr fontId="2"/>
  </si>
  <si>
    <t>一般社団法人はっぴーれいんぼー</t>
    <rPh sb="0" eb="6">
      <t>イッパンシャダンホウジン</t>
    </rPh>
    <phoneticPr fontId="2"/>
  </si>
  <si>
    <t>児童デイサービス　こもっこ</t>
    <rPh sb="0" eb="2">
      <t>ジドウ</t>
    </rPh>
    <phoneticPr fontId="2"/>
  </si>
  <si>
    <t>072-276-4882</t>
    <phoneticPr fontId="2"/>
  </si>
  <si>
    <t>072-276-4883</t>
    <phoneticPr fontId="2"/>
  </si>
  <si>
    <t>592-0005</t>
    <phoneticPr fontId="2"/>
  </si>
  <si>
    <t>高石市千代田三丁目10番21号</t>
    <rPh sb="0" eb="3">
      <t>タカイシシ</t>
    </rPh>
    <rPh sb="3" eb="6">
      <t>チヨダ</t>
    </rPh>
    <rPh sb="6" eb="9">
      <t>３チョウメ</t>
    </rPh>
    <rPh sb="11" eb="12">
      <t>バン</t>
    </rPh>
    <rPh sb="14" eb="15">
      <t>ゴウ</t>
    </rPh>
    <phoneticPr fontId="2"/>
  </si>
  <si>
    <t>株式会社　栄拓</t>
    <rPh sb="0" eb="2">
      <t>カブシキ</t>
    </rPh>
    <rPh sb="2" eb="4">
      <t>カイシャ</t>
    </rPh>
    <rPh sb="5" eb="6">
      <t>エイ</t>
    </rPh>
    <rPh sb="6" eb="7">
      <t>タク</t>
    </rPh>
    <phoneticPr fontId="2"/>
  </si>
  <si>
    <t>☆</t>
    <phoneticPr fontId="2"/>
  </si>
  <si>
    <t>☆</t>
    <phoneticPr fontId="2"/>
  </si>
  <si>
    <t>あったかい</t>
    <phoneticPr fontId="2"/>
  </si>
  <si>
    <t>合同会社Ｎ．Ｉ．Ｌａｂ</t>
    <rPh sb="0" eb="4">
      <t>ゴウドウカイシャ</t>
    </rPh>
    <phoneticPr fontId="2"/>
  </si>
  <si>
    <t>☆</t>
    <phoneticPr fontId="2"/>
  </si>
  <si>
    <t>596-0002</t>
    <phoneticPr fontId="2"/>
  </si>
  <si>
    <t>アリス</t>
    <phoneticPr fontId="2"/>
  </si>
  <si>
    <t>岸和田市下松町三丁目４番１号Ａ棟102号、104号、105号</t>
    <rPh sb="0" eb="3">
      <t>キシワダシ</t>
    </rPh>
    <rPh sb="3" eb="6">
      <t>シモマツチョウ</t>
    </rPh>
    <rPh sb="6" eb="9">
      <t>サンチョウメ</t>
    </rPh>
    <rPh sb="10" eb="11">
      <t>バン</t>
    </rPh>
    <rPh sb="12" eb="13">
      <t>ゴウ</t>
    </rPh>
    <rPh sb="14" eb="15">
      <t>トウ</t>
    </rPh>
    <rPh sb="19" eb="20">
      <t>ゴウ</t>
    </rPh>
    <rPh sb="29" eb="30">
      <t>ゴウ</t>
    </rPh>
    <phoneticPr fontId="2"/>
  </si>
  <si>
    <t>072-751-8234</t>
    <phoneticPr fontId="2"/>
  </si>
  <si>
    <t>池田市伏尾台二丁目11番地</t>
    <rPh sb="0" eb="2">
      <t>イケダ</t>
    </rPh>
    <rPh sb="2" eb="3">
      <t>シ</t>
    </rPh>
    <rPh sb="3" eb="6">
      <t>フシオダイ</t>
    </rPh>
    <rPh sb="6" eb="9">
      <t>ニチョウメ</t>
    </rPh>
    <rPh sb="11" eb="12">
      <t>バン</t>
    </rPh>
    <rPh sb="12" eb="13">
      <t>チ</t>
    </rPh>
    <phoneticPr fontId="2"/>
  </si>
  <si>
    <t>597-0033</t>
    <phoneticPr fontId="2"/>
  </si>
  <si>
    <t>0725-20-6202</t>
    <phoneticPr fontId="2"/>
  </si>
  <si>
    <t>0725-20-6203</t>
    <phoneticPr fontId="2"/>
  </si>
  <si>
    <t>06-6916-3505</t>
    <phoneticPr fontId="2"/>
  </si>
  <si>
    <t>06-6916-3506</t>
    <phoneticPr fontId="2"/>
  </si>
  <si>
    <t>072-635-4077</t>
    <phoneticPr fontId="2"/>
  </si>
  <si>
    <t>072-635-2115</t>
    <phoneticPr fontId="2"/>
  </si>
  <si>
    <t>072-622-9393</t>
    <phoneticPr fontId="2"/>
  </si>
  <si>
    <t>0721-55-2959</t>
    <phoneticPr fontId="2"/>
  </si>
  <si>
    <t>0721-26-7331</t>
    <phoneticPr fontId="2"/>
  </si>
  <si>
    <t>富田林市錦織東二丁目６番10号</t>
    <rPh sb="7" eb="8">
      <t>ニ</t>
    </rPh>
    <phoneticPr fontId="2"/>
  </si>
  <si>
    <t>0721-56-7862</t>
    <phoneticPr fontId="2"/>
  </si>
  <si>
    <t>580-0026</t>
    <phoneticPr fontId="2"/>
  </si>
  <si>
    <t>574-0044</t>
    <phoneticPr fontId="2"/>
  </si>
  <si>
    <t>562-0015</t>
    <phoneticPr fontId="2"/>
  </si>
  <si>
    <t>583-0841</t>
    <phoneticPr fontId="2"/>
  </si>
  <si>
    <t>072-665-9126</t>
    <phoneticPr fontId="2"/>
  </si>
  <si>
    <t>566-0033</t>
    <phoneticPr fontId="2"/>
  </si>
  <si>
    <t>592-0014</t>
    <phoneticPr fontId="2"/>
  </si>
  <si>
    <t>575-0055</t>
    <phoneticPr fontId="2"/>
  </si>
  <si>
    <t>四條畷市西中野一丁目９番29号</t>
    <rPh sb="4" eb="5">
      <t>ニシ</t>
    </rPh>
    <rPh sb="5" eb="7">
      <t>ナカノ</t>
    </rPh>
    <rPh sb="7" eb="10">
      <t>イッチョウメ</t>
    </rPh>
    <rPh sb="11" eb="12">
      <t>バン</t>
    </rPh>
    <rPh sb="14" eb="15">
      <t>ゴウ</t>
    </rPh>
    <phoneticPr fontId="2"/>
  </si>
  <si>
    <t>株式会社Ｖｉｅｎｔｏ</t>
    <rPh sb="0" eb="2">
      <t>カブシキ</t>
    </rPh>
    <rPh sb="2" eb="4">
      <t>カイシャ</t>
    </rPh>
    <phoneticPr fontId="2"/>
  </si>
  <si>
    <t>595-0813</t>
    <phoneticPr fontId="2"/>
  </si>
  <si>
    <t>0721-69-6667</t>
    <phoneticPr fontId="2"/>
  </si>
  <si>
    <t>0721-98-3151</t>
    <phoneticPr fontId="2"/>
  </si>
  <si>
    <t>583-0992</t>
    <phoneticPr fontId="2"/>
  </si>
  <si>
    <t>585-0005</t>
    <phoneticPr fontId="2"/>
  </si>
  <si>
    <t>072-976-2020</t>
    <phoneticPr fontId="2"/>
  </si>
  <si>
    <t>072-921-2695</t>
    <phoneticPr fontId="2"/>
  </si>
  <si>
    <t>586-0032</t>
    <phoneticPr fontId="2"/>
  </si>
  <si>
    <t>072-729-0125</t>
    <phoneticPr fontId="2"/>
  </si>
  <si>
    <t>072-729-0125</t>
    <phoneticPr fontId="2"/>
  </si>
  <si>
    <t>072-812-6011</t>
    <phoneticPr fontId="2"/>
  </si>
  <si>
    <t>072-812-6012</t>
    <phoneticPr fontId="2"/>
  </si>
  <si>
    <t>0725-90-7761</t>
    <phoneticPr fontId="2"/>
  </si>
  <si>
    <t>594-0064</t>
    <phoneticPr fontId="2"/>
  </si>
  <si>
    <t>和泉市寺門町一丁目１番５号</t>
    <rPh sb="3" eb="5">
      <t>ジモン</t>
    </rPh>
    <rPh sb="5" eb="6">
      <t>チョウ</t>
    </rPh>
    <rPh sb="6" eb="9">
      <t>イッチョウメ</t>
    </rPh>
    <rPh sb="10" eb="11">
      <t>バン</t>
    </rPh>
    <rPh sb="12" eb="13">
      <t>ゴウ</t>
    </rPh>
    <phoneticPr fontId="2"/>
  </si>
  <si>
    <t>576-0066</t>
    <phoneticPr fontId="2"/>
  </si>
  <si>
    <t>交野市青山二丁目８番25号</t>
    <rPh sb="3" eb="5">
      <t>アオヤマ</t>
    </rPh>
    <phoneticPr fontId="2"/>
  </si>
  <si>
    <t>072-629-1412</t>
    <phoneticPr fontId="2"/>
  </si>
  <si>
    <t>072-629-1412</t>
    <phoneticPr fontId="2"/>
  </si>
  <si>
    <t>072-474-4887</t>
    <phoneticPr fontId="2"/>
  </si>
  <si>
    <t>072-474-4888</t>
    <phoneticPr fontId="2"/>
  </si>
  <si>
    <t>599-0232</t>
    <phoneticPr fontId="2"/>
  </si>
  <si>
    <t>阪南市箱作1103番地</t>
    <rPh sb="0" eb="3">
      <t>ハンナンシ</t>
    </rPh>
    <rPh sb="3" eb="4">
      <t>ハコ</t>
    </rPh>
    <rPh sb="4" eb="5">
      <t>ヅク</t>
    </rPh>
    <rPh sb="9" eb="11">
      <t>バンチ</t>
    </rPh>
    <phoneticPr fontId="2"/>
  </si>
  <si>
    <t>高石市綾園二丁目２番９号</t>
    <rPh sb="0" eb="3">
      <t>タカイシシ</t>
    </rPh>
    <rPh sb="3" eb="5">
      <t>アヤゾノ</t>
    </rPh>
    <rPh sb="5" eb="8">
      <t>ニチョウメ</t>
    </rPh>
    <rPh sb="9" eb="10">
      <t>バン</t>
    </rPh>
    <rPh sb="11" eb="12">
      <t>ゴウ</t>
    </rPh>
    <phoneticPr fontId="2"/>
  </si>
  <si>
    <t>598-0032</t>
    <phoneticPr fontId="2"/>
  </si>
  <si>
    <t>072-442-8112</t>
    <phoneticPr fontId="2"/>
  </si>
  <si>
    <t>072-468-7106</t>
    <phoneticPr fontId="2"/>
  </si>
  <si>
    <t>泉佐野市新安松二丁目２番37号１</t>
    <rPh sb="0" eb="4">
      <t>イズミサノシ</t>
    </rPh>
    <rPh sb="4" eb="5">
      <t>シン</t>
    </rPh>
    <rPh sb="5" eb="7">
      <t>ヤスマツ</t>
    </rPh>
    <rPh sb="7" eb="10">
      <t>ニチョウメ</t>
    </rPh>
    <rPh sb="11" eb="12">
      <t>バン</t>
    </rPh>
    <rPh sb="14" eb="15">
      <t>ゴウ</t>
    </rPh>
    <phoneticPr fontId="2"/>
  </si>
  <si>
    <t>株式会社エターナルライト</t>
    <rPh sb="0" eb="4">
      <t>カブシキガイシャ</t>
    </rPh>
    <phoneticPr fontId="2"/>
  </si>
  <si>
    <t>いいねせんなん</t>
    <phoneticPr fontId="2"/>
  </si>
  <si>
    <t>リハこどもデイ　フクシア</t>
    <phoneticPr fontId="2"/>
  </si>
  <si>
    <t>株式会社グランドアイビー</t>
    <phoneticPr fontId="2"/>
  </si>
  <si>
    <t>放課後デイサービス運動療育バード須賀</t>
    <rPh sb="0" eb="3">
      <t>ホウカゴ</t>
    </rPh>
    <rPh sb="9" eb="11">
      <t>ウンドウ</t>
    </rPh>
    <rPh sb="11" eb="13">
      <t>リョウイク</t>
    </rPh>
    <rPh sb="16" eb="18">
      <t>スガ</t>
    </rPh>
    <phoneticPr fontId="2"/>
  </si>
  <si>
    <t>株式会社ＮＥＳＴ</t>
    <phoneticPr fontId="2"/>
  </si>
  <si>
    <t>Ｇｕｆｏ</t>
    <phoneticPr fontId="2"/>
  </si>
  <si>
    <t>一般社団法人トリプル</t>
    <phoneticPr fontId="2"/>
  </si>
  <si>
    <t>一般社団法人トリプル</t>
    <phoneticPr fontId="2"/>
  </si>
  <si>
    <t>ジャンプ</t>
    <phoneticPr fontId="2"/>
  </si>
  <si>
    <t>株式会社ＪＵＭＰ</t>
    <rPh sb="0" eb="2">
      <t>カブシキ</t>
    </rPh>
    <rPh sb="2" eb="4">
      <t>カイシャ</t>
    </rPh>
    <phoneticPr fontId="2"/>
  </si>
  <si>
    <t>運動療育サトスポキッズ</t>
    <rPh sb="0" eb="2">
      <t>ウンドウ</t>
    </rPh>
    <rPh sb="2" eb="4">
      <t>リョウイク</t>
    </rPh>
    <phoneticPr fontId="2"/>
  </si>
  <si>
    <t>一般社団法人サトスポ</t>
    <rPh sb="0" eb="2">
      <t>イッパン</t>
    </rPh>
    <rPh sb="2" eb="4">
      <t>シャダン</t>
    </rPh>
    <rPh sb="4" eb="6">
      <t>ホウジン</t>
    </rPh>
    <phoneticPr fontId="2"/>
  </si>
  <si>
    <t>リアン・プラス第１教室</t>
    <rPh sb="7" eb="8">
      <t>ダイ</t>
    </rPh>
    <rPh sb="9" eb="11">
      <t>キョウシツ</t>
    </rPh>
    <phoneticPr fontId="2"/>
  </si>
  <si>
    <t>特定非営利活動法人ＰＬＵＳ　ＯＮＥ</t>
    <phoneticPr fontId="2"/>
  </si>
  <si>
    <t>Sｕｎはーとキッズ</t>
    <phoneticPr fontId="2"/>
  </si>
  <si>
    <t>オーパ・アスリートクラブ</t>
    <phoneticPr fontId="2"/>
  </si>
  <si>
    <t>ｃｏｃｏｒｏ</t>
    <phoneticPr fontId="2"/>
  </si>
  <si>
    <t>株式会社ＧＲＯＷＳ</t>
    <rPh sb="0" eb="2">
      <t>カブシキ</t>
    </rPh>
    <rPh sb="2" eb="4">
      <t>カイシャ</t>
    </rPh>
    <phoneticPr fontId="2"/>
  </si>
  <si>
    <t>児童デイサービス　ポーラーパイン</t>
    <rPh sb="0" eb="2">
      <t>ジドウ</t>
    </rPh>
    <phoneticPr fontId="2"/>
  </si>
  <si>
    <t>有限会社総合医療企画</t>
    <rPh sb="0" eb="2">
      <t>ユウゲン</t>
    </rPh>
    <rPh sb="2" eb="4">
      <t>カイシャ</t>
    </rPh>
    <rPh sb="4" eb="6">
      <t>ソウゴウ</t>
    </rPh>
    <rPh sb="6" eb="8">
      <t>イリョウ</t>
    </rPh>
    <rPh sb="8" eb="10">
      <t>キカク</t>
    </rPh>
    <phoneticPr fontId="2"/>
  </si>
  <si>
    <t>マーブル高石校</t>
    <rPh sb="4" eb="6">
      <t>タカイシ</t>
    </rPh>
    <rPh sb="6" eb="7">
      <t>コウ</t>
    </rPh>
    <phoneticPr fontId="2"/>
  </si>
  <si>
    <t>株式会社マーブル</t>
    <rPh sb="0" eb="2">
      <t>カブシキ</t>
    </rPh>
    <rPh sb="2" eb="4">
      <t>カイシャ</t>
    </rPh>
    <phoneticPr fontId="2"/>
  </si>
  <si>
    <t>0721-68-7401</t>
    <phoneticPr fontId="2"/>
  </si>
  <si>
    <t>0721-68-7402</t>
    <phoneticPr fontId="2"/>
  </si>
  <si>
    <t>584-0062</t>
    <phoneticPr fontId="2"/>
  </si>
  <si>
    <t>富田林市須賀二丁目12番５号</t>
    <rPh sb="0" eb="4">
      <t>トンダバヤシシ</t>
    </rPh>
    <rPh sb="4" eb="6">
      <t>スガ</t>
    </rPh>
    <rPh sb="6" eb="9">
      <t>ニチョウメ</t>
    </rPh>
    <rPh sb="11" eb="12">
      <t>バン</t>
    </rPh>
    <rPh sb="13" eb="14">
      <t>ゴウ</t>
    </rPh>
    <phoneticPr fontId="2"/>
  </si>
  <si>
    <t>072-368-5300</t>
    <phoneticPr fontId="2"/>
  </si>
  <si>
    <t>072-367-8004</t>
    <phoneticPr fontId="2"/>
  </si>
  <si>
    <t>589-0022</t>
    <phoneticPr fontId="2"/>
  </si>
  <si>
    <t>大阪狭山市西山台三丁目５番18号　井上ビル１階</t>
    <rPh sb="0" eb="2">
      <t>オオサカ</t>
    </rPh>
    <rPh sb="2" eb="5">
      <t>サヤマシ</t>
    </rPh>
    <rPh sb="5" eb="8">
      <t>ニシヤマダイ</t>
    </rPh>
    <rPh sb="8" eb="11">
      <t>サンチョウメ</t>
    </rPh>
    <rPh sb="12" eb="13">
      <t>バン</t>
    </rPh>
    <rPh sb="15" eb="16">
      <t>ゴウ</t>
    </rPh>
    <rPh sb="17" eb="19">
      <t>イノウエ</t>
    </rPh>
    <rPh sb="22" eb="23">
      <t>カイ</t>
    </rPh>
    <phoneticPr fontId="2"/>
  </si>
  <si>
    <t>☆</t>
    <phoneticPr fontId="2"/>
  </si>
  <si>
    <t>☆</t>
    <phoneticPr fontId="2"/>
  </si>
  <si>
    <t>0725-20-0830</t>
    <phoneticPr fontId="2"/>
  </si>
  <si>
    <t>0725-20-0831</t>
    <phoneticPr fontId="2"/>
  </si>
  <si>
    <t>595-0802</t>
    <phoneticPr fontId="2"/>
  </si>
  <si>
    <t>泉北郡忠岡町高月南三丁目８番37号</t>
    <rPh sb="0" eb="3">
      <t>センボクグン</t>
    </rPh>
    <rPh sb="3" eb="5">
      <t>タダオカ</t>
    </rPh>
    <rPh sb="6" eb="9">
      <t>タカツキミナミ</t>
    </rPh>
    <rPh sb="9" eb="12">
      <t>サンチョウメ</t>
    </rPh>
    <rPh sb="13" eb="14">
      <t>バン</t>
    </rPh>
    <rPh sb="16" eb="17">
      <t>ゴウ</t>
    </rPh>
    <phoneticPr fontId="2"/>
  </si>
  <si>
    <t>590-0521</t>
    <phoneticPr fontId="2"/>
  </si>
  <si>
    <t>泉南市樽井二丁目17番６号</t>
    <rPh sb="0" eb="3">
      <t>センナンシ</t>
    </rPh>
    <rPh sb="3" eb="5">
      <t>タルイ</t>
    </rPh>
    <rPh sb="5" eb="8">
      <t>ニチョウメ</t>
    </rPh>
    <rPh sb="10" eb="11">
      <t>バン</t>
    </rPh>
    <rPh sb="12" eb="13">
      <t>ゴウ</t>
    </rPh>
    <phoneticPr fontId="2"/>
  </si>
  <si>
    <t>586-0048</t>
    <phoneticPr fontId="2"/>
  </si>
  <si>
    <t>河内長野市三日市町116番地３</t>
    <rPh sb="0" eb="5">
      <t>カワチナガノシ</t>
    </rPh>
    <rPh sb="5" eb="8">
      <t>ミッカイチ</t>
    </rPh>
    <rPh sb="8" eb="9">
      <t>チョウ</t>
    </rPh>
    <rPh sb="12" eb="14">
      <t>バンチ</t>
    </rPh>
    <phoneticPr fontId="2"/>
  </si>
  <si>
    <t>562-0024</t>
    <phoneticPr fontId="2"/>
  </si>
  <si>
    <t>箕面市粟生新家一丁目３番９号</t>
    <rPh sb="0" eb="3">
      <t>ミノオシ</t>
    </rPh>
    <rPh sb="3" eb="5">
      <t>アオ</t>
    </rPh>
    <rPh sb="5" eb="7">
      <t>シンゲ</t>
    </rPh>
    <rPh sb="7" eb="10">
      <t>イッチョウメ</t>
    </rPh>
    <rPh sb="11" eb="12">
      <t>バン</t>
    </rPh>
    <rPh sb="13" eb="14">
      <t>ゴウ</t>
    </rPh>
    <phoneticPr fontId="2"/>
  </si>
  <si>
    <t>072-734-7950</t>
    <phoneticPr fontId="2"/>
  </si>
  <si>
    <t>072-734-7940</t>
    <phoneticPr fontId="2"/>
  </si>
  <si>
    <t>562-0045</t>
    <phoneticPr fontId="2"/>
  </si>
  <si>
    <t>箕面市瀬川五丁目３番21号　箕面喜晃ビル102号室</t>
    <phoneticPr fontId="2"/>
  </si>
  <si>
    <t>合同会社Ｓｕｎはーと</t>
    <rPh sb="0" eb="2">
      <t>ゴウドウ</t>
    </rPh>
    <rPh sb="2" eb="4">
      <t>ガイシャ</t>
    </rPh>
    <phoneticPr fontId="2"/>
  </si>
  <si>
    <t>072-737-6420</t>
    <phoneticPr fontId="2"/>
  </si>
  <si>
    <t>072-737-6421</t>
    <phoneticPr fontId="2"/>
  </si>
  <si>
    <t>0725-99-8641</t>
    <phoneticPr fontId="2"/>
  </si>
  <si>
    <t>0725-99-8642</t>
    <phoneticPr fontId="2"/>
  </si>
  <si>
    <t>594-0022</t>
    <phoneticPr fontId="2"/>
  </si>
  <si>
    <t>和泉市黒鳥町一丁目18番７号</t>
    <rPh sb="0" eb="3">
      <t>イズミシ</t>
    </rPh>
    <rPh sb="3" eb="5">
      <t>クロトリ</t>
    </rPh>
    <rPh sb="5" eb="6">
      <t>チョウ</t>
    </rPh>
    <rPh sb="6" eb="9">
      <t>イッチョウメ</t>
    </rPh>
    <rPh sb="11" eb="12">
      <t>バン</t>
    </rPh>
    <rPh sb="13" eb="14">
      <t>ゴウ</t>
    </rPh>
    <phoneticPr fontId="2"/>
  </si>
  <si>
    <t>072-736-8514</t>
    <phoneticPr fontId="2"/>
  </si>
  <si>
    <t>072-736-8515</t>
    <phoneticPr fontId="2"/>
  </si>
  <si>
    <t>563-0021</t>
    <phoneticPr fontId="2"/>
  </si>
  <si>
    <t>池田市畑五丁目１番20号</t>
    <rPh sb="0" eb="3">
      <t>イケダシ</t>
    </rPh>
    <rPh sb="3" eb="4">
      <t>ハタケ</t>
    </rPh>
    <rPh sb="4" eb="7">
      <t>ゴチョウメ</t>
    </rPh>
    <rPh sb="8" eb="9">
      <t>バン</t>
    </rPh>
    <rPh sb="11" eb="12">
      <t>ゴウ</t>
    </rPh>
    <phoneticPr fontId="2"/>
  </si>
  <si>
    <t>☆</t>
    <phoneticPr fontId="2"/>
  </si>
  <si>
    <t>☆</t>
    <phoneticPr fontId="2"/>
  </si>
  <si>
    <t>592-0005</t>
    <phoneticPr fontId="2"/>
  </si>
  <si>
    <t>高石市千代田一丁目８番20号　Ｋ・Ｋビル２階</t>
    <rPh sb="0" eb="3">
      <t>タカイシシ</t>
    </rPh>
    <rPh sb="3" eb="6">
      <t>チヨダ</t>
    </rPh>
    <rPh sb="6" eb="9">
      <t>イッチョウメ</t>
    </rPh>
    <rPh sb="10" eb="11">
      <t>バン</t>
    </rPh>
    <rPh sb="13" eb="14">
      <t>ゴウ</t>
    </rPh>
    <rPh sb="21" eb="22">
      <t>カイ</t>
    </rPh>
    <phoneticPr fontId="2"/>
  </si>
  <si>
    <t>河内長野市長野町４番９号　うすやビル２Ａ203号</t>
    <rPh sb="0" eb="4">
      <t>カワチナガノ</t>
    </rPh>
    <rPh sb="4" eb="5">
      <t>シ</t>
    </rPh>
    <rPh sb="5" eb="7">
      <t>ナガノ</t>
    </rPh>
    <rPh sb="7" eb="8">
      <t>チョウ</t>
    </rPh>
    <rPh sb="9" eb="10">
      <t>バン</t>
    </rPh>
    <rPh sb="11" eb="12">
      <t>ゴウ</t>
    </rPh>
    <rPh sb="23" eb="24">
      <t>ゴウ</t>
    </rPh>
    <phoneticPr fontId="2"/>
  </si>
  <si>
    <t>0721-70-7710</t>
    <phoneticPr fontId="2"/>
  </si>
  <si>
    <t>0721-70-7710</t>
    <phoneticPr fontId="2"/>
  </si>
  <si>
    <t>586-0014</t>
    <phoneticPr fontId="2"/>
  </si>
  <si>
    <t>072-482-8080</t>
    <phoneticPr fontId="2"/>
  </si>
  <si>
    <t>072-482-8081</t>
    <phoneticPr fontId="2"/>
  </si>
  <si>
    <t>590-0504</t>
    <phoneticPr fontId="2"/>
  </si>
  <si>
    <t>泉南市信達市場1014番地１</t>
    <rPh sb="0" eb="3">
      <t>センナンシ</t>
    </rPh>
    <rPh sb="3" eb="5">
      <t>シンダチ</t>
    </rPh>
    <rPh sb="5" eb="7">
      <t>イチバ</t>
    </rPh>
    <rPh sb="11" eb="13">
      <t>バンチ</t>
    </rPh>
    <phoneticPr fontId="2"/>
  </si>
  <si>
    <t>放課後等デイサービス　ウィズ・ユー茨木</t>
    <rPh sb="0" eb="3">
      <t>ホウカゴ</t>
    </rPh>
    <rPh sb="3" eb="4">
      <t>ナド</t>
    </rPh>
    <rPh sb="17" eb="19">
      <t>イバラキ</t>
    </rPh>
    <phoneticPr fontId="2"/>
  </si>
  <si>
    <t>072-657-8599</t>
    <phoneticPr fontId="2"/>
  </si>
  <si>
    <t>567-0852</t>
    <phoneticPr fontId="2"/>
  </si>
  <si>
    <t>茨木市小柳町10番17号グランドハイツ小柳２階201・２・３号</t>
    <rPh sb="0" eb="3">
      <t>イバラキシ</t>
    </rPh>
    <rPh sb="3" eb="5">
      <t>コヤナギ</t>
    </rPh>
    <rPh sb="5" eb="6">
      <t>マチ</t>
    </rPh>
    <rPh sb="8" eb="9">
      <t>バン</t>
    </rPh>
    <rPh sb="11" eb="12">
      <t>ゴウ</t>
    </rPh>
    <rPh sb="19" eb="21">
      <t>コヤナギ</t>
    </rPh>
    <rPh sb="22" eb="23">
      <t>カイ</t>
    </rPh>
    <rPh sb="30" eb="31">
      <t>ゴウ</t>
    </rPh>
    <phoneticPr fontId="2"/>
  </si>
  <si>
    <t>株式会社Ｅｎｊｏｙ　Ｌｅａｒｎｉｎｇ</t>
    <rPh sb="0" eb="2">
      <t>カブシキ</t>
    </rPh>
    <rPh sb="2" eb="4">
      <t>カイシャ</t>
    </rPh>
    <phoneticPr fontId="2"/>
  </si>
  <si>
    <t>アフタースクールぴあにしも　桜中央教室</t>
    <rPh sb="14" eb="15">
      <t>サクラ</t>
    </rPh>
    <rPh sb="15" eb="17">
      <t>チュウオウ</t>
    </rPh>
    <rPh sb="17" eb="19">
      <t>キョウシツ</t>
    </rPh>
    <phoneticPr fontId="2"/>
  </si>
  <si>
    <t>072-736-8940</t>
    <phoneticPr fontId="2"/>
  </si>
  <si>
    <t>072-736-8941</t>
    <phoneticPr fontId="2"/>
  </si>
  <si>
    <t>562-0041</t>
    <phoneticPr fontId="2"/>
  </si>
  <si>
    <t>箕面市桜四丁目９番１号</t>
    <rPh sb="0" eb="3">
      <t>ミノオシ</t>
    </rPh>
    <rPh sb="3" eb="4">
      <t>サクラ</t>
    </rPh>
    <rPh sb="4" eb="7">
      <t>ヨンチョウメ</t>
    </rPh>
    <rPh sb="8" eb="9">
      <t>バン</t>
    </rPh>
    <rPh sb="10" eb="11">
      <t>ゴウ</t>
    </rPh>
    <phoneticPr fontId="2"/>
  </si>
  <si>
    <t>一般社団法人中曽教育研究所</t>
    <rPh sb="0" eb="2">
      <t>イッパン</t>
    </rPh>
    <rPh sb="2" eb="4">
      <t>シャダン</t>
    </rPh>
    <rPh sb="4" eb="6">
      <t>ホウジン</t>
    </rPh>
    <rPh sb="6" eb="8">
      <t>ナカソ</t>
    </rPh>
    <rPh sb="8" eb="10">
      <t>キョウイク</t>
    </rPh>
    <rPh sb="10" eb="13">
      <t>ケンキュウショ</t>
    </rPh>
    <phoneticPr fontId="2"/>
  </si>
  <si>
    <t>072-896-5650</t>
    <phoneticPr fontId="2"/>
  </si>
  <si>
    <t>072-896-5658</t>
    <phoneticPr fontId="2"/>
  </si>
  <si>
    <t>576-0016</t>
    <phoneticPr fontId="2"/>
  </si>
  <si>
    <t>交野市星田三丁目７番３号</t>
    <rPh sb="0" eb="3">
      <t>カタノシ</t>
    </rPh>
    <rPh sb="5" eb="8">
      <t>サンチョウメ</t>
    </rPh>
    <rPh sb="9" eb="10">
      <t>バン</t>
    </rPh>
    <rPh sb="11" eb="12">
      <t>ゴウ</t>
    </rPh>
    <phoneticPr fontId="2"/>
  </si>
  <si>
    <t>株式会社にじいろ</t>
    <rPh sb="0" eb="2">
      <t>カブシキ</t>
    </rPh>
    <rPh sb="2" eb="4">
      <t>カイシャ</t>
    </rPh>
    <phoneticPr fontId="2"/>
  </si>
  <si>
    <t>リアン・プラス第２教室</t>
    <rPh sb="7" eb="8">
      <t>ダイ</t>
    </rPh>
    <rPh sb="9" eb="11">
      <t>キョウシツ</t>
    </rPh>
    <phoneticPr fontId="2"/>
  </si>
  <si>
    <t>072-734-7960</t>
    <phoneticPr fontId="2"/>
  </si>
  <si>
    <t>072-734-7970</t>
    <phoneticPr fontId="2"/>
  </si>
  <si>
    <t>社会福祉法人嘉舟会</t>
    <rPh sb="0" eb="6">
      <t>シャカイフクシホウジン</t>
    </rPh>
    <rPh sb="6" eb="7">
      <t>カ</t>
    </rPh>
    <rPh sb="7" eb="8">
      <t>フネ</t>
    </rPh>
    <rPh sb="8" eb="9">
      <t>カイ</t>
    </rPh>
    <phoneticPr fontId="2"/>
  </si>
  <si>
    <t>とも児童発達・放課後デイ事業所</t>
    <rPh sb="2" eb="4">
      <t>ジドウ</t>
    </rPh>
    <rPh sb="4" eb="6">
      <t>ハッタツ</t>
    </rPh>
    <rPh sb="7" eb="10">
      <t>ホウカゴ</t>
    </rPh>
    <rPh sb="12" eb="15">
      <t>ジギョウショ</t>
    </rPh>
    <phoneticPr fontId="2"/>
  </si>
  <si>
    <t>たけ株式会社</t>
    <rPh sb="1" eb="3">
      <t>カブシキ</t>
    </rPh>
    <rPh sb="3" eb="5">
      <t>カイシャ</t>
    </rPh>
    <phoneticPr fontId="2"/>
  </si>
  <si>
    <t>みらくる</t>
    <phoneticPr fontId="2"/>
  </si>
  <si>
    <t>072-888-0793</t>
    <phoneticPr fontId="2"/>
  </si>
  <si>
    <t>072-397-0109</t>
    <phoneticPr fontId="2"/>
  </si>
  <si>
    <t>574-0793</t>
    <phoneticPr fontId="2"/>
  </si>
  <si>
    <t>合同会社ＯＮＥＬＩＮＥ</t>
    <rPh sb="0" eb="2">
      <t>ゴウドウ</t>
    </rPh>
    <rPh sb="2" eb="4">
      <t>ガイシャ</t>
    </rPh>
    <phoneticPr fontId="2"/>
  </si>
  <si>
    <t>072-736-8415</t>
    <phoneticPr fontId="2"/>
  </si>
  <si>
    <t>072-736-8416</t>
    <phoneticPr fontId="2"/>
  </si>
  <si>
    <t>583-0886</t>
    <phoneticPr fontId="2"/>
  </si>
  <si>
    <t>072-954-0699</t>
    <phoneticPr fontId="2"/>
  </si>
  <si>
    <t>072-954-0699</t>
    <phoneticPr fontId="2"/>
  </si>
  <si>
    <t>583-0874</t>
    <phoneticPr fontId="2"/>
  </si>
  <si>
    <t>羽曳野市郡戸248番地の６</t>
    <rPh sb="0" eb="4">
      <t>ハビキノシ</t>
    </rPh>
    <rPh sb="4" eb="5">
      <t>グン</t>
    </rPh>
    <rPh sb="5" eb="6">
      <t>ト</t>
    </rPh>
    <rPh sb="9" eb="11">
      <t>バンチ</t>
    </rPh>
    <phoneticPr fontId="2"/>
  </si>
  <si>
    <t>594-0074</t>
    <phoneticPr fontId="2"/>
  </si>
  <si>
    <t>和泉市小田町二丁目１番31号</t>
    <rPh sb="0" eb="3">
      <t>イズミシ</t>
    </rPh>
    <rPh sb="3" eb="6">
      <t>オダマチ</t>
    </rPh>
    <rPh sb="6" eb="9">
      <t>２チョウメ</t>
    </rPh>
    <rPh sb="10" eb="11">
      <t>バン</t>
    </rPh>
    <rPh sb="13" eb="14">
      <t>ゴウ</t>
    </rPh>
    <phoneticPr fontId="2"/>
  </si>
  <si>
    <t>　　</t>
    <phoneticPr fontId="2"/>
  </si>
  <si>
    <t>080-4492-2953</t>
    <phoneticPr fontId="2"/>
  </si>
  <si>
    <t>072-344-5278</t>
    <phoneticPr fontId="2"/>
  </si>
  <si>
    <t>594-0032</t>
    <phoneticPr fontId="2"/>
  </si>
  <si>
    <t>和泉市池田下町2016－１</t>
    <phoneticPr fontId="2"/>
  </si>
  <si>
    <t>就労準備型放課後等デイサービス　自由帳　池田下</t>
    <rPh sb="0" eb="2">
      <t>シュウロウ</t>
    </rPh>
    <rPh sb="2" eb="4">
      <t>ジュンビ</t>
    </rPh>
    <rPh sb="4" eb="5">
      <t>ガタ</t>
    </rPh>
    <rPh sb="5" eb="9">
      <t>ホウカゴトウ</t>
    </rPh>
    <rPh sb="16" eb="18">
      <t>ジユウ</t>
    </rPh>
    <rPh sb="18" eb="19">
      <t>チョウ</t>
    </rPh>
    <rPh sb="20" eb="22">
      <t>イケダ</t>
    </rPh>
    <rPh sb="22" eb="23">
      <t>シタ</t>
    </rPh>
    <phoneticPr fontId="2"/>
  </si>
  <si>
    <t>0725-90-7895</t>
    <phoneticPr fontId="2"/>
  </si>
  <si>
    <t>0725-90-7896</t>
    <phoneticPr fontId="2"/>
  </si>
  <si>
    <t>放課後等デイサービスかしのき教室</t>
    <rPh sb="0" eb="4">
      <t>ホウカゴトウ</t>
    </rPh>
    <rPh sb="14" eb="16">
      <t>キョウシツ</t>
    </rPh>
    <phoneticPr fontId="2"/>
  </si>
  <si>
    <t>567-0803</t>
    <phoneticPr fontId="2"/>
  </si>
  <si>
    <t>茨木市大手町８番13号日本医科薬品(株)ビルディング403</t>
    <rPh sb="0" eb="3">
      <t>イバラキシ</t>
    </rPh>
    <rPh sb="3" eb="6">
      <t>オオテマチ</t>
    </rPh>
    <rPh sb="7" eb="8">
      <t>バン</t>
    </rPh>
    <rPh sb="10" eb="11">
      <t>ゴウ</t>
    </rPh>
    <rPh sb="11" eb="13">
      <t>ニホン</t>
    </rPh>
    <rPh sb="13" eb="15">
      <t>イカ</t>
    </rPh>
    <rPh sb="15" eb="17">
      <t>ヤクヒン</t>
    </rPh>
    <rPh sb="18" eb="19">
      <t>カブ</t>
    </rPh>
    <phoneticPr fontId="2"/>
  </si>
  <si>
    <t>一般社団法人Ｎｅｘｔ　Ｃｕｒｅ</t>
    <rPh sb="0" eb="6">
      <t>イッパンシャダンホウジン</t>
    </rPh>
    <phoneticPr fontId="2"/>
  </si>
  <si>
    <t>072-484-1171</t>
    <phoneticPr fontId="2"/>
  </si>
  <si>
    <t>072-484-1172</t>
    <phoneticPr fontId="2"/>
  </si>
  <si>
    <t>守口市京阪本通一丁目10番32号　メロディハイム守口Ａ棟201</t>
    <rPh sb="0" eb="3">
      <t>モリグチシ</t>
    </rPh>
    <rPh sb="3" eb="5">
      <t>ケイハン</t>
    </rPh>
    <rPh sb="5" eb="7">
      <t>ホントオリ</t>
    </rPh>
    <rPh sb="7" eb="10">
      <t>イッチョウメ</t>
    </rPh>
    <rPh sb="12" eb="13">
      <t>バン</t>
    </rPh>
    <rPh sb="15" eb="16">
      <t>ゴウ</t>
    </rPh>
    <rPh sb="24" eb="26">
      <t>モリグチ</t>
    </rPh>
    <rPh sb="27" eb="28">
      <t>ムネ</t>
    </rPh>
    <phoneticPr fontId="2"/>
  </si>
  <si>
    <t>ＰＯＮＯ</t>
    <phoneticPr fontId="2"/>
  </si>
  <si>
    <t>072-349-9660</t>
    <phoneticPr fontId="2"/>
  </si>
  <si>
    <t>072-349-9661</t>
    <phoneticPr fontId="2"/>
  </si>
  <si>
    <t>泉南市信達大苗代252番地</t>
    <rPh sb="0" eb="3">
      <t>センナンシ</t>
    </rPh>
    <rPh sb="3" eb="5">
      <t>シンダチ</t>
    </rPh>
    <rPh sb="5" eb="6">
      <t>オオ</t>
    </rPh>
    <rPh sb="6" eb="7">
      <t>ナエ</t>
    </rPh>
    <rPh sb="7" eb="8">
      <t>ダイ</t>
    </rPh>
    <rPh sb="11" eb="13">
      <t>バンチ</t>
    </rPh>
    <phoneticPr fontId="2"/>
  </si>
  <si>
    <t>大阪狭山市混合二丁目７番２号</t>
    <rPh sb="5" eb="7">
      <t>コンゴウ</t>
    </rPh>
    <rPh sb="7" eb="10">
      <t>２チョウメ</t>
    </rPh>
    <rPh sb="11" eb="12">
      <t>バン</t>
    </rPh>
    <rPh sb="13" eb="14">
      <t>ゴウ</t>
    </rPh>
    <phoneticPr fontId="2"/>
  </si>
  <si>
    <t>ステップ池田</t>
    <rPh sb="4" eb="6">
      <t>イケダ</t>
    </rPh>
    <phoneticPr fontId="2"/>
  </si>
  <si>
    <t>072-751-1555</t>
    <phoneticPr fontId="2"/>
  </si>
  <si>
    <t>072-739-7595</t>
    <phoneticPr fontId="2"/>
  </si>
  <si>
    <t>563-0042</t>
    <phoneticPr fontId="2"/>
  </si>
  <si>
    <t>池田市宇保町９番21号</t>
    <rPh sb="7" eb="8">
      <t>バン</t>
    </rPh>
    <rPh sb="10" eb="11">
      <t>ゴウ</t>
    </rPh>
    <phoneticPr fontId="2"/>
  </si>
  <si>
    <t>株式会社アーバンホープ</t>
    <rPh sb="0" eb="4">
      <t>カブシキガイシャ</t>
    </rPh>
    <phoneticPr fontId="2"/>
  </si>
  <si>
    <t>和泉市府中町八丁目４番22号２階</t>
    <rPh sb="6" eb="9">
      <t>８チョウメ</t>
    </rPh>
    <rPh sb="10" eb="11">
      <t>バン</t>
    </rPh>
    <rPh sb="13" eb="14">
      <t>ゴウ</t>
    </rPh>
    <rPh sb="15" eb="16">
      <t>カイ</t>
    </rPh>
    <phoneticPr fontId="2"/>
  </si>
  <si>
    <t>0725-43-5555</t>
    <phoneticPr fontId="2"/>
  </si>
  <si>
    <t>0725-44-5656</t>
    <phoneticPr fontId="2"/>
  </si>
  <si>
    <t>和泉市太町24番地１</t>
    <rPh sb="0" eb="3">
      <t>イズミシ</t>
    </rPh>
    <rPh sb="3" eb="4">
      <t>フト</t>
    </rPh>
    <rPh sb="4" eb="5">
      <t>マチ</t>
    </rPh>
    <rPh sb="7" eb="8">
      <t>バン</t>
    </rPh>
    <rPh sb="8" eb="9">
      <t>チ</t>
    </rPh>
    <phoneticPr fontId="2"/>
  </si>
  <si>
    <t>慶生会ＫＩＤＳプラス大東</t>
    <rPh sb="0" eb="1">
      <t>ヨロコ</t>
    </rPh>
    <rPh sb="1" eb="2">
      <t>イ</t>
    </rPh>
    <rPh sb="2" eb="3">
      <t>カイ</t>
    </rPh>
    <rPh sb="10" eb="12">
      <t>ダイトウ</t>
    </rPh>
    <phoneticPr fontId="2"/>
  </si>
  <si>
    <t>072-863-3040</t>
    <phoneticPr fontId="2"/>
  </si>
  <si>
    <t>072-863-3041</t>
    <phoneticPr fontId="2"/>
  </si>
  <si>
    <t>574-0015</t>
    <phoneticPr fontId="2"/>
  </si>
  <si>
    <t>大東市野崎一丁目13番４号</t>
    <rPh sb="0" eb="3">
      <t>ダイトウシ</t>
    </rPh>
    <rPh sb="3" eb="5">
      <t>ノザキ</t>
    </rPh>
    <rPh sb="5" eb="8">
      <t>イッチョウメ</t>
    </rPh>
    <rPh sb="10" eb="11">
      <t>バン</t>
    </rPh>
    <rPh sb="12" eb="13">
      <t>ゴウ</t>
    </rPh>
    <phoneticPr fontId="2"/>
  </si>
  <si>
    <t>社会福祉法人慶生会</t>
    <rPh sb="0" eb="2">
      <t>シャカイ</t>
    </rPh>
    <rPh sb="2" eb="4">
      <t>フクシ</t>
    </rPh>
    <rPh sb="4" eb="6">
      <t>ホウジン</t>
    </rPh>
    <rPh sb="6" eb="7">
      <t>ヨロコ</t>
    </rPh>
    <rPh sb="7" eb="8">
      <t>イ</t>
    </rPh>
    <rPh sb="8" eb="9">
      <t>カイ</t>
    </rPh>
    <phoneticPr fontId="2"/>
  </si>
  <si>
    <t>072-290-7746</t>
    <phoneticPr fontId="2"/>
  </si>
  <si>
    <t>072-290-7747</t>
    <phoneticPr fontId="2"/>
  </si>
  <si>
    <t>589-0022</t>
    <phoneticPr fontId="2"/>
  </si>
  <si>
    <t>大阪狭山市西山台三丁目３番12号</t>
    <rPh sb="0" eb="5">
      <t>オオサカサヤマシ</t>
    </rPh>
    <rPh sb="8" eb="11">
      <t>サンチョウメ</t>
    </rPh>
    <rPh sb="12" eb="13">
      <t>バン</t>
    </rPh>
    <rPh sb="15" eb="16">
      <t>ゴウ</t>
    </rPh>
    <phoneticPr fontId="2"/>
  </si>
  <si>
    <t>072-267-1101</t>
    <phoneticPr fontId="2"/>
  </si>
  <si>
    <t>072-267-1102</t>
    <phoneticPr fontId="2"/>
  </si>
  <si>
    <t>592-0005</t>
    <phoneticPr fontId="2"/>
  </si>
  <si>
    <t>高石市千代田五丁目１番36号</t>
    <rPh sb="0" eb="2">
      <t>タカイシ</t>
    </rPh>
    <rPh sb="2" eb="3">
      <t>シ</t>
    </rPh>
    <rPh sb="3" eb="6">
      <t>チヨダ</t>
    </rPh>
    <rPh sb="6" eb="9">
      <t>５チョウメ</t>
    </rPh>
    <rPh sb="10" eb="11">
      <t>バン</t>
    </rPh>
    <rPh sb="13" eb="14">
      <t>ゴウ</t>
    </rPh>
    <phoneticPr fontId="2"/>
  </si>
  <si>
    <t>株式会社ＴＲＥＥ</t>
    <rPh sb="0" eb="2">
      <t>カブシキ</t>
    </rPh>
    <rPh sb="2" eb="4">
      <t>カイシャ</t>
    </rPh>
    <phoneticPr fontId="2"/>
  </si>
  <si>
    <t>070-8505-5939</t>
    <phoneticPr fontId="2"/>
  </si>
  <si>
    <t>0721-81-8851</t>
    <phoneticPr fontId="2"/>
  </si>
  <si>
    <t>586-0024</t>
    <phoneticPr fontId="2"/>
  </si>
  <si>
    <t>ＴＳアフタースクールさうす</t>
    <phoneticPr fontId="2"/>
  </si>
  <si>
    <t>080-2536-7040</t>
    <phoneticPr fontId="2"/>
  </si>
  <si>
    <t>072-365-3958</t>
    <phoneticPr fontId="2"/>
  </si>
  <si>
    <t>大阪狭山市西山台三丁目２番10号</t>
    <rPh sb="0" eb="2">
      <t>オオサカ</t>
    </rPh>
    <rPh sb="2" eb="4">
      <t>サヤマ</t>
    </rPh>
    <rPh sb="4" eb="5">
      <t>シ</t>
    </rPh>
    <rPh sb="8" eb="11">
      <t>サンチョウメ</t>
    </rPh>
    <rPh sb="12" eb="13">
      <t>バン</t>
    </rPh>
    <rPh sb="15" eb="16">
      <t>ゴウ</t>
    </rPh>
    <phoneticPr fontId="2"/>
  </si>
  <si>
    <t>有限会社ＴＳｃｏｍｐａｎｙ</t>
    <phoneticPr fontId="2"/>
  </si>
  <si>
    <t>ちびっこBA-NA</t>
    <phoneticPr fontId="2"/>
  </si>
  <si>
    <t>運動学習支援教室　みらいずジュニア</t>
    <rPh sb="0" eb="2">
      <t>ウンドウ</t>
    </rPh>
    <rPh sb="2" eb="4">
      <t>ガクシュウ</t>
    </rPh>
    <rPh sb="4" eb="6">
      <t>シエン</t>
    </rPh>
    <rPh sb="6" eb="8">
      <t>キョウシツ</t>
    </rPh>
    <phoneticPr fontId="2"/>
  </si>
  <si>
    <t>0725-58-7533</t>
    <phoneticPr fontId="2"/>
  </si>
  <si>
    <t>0725-58-7534</t>
    <phoneticPr fontId="2"/>
  </si>
  <si>
    <t>595-0023</t>
    <phoneticPr fontId="2"/>
  </si>
  <si>
    <t>社会福祉法人豊中福祉会</t>
    <rPh sb="0" eb="6">
      <t>シャカイフクシホウジン</t>
    </rPh>
    <rPh sb="6" eb="8">
      <t>トヨナカ</t>
    </rPh>
    <rPh sb="8" eb="10">
      <t>フクシ</t>
    </rPh>
    <rPh sb="10" eb="11">
      <t>カイ</t>
    </rPh>
    <phoneticPr fontId="2"/>
  </si>
  <si>
    <t>放課後等デイサービス　ココ</t>
    <rPh sb="0" eb="4">
      <t>ホウカゴトウ</t>
    </rPh>
    <phoneticPr fontId="2"/>
  </si>
  <si>
    <t>0721-55-2233</t>
    <phoneticPr fontId="2"/>
  </si>
  <si>
    <t>0721-55-2100</t>
    <phoneticPr fontId="2"/>
  </si>
  <si>
    <t>584-0028</t>
    <phoneticPr fontId="2"/>
  </si>
  <si>
    <t>富田林市中野町西一丁目1502番地５</t>
    <rPh sb="0" eb="4">
      <t>トンダバヤシシ</t>
    </rPh>
    <rPh sb="4" eb="7">
      <t>ナカノチョウ</t>
    </rPh>
    <rPh sb="7" eb="8">
      <t>ニシ</t>
    </rPh>
    <rPh sb="8" eb="11">
      <t>１チョウメ</t>
    </rPh>
    <rPh sb="15" eb="17">
      <t>バンチ</t>
    </rPh>
    <phoneticPr fontId="2"/>
  </si>
  <si>
    <t>社会福祉法人　輝</t>
    <rPh sb="0" eb="6">
      <t>シャカイフクシホウジン</t>
    </rPh>
    <rPh sb="7" eb="8">
      <t>カガヤ</t>
    </rPh>
    <phoneticPr fontId="2"/>
  </si>
  <si>
    <t>運動発達支援スタジオ笑みりぃ～羽曳野</t>
    <rPh sb="0" eb="2">
      <t>ウンドウ</t>
    </rPh>
    <rPh sb="2" eb="4">
      <t>ハッタツ</t>
    </rPh>
    <rPh sb="4" eb="6">
      <t>シエン</t>
    </rPh>
    <rPh sb="10" eb="11">
      <t>エ</t>
    </rPh>
    <rPh sb="15" eb="18">
      <t>ハビキノ</t>
    </rPh>
    <phoneticPr fontId="2"/>
  </si>
  <si>
    <t>072-931-7205</t>
    <phoneticPr fontId="2"/>
  </si>
  <si>
    <t>072-931-7206</t>
    <phoneticPr fontId="2"/>
  </si>
  <si>
    <t>583-0881</t>
    <phoneticPr fontId="2"/>
  </si>
  <si>
    <t>羽曳野市島泉二丁目３番18号　ハイツにっせん１階</t>
    <rPh sb="0" eb="4">
      <t>ハビキノシ</t>
    </rPh>
    <rPh sb="6" eb="9">
      <t>２チョウメ</t>
    </rPh>
    <rPh sb="10" eb="11">
      <t>バン</t>
    </rPh>
    <rPh sb="13" eb="14">
      <t>ゴウ</t>
    </rPh>
    <rPh sb="23" eb="24">
      <t>カイ</t>
    </rPh>
    <phoneticPr fontId="2"/>
  </si>
  <si>
    <t>株式会社笑</t>
    <rPh sb="0" eb="4">
      <t>カブシキガイシャ</t>
    </rPh>
    <rPh sb="4" eb="5">
      <t>エ</t>
    </rPh>
    <phoneticPr fontId="2"/>
  </si>
  <si>
    <t>プレインジム茨木教室</t>
    <phoneticPr fontId="2"/>
  </si>
  <si>
    <t>発達支援ルームゆあーず門真</t>
    <rPh sb="0" eb="2">
      <t>ハッタツ</t>
    </rPh>
    <rPh sb="2" eb="4">
      <t>シエン</t>
    </rPh>
    <rPh sb="11" eb="13">
      <t>カドマ</t>
    </rPh>
    <phoneticPr fontId="2"/>
  </si>
  <si>
    <t>06-6967-8956</t>
    <phoneticPr fontId="2"/>
  </si>
  <si>
    <t>06-6967-8966</t>
    <phoneticPr fontId="2"/>
  </si>
  <si>
    <t>571-0030</t>
    <phoneticPr fontId="2"/>
  </si>
  <si>
    <t>072-873-9000</t>
    <phoneticPr fontId="2"/>
  </si>
  <si>
    <t>072-873-9900</t>
    <phoneticPr fontId="2"/>
  </si>
  <si>
    <t>574-0042</t>
    <phoneticPr fontId="2"/>
  </si>
  <si>
    <t>大東市大野一丁目４番25号</t>
    <rPh sb="0" eb="2">
      <t>ダイトウ</t>
    </rPh>
    <rPh sb="2" eb="3">
      <t>シ</t>
    </rPh>
    <rPh sb="3" eb="5">
      <t>オオノ</t>
    </rPh>
    <rPh sb="5" eb="8">
      <t>１チョウメ</t>
    </rPh>
    <rPh sb="9" eb="10">
      <t>バン</t>
    </rPh>
    <rPh sb="12" eb="13">
      <t>ゴウ</t>
    </rPh>
    <phoneticPr fontId="2"/>
  </si>
  <si>
    <t>株式会社ＮＥＳＴ</t>
    <rPh sb="0" eb="2">
      <t>カブシキ</t>
    </rPh>
    <rPh sb="2" eb="4">
      <t>カイシャ</t>
    </rPh>
    <phoneticPr fontId="2"/>
  </si>
  <si>
    <t>門真市末広町40番１号ＭＫビル２階</t>
    <rPh sb="0" eb="2">
      <t>カドマシ</t>
    </rPh>
    <rPh sb="7" eb="8">
      <t>バン</t>
    </rPh>
    <rPh sb="9" eb="10">
      <t>ゴウ</t>
    </rPh>
    <rPh sb="15" eb="16">
      <t>カイ</t>
    </rPh>
    <phoneticPr fontId="2"/>
  </si>
  <si>
    <t>一般社団法人Ｙｓケアサポート</t>
    <rPh sb="0" eb="2">
      <t>イッパン</t>
    </rPh>
    <rPh sb="2" eb="4">
      <t>シャダン</t>
    </rPh>
    <rPh sb="4" eb="6">
      <t>ホウジン</t>
    </rPh>
    <phoneticPr fontId="2"/>
  </si>
  <si>
    <t>072-734-6166</t>
    <phoneticPr fontId="2"/>
  </si>
  <si>
    <t>563-0055</t>
    <phoneticPr fontId="2"/>
  </si>
  <si>
    <t>株式会社メディカル・ハンド</t>
    <rPh sb="0" eb="2">
      <t>カブシキ</t>
    </rPh>
    <rPh sb="2" eb="4">
      <t>カイシャ</t>
    </rPh>
    <phoneticPr fontId="2"/>
  </si>
  <si>
    <t>７th　Sense　彩都駅前</t>
    <phoneticPr fontId="2"/>
  </si>
  <si>
    <t>サンリスペクト</t>
    <phoneticPr fontId="2"/>
  </si>
  <si>
    <t>072-331-4451</t>
    <phoneticPr fontId="2"/>
  </si>
  <si>
    <t>072-350-4455</t>
    <phoneticPr fontId="2"/>
  </si>
  <si>
    <t>580-0033</t>
    <phoneticPr fontId="2"/>
  </si>
  <si>
    <t>松原市天美南六丁目７番３号</t>
    <rPh sb="10" eb="11">
      <t>バン</t>
    </rPh>
    <rPh sb="12" eb="13">
      <t>ゴウ</t>
    </rPh>
    <phoneticPr fontId="2"/>
  </si>
  <si>
    <t>サンリスペクト株式会社</t>
    <rPh sb="7" eb="11">
      <t>カブシキガイシャ</t>
    </rPh>
    <phoneticPr fontId="2"/>
  </si>
  <si>
    <t>放課後等デイサービス　フォース</t>
    <rPh sb="0" eb="4">
      <t>ホウカゴトウ</t>
    </rPh>
    <phoneticPr fontId="2"/>
  </si>
  <si>
    <t>0725-58-7450</t>
    <phoneticPr fontId="2"/>
  </si>
  <si>
    <t>0725-58-7451</t>
    <phoneticPr fontId="2"/>
  </si>
  <si>
    <t>594-0071</t>
    <phoneticPr fontId="2"/>
  </si>
  <si>
    <t>和泉市府中町四丁目２番15号</t>
    <rPh sb="0" eb="3">
      <t>イズミシ</t>
    </rPh>
    <rPh sb="3" eb="6">
      <t>フチュウチョウ</t>
    </rPh>
    <rPh sb="6" eb="9">
      <t>４チョウメ</t>
    </rPh>
    <rPh sb="10" eb="11">
      <t>バン</t>
    </rPh>
    <rPh sb="13" eb="14">
      <t>ゴウ</t>
    </rPh>
    <phoneticPr fontId="2"/>
  </si>
  <si>
    <t>TR合同会社</t>
    <rPh sb="2" eb="6">
      <t>ゴウドウガイシャ</t>
    </rPh>
    <phoneticPr fontId="2"/>
  </si>
  <si>
    <t>児童デイサービスくれよん下池田</t>
    <rPh sb="0" eb="2">
      <t>ジドウ</t>
    </rPh>
    <rPh sb="12" eb="13">
      <t>シモ</t>
    </rPh>
    <rPh sb="13" eb="15">
      <t>イケダ</t>
    </rPh>
    <phoneticPr fontId="2"/>
  </si>
  <si>
    <t>072-448-6611</t>
    <phoneticPr fontId="2"/>
  </si>
  <si>
    <t>072-448-6612</t>
    <phoneticPr fontId="2"/>
  </si>
  <si>
    <t>596-0821</t>
    <phoneticPr fontId="2"/>
  </si>
  <si>
    <t>岸和田市小松里町874番地３</t>
    <rPh sb="0" eb="4">
      <t>キシワダシ</t>
    </rPh>
    <rPh sb="4" eb="8">
      <t>コマツリチョウ</t>
    </rPh>
    <rPh sb="11" eb="13">
      <t>バンチ</t>
    </rPh>
    <phoneticPr fontId="2"/>
  </si>
  <si>
    <t>有限会社サプラス</t>
    <rPh sb="0" eb="4">
      <t>ユウゲンガイシャ</t>
    </rPh>
    <phoneticPr fontId="2"/>
  </si>
  <si>
    <t>072-441-1717</t>
    <phoneticPr fontId="2"/>
  </si>
  <si>
    <t>072-441-1919</t>
    <phoneticPr fontId="2"/>
  </si>
  <si>
    <t>596-0811</t>
    <phoneticPr fontId="2"/>
  </si>
  <si>
    <t>岸和田市下池田町一丁目６番17号</t>
    <rPh sb="0" eb="4">
      <t>キシワダシ</t>
    </rPh>
    <rPh sb="4" eb="8">
      <t>シモイケダチョウ</t>
    </rPh>
    <rPh sb="8" eb="11">
      <t>１チョウメ</t>
    </rPh>
    <rPh sb="12" eb="13">
      <t>バン</t>
    </rPh>
    <rPh sb="15" eb="16">
      <t>ゴウ</t>
    </rPh>
    <phoneticPr fontId="2"/>
  </si>
  <si>
    <t>放課後児童デイサービスくれよん</t>
    <rPh sb="0" eb="3">
      <t>ホウカゴ</t>
    </rPh>
    <rPh sb="3" eb="5">
      <t>ジドウ</t>
    </rPh>
    <phoneticPr fontId="2"/>
  </si>
  <si>
    <t>ながれぼし</t>
    <phoneticPr fontId="2"/>
  </si>
  <si>
    <t>072-760-0055</t>
    <phoneticPr fontId="2"/>
  </si>
  <si>
    <t>563-0033</t>
    <phoneticPr fontId="2"/>
  </si>
  <si>
    <t>池田市住吉二丁目６番17号TNG住吉ビル１Ｆ</t>
    <rPh sb="0" eb="3">
      <t>イケダシ</t>
    </rPh>
    <rPh sb="3" eb="5">
      <t>スミヨシ</t>
    </rPh>
    <rPh sb="5" eb="8">
      <t>２チョウメ</t>
    </rPh>
    <rPh sb="9" eb="10">
      <t>バン</t>
    </rPh>
    <rPh sb="12" eb="13">
      <t>ゴウ</t>
    </rPh>
    <rPh sb="16" eb="18">
      <t>スミヨシ</t>
    </rPh>
    <phoneticPr fontId="2"/>
  </si>
  <si>
    <t>株式会社HAKOBUNE</t>
    <rPh sb="0" eb="4">
      <t>カブシキカイシャ</t>
    </rPh>
    <phoneticPr fontId="2"/>
  </si>
  <si>
    <t>放課後等デイサービスえがお羽曳野</t>
    <rPh sb="0" eb="4">
      <t>ホウカゴトウ</t>
    </rPh>
    <rPh sb="13" eb="16">
      <t>ハビキノ</t>
    </rPh>
    <phoneticPr fontId="2"/>
  </si>
  <si>
    <t>072-931-0575</t>
    <phoneticPr fontId="2"/>
  </si>
  <si>
    <t>072-931-0576</t>
    <phoneticPr fontId="2"/>
  </si>
  <si>
    <t>583-0876</t>
    <phoneticPr fontId="2"/>
  </si>
  <si>
    <t>羽曳野市伊賀38番地３</t>
    <rPh sb="0" eb="4">
      <t>ハビキノシ</t>
    </rPh>
    <rPh sb="4" eb="6">
      <t>イガ</t>
    </rPh>
    <rPh sb="8" eb="10">
      <t>バンチ</t>
    </rPh>
    <phoneticPr fontId="2"/>
  </si>
  <si>
    <t>株式会社Ｆ－ｓｔａｇｅ</t>
    <rPh sb="0" eb="4">
      <t>カブシキカイシャ</t>
    </rPh>
    <phoneticPr fontId="2"/>
  </si>
  <si>
    <t>運動療育スタジオｓｐａｒｋ南茨木</t>
    <rPh sb="0" eb="2">
      <t>ウンドウ</t>
    </rPh>
    <rPh sb="2" eb="4">
      <t>リョウイク</t>
    </rPh>
    <rPh sb="13" eb="16">
      <t>ミナミイバラキ</t>
    </rPh>
    <phoneticPr fontId="2"/>
  </si>
  <si>
    <t>072-625-3809</t>
    <phoneticPr fontId="2"/>
  </si>
  <si>
    <t>072-625-3810</t>
    <phoneticPr fontId="2"/>
  </si>
  <si>
    <t>567-0876</t>
    <phoneticPr fontId="2"/>
  </si>
  <si>
    <t>茨木市天王二丁目５番10号阪急グリーンプラザ２階Ａ区画</t>
    <rPh sb="0" eb="3">
      <t>イバラキシ</t>
    </rPh>
    <rPh sb="3" eb="5">
      <t>テンノウ</t>
    </rPh>
    <rPh sb="5" eb="8">
      <t>２チョウメ</t>
    </rPh>
    <rPh sb="9" eb="10">
      <t>バン</t>
    </rPh>
    <rPh sb="12" eb="13">
      <t>ゴウ</t>
    </rPh>
    <rPh sb="13" eb="15">
      <t>ハンキュウ</t>
    </rPh>
    <rPh sb="23" eb="24">
      <t>カイ</t>
    </rPh>
    <rPh sb="25" eb="27">
      <t>クカク</t>
    </rPh>
    <phoneticPr fontId="2"/>
  </si>
  <si>
    <t>Ｆｕｎ　ａｃｔｉｏｎ</t>
    <phoneticPr fontId="2"/>
  </si>
  <si>
    <t>072-424-4250</t>
    <phoneticPr fontId="2"/>
  </si>
  <si>
    <t>072-424-4846</t>
    <phoneticPr fontId="2"/>
  </si>
  <si>
    <t>599-0202</t>
    <phoneticPr fontId="2"/>
  </si>
  <si>
    <t>阪南市下出662番地の14</t>
    <rPh sb="3" eb="5">
      <t>シモデ</t>
    </rPh>
    <rPh sb="8" eb="10">
      <t>バンチ</t>
    </rPh>
    <phoneticPr fontId="2"/>
  </si>
  <si>
    <t>Ｆｕｎ　ａｃｔｉｏｎ合同会社</t>
    <rPh sb="10" eb="14">
      <t>ゴウドウガイシャ</t>
    </rPh>
    <phoneticPr fontId="2"/>
  </si>
  <si>
    <t>かみひこうき　昭和町</t>
    <phoneticPr fontId="2"/>
  </si>
  <si>
    <t>富田林市若松町西一丁目1903番地１寺西ビル２階</t>
    <phoneticPr fontId="2"/>
  </si>
  <si>
    <t>株式会社Ｔ－ａｎｇｌｅ</t>
    <phoneticPr fontId="2"/>
  </si>
  <si>
    <t>富田林市須賀二丁目19番８号</t>
    <phoneticPr fontId="2"/>
  </si>
  <si>
    <t>スカフォルズ</t>
    <phoneticPr fontId="2"/>
  </si>
  <si>
    <t>0721-26-7075</t>
    <phoneticPr fontId="2"/>
  </si>
  <si>
    <t>0721-26-7076</t>
    <phoneticPr fontId="2"/>
  </si>
  <si>
    <t>584-0025</t>
    <phoneticPr fontId="2"/>
  </si>
  <si>
    <t>0721-70-7432</t>
    <phoneticPr fontId="2"/>
  </si>
  <si>
    <t>0721-70-7433</t>
    <phoneticPr fontId="2"/>
  </si>
  <si>
    <t>584-0062</t>
    <phoneticPr fontId="2"/>
  </si>
  <si>
    <t>放課後等デイサービス　チェスト</t>
    <phoneticPr fontId="2"/>
  </si>
  <si>
    <t>大東市曙町２番６号</t>
    <phoneticPr fontId="2"/>
  </si>
  <si>
    <t>株式会社　和心</t>
    <phoneticPr fontId="2"/>
  </si>
  <si>
    <t>072-803-7265</t>
    <phoneticPr fontId="2"/>
  </si>
  <si>
    <t>072-803-7266</t>
    <phoneticPr fontId="2"/>
  </si>
  <si>
    <t>574-0076</t>
    <phoneticPr fontId="2"/>
  </si>
  <si>
    <t>マザーズハウスはばたき</t>
    <phoneticPr fontId="2"/>
  </si>
  <si>
    <t>0721-21-6626</t>
    <phoneticPr fontId="2"/>
  </si>
  <si>
    <t>586-0053</t>
    <phoneticPr fontId="2"/>
  </si>
  <si>
    <t>ＮＰＯ法人ちはや子どもサポート</t>
    <phoneticPr fontId="2"/>
  </si>
  <si>
    <t>0725-31-3300</t>
    <phoneticPr fontId="2"/>
  </si>
  <si>
    <t>0725-31-3400</t>
    <phoneticPr fontId="2"/>
  </si>
  <si>
    <t>595-0015</t>
    <phoneticPr fontId="2"/>
  </si>
  <si>
    <t>泉大津市二田町三丁目４番15号</t>
    <rPh sb="0" eb="1">
      <t>イズミ</t>
    </rPh>
    <rPh sb="3" eb="4">
      <t>シ</t>
    </rPh>
    <rPh sb="4" eb="5">
      <t>ニ</t>
    </rPh>
    <rPh sb="5" eb="6">
      <t>タ</t>
    </rPh>
    <rPh sb="6" eb="7">
      <t>マチ</t>
    </rPh>
    <rPh sb="7" eb="10">
      <t>サンチョウメ</t>
    </rPh>
    <rPh sb="11" eb="12">
      <t>バン</t>
    </rPh>
    <rPh sb="14" eb="15">
      <t>ゴウ</t>
    </rPh>
    <phoneticPr fontId="2"/>
  </si>
  <si>
    <t>0721-28-5608</t>
    <phoneticPr fontId="2"/>
  </si>
  <si>
    <t>584-0071</t>
    <phoneticPr fontId="2"/>
  </si>
  <si>
    <t>富田林市藤沢台六丁目23番13号　シンフォニーレジデンス藤沢台107号</t>
    <rPh sb="0" eb="2">
      <t>トンダ</t>
    </rPh>
    <rPh sb="2" eb="3">
      <t>バヤシ</t>
    </rPh>
    <rPh sb="3" eb="4">
      <t>シ</t>
    </rPh>
    <rPh sb="4" eb="7">
      <t>フジサワダイ</t>
    </rPh>
    <rPh sb="12" eb="13">
      <t>バン</t>
    </rPh>
    <rPh sb="15" eb="16">
      <t>ゴウ</t>
    </rPh>
    <rPh sb="28" eb="31">
      <t>フジサワダイ</t>
    </rPh>
    <rPh sb="34" eb="35">
      <t>ゴウ</t>
    </rPh>
    <phoneticPr fontId="2"/>
  </si>
  <si>
    <t>TOMODACHI富田林</t>
    <rPh sb="9" eb="11">
      <t>トンダ</t>
    </rPh>
    <rPh sb="11" eb="12">
      <t>バヤシ</t>
    </rPh>
    <phoneticPr fontId="2"/>
  </si>
  <si>
    <t>☆</t>
    <phoneticPr fontId="2"/>
  </si>
  <si>
    <t>0721-55-4057</t>
    <phoneticPr fontId="2"/>
  </si>
  <si>
    <t>0721-55-4058</t>
    <phoneticPr fontId="2"/>
  </si>
  <si>
    <t>586-0024</t>
    <phoneticPr fontId="2"/>
  </si>
  <si>
    <t>河内長野市西之山町13番１号</t>
    <rPh sb="0" eb="2">
      <t>カワチ</t>
    </rPh>
    <rPh sb="2" eb="4">
      <t>ナガノ</t>
    </rPh>
    <rPh sb="4" eb="5">
      <t>シ</t>
    </rPh>
    <rPh sb="5" eb="6">
      <t>ニシ</t>
    </rPh>
    <rPh sb="6" eb="7">
      <t>ノ</t>
    </rPh>
    <rPh sb="7" eb="8">
      <t>ヤマ</t>
    </rPh>
    <rPh sb="8" eb="9">
      <t>マチ</t>
    </rPh>
    <rPh sb="11" eb="12">
      <t>バン</t>
    </rPh>
    <rPh sb="13" eb="14">
      <t>ゴウ</t>
    </rPh>
    <phoneticPr fontId="2"/>
  </si>
  <si>
    <t>コメット</t>
    <phoneticPr fontId="2"/>
  </si>
  <si>
    <t>一般社団法人彗星会</t>
    <phoneticPr fontId="2"/>
  </si>
  <si>
    <t>合同会社Childs</t>
    <phoneticPr fontId="2"/>
  </si>
  <si>
    <t>株式会社ＨＨＩ</t>
    <rPh sb="0" eb="4">
      <t>カブシキガイシャ</t>
    </rPh>
    <phoneticPr fontId="2"/>
  </si>
  <si>
    <t>児童発達支援・放課後等デイサービス　ろはすの家　つぼみ</t>
    <phoneticPr fontId="2"/>
  </si>
  <si>
    <t>072-335-5551</t>
    <phoneticPr fontId="2"/>
  </si>
  <si>
    <t>072-335-5533</t>
    <phoneticPr fontId="2"/>
  </si>
  <si>
    <t>580-0032</t>
    <phoneticPr fontId="2"/>
  </si>
  <si>
    <t>社会福祉法人立青福祉会</t>
    <phoneticPr fontId="2"/>
  </si>
  <si>
    <t>放課後等デイサービス　テラ</t>
    <rPh sb="0" eb="3">
      <t>ホウカゴ</t>
    </rPh>
    <rPh sb="3" eb="4">
      <t>ナド</t>
    </rPh>
    <phoneticPr fontId="2"/>
  </si>
  <si>
    <t>松原市天美東八丁目13番23号</t>
    <rPh sb="0" eb="3">
      <t>マツバラシ</t>
    </rPh>
    <rPh sb="3" eb="4">
      <t>テン</t>
    </rPh>
    <rPh sb="4" eb="5">
      <t>ウツク</t>
    </rPh>
    <rPh sb="5" eb="6">
      <t>ヒガシ</t>
    </rPh>
    <rPh sb="6" eb="9">
      <t>ハッチョウメ</t>
    </rPh>
    <rPh sb="11" eb="12">
      <t>バン</t>
    </rPh>
    <rPh sb="14" eb="15">
      <t>ゴウ</t>
    </rPh>
    <phoneticPr fontId="2"/>
  </si>
  <si>
    <t>こみにか</t>
    <phoneticPr fontId="2"/>
  </si>
  <si>
    <t>072-734-7480</t>
    <phoneticPr fontId="2"/>
  </si>
  <si>
    <t>072-734-7481</t>
    <phoneticPr fontId="2"/>
  </si>
  <si>
    <t>562-0004</t>
    <phoneticPr fontId="2"/>
  </si>
  <si>
    <t>箕面市牧落三丁目13番33号　アクティブ箕面102号</t>
    <rPh sb="0" eb="3">
      <t>ミノオシ</t>
    </rPh>
    <rPh sb="3" eb="5">
      <t>マキオチ</t>
    </rPh>
    <rPh sb="5" eb="8">
      <t>サンチョウメ</t>
    </rPh>
    <rPh sb="10" eb="11">
      <t>バン</t>
    </rPh>
    <rPh sb="13" eb="14">
      <t>ゴウ</t>
    </rPh>
    <rPh sb="20" eb="22">
      <t>ミノオ</t>
    </rPh>
    <rPh sb="25" eb="26">
      <t>ゴウ</t>
    </rPh>
    <phoneticPr fontId="2"/>
  </si>
  <si>
    <t>一般社団法人りべるりんく</t>
    <rPh sb="0" eb="2">
      <t>イッパン</t>
    </rPh>
    <rPh sb="2" eb="4">
      <t>シャダン</t>
    </rPh>
    <rPh sb="4" eb="6">
      <t>ホウジン</t>
    </rPh>
    <phoneticPr fontId="2"/>
  </si>
  <si>
    <t>集団療育センターＬＩＢ</t>
    <rPh sb="0" eb="2">
      <t>シュウダン</t>
    </rPh>
    <rPh sb="2" eb="4">
      <t>リョウイク</t>
    </rPh>
    <phoneticPr fontId="2"/>
  </si>
  <si>
    <t>072-736-8719</t>
    <phoneticPr fontId="2"/>
  </si>
  <si>
    <t>072-736-8721</t>
    <phoneticPr fontId="2"/>
  </si>
  <si>
    <t>562-0014</t>
    <phoneticPr fontId="2"/>
  </si>
  <si>
    <t>箕面市萱野五丁目12番１号　１階</t>
    <rPh sb="0" eb="3">
      <t>ミノオシ</t>
    </rPh>
    <rPh sb="3" eb="5">
      <t>カヤノ</t>
    </rPh>
    <rPh sb="5" eb="8">
      <t>５チョウメ</t>
    </rPh>
    <rPh sb="10" eb="11">
      <t>バン</t>
    </rPh>
    <rPh sb="12" eb="13">
      <t>ゴウ</t>
    </rPh>
    <rPh sb="15" eb="16">
      <t>カイ</t>
    </rPh>
    <phoneticPr fontId="2"/>
  </si>
  <si>
    <t>072-951-0533</t>
    <phoneticPr fontId="2"/>
  </si>
  <si>
    <t>もものき</t>
    <phoneticPr fontId="2"/>
  </si>
  <si>
    <t>0721-26-9922</t>
    <phoneticPr fontId="2"/>
  </si>
  <si>
    <t>0721-26-9924</t>
    <phoneticPr fontId="2"/>
  </si>
  <si>
    <t>586-0032</t>
    <phoneticPr fontId="2"/>
  </si>
  <si>
    <t>河内長野市栄町25番37号102号室</t>
    <rPh sb="0" eb="2">
      <t>カワチ</t>
    </rPh>
    <rPh sb="2" eb="4">
      <t>ナガノ</t>
    </rPh>
    <rPh sb="4" eb="5">
      <t>シ</t>
    </rPh>
    <rPh sb="5" eb="6">
      <t>サカエ</t>
    </rPh>
    <rPh sb="6" eb="7">
      <t>マチ</t>
    </rPh>
    <rPh sb="9" eb="10">
      <t>バン</t>
    </rPh>
    <rPh sb="12" eb="13">
      <t>ゴウ</t>
    </rPh>
    <rPh sb="16" eb="18">
      <t>ゴウシツ</t>
    </rPh>
    <phoneticPr fontId="2"/>
  </si>
  <si>
    <t>社会福祉法人ぬくもり</t>
    <rPh sb="0" eb="2">
      <t>シャカイ</t>
    </rPh>
    <rPh sb="2" eb="4">
      <t>フクシ</t>
    </rPh>
    <rPh sb="4" eb="6">
      <t>ホウジン</t>
    </rPh>
    <phoneticPr fontId="2"/>
  </si>
  <si>
    <t>ぶるーべりー池田</t>
    <rPh sb="6" eb="8">
      <t>イケダ</t>
    </rPh>
    <phoneticPr fontId="2"/>
  </si>
  <si>
    <t>-</t>
    <phoneticPr fontId="2"/>
  </si>
  <si>
    <t>563-0031</t>
    <phoneticPr fontId="2"/>
  </si>
  <si>
    <t>池田市天神一丁目３番12号</t>
    <rPh sb="0" eb="3">
      <t>イケダシ</t>
    </rPh>
    <rPh sb="3" eb="5">
      <t>テンジン</t>
    </rPh>
    <rPh sb="5" eb="8">
      <t>１チョウメ</t>
    </rPh>
    <rPh sb="9" eb="10">
      <t>バン</t>
    </rPh>
    <rPh sb="12" eb="13">
      <t>ゴウ</t>
    </rPh>
    <phoneticPr fontId="2"/>
  </si>
  <si>
    <t>株式会社United Powers</t>
    <rPh sb="0" eb="4">
      <t>カブシキガイシャ</t>
    </rPh>
    <phoneticPr fontId="2"/>
  </si>
  <si>
    <t>こどもサポートばんびーに</t>
    <phoneticPr fontId="2"/>
  </si>
  <si>
    <t>090-2705-1640</t>
    <phoneticPr fontId="2"/>
  </si>
  <si>
    <t>595-0013</t>
    <phoneticPr fontId="2"/>
  </si>
  <si>
    <t>泉大津市宮町10番5号</t>
    <rPh sb="0" eb="4">
      <t>イズミオオツシ</t>
    </rPh>
    <rPh sb="4" eb="6">
      <t>ミヤマチ</t>
    </rPh>
    <rPh sb="8" eb="9">
      <t>バン</t>
    </rPh>
    <rPh sb="10" eb="11">
      <t>ゴウ</t>
    </rPh>
    <phoneticPr fontId="2"/>
  </si>
  <si>
    <t>株式会社ＫＪＴ</t>
    <rPh sb="0" eb="4">
      <t>カブシキガイシャ</t>
    </rPh>
    <phoneticPr fontId="2"/>
  </si>
  <si>
    <t>運動＆学習療育　あなたが宝モノ　貝塚王子教室</t>
    <rPh sb="0" eb="1">
      <t>ウンドウ</t>
    </rPh>
    <rPh sb="2" eb="4">
      <t>ガクシュウ</t>
    </rPh>
    <rPh sb="4" eb="6">
      <t>リョウイク</t>
    </rPh>
    <rPh sb="11" eb="12">
      <t>タカラ</t>
    </rPh>
    <rPh sb="15" eb="17">
      <t>カイヅカ</t>
    </rPh>
    <rPh sb="17" eb="19">
      <t>オウジ</t>
    </rPh>
    <rPh sb="19" eb="21">
      <t>キョウシツ</t>
    </rPh>
    <phoneticPr fontId="2"/>
  </si>
  <si>
    <t>072-479-3524</t>
    <phoneticPr fontId="2"/>
  </si>
  <si>
    <t>072-479-3534</t>
    <phoneticPr fontId="2"/>
  </si>
  <si>
    <t>597-0051</t>
    <phoneticPr fontId="2"/>
  </si>
  <si>
    <t>株式会社　いのちの木</t>
    <rPh sb="0" eb="3">
      <t>カブシキガイシャ</t>
    </rPh>
    <rPh sb="8" eb="9">
      <t>キ</t>
    </rPh>
    <phoneticPr fontId="2"/>
  </si>
  <si>
    <t>Ｌｉｅｎ茨木</t>
    <rPh sb="4" eb="6">
      <t>イバラキ</t>
    </rPh>
    <phoneticPr fontId="2"/>
  </si>
  <si>
    <t>072-631-2007</t>
    <phoneticPr fontId="2"/>
  </si>
  <si>
    <t>072-631-2008</t>
    <phoneticPr fontId="2"/>
  </si>
  <si>
    <t>567-0818</t>
    <phoneticPr fontId="2"/>
  </si>
  <si>
    <t>茨木市本町６番８号ナカヤビル１階</t>
    <rPh sb="0" eb="3">
      <t>イバラキシ</t>
    </rPh>
    <rPh sb="3" eb="5">
      <t>ホンマチ</t>
    </rPh>
    <rPh sb="6" eb="7">
      <t>バン</t>
    </rPh>
    <rPh sb="8" eb="9">
      <t>ゴウ</t>
    </rPh>
    <rPh sb="15" eb="16">
      <t>カイ</t>
    </rPh>
    <phoneticPr fontId="2"/>
  </si>
  <si>
    <t>一般社団法人Ｅｖｅｒ　Ｇｒｅｅｎ</t>
    <rPh sb="0" eb="6">
      <t>イッパンシャダンホウジン</t>
    </rPh>
    <phoneticPr fontId="2"/>
  </si>
  <si>
    <t>☆</t>
    <phoneticPr fontId="2"/>
  </si>
  <si>
    <t>社会体験スタジオＳｋｉｌｌｓ南茨木</t>
    <rPh sb="0" eb="2">
      <t>シャカイ</t>
    </rPh>
    <rPh sb="2" eb="4">
      <t>タイケン</t>
    </rPh>
    <rPh sb="14" eb="17">
      <t>ミナミイバラキ</t>
    </rPh>
    <phoneticPr fontId="2"/>
  </si>
  <si>
    <t>072-645-4962</t>
    <phoneticPr fontId="2"/>
  </si>
  <si>
    <t>072-645-4960</t>
    <phoneticPr fontId="2"/>
  </si>
  <si>
    <t>567-0876</t>
    <phoneticPr fontId="2"/>
  </si>
  <si>
    <t>茨木市天王二丁目５番１０号阪急グリーンプラザ２階Ｂ区画</t>
    <rPh sb="0" eb="3">
      <t>イバラキシ</t>
    </rPh>
    <rPh sb="3" eb="5">
      <t>テンノウ</t>
    </rPh>
    <rPh sb="5" eb="8">
      <t>２チョウメ</t>
    </rPh>
    <rPh sb="9" eb="10">
      <t>バン</t>
    </rPh>
    <rPh sb="12" eb="13">
      <t>ゴウ</t>
    </rPh>
    <rPh sb="13" eb="15">
      <t>ハンキュウ</t>
    </rPh>
    <rPh sb="23" eb="24">
      <t>カイ</t>
    </rPh>
    <rPh sb="25" eb="27">
      <t>クカク</t>
    </rPh>
    <phoneticPr fontId="2"/>
  </si>
  <si>
    <t>株式会社クーバルＣ３</t>
    <rPh sb="0" eb="4">
      <t>カブシキガイシャ</t>
    </rPh>
    <phoneticPr fontId="2"/>
  </si>
  <si>
    <t>072-370-8080</t>
    <phoneticPr fontId="2"/>
  </si>
  <si>
    <t>580-0033</t>
    <phoneticPr fontId="2"/>
  </si>
  <si>
    <t>松原市天美南六丁目８番地の９</t>
    <rPh sb="0" eb="3">
      <t>マツバラシ</t>
    </rPh>
    <rPh sb="3" eb="5">
      <t>アマミ</t>
    </rPh>
    <rPh sb="5" eb="6">
      <t>ミナミ</t>
    </rPh>
    <rPh sb="6" eb="9">
      <t>６チョウメ</t>
    </rPh>
    <rPh sb="10" eb="12">
      <t>バンチ</t>
    </rPh>
    <phoneticPr fontId="2"/>
  </si>
  <si>
    <t>ビジョントレーニング療育　べすとびじょん</t>
    <rPh sb="10" eb="12">
      <t>リョウイク</t>
    </rPh>
    <phoneticPr fontId="2"/>
  </si>
  <si>
    <t>072-813-7411</t>
    <phoneticPr fontId="2"/>
  </si>
  <si>
    <t>株式会社べすとびじょん</t>
    <rPh sb="0" eb="4">
      <t>カブシキガイシャ</t>
    </rPh>
    <phoneticPr fontId="2"/>
  </si>
  <si>
    <t>スマイルぷらす</t>
    <phoneticPr fontId="2"/>
  </si>
  <si>
    <t>0725-46-2535</t>
    <phoneticPr fontId="2"/>
  </si>
  <si>
    <t>0725-46-2536</t>
    <phoneticPr fontId="2"/>
  </si>
  <si>
    <t>594-0073</t>
    <phoneticPr fontId="2"/>
  </si>
  <si>
    <t>和泉市和気町三丁目３番30号</t>
    <rPh sb="0" eb="3">
      <t>イズミシ</t>
    </rPh>
    <rPh sb="3" eb="6">
      <t>ワケチョウ</t>
    </rPh>
    <rPh sb="6" eb="9">
      <t>３チョウメ</t>
    </rPh>
    <rPh sb="10" eb="11">
      <t>バン</t>
    </rPh>
    <rPh sb="13" eb="14">
      <t>ゴウ</t>
    </rPh>
    <phoneticPr fontId="2"/>
  </si>
  <si>
    <t>株式会社Ｍｅｒｒｙ</t>
    <rPh sb="0" eb="4">
      <t>カブシキガイシャ</t>
    </rPh>
    <phoneticPr fontId="2"/>
  </si>
  <si>
    <t>ぽんぽこはうすluce</t>
    <phoneticPr fontId="2"/>
  </si>
  <si>
    <t>072-927-0014</t>
    <phoneticPr fontId="2"/>
  </si>
  <si>
    <t>583-0008</t>
    <phoneticPr fontId="2"/>
  </si>
  <si>
    <t>藤井寺市大井二丁目５番10号　２階</t>
    <rPh sb="6" eb="9">
      <t>２チョウメ</t>
    </rPh>
    <rPh sb="10" eb="11">
      <t>バン</t>
    </rPh>
    <rPh sb="13" eb="14">
      <t>ゴウ</t>
    </rPh>
    <rPh sb="16" eb="17">
      <t>カイ</t>
    </rPh>
    <phoneticPr fontId="2"/>
  </si>
  <si>
    <t>株式会社PROmessa</t>
    <rPh sb="0" eb="4">
      <t>カブシキガイシャ</t>
    </rPh>
    <phoneticPr fontId="2"/>
  </si>
  <si>
    <t>きりんせんなん</t>
    <phoneticPr fontId="2"/>
  </si>
  <si>
    <t>072-457-5600</t>
    <phoneticPr fontId="2"/>
  </si>
  <si>
    <t>072-457-4003</t>
    <phoneticPr fontId="2"/>
  </si>
  <si>
    <t>590-0526</t>
    <phoneticPr fontId="2"/>
  </si>
  <si>
    <t>泉南市男里二丁目231番地の３</t>
    <rPh sb="0" eb="3">
      <t>センナンシ</t>
    </rPh>
    <rPh sb="3" eb="4">
      <t>オトコ</t>
    </rPh>
    <rPh sb="4" eb="5">
      <t>サト</t>
    </rPh>
    <rPh sb="5" eb="8">
      <t>２チョウメ</t>
    </rPh>
    <rPh sb="11" eb="13">
      <t>バンチ</t>
    </rPh>
    <phoneticPr fontId="2"/>
  </si>
  <si>
    <t>貝塚市王子1028番地１</t>
    <rPh sb="0" eb="3">
      <t>カイヅカシ</t>
    </rPh>
    <rPh sb="3" eb="5">
      <t>オウジ</t>
    </rPh>
    <rPh sb="9" eb="10">
      <t>バン</t>
    </rPh>
    <rPh sb="10" eb="11">
      <t>チ</t>
    </rPh>
    <phoneticPr fontId="2"/>
  </si>
  <si>
    <t>特定非営利活動法人フォレスト</t>
    <rPh sb="0" eb="9">
      <t>トクテイヒエイリカツドウホウジン</t>
    </rPh>
    <phoneticPr fontId="2"/>
  </si>
  <si>
    <t>児童発達支援　ぱぴぷ</t>
  </si>
  <si>
    <t>泉大津市東豊中町三丁目14番12号　新井ビル１階</t>
  </si>
  <si>
    <t>株式会社Ｔｈｅ　Ｆｉｒｓｔ</t>
  </si>
  <si>
    <t>0725-90-4110</t>
    <phoneticPr fontId="2"/>
  </si>
  <si>
    <t>0725-90-4118</t>
    <phoneticPr fontId="2"/>
  </si>
  <si>
    <t>595-0021</t>
    <phoneticPr fontId="2"/>
  </si>
  <si>
    <t>2754920300</t>
  </si>
  <si>
    <t>放課後等デイサービスてんとん２くみ</t>
  </si>
  <si>
    <t>富田林市若松町西一丁目1882番地１　麻野ビル203号</t>
  </si>
  <si>
    <t>株式会社エクレール</t>
  </si>
  <si>
    <t>0721-25-1151</t>
    <phoneticPr fontId="2"/>
  </si>
  <si>
    <t>0721-26-7716</t>
    <phoneticPr fontId="2"/>
  </si>
  <si>
    <t>584-0025</t>
    <phoneticPr fontId="2"/>
  </si>
  <si>
    <t>2754920318</t>
  </si>
  <si>
    <t>きらり錦織ルーム</t>
  </si>
  <si>
    <t>富田林市錦織南二丁目７番５号　３階</t>
  </si>
  <si>
    <t>株式会社エーシン</t>
  </si>
  <si>
    <t>0721-55-3151</t>
    <phoneticPr fontId="2"/>
  </si>
  <si>
    <t>0721-55-3152</t>
    <phoneticPr fontId="2"/>
  </si>
  <si>
    <t>584-0067</t>
    <phoneticPr fontId="2"/>
  </si>
  <si>
    <t>2754820260</t>
  </si>
  <si>
    <t>音楽療育特化型事業所　リズムストーリー松原</t>
  </si>
  <si>
    <t>松原市阿保五丁目15番20号　グランメゾンハーミア　１階店舗</t>
  </si>
  <si>
    <t>株式会社バスター</t>
  </si>
  <si>
    <t>072-339-3888</t>
    <phoneticPr fontId="2"/>
  </si>
  <si>
    <t>072-339-3889</t>
    <phoneticPr fontId="2"/>
  </si>
  <si>
    <t>580-0043</t>
    <phoneticPr fontId="2"/>
  </si>
  <si>
    <t>オリーブまなびの家</t>
    <phoneticPr fontId="2"/>
  </si>
  <si>
    <t>高石市千代田六丁目12番９号</t>
  </si>
  <si>
    <t>株式会社オリーブ</t>
  </si>
  <si>
    <t>072-242-4904</t>
    <phoneticPr fontId="2"/>
  </si>
  <si>
    <t>072-242-4905</t>
    <phoneticPr fontId="2"/>
  </si>
  <si>
    <t>592-0005</t>
    <phoneticPr fontId="2"/>
  </si>
  <si>
    <t>株式会社ブリス</t>
    <phoneticPr fontId="2"/>
  </si>
  <si>
    <t>570-0083</t>
    <phoneticPr fontId="2"/>
  </si>
  <si>
    <t>06-6992-6606</t>
    <phoneticPr fontId="2"/>
  </si>
  <si>
    <t>よねの家</t>
    <rPh sb="3" eb="4">
      <t>イエ</t>
    </rPh>
    <phoneticPr fontId="2"/>
  </si>
  <si>
    <t>0721-26-7046</t>
    <phoneticPr fontId="2"/>
  </si>
  <si>
    <t>584-0014</t>
    <phoneticPr fontId="2"/>
  </si>
  <si>
    <t>富田林市川面町一丁目10番14号</t>
    <rPh sb="0" eb="4">
      <t>トンダバヤシシ</t>
    </rPh>
    <rPh sb="4" eb="6">
      <t>カワメン</t>
    </rPh>
    <rPh sb="6" eb="7">
      <t>チョウ</t>
    </rPh>
    <rPh sb="7" eb="10">
      <t>１チョウメ</t>
    </rPh>
    <rPh sb="12" eb="13">
      <t>バン</t>
    </rPh>
    <rPh sb="15" eb="16">
      <t>ゴウ</t>
    </rPh>
    <phoneticPr fontId="2"/>
  </si>
  <si>
    <t>株式会社メロディー</t>
    <rPh sb="0" eb="4">
      <t>カブシキガイシャ</t>
    </rPh>
    <phoneticPr fontId="2"/>
  </si>
  <si>
    <t>児童デイサービス　ソニオ</t>
    <rPh sb="0" eb="2">
      <t>ジドウ</t>
    </rPh>
    <phoneticPr fontId="2"/>
  </si>
  <si>
    <t>072-956-5551</t>
    <phoneticPr fontId="2"/>
  </si>
  <si>
    <t>合同会社優夢</t>
    <rPh sb="0" eb="2">
      <t>ゴウドウ</t>
    </rPh>
    <rPh sb="2" eb="4">
      <t>ガイシャ</t>
    </rPh>
    <rPh sb="4" eb="5">
      <t>ユウ</t>
    </rPh>
    <rPh sb="5" eb="6">
      <t>ム</t>
    </rPh>
    <phoneticPr fontId="2"/>
  </si>
  <si>
    <t>運動発達支援スタジオ笑みりぃ～大阪狭山</t>
    <rPh sb="0" eb="2">
      <t>ウンドウ</t>
    </rPh>
    <rPh sb="2" eb="4">
      <t>ハッタツ</t>
    </rPh>
    <rPh sb="4" eb="6">
      <t>シエン</t>
    </rPh>
    <rPh sb="10" eb="11">
      <t>エ</t>
    </rPh>
    <rPh sb="15" eb="19">
      <t>オオサカサヤマ</t>
    </rPh>
    <phoneticPr fontId="2"/>
  </si>
  <si>
    <t>072-320-9065</t>
    <phoneticPr fontId="2"/>
  </si>
  <si>
    <t>072-320-9066</t>
    <phoneticPr fontId="2"/>
  </si>
  <si>
    <t>589-0004</t>
    <phoneticPr fontId="2"/>
  </si>
  <si>
    <t>大阪狭山市東池尻三丁目861番１号102号室</t>
    <rPh sb="0" eb="4">
      <t>オオサカサヤマ</t>
    </rPh>
    <rPh sb="4" eb="5">
      <t>シ</t>
    </rPh>
    <rPh sb="14" eb="15">
      <t>バン</t>
    </rPh>
    <rPh sb="16" eb="17">
      <t>ゴウ</t>
    </rPh>
    <rPh sb="20" eb="21">
      <t>ゴウ</t>
    </rPh>
    <rPh sb="21" eb="22">
      <t>シツ</t>
    </rPh>
    <phoneticPr fontId="2"/>
  </si>
  <si>
    <t>ジャンプ泉大津</t>
    <rPh sb="4" eb="7">
      <t>イズミオオツ</t>
    </rPh>
    <phoneticPr fontId="2"/>
  </si>
  <si>
    <t>0725-24-0215</t>
    <phoneticPr fontId="2"/>
  </si>
  <si>
    <t>0725-24-0331</t>
    <phoneticPr fontId="2"/>
  </si>
  <si>
    <t>595-0014</t>
    <phoneticPr fontId="2"/>
  </si>
  <si>
    <t>泉大津市寿町14番１号</t>
    <rPh sb="0" eb="4">
      <t>イズミオオツシ</t>
    </rPh>
    <rPh sb="4" eb="6">
      <t>コトブキチョウ</t>
    </rPh>
    <rPh sb="8" eb="9">
      <t>バン</t>
    </rPh>
    <rPh sb="10" eb="11">
      <t>ゴウ</t>
    </rPh>
    <phoneticPr fontId="2"/>
  </si>
  <si>
    <t>株式会社JUMP</t>
    <rPh sb="0" eb="4">
      <t>カブシキカイシャ</t>
    </rPh>
    <phoneticPr fontId="2"/>
  </si>
  <si>
    <t>児童デイサービス　ルミナス</t>
    <rPh sb="0" eb="1">
      <t>ジドウ</t>
    </rPh>
    <phoneticPr fontId="2"/>
  </si>
  <si>
    <t>072-428-7444</t>
    <phoneticPr fontId="2"/>
  </si>
  <si>
    <t>072-428-7445</t>
    <phoneticPr fontId="2"/>
  </si>
  <si>
    <t>597-0081</t>
    <phoneticPr fontId="2"/>
  </si>
  <si>
    <t>貝塚市麻生中973番地１</t>
    <rPh sb="0" eb="3">
      <t>カイヅカシ</t>
    </rPh>
    <rPh sb="3" eb="5">
      <t>アソウ</t>
    </rPh>
    <rPh sb="5" eb="6">
      <t>ナカ</t>
    </rPh>
    <rPh sb="9" eb="11">
      <t>バンチ</t>
    </rPh>
    <phoneticPr fontId="2"/>
  </si>
  <si>
    <t>株式会社Ｗｅｌｆａｒｅ</t>
    <rPh sb="0" eb="3">
      <t>カブシキカイシャ</t>
    </rPh>
    <phoneticPr fontId="2"/>
  </si>
  <si>
    <t>☆</t>
    <phoneticPr fontId="2"/>
  </si>
  <si>
    <t>ＣＯＭＰＡＳＳ発達支援センター守口</t>
    <rPh sb="7" eb="9">
      <t>ハッタツ</t>
    </rPh>
    <rPh sb="9" eb="11">
      <t>シエン</t>
    </rPh>
    <rPh sb="15" eb="17">
      <t>モリグチ</t>
    </rPh>
    <phoneticPr fontId="2"/>
  </si>
  <si>
    <t>06-6991-9138</t>
    <phoneticPr fontId="2"/>
  </si>
  <si>
    <t>06-6991-9139</t>
    <phoneticPr fontId="2"/>
  </si>
  <si>
    <t>570-0002</t>
    <phoneticPr fontId="2"/>
  </si>
  <si>
    <t>守口市佐太中町一丁目３番５号　ピースフルマンション101号室</t>
    <rPh sb="0" eb="3">
      <t>モリグチシ</t>
    </rPh>
    <rPh sb="3" eb="7">
      <t>サタナカマチ</t>
    </rPh>
    <rPh sb="7" eb="10">
      <t>１チョウメ</t>
    </rPh>
    <rPh sb="11" eb="12">
      <t>バン</t>
    </rPh>
    <rPh sb="13" eb="14">
      <t>ゴウ</t>
    </rPh>
    <rPh sb="28" eb="29">
      <t>ゴウ</t>
    </rPh>
    <rPh sb="29" eb="30">
      <t>シツ</t>
    </rPh>
    <phoneticPr fontId="2"/>
  </si>
  <si>
    <t>なないろＳｔｕｄｙ</t>
    <phoneticPr fontId="2"/>
  </si>
  <si>
    <t>072-646-5818</t>
    <phoneticPr fontId="2"/>
  </si>
  <si>
    <t>072-646-6239</t>
    <phoneticPr fontId="2"/>
  </si>
  <si>
    <t>567-0031</t>
    <phoneticPr fontId="2"/>
  </si>
  <si>
    <t>茨木市春日四丁目５番11号　サンハイツ穂積102号室</t>
    <rPh sb="0" eb="3">
      <t>イバラキシ</t>
    </rPh>
    <rPh sb="3" eb="5">
      <t>カスガ</t>
    </rPh>
    <rPh sb="5" eb="8">
      <t>４チョウメ</t>
    </rPh>
    <rPh sb="9" eb="10">
      <t>バン</t>
    </rPh>
    <rPh sb="12" eb="13">
      <t>ゴウ</t>
    </rPh>
    <rPh sb="19" eb="21">
      <t>ホヅミ</t>
    </rPh>
    <rPh sb="24" eb="26">
      <t>ゴウシツ</t>
    </rPh>
    <phoneticPr fontId="2"/>
  </si>
  <si>
    <t>株式会社ドリームリンク</t>
    <rPh sb="0" eb="4">
      <t>カブシキカイシャ</t>
    </rPh>
    <phoneticPr fontId="2"/>
  </si>
  <si>
    <t>株式会社三葉</t>
    <rPh sb="0" eb="4">
      <t>カブシキカイシャ</t>
    </rPh>
    <rPh sb="4" eb="5">
      <t>ミツ</t>
    </rPh>
    <rPh sb="5" eb="6">
      <t>バ</t>
    </rPh>
    <phoneticPr fontId="2"/>
  </si>
  <si>
    <t>なないろＫｉｄｓ２ｎｄ</t>
    <phoneticPr fontId="2"/>
  </si>
  <si>
    <t>072-697-9411</t>
    <phoneticPr fontId="2"/>
  </si>
  <si>
    <t>072-697-9878</t>
    <phoneticPr fontId="2"/>
  </si>
  <si>
    <t>茨木市春日三丁目14番41号　メゾン春日101号室</t>
    <rPh sb="10" eb="11">
      <t>バン</t>
    </rPh>
    <rPh sb="13" eb="14">
      <t>ゴウ</t>
    </rPh>
    <rPh sb="18" eb="20">
      <t>カスガ</t>
    </rPh>
    <rPh sb="23" eb="25">
      <t>ゴウシツ</t>
    </rPh>
    <phoneticPr fontId="2"/>
  </si>
  <si>
    <t>株式会社ドリームリンクプラス</t>
    <rPh sb="0" eb="4">
      <t>カブシキカイシャ</t>
    </rPh>
    <phoneticPr fontId="2"/>
  </si>
  <si>
    <t>562-0012</t>
    <phoneticPr fontId="2"/>
  </si>
  <si>
    <t>072-321-2141</t>
    <phoneticPr fontId="2"/>
  </si>
  <si>
    <t>589-0023</t>
    <phoneticPr fontId="2"/>
  </si>
  <si>
    <t>大阪狭山市大野台二丁目13番3号　２階</t>
    <rPh sb="0" eb="5">
      <t>オオサカサヤマシ</t>
    </rPh>
    <rPh sb="5" eb="8">
      <t>オオノダイ</t>
    </rPh>
    <rPh sb="8" eb="11">
      <t>２チョウメ</t>
    </rPh>
    <rPh sb="13" eb="14">
      <t>バン</t>
    </rPh>
    <rPh sb="15" eb="16">
      <t>ゴウ</t>
    </rPh>
    <rPh sb="18" eb="19">
      <t>カイ</t>
    </rPh>
    <phoneticPr fontId="2"/>
  </si>
  <si>
    <t>合同会社らいとすたっふ</t>
    <rPh sb="0" eb="4">
      <t>ゴウドウカイシャ</t>
    </rPh>
    <phoneticPr fontId="2"/>
  </si>
  <si>
    <t>なないろKids</t>
    <phoneticPr fontId="2"/>
  </si>
  <si>
    <t>072-609-5276</t>
    <phoneticPr fontId="2"/>
  </si>
  <si>
    <t>なないろHome</t>
    <phoneticPr fontId="2"/>
  </si>
  <si>
    <t>072-665-8300</t>
    <phoneticPr fontId="2"/>
  </si>
  <si>
    <t>072-665-8302</t>
    <phoneticPr fontId="2"/>
  </si>
  <si>
    <t>567-0805</t>
    <phoneticPr fontId="2"/>
  </si>
  <si>
    <t>茨木市橋の内二丁目２番26号クボタコーポ１階</t>
    <rPh sb="0" eb="3">
      <t>イバラキシ</t>
    </rPh>
    <rPh sb="3" eb="4">
      <t>ハシ</t>
    </rPh>
    <rPh sb="5" eb="6">
      <t>ウチ</t>
    </rPh>
    <rPh sb="6" eb="7">
      <t>２</t>
    </rPh>
    <rPh sb="7" eb="9">
      <t>チョウメ</t>
    </rPh>
    <rPh sb="10" eb="11">
      <t>バン</t>
    </rPh>
    <rPh sb="13" eb="14">
      <t>ゴウ</t>
    </rPh>
    <rPh sb="21" eb="22">
      <t>カイ</t>
    </rPh>
    <phoneticPr fontId="2"/>
  </si>
  <si>
    <t>072-768-8661</t>
    <phoneticPr fontId="2"/>
  </si>
  <si>
    <t>072-768-8654</t>
    <phoneticPr fontId="2"/>
  </si>
  <si>
    <t>PepABeat</t>
    <phoneticPr fontId="2"/>
  </si>
  <si>
    <t>050-8881-4810</t>
    <phoneticPr fontId="2"/>
  </si>
  <si>
    <t>050-8881-4811</t>
    <phoneticPr fontId="2"/>
  </si>
  <si>
    <t>594-0073</t>
    <phoneticPr fontId="2"/>
  </si>
  <si>
    <t>和泉市和気町二丁目3番7号朝日プラザシティ・サザンパーク商業棟１F</t>
    <rPh sb="0" eb="3">
      <t>イズミシ</t>
    </rPh>
    <rPh sb="3" eb="5">
      <t>ワキ</t>
    </rPh>
    <rPh sb="5" eb="6">
      <t>チョウ</t>
    </rPh>
    <rPh sb="6" eb="9">
      <t>２チョウメ</t>
    </rPh>
    <rPh sb="10" eb="11">
      <t>バン</t>
    </rPh>
    <rPh sb="12" eb="13">
      <t>ゴウ</t>
    </rPh>
    <rPh sb="13" eb="15">
      <t>アサヒ</t>
    </rPh>
    <rPh sb="28" eb="30">
      <t>ショウギョウ</t>
    </rPh>
    <rPh sb="30" eb="31">
      <t>トウ</t>
    </rPh>
    <phoneticPr fontId="2"/>
  </si>
  <si>
    <t>合同会社grandA'stage</t>
    <rPh sb="0" eb="4">
      <t>ゴウドウカイシャ</t>
    </rPh>
    <phoneticPr fontId="2"/>
  </si>
  <si>
    <t>LINO</t>
    <phoneticPr fontId="2"/>
  </si>
  <si>
    <t>０７２１－２６－９９２１</t>
    <phoneticPr fontId="2"/>
  </si>
  <si>
    <t>ー</t>
    <phoneticPr fontId="2"/>
  </si>
  <si>
    <t>586-0024</t>
    <phoneticPr fontId="2"/>
  </si>
  <si>
    <t>社会福祉法人ぬくもり</t>
    <rPh sb="0" eb="6">
      <t>シャカイフクシホウジン</t>
    </rPh>
    <phoneticPr fontId="2"/>
  </si>
  <si>
    <t>ファミリアキッズ守口</t>
    <rPh sb="8" eb="10">
      <t>モリグチ</t>
    </rPh>
    <phoneticPr fontId="2"/>
  </si>
  <si>
    <t>06-6916-5581</t>
    <phoneticPr fontId="2"/>
  </si>
  <si>
    <t>06-6916-5582</t>
    <phoneticPr fontId="2"/>
  </si>
  <si>
    <t>570-0017</t>
    <phoneticPr fontId="2"/>
  </si>
  <si>
    <t>守口市佐太東町一丁目38番2号REMY佐太ビル2階</t>
    <rPh sb="0" eb="3">
      <t>モリグチシ</t>
    </rPh>
    <rPh sb="3" eb="5">
      <t>サタ</t>
    </rPh>
    <rPh sb="5" eb="6">
      <t>ヒガシ</t>
    </rPh>
    <rPh sb="6" eb="7">
      <t>マチ</t>
    </rPh>
    <rPh sb="7" eb="10">
      <t>１チョウメ</t>
    </rPh>
    <rPh sb="12" eb="13">
      <t>バン</t>
    </rPh>
    <rPh sb="14" eb="15">
      <t>ゴウ</t>
    </rPh>
    <rPh sb="19" eb="21">
      <t>サタ</t>
    </rPh>
    <rPh sb="24" eb="25">
      <t>カイ</t>
    </rPh>
    <phoneticPr fontId="2"/>
  </si>
  <si>
    <t>株式会社S&amp;S</t>
    <rPh sb="0" eb="4">
      <t>カブシキカイシャ</t>
    </rPh>
    <phoneticPr fontId="2"/>
  </si>
  <si>
    <t>06-6115-5778</t>
    <phoneticPr fontId="2"/>
  </si>
  <si>
    <t>570-0081</t>
    <phoneticPr fontId="2"/>
  </si>
  <si>
    <t>守口市日吉町二丁目14番8号ハイタウン日吉町コーポ1階</t>
    <rPh sb="0" eb="3">
      <t>モリグチシ</t>
    </rPh>
    <rPh sb="13" eb="14">
      <t>ゴウ</t>
    </rPh>
    <rPh sb="19" eb="22">
      <t>ヒヨシチョウ</t>
    </rPh>
    <rPh sb="26" eb="27">
      <t>カイ</t>
    </rPh>
    <phoneticPr fontId="2"/>
  </si>
  <si>
    <t>株式会社あさがおねっと</t>
    <rPh sb="0" eb="4">
      <t>カブシキカイシャ</t>
    </rPh>
    <phoneticPr fontId="2"/>
  </si>
  <si>
    <t>どんぐり　交野店</t>
    <rPh sb="5" eb="7">
      <t>カタノ</t>
    </rPh>
    <rPh sb="7" eb="8">
      <t>テン</t>
    </rPh>
    <phoneticPr fontId="2"/>
  </si>
  <si>
    <t>072-865-3457</t>
    <phoneticPr fontId="2"/>
  </si>
  <si>
    <t>576-0051</t>
    <phoneticPr fontId="2"/>
  </si>
  <si>
    <t>交野市倉治八丁目11番5号</t>
    <rPh sb="0" eb="3">
      <t>カタノシ</t>
    </rPh>
    <rPh sb="3" eb="5">
      <t>クラジ</t>
    </rPh>
    <rPh sb="5" eb="8">
      <t>８チョウメ</t>
    </rPh>
    <rPh sb="10" eb="11">
      <t>バン</t>
    </rPh>
    <rPh sb="12" eb="13">
      <t>ゴウ</t>
    </rPh>
    <phoneticPr fontId="2"/>
  </si>
  <si>
    <t>株式会社どんぐりの里</t>
    <rPh sb="0" eb="4">
      <t>カブシキカイシャ</t>
    </rPh>
    <rPh sb="9" eb="10">
      <t>サト</t>
    </rPh>
    <phoneticPr fontId="2"/>
  </si>
  <si>
    <t>580-0003</t>
    <phoneticPr fontId="2"/>
  </si>
  <si>
    <t>06-6904-1010</t>
    <phoneticPr fontId="2"/>
  </si>
  <si>
    <t>大東市平野屋一丁目１番２号フラットカキノキＢ１Ｆ</t>
    <rPh sb="0" eb="3">
      <t>ダイトウシ</t>
    </rPh>
    <rPh sb="3" eb="5">
      <t>ヒラノ</t>
    </rPh>
    <rPh sb="5" eb="6">
      <t>ヤ</t>
    </rPh>
    <rPh sb="6" eb="9">
      <t>イッチョウメ</t>
    </rPh>
    <rPh sb="10" eb="11">
      <t>バン</t>
    </rPh>
    <rPh sb="12" eb="13">
      <t>ゴウ</t>
    </rPh>
    <phoneticPr fontId="2"/>
  </si>
  <si>
    <t>きららジュニア</t>
    <phoneticPr fontId="2"/>
  </si>
  <si>
    <t>06-6998-1470</t>
    <phoneticPr fontId="2"/>
  </si>
  <si>
    <t>06-6998-1471</t>
    <phoneticPr fontId="2"/>
  </si>
  <si>
    <t>570-0084</t>
    <phoneticPr fontId="2"/>
  </si>
  <si>
    <t>守口市緑町1番4号T's Cube緑町201</t>
    <rPh sb="6" eb="7">
      <t>バン</t>
    </rPh>
    <rPh sb="8" eb="9">
      <t>ゴウ</t>
    </rPh>
    <rPh sb="17" eb="18">
      <t>ミドリ</t>
    </rPh>
    <rPh sb="18" eb="19">
      <t>マチ</t>
    </rPh>
    <phoneticPr fontId="2"/>
  </si>
  <si>
    <t>一般社団法人芳緑会</t>
    <rPh sb="0" eb="6">
      <t>イッパンシャダンホウジン</t>
    </rPh>
    <rPh sb="6" eb="7">
      <t>ホウ</t>
    </rPh>
    <rPh sb="7" eb="8">
      <t>リョク</t>
    </rPh>
    <rPh sb="8" eb="9">
      <t>カイ</t>
    </rPh>
    <phoneticPr fontId="2"/>
  </si>
  <si>
    <t>TANGO三日市駅前校</t>
    <rPh sb="5" eb="8">
      <t>ミッカイチ</t>
    </rPh>
    <rPh sb="8" eb="10">
      <t>エキマエ</t>
    </rPh>
    <rPh sb="10" eb="11">
      <t>コウ</t>
    </rPh>
    <phoneticPr fontId="2"/>
  </si>
  <si>
    <t>070-8455-5559</t>
    <phoneticPr fontId="2"/>
  </si>
  <si>
    <t>0721-81-8851</t>
    <phoneticPr fontId="2"/>
  </si>
  <si>
    <t>586-0046</t>
    <phoneticPr fontId="2"/>
  </si>
  <si>
    <t>河内長野市中片添町３番１号カタヤビル202号室</t>
    <rPh sb="0" eb="5">
      <t>カワチナガノシ</t>
    </rPh>
    <phoneticPr fontId="2"/>
  </si>
  <si>
    <t>有限会社ライフアップ</t>
    <rPh sb="0" eb="2">
      <t>ユウゲン</t>
    </rPh>
    <rPh sb="2" eb="4">
      <t>カイシャ</t>
    </rPh>
    <phoneticPr fontId="2"/>
  </si>
  <si>
    <t>ゴールズスポーツ教室</t>
    <rPh sb="8" eb="10">
      <t>キョウシツ</t>
    </rPh>
    <phoneticPr fontId="2"/>
  </si>
  <si>
    <t>072-381-5049</t>
    <phoneticPr fontId="2"/>
  </si>
  <si>
    <t>072-381-8245</t>
    <phoneticPr fontId="2"/>
  </si>
  <si>
    <t>574-0022</t>
    <phoneticPr fontId="2"/>
  </si>
  <si>
    <t>大東市平野屋一丁目１番２号フラットカキノキ１Ｆ</t>
    <phoneticPr fontId="2"/>
  </si>
  <si>
    <t>合同会社GOALS</t>
    <rPh sb="0" eb="4">
      <t>ゴウドウガイシャ</t>
    </rPh>
    <phoneticPr fontId="2"/>
  </si>
  <si>
    <t>放課後等デイサービス　ウィズ・ユー門真</t>
    <phoneticPr fontId="2"/>
  </si>
  <si>
    <t>06-6904-7272</t>
    <phoneticPr fontId="2"/>
  </si>
  <si>
    <t>06-6904-7273</t>
    <phoneticPr fontId="2"/>
  </si>
  <si>
    <t>571-0041</t>
    <phoneticPr fontId="2"/>
  </si>
  <si>
    <t>門真市柳町12番22号　KIRA古川橋1階</t>
    <rPh sb="0" eb="2">
      <t>カドマシ</t>
    </rPh>
    <rPh sb="2" eb="4">
      <t>ヤナギマチ</t>
    </rPh>
    <rPh sb="6" eb="7">
      <t>バン</t>
    </rPh>
    <rPh sb="9" eb="10">
      <t>ゴウ</t>
    </rPh>
    <rPh sb="15" eb="18">
      <t>フルカワバシ</t>
    </rPh>
    <rPh sb="19" eb="20">
      <t>カイ</t>
    </rPh>
    <phoneticPr fontId="2"/>
  </si>
  <si>
    <t>有信アクロス株式会社</t>
    <rPh sb="0" eb="2">
      <t>ユウシン</t>
    </rPh>
    <rPh sb="6" eb="8">
      <t>カブシキ</t>
    </rPh>
    <rPh sb="8" eb="10">
      <t>カイシャ</t>
    </rPh>
    <phoneticPr fontId="2"/>
  </si>
  <si>
    <t>社会福祉法人のぼり藤</t>
    <rPh sb="0" eb="6">
      <t>シャカイフクシホウジン</t>
    </rPh>
    <rPh sb="9" eb="10">
      <t>フジ</t>
    </rPh>
    <phoneticPr fontId="2"/>
  </si>
  <si>
    <t>072-349-1785</t>
    <phoneticPr fontId="2"/>
  </si>
  <si>
    <t>072-349-1786</t>
    <phoneticPr fontId="2"/>
  </si>
  <si>
    <t>松原市田井城１丁目６番２２号１階１F-B号室</t>
    <rPh sb="3" eb="4">
      <t>タ</t>
    </rPh>
    <rPh sb="4" eb="5">
      <t>イ</t>
    </rPh>
    <rPh sb="5" eb="6">
      <t>シロ</t>
    </rPh>
    <rPh sb="7" eb="9">
      <t>チョウメ</t>
    </rPh>
    <rPh sb="10" eb="11">
      <t>バン</t>
    </rPh>
    <rPh sb="13" eb="14">
      <t>ゴウ</t>
    </rPh>
    <phoneticPr fontId="2"/>
  </si>
  <si>
    <t>580-0044</t>
    <phoneticPr fontId="2"/>
  </si>
  <si>
    <t>株式会社LIBO</t>
    <rPh sb="0" eb="4">
      <t>カブシキカイシャ</t>
    </rPh>
    <phoneticPr fontId="2"/>
  </si>
  <si>
    <t>放課後等デイサービスＢＡ－ＮＡはぐらざき</t>
  </si>
  <si>
    <t>072-466-8302</t>
    <phoneticPr fontId="2"/>
  </si>
  <si>
    <t>072-466-8303</t>
    <phoneticPr fontId="2"/>
  </si>
  <si>
    <t>598-0037</t>
    <phoneticPr fontId="2"/>
  </si>
  <si>
    <t>泉佐野市羽倉崎上町三丁目２番32</t>
    <rPh sb="0" eb="4">
      <t>イズミサノシ</t>
    </rPh>
    <rPh sb="4" eb="7">
      <t>ハグラザキ</t>
    </rPh>
    <rPh sb="7" eb="9">
      <t>ウエマチ</t>
    </rPh>
    <rPh sb="9" eb="12">
      <t>３チョウメ</t>
    </rPh>
    <rPh sb="13" eb="14">
      <t>バン</t>
    </rPh>
    <phoneticPr fontId="2"/>
  </si>
  <si>
    <t>株式会社トライズ</t>
    <rPh sb="0" eb="4">
      <t>カブシキガイシャ</t>
    </rPh>
    <phoneticPr fontId="2"/>
  </si>
  <si>
    <t>2751920394</t>
  </si>
  <si>
    <t>ふぁみりずむ</t>
    <phoneticPr fontId="2"/>
  </si>
  <si>
    <t>080-3806-2558</t>
    <phoneticPr fontId="2"/>
  </si>
  <si>
    <t>072-813-7237</t>
    <phoneticPr fontId="2"/>
  </si>
  <si>
    <t>合同会社Ｉ　ｓｔａｒ　Ｌａｂ</t>
  </si>
  <si>
    <t>はぐハウスⅢ</t>
    <phoneticPr fontId="2"/>
  </si>
  <si>
    <t>0725-41-0089</t>
    <phoneticPr fontId="2"/>
  </si>
  <si>
    <t>0725-41-0099</t>
    <phoneticPr fontId="2"/>
  </si>
  <si>
    <t>594-0052</t>
    <phoneticPr fontId="2"/>
  </si>
  <si>
    <t>和泉市阪本町17番1号</t>
  </si>
  <si>
    <t>ＩＯＳメディカルケア株式会社</t>
  </si>
  <si>
    <t>☆</t>
    <phoneticPr fontId="2"/>
  </si>
  <si>
    <t>放課後等デイサービス　ウィズ・ユー箕面</t>
  </si>
  <si>
    <t>072-736-8217</t>
    <phoneticPr fontId="2"/>
  </si>
  <si>
    <t>562-0011</t>
    <phoneticPr fontId="2"/>
  </si>
  <si>
    <t>株式会社神戸物語</t>
    <rPh sb="0" eb="4">
      <t>カブシキガイシャ</t>
    </rPh>
    <rPh sb="4" eb="8">
      <t>コウベモノガタリ</t>
    </rPh>
    <phoneticPr fontId="2"/>
  </si>
  <si>
    <t>ハイチーズ</t>
    <phoneticPr fontId="2"/>
  </si>
  <si>
    <t>オンユアサイド株式会社</t>
    <rPh sb="7" eb="11">
      <t>カブシキガイシャ</t>
    </rPh>
    <phoneticPr fontId="2"/>
  </si>
  <si>
    <t>株式会社シンシアリティー</t>
    <rPh sb="0" eb="3">
      <t>カブシキガイシャ</t>
    </rPh>
    <phoneticPr fontId="2"/>
  </si>
  <si>
    <t>リールスメディカル茨木玉島台</t>
    <rPh sb="9" eb="11">
      <t>イバラキ</t>
    </rPh>
    <rPh sb="11" eb="14">
      <t>タマシマダイ</t>
    </rPh>
    <phoneticPr fontId="2"/>
  </si>
  <si>
    <t>リールスメイト千里丘</t>
    <phoneticPr fontId="2"/>
  </si>
  <si>
    <t>リールスメイト摂津別府</t>
    <rPh sb="7" eb="9">
      <t>セッツ</t>
    </rPh>
    <rPh sb="9" eb="11">
      <t>ベップ</t>
    </rPh>
    <phoneticPr fontId="2"/>
  </si>
  <si>
    <t>ハーティワン桃園</t>
    <rPh sb="6" eb="8">
      <t>モモゾノ</t>
    </rPh>
    <phoneticPr fontId="2"/>
  </si>
  <si>
    <t>072-737-4836</t>
    <phoneticPr fontId="2"/>
  </si>
  <si>
    <t>072-767-9717</t>
    <phoneticPr fontId="2"/>
  </si>
  <si>
    <t>563-0045</t>
    <phoneticPr fontId="2"/>
  </si>
  <si>
    <t>池田市桃園一丁目7番18号スプリングリバーⅡ101</t>
    <rPh sb="0" eb="3">
      <t>イケダシ</t>
    </rPh>
    <rPh sb="3" eb="5">
      <t>モモゾノ</t>
    </rPh>
    <rPh sb="5" eb="8">
      <t>1チョウメ</t>
    </rPh>
    <rPh sb="9" eb="10">
      <t>バン</t>
    </rPh>
    <rPh sb="12" eb="13">
      <t>ゴウ</t>
    </rPh>
    <phoneticPr fontId="2"/>
  </si>
  <si>
    <t>有限会社三宮企画</t>
    <rPh sb="0" eb="4">
      <t>ユウゲンカイシャ</t>
    </rPh>
    <rPh sb="4" eb="6">
      <t>サンノミヤ</t>
    </rPh>
    <rPh sb="6" eb="8">
      <t>キカク</t>
    </rPh>
    <phoneticPr fontId="2"/>
  </si>
  <si>
    <t>スポーツアカデミー高石</t>
    <rPh sb="9" eb="11">
      <t>タカイシ</t>
    </rPh>
    <phoneticPr fontId="2"/>
  </si>
  <si>
    <t>072-247-7274</t>
    <phoneticPr fontId="2"/>
  </si>
  <si>
    <t>072-247-7142</t>
    <phoneticPr fontId="2"/>
  </si>
  <si>
    <t>592-0014</t>
    <phoneticPr fontId="2"/>
  </si>
  <si>
    <t>高石市綾園七丁目3番35号櫛谷ビル101</t>
    <rPh sb="0" eb="3">
      <t>タカイシシ</t>
    </rPh>
    <rPh sb="3" eb="5">
      <t>アヤゾノ</t>
    </rPh>
    <rPh sb="5" eb="8">
      <t>7チョウメ</t>
    </rPh>
    <rPh sb="9" eb="10">
      <t>バン</t>
    </rPh>
    <rPh sb="12" eb="13">
      <t>ゴウ</t>
    </rPh>
    <rPh sb="13" eb="15">
      <t>クシタニ</t>
    </rPh>
    <phoneticPr fontId="2"/>
  </si>
  <si>
    <t>株式会社赤い糸</t>
    <rPh sb="0" eb="4">
      <t>カブシキガイシャ</t>
    </rPh>
    <rPh sb="4" eb="5">
      <t>アカ</t>
    </rPh>
    <rPh sb="6" eb="7">
      <t>イト</t>
    </rPh>
    <phoneticPr fontId="2"/>
  </si>
  <si>
    <t>ＬＩＦＥ　ＳＴＡＮＤ　ＵＰ</t>
  </si>
  <si>
    <t>就労準備型放課後等デイサービス　グラン</t>
  </si>
  <si>
    <t>藤井寺市野中一丁目97番地１第３セイワビル２－１Ａ号室</t>
  </si>
  <si>
    <t>株式会社ＩＬＩＦＥ</t>
  </si>
  <si>
    <t>合同会社リアン</t>
  </si>
  <si>
    <t>072-959-7337</t>
    <phoneticPr fontId="2"/>
  </si>
  <si>
    <t>072-959-7739</t>
    <phoneticPr fontId="2"/>
  </si>
  <si>
    <t>583-0014</t>
    <phoneticPr fontId="2"/>
  </si>
  <si>
    <t>072-959-6636</t>
    <phoneticPr fontId="2"/>
  </si>
  <si>
    <t>072-959-6635</t>
    <phoneticPr fontId="2"/>
  </si>
  <si>
    <t>583-0017</t>
    <phoneticPr fontId="2"/>
  </si>
  <si>
    <t>リールスメイト茨木郡</t>
    <rPh sb="7" eb="9">
      <t>イバラキ</t>
    </rPh>
    <rPh sb="9" eb="10">
      <t>グン</t>
    </rPh>
    <phoneticPr fontId="2"/>
  </si>
  <si>
    <t>072-321-9061</t>
    <phoneticPr fontId="2"/>
  </si>
  <si>
    <t>072-249-6172</t>
    <phoneticPr fontId="2"/>
  </si>
  <si>
    <t>0725-24-4030</t>
    <phoneticPr fontId="2"/>
  </si>
  <si>
    <t>0725-51-7333</t>
    <phoneticPr fontId="2"/>
  </si>
  <si>
    <t>0725-51-7336</t>
    <phoneticPr fontId="2"/>
  </si>
  <si>
    <t>政令市・中核市HPリンク先一覧（大阪府HP)</t>
    <rPh sb="0" eb="3">
      <t>セイレイシ</t>
    </rPh>
    <rPh sb="4" eb="7">
      <t>チュウカクシ</t>
    </rPh>
    <rPh sb="12" eb="13">
      <t>サキ</t>
    </rPh>
    <rPh sb="13" eb="15">
      <t>イチラン</t>
    </rPh>
    <rPh sb="16" eb="19">
      <t>オオサカフ</t>
    </rPh>
    <phoneticPr fontId="2"/>
  </si>
  <si>
    <t>◆　下記の外部サイトでも事業所情報の検索が可能です。</t>
    <rPh sb="2" eb="4">
      <t>カキ</t>
    </rPh>
    <rPh sb="5" eb="7">
      <t>ガイブ</t>
    </rPh>
    <rPh sb="12" eb="15">
      <t>ジギョウショ</t>
    </rPh>
    <rPh sb="15" eb="17">
      <t>ジョウホウ</t>
    </rPh>
    <rPh sb="18" eb="20">
      <t>ケンサク</t>
    </rPh>
    <rPh sb="21" eb="23">
      <t>カノウ</t>
    </rPh>
    <phoneticPr fontId="2"/>
  </si>
  <si>
    <t>◆　各市への権限移譲について</t>
    <rPh sb="2" eb="3">
      <t>カク</t>
    </rPh>
    <rPh sb="3" eb="4">
      <t>シ</t>
    </rPh>
    <rPh sb="6" eb="10">
      <t>ケンゲンイジョウ</t>
    </rPh>
    <phoneticPr fontId="2"/>
  </si>
  <si>
    <t>◆　児童発達支援センター・障害児入所施設については、別データを参照してください。</t>
    <rPh sb="2" eb="8">
      <t>ジドウハッタツシエン</t>
    </rPh>
    <rPh sb="13" eb="16">
      <t>ショウガイジ</t>
    </rPh>
    <rPh sb="16" eb="18">
      <t>ニュウショ</t>
    </rPh>
    <rPh sb="18" eb="20">
      <t>シセツ</t>
    </rPh>
    <rPh sb="26" eb="27">
      <t>ベツ</t>
    </rPh>
    <rPh sb="31" eb="33">
      <t>サンショウ</t>
    </rPh>
    <phoneticPr fontId="2"/>
  </si>
  <si>
    <t>障害福祉サービス等情報検索（WAMNET)</t>
    <rPh sb="0" eb="2">
      <t>ショウガイ</t>
    </rPh>
    <rPh sb="2" eb="4">
      <t>フクシ</t>
    </rPh>
    <rPh sb="8" eb="9">
      <t>トウ</t>
    </rPh>
    <rPh sb="9" eb="11">
      <t>ジョウホウ</t>
    </rPh>
    <rPh sb="11" eb="13">
      <t>ケンサク</t>
    </rPh>
    <phoneticPr fontId="2"/>
  </si>
  <si>
    <t>　　※ 政令市（大阪市・堺市）・中核市（高槻市・東大阪市・豊中市・枚方市・八尾市・寝屋川市・吹田市）は、</t>
    <phoneticPr fontId="2"/>
  </si>
  <si>
    <t>　　　  各市に指定・指導権限があります。</t>
    <phoneticPr fontId="2"/>
  </si>
  <si>
    <t>072-720-7522</t>
    <phoneticPr fontId="2"/>
  </si>
  <si>
    <t>072-720-7523</t>
    <phoneticPr fontId="2"/>
  </si>
  <si>
    <t>562-0003</t>
    <phoneticPr fontId="2"/>
  </si>
  <si>
    <t>箕面市西小路二丁目７番16号　箕面朝日ビル203</t>
    <rPh sb="0" eb="3">
      <t>ミノオシ</t>
    </rPh>
    <rPh sb="3" eb="6">
      <t>ニシショウジ</t>
    </rPh>
    <rPh sb="6" eb="9">
      <t>2チョウメ</t>
    </rPh>
    <rPh sb="10" eb="11">
      <t>バン</t>
    </rPh>
    <rPh sb="13" eb="14">
      <t>ゴウ</t>
    </rPh>
    <rPh sb="15" eb="17">
      <t>ミノオ</t>
    </rPh>
    <rPh sb="17" eb="19">
      <t>アサヒ</t>
    </rPh>
    <phoneticPr fontId="2"/>
  </si>
  <si>
    <t>箕面市如意谷四丁目１番15号　サニーヒル箕面201号</t>
    <rPh sb="10" eb="11">
      <t>バン</t>
    </rPh>
    <rPh sb="13" eb="14">
      <t>ゴウ</t>
    </rPh>
    <phoneticPr fontId="22"/>
  </si>
  <si>
    <t>LaZo株式会社</t>
    <rPh sb="4" eb="8">
      <t>カブシキガイシャ</t>
    </rPh>
    <phoneticPr fontId="2"/>
  </si>
  <si>
    <t>072-465-6555</t>
    <phoneticPr fontId="2"/>
  </si>
  <si>
    <t>072-465-6556</t>
    <phoneticPr fontId="2"/>
  </si>
  <si>
    <t>590-0501</t>
    <phoneticPr fontId="2"/>
  </si>
  <si>
    <t>泉南市兎田1103番地19</t>
    <rPh sb="0" eb="3">
      <t>センナンシ</t>
    </rPh>
    <rPh sb="3" eb="5">
      <t>ウサイダ</t>
    </rPh>
    <rPh sb="9" eb="11">
      <t>バンチ</t>
    </rPh>
    <phoneticPr fontId="2"/>
  </si>
  <si>
    <t>株式会社いのちの木</t>
    <rPh sb="0" eb="4">
      <t>カブシキガイシャ</t>
    </rPh>
    <rPh sb="8" eb="9">
      <t>キ</t>
    </rPh>
    <phoneticPr fontId="2"/>
  </si>
  <si>
    <t>ふわふわり</t>
    <phoneticPr fontId="2"/>
  </si>
  <si>
    <t>072-894-7800</t>
    <phoneticPr fontId="2"/>
  </si>
  <si>
    <t>072-894-7801</t>
    <phoneticPr fontId="2"/>
  </si>
  <si>
    <t>576-0051</t>
    <phoneticPr fontId="2"/>
  </si>
  <si>
    <t>交野市倉治七丁目32番8号ハイム桜道101号室</t>
    <rPh sb="0" eb="3">
      <t>カタノシ</t>
    </rPh>
    <rPh sb="3" eb="5">
      <t>クラジ</t>
    </rPh>
    <rPh sb="5" eb="8">
      <t>7チョウメ</t>
    </rPh>
    <rPh sb="10" eb="11">
      <t>バン</t>
    </rPh>
    <rPh sb="12" eb="13">
      <t>ゴウ</t>
    </rPh>
    <rPh sb="16" eb="18">
      <t>サクラミチ</t>
    </rPh>
    <rPh sb="21" eb="23">
      <t>ゴウシツ</t>
    </rPh>
    <phoneticPr fontId="2"/>
  </si>
  <si>
    <t>株式会社にじいろ</t>
    <rPh sb="0" eb="4">
      <t>カブシキガイシャ</t>
    </rPh>
    <phoneticPr fontId="2"/>
  </si>
  <si>
    <t>進学と就職支援あなたが宝モノ泉南兎田教室</t>
    <rPh sb="0" eb="2">
      <t>シンガク</t>
    </rPh>
    <rPh sb="3" eb="5">
      <t>シュウショク</t>
    </rPh>
    <rPh sb="5" eb="7">
      <t>シエン</t>
    </rPh>
    <rPh sb="11" eb="12">
      <t>タカラ</t>
    </rPh>
    <rPh sb="14" eb="20">
      <t>センナンウサギダキョウシツ</t>
    </rPh>
    <phoneticPr fontId="2"/>
  </si>
  <si>
    <t>羽曳野市はびきの五丁目２２－５アモール２０１</t>
    <phoneticPr fontId="2"/>
  </si>
  <si>
    <t>072-979-7021</t>
  </si>
  <si>
    <t>072-979-7022</t>
  </si>
  <si>
    <t>あしあと・ぷらいむ</t>
    <phoneticPr fontId="2"/>
  </si>
  <si>
    <t>株式会社フットステップ</t>
    <phoneticPr fontId="2"/>
  </si>
  <si>
    <t>589-0022</t>
    <phoneticPr fontId="2"/>
  </si>
  <si>
    <t>まんてん狭山西山台第１教室</t>
    <rPh sb="4" eb="6">
      <t>サヤマ</t>
    </rPh>
    <rPh sb="6" eb="9">
      <t>ニシヤマダイ</t>
    </rPh>
    <rPh sb="9" eb="10">
      <t>ダイ</t>
    </rPh>
    <rPh sb="11" eb="13">
      <t>キョウシツ</t>
    </rPh>
    <phoneticPr fontId="2"/>
  </si>
  <si>
    <t>株式会社まんてんプラス</t>
    <rPh sb="0" eb="4">
      <t>カブシキカイシャ</t>
    </rPh>
    <phoneticPr fontId="2"/>
  </si>
  <si>
    <t>まんてん狭山西山台第2教室</t>
    <rPh sb="4" eb="6">
      <t>サヤマ</t>
    </rPh>
    <rPh sb="6" eb="9">
      <t>ニシヤマダイ</t>
    </rPh>
    <rPh sb="9" eb="10">
      <t>ダイ</t>
    </rPh>
    <rPh sb="11" eb="13">
      <t>キョウシツ</t>
    </rPh>
    <phoneticPr fontId="2"/>
  </si>
  <si>
    <t>まんてん狭山西山台第3教室</t>
    <rPh sb="4" eb="6">
      <t>サヤマ</t>
    </rPh>
    <rPh sb="6" eb="9">
      <t>ニシヤマダイ</t>
    </rPh>
    <rPh sb="9" eb="10">
      <t>ダイ</t>
    </rPh>
    <rPh sb="11" eb="13">
      <t>キョウシツ</t>
    </rPh>
    <phoneticPr fontId="2"/>
  </si>
  <si>
    <t>072-814-7756</t>
    <phoneticPr fontId="2"/>
  </si>
  <si>
    <t>大阪狭山市西山台三丁目2番4号　1階</t>
    <rPh sb="8" eb="9">
      <t>3</t>
    </rPh>
    <rPh sb="9" eb="11">
      <t>チョウメ</t>
    </rPh>
    <rPh sb="12" eb="13">
      <t>バン</t>
    </rPh>
    <rPh sb="14" eb="15">
      <t>ゴウ</t>
    </rPh>
    <phoneticPr fontId="2"/>
  </si>
  <si>
    <t>072-289-8995</t>
    <phoneticPr fontId="2"/>
  </si>
  <si>
    <t>072-289-8994</t>
    <phoneticPr fontId="2"/>
  </si>
  <si>
    <t>アイアムいずみ</t>
    <phoneticPr fontId="2"/>
  </si>
  <si>
    <t>072-558-7845</t>
    <phoneticPr fontId="2"/>
  </si>
  <si>
    <t>072-558-7846</t>
    <phoneticPr fontId="2"/>
  </si>
  <si>
    <t>594-1156</t>
    <phoneticPr fontId="2"/>
  </si>
  <si>
    <t>和泉市内田町四丁目３番11号</t>
    <rPh sb="0" eb="3">
      <t>イズミシ</t>
    </rPh>
    <rPh sb="3" eb="6">
      <t>ウチダチョウ</t>
    </rPh>
    <rPh sb="6" eb="9">
      <t>ヨンチョウメ</t>
    </rPh>
    <rPh sb="10" eb="11">
      <t>バン</t>
    </rPh>
    <rPh sb="13" eb="14">
      <t>ゴウ</t>
    </rPh>
    <phoneticPr fontId="2"/>
  </si>
  <si>
    <t>株式会社アイアム</t>
    <rPh sb="0" eb="4">
      <t>カブシキガイシャ</t>
    </rPh>
    <phoneticPr fontId="2"/>
  </si>
  <si>
    <t>072-737-8392</t>
    <phoneticPr fontId="2"/>
  </si>
  <si>
    <t>072-737-8399</t>
    <phoneticPr fontId="2"/>
  </si>
  <si>
    <t>562-0041</t>
    <phoneticPr fontId="2"/>
  </si>
  <si>
    <t>箕面市桜一丁目１番１号　ジョイタウン佐久良２階C号室</t>
    <rPh sb="0" eb="3">
      <t>ミノオシ</t>
    </rPh>
    <rPh sb="3" eb="4">
      <t>サクラ</t>
    </rPh>
    <rPh sb="4" eb="7">
      <t>1チョウメ</t>
    </rPh>
    <rPh sb="8" eb="9">
      <t>バン</t>
    </rPh>
    <rPh sb="10" eb="11">
      <t>ゴウ</t>
    </rPh>
    <rPh sb="18" eb="21">
      <t>サクラ</t>
    </rPh>
    <rPh sb="22" eb="23">
      <t>カイ</t>
    </rPh>
    <rPh sb="24" eb="26">
      <t>ゴウシツ</t>
    </rPh>
    <phoneticPr fontId="2"/>
  </si>
  <si>
    <t>えーる</t>
    <phoneticPr fontId="2"/>
  </si>
  <si>
    <t>583-099１</t>
    <phoneticPr fontId="2"/>
  </si>
  <si>
    <t>南河内郡太子町大字春日103番地の47</t>
    <rPh sb="0" eb="3">
      <t>ミナミカワチ</t>
    </rPh>
    <rPh sb="3" eb="4">
      <t>グン</t>
    </rPh>
    <rPh sb="4" eb="6">
      <t>タイシ</t>
    </rPh>
    <rPh sb="6" eb="7">
      <t>チョウ</t>
    </rPh>
    <rPh sb="7" eb="9">
      <t>オオアザ</t>
    </rPh>
    <rPh sb="9" eb="11">
      <t>カスガ</t>
    </rPh>
    <rPh sb="14" eb="15">
      <t>バン</t>
    </rPh>
    <rPh sb="15" eb="16">
      <t>チ</t>
    </rPh>
    <phoneticPr fontId="2"/>
  </si>
  <si>
    <t>株式会社　雅板金工業</t>
    <rPh sb="0" eb="4">
      <t>カブシキガイシャ</t>
    </rPh>
    <rPh sb="5" eb="6">
      <t>マサ</t>
    </rPh>
    <rPh sb="6" eb="8">
      <t>バンキン</t>
    </rPh>
    <rPh sb="8" eb="10">
      <t>コウギョウ</t>
    </rPh>
    <phoneticPr fontId="2"/>
  </si>
  <si>
    <t>オーパ・ネクスト</t>
    <phoneticPr fontId="2"/>
  </si>
  <si>
    <t>072-479-8380</t>
    <phoneticPr fontId="2"/>
  </si>
  <si>
    <t>072-479-8381</t>
    <phoneticPr fontId="2"/>
  </si>
  <si>
    <t>590-0522</t>
    <phoneticPr fontId="2"/>
  </si>
  <si>
    <t>株式会社GEN</t>
    <rPh sb="0" eb="4">
      <t>カブシキガイシャ</t>
    </rPh>
    <phoneticPr fontId="2"/>
  </si>
  <si>
    <t>泉南市信達牧野584番地２　川口店舗２階</t>
    <rPh sb="0" eb="3">
      <t>センナンシ</t>
    </rPh>
    <rPh sb="3" eb="7">
      <t>シンダチマキノ</t>
    </rPh>
    <rPh sb="10" eb="12">
      <t>バンチ</t>
    </rPh>
    <rPh sb="14" eb="18">
      <t>カワグチテンポ</t>
    </rPh>
    <rPh sb="19" eb="20">
      <t>カイ</t>
    </rPh>
    <phoneticPr fontId="2"/>
  </si>
  <si>
    <t>072-665-9226</t>
    <phoneticPr fontId="2"/>
  </si>
  <si>
    <t>岸和田市春木泉町10番33号　宮城ビル１階</t>
    <rPh sb="0" eb="4">
      <t>キシワダシ</t>
    </rPh>
    <rPh sb="4" eb="6">
      <t>ハルキ</t>
    </rPh>
    <rPh sb="6" eb="8">
      <t>イズミマチ</t>
    </rPh>
    <rPh sb="10" eb="11">
      <t>バン</t>
    </rPh>
    <rPh sb="13" eb="14">
      <t>ゴウ</t>
    </rPh>
    <rPh sb="15" eb="17">
      <t>ミヤギ</t>
    </rPh>
    <rPh sb="20" eb="21">
      <t>カイ</t>
    </rPh>
    <phoneticPr fontId="2"/>
  </si>
  <si>
    <t>株式会社スズヤ</t>
    <rPh sb="0" eb="3">
      <t>カブシキガイシャ</t>
    </rPh>
    <phoneticPr fontId="2"/>
  </si>
  <si>
    <t>児童発達支援・放課後等デイサービスＯｈａｎａ・Pono</t>
    <phoneticPr fontId="2"/>
  </si>
  <si>
    <t>合同会社Ohana</t>
    <rPh sb="0" eb="3">
      <t>ゴウドウガイシャ</t>
    </rPh>
    <phoneticPr fontId="2"/>
  </si>
  <si>
    <t>５９６－００３５</t>
    <phoneticPr fontId="2"/>
  </si>
  <si>
    <t>０７２－４３７－１０１１</t>
    <phoneticPr fontId="2"/>
  </si>
  <si>
    <t>５９６－００２３</t>
    <phoneticPr fontId="2"/>
  </si>
  <si>
    <t>０７２－４９６－６７８２</t>
    <phoneticPr fontId="2"/>
  </si>
  <si>
    <t>岸和田市八幡町１番10号１階</t>
    <rPh sb="0" eb="4">
      <t>キシワダシ</t>
    </rPh>
    <rPh sb="4" eb="6">
      <t>ヤハタ</t>
    </rPh>
    <rPh sb="6" eb="7">
      <t>マチ</t>
    </rPh>
    <rPh sb="8" eb="9">
      <t>バン</t>
    </rPh>
    <rPh sb="11" eb="12">
      <t>ゴウ</t>
    </rPh>
    <rPh sb="13" eb="14">
      <t>カイ</t>
    </rPh>
    <phoneticPr fontId="2"/>
  </si>
  <si>
    <t>ＫＯＫＯＩＲＯ</t>
  </si>
  <si>
    <t>池田市城南三丁目２番13号シャーメゾンラピス１階</t>
    <phoneticPr fontId="2"/>
  </si>
  <si>
    <t>合同会社ＨａｌｅＮａｌｕ</t>
  </si>
  <si>
    <t>池田市荘園二丁目１番４号</t>
  </si>
  <si>
    <t>るる</t>
  </si>
  <si>
    <t>池田市石橋一丁目23番13-101号</t>
  </si>
  <si>
    <t>知音株式会社</t>
  </si>
  <si>
    <t>有限会社三宮企画</t>
  </si>
  <si>
    <t>０７２－７３４－７５１８</t>
    <phoneticPr fontId="2"/>
  </si>
  <si>
    <t>０７２－７４４－２１６６</t>
    <phoneticPr fontId="2"/>
  </si>
  <si>
    <t>０７２－７４－２１６７</t>
    <phoneticPr fontId="2"/>
  </si>
  <si>
    <t>あすなろ</t>
  </si>
  <si>
    <t>泉大津市池浦町二丁目14番27号</t>
  </si>
  <si>
    <t>株式会社Ｏ－プランニング</t>
  </si>
  <si>
    <t>０７２５－９９－８５１２</t>
    <phoneticPr fontId="2"/>
  </si>
  <si>
    <t>０７２５－９９－８５１３</t>
    <phoneticPr fontId="2"/>
  </si>
  <si>
    <t>こどもサポート教室「きらり」阪急茨木校</t>
  </si>
  <si>
    <t>茨木市永代町８番８号国里メディカルビル５Ｆ502号503号</t>
    <phoneticPr fontId="2"/>
  </si>
  <si>
    <t>茨木市南安威二丁目６番20号田中ビル２階東店舗</t>
    <phoneticPr fontId="2"/>
  </si>
  <si>
    <t>ＥｎＲｉｃｈ合同会社</t>
  </si>
  <si>
    <t>あぽろ放課後等支援事業所</t>
  </si>
  <si>
    <t>茨木市鮎川二丁目32番25号アライブ21　102号</t>
  </si>
  <si>
    <t>ＵＮＩＸ株式会社</t>
  </si>
  <si>
    <t>072-621-1255</t>
    <phoneticPr fontId="2"/>
  </si>
  <si>
    <t>567-0816</t>
    <phoneticPr fontId="2"/>
  </si>
  <si>
    <t>072-665-4343</t>
    <phoneticPr fontId="2"/>
  </si>
  <si>
    <t>072-665-4342</t>
    <phoneticPr fontId="2"/>
  </si>
  <si>
    <t>567-0007</t>
    <phoneticPr fontId="2"/>
  </si>
  <si>
    <t>072-646-7428</t>
    <phoneticPr fontId="2"/>
  </si>
  <si>
    <t>072-646-7429</t>
    <phoneticPr fontId="2"/>
  </si>
  <si>
    <t>567-0831</t>
    <phoneticPr fontId="2"/>
  </si>
  <si>
    <t>ピリナ</t>
    <phoneticPr fontId="2"/>
  </si>
  <si>
    <t>放課後等デイサービス　ななみ</t>
  </si>
  <si>
    <t>大東市谷川二丁目８番43号</t>
  </si>
  <si>
    <t>株式会社　和心</t>
  </si>
  <si>
    <t>072-800-4003</t>
    <phoneticPr fontId="2"/>
  </si>
  <si>
    <t>072-800-4004</t>
    <phoneticPr fontId="2"/>
  </si>
  <si>
    <t>574-0074</t>
    <phoneticPr fontId="2"/>
  </si>
  <si>
    <t>☆</t>
    <phoneticPr fontId="2"/>
  </si>
  <si>
    <t>072-800-8556</t>
    <phoneticPr fontId="2"/>
  </si>
  <si>
    <t>072-800-8565</t>
    <phoneticPr fontId="2"/>
  </si>
  <si>
    <t>574-0011</t>
    <phoneticPr fontId="2"/>
  </si>
  <si>
    <t>Ｖｉｅｌ　Ｋｉｎｄｅｒ</t>
  </si>
  <si>
    <t>箕面市牧落三丁目２番15号ポプラハウス101号</t>
  </si>
  <si>
    <t>株式会社Ｓｐｉｅｌｅｎ</t>
  </si>
  <si>
    <t>箕面市粟生新家三丁目23番13号</t>
  </si>
  <si>
    <t>072-737-8602</t>
    <phoneticPr fontId="2"/>
  </si>
  <si>
    <t>072-737-8632</t>
    <phoneticPr fontId="2"/>
  </si>
  <si>
    <t>562-0004</t>
    <phoneticPr fontId="2"/>
  </si>
  <si>
    <t>072-734-6828</t>
    <phoneticPr fontId="2"/>
  </si>
  <si>
    <t>072-734-6829</t>
    <phoneticPr fontId="2"/>
  </si>
  <si>
    <t>ぶどうの家</t>
  </si>
  <si>
    <t>羽曳野市東阪田175番１号</t>
  </si>
  <si>
    <t>阪本織布株式会社</t>
  </si>
  <si>
    <t>072-976-5231</t>
    <phoneticPr fontId="2"/>
  </si>
  <si>
    <t>072-976-5232</t>
    <phoneticPr fontId="2"/>
  </si>
  <si>
    <t>583-0846</t>
    <phoneticPr fontId="2"/>
  </si>
  <si>
    <t>こどもサポートルームｓｉ－ｐｏ</t>
  </si>
  <si>
    <t>門真市末広町10番６号Ｋ・グレースコート１階</t>
  </si>
  <si>
    <t>放課後等デイサービス　リリー</t>
  </si>
  <si>
    <t>大阪狭山市茱萸木四丁目88番地の336</t>
  </si>
  <si>
    <t>ＮＰＯ法人リリー</t>
  </si>
  <si>
    <t>072-321-6230</t>
    <phoneticPr fontId="2"/>
  </si>
  <si>
    <t>589-0013</t>
    <phoneticPr fontId="2"/>
  </si>
  <si>
    <t>あぁどばぁく舞</t>
  </si>
  <si>
    <t>阪南市舞一丁目23番15号</t>
  </si>
  <si>
    <t>一般社団法人アァドバァク</t>
  </si>
  <si>
    <t>072-425-1855</t>
    <phoneticPr fontId="2"/>
  </si>
  <si>
    <t>599-0224</t>
    <phoneticPr fontId="2"/>
  </si>
  <si>
    <t>ＢａＴＯＮ　ＭＩＮＡＳＥ</t>
  </si>
  <si>
    <t>三島郡島本町広瀬四丁目20番20号松田店舗Ｂ号</t>
    <phoneticPr fontId="2"/>
  </si>
  <si>
    <t>株式会社ＢａＴＯＮ</t>
  </si>
  <si>
    <t>075-925-7405</t>
    <phoneticPr fontId="2"/>
  </si>
  <si>
    <t>075-925-7407</t>
    <phoneticPr fontId="2"/>
  </si>
  <si>
    <t>618-0011</t>
    <phoneticPr fontId="2"/>
  </si>
  <si>
    <t>放課後等デイサービス・児童発達支援　ひなたきっず</t>
    <rPh sb="11" eb="17">
      <t>ジドウハッタツシエン</t>
    </rPh>
    <phoneticPr fontId="2"/>
  </si>
  <si>
    <t>０７０－８９６２-1788</t>
    <phoneticPr fontId="2"/>
  </si>
  <si>
    <t>大東市北条一丁目７番23号樋口ビル１階</t>
    <rPh sb="13" eb="15">
      <t>ヒグチ</t>
    </rPh>
    <rPh sb="18" eb="19">
      <t>カイ</t>
    </rPh>
    <phoneticPr fontId="2"/>
  </si>
  <si>
    <t>株式会社ＫｉｄｓＮA工房</t>
    <phoneticPr fontId="2"/>
  </si>
  <si>
    <t>06-6995-4400</t>
    <phoneticPr fontId="2"/>
  </si>
  <si>
    <t>06-6995-4800</t>
    <phoneticPr fontId="2"/>
  </si>
  <si>
    <t>072-474-9556</t>
    <phoneticPr fontId="2"/>
  </si>
  <si>
    <t>072-474-8556</t>
    <phoneticPr fontId="2"/>
  </si>
  <si>
    <t>三島郡島本町広瀬三丁目３番24号</t>
    <rPh sb="8" eb="9">
      <t>サン</t>
    </rPh>
    <phoneticPr fontId="2"/>
  </si>
  <si>
    <t>072-493-4140</t>
    <phoneticPr fontId="2"/>
  </si>
  <si>
    <t>072-493-4141</t>
    <phoneticPr fontId="2"/>
  </si>
  <si>
    <t>岸和田市下松町5062番地</t>
    <rPh sb="0" eb="4">
      <t>キシワダシ</t>
    </rPh>
    <rPh sb="4" eb="6">
      <t>シモマツ</t>
    </rPh>
    <rPh sb="6" eb="7">
      <t>マチ</t>
    </rPh>
    <rPh sb="11" eb="13">
      <t>バンチ</t>
    </rPh>
    <phoneticPr fontId="2"/>
  </si>
  <si>
    <t>株式会社The First</t>
    <rPh sb="0" eb="1">
      <t>カブシキ</t>
    </rPh>
    <rPh sb="1" eb="3">
      <t>カイシャ</t>
    </rPh>
    <phoneticPr fontId="2"/>
  </si>
  <si>
    <t>06-4397-7078</t>
    <phoneticPr fontId="2"/>
  </si>
  <si>
    <t>06-4397-7188</t>
    <phoneticPr fontId="2"/>
  </si>
  <si>
    <t>570-0082</t>
    <phoneticPr fontId="2"/>
  </si>
  <si>
    <t>守口市豊秀町二丁目13番３号サンエイビル４階</t>
    <phoneticPr fontId="2"/>
  </si>
  <si>
    <t>株式会社SUNSEAREN</t>
    <phoneticPr fontId="2"/>
  </si>
  <si>
    <t>ふくろう</t>
    <phoneticPr fontId="2"/>
  </si>
  <si>
    <t>06-6901-8850</t>
    <phoneticPr fontId="2"/>
  </si>
  <si>
    <t>守口市八雲東町二丁目82番35号</t>
    <phoneticPr fontId="2"/>
  </si>
  <si>
    <t>株式会社リトルアイデア</t>
    <phoneticPr fontId="2"/>
  </si>
  <si>
    <t>児童デイサービス　みのり</t>
    <phoneticPr fontId="2"/>
  </si>
  <si>
    <t>567-0817</t>
    <phoneticPr fontId="2"/>
  </si>
  <si>
    <t>茨木市別院町７番５号　三友ビル３階302号</t>
    <phoneticPr fontId="2"/>
  </si>
  <si>
    <t>株式会社　ｍｅ</t>
    <phoneticPr fontId="2"/>
  </si>
  <si>
    <t>ＬＩＴＡＬＩＣＯジュニア茨木教室</t>
    <phoneticPr fontId="2"/>
  </si>
  <si>
    <t>072-645-8250</t>
    <phoneticPr fontId="2"/>
  </si>
  <si>
    <t>072-645-8251</t>
    <phoneticPr fontId="2"/>
  </si>
  <si>
    <t>茨木市春日二丁目２番12号　茨木セントラルビル301</t>
    <phoneticPr fontId="2"/>
  </si>
  <si>
    <t>デイジーＭｉｎｏｈ</t>
    <phoneticPr fontId="2"/>
  </si>
  <si>
    <t>072-734-7361</t>
    <phoneticPr fontId="2"/>
  </si>
  <si>
    <t>072-734-7364</t>
    <phoneticPr fontId="2"/>
  </si>
  <si>
    <t>箕面市白島三丁目13番１号</t>
    <phoneticPr fontId="2"/>
  </si>
  <si>
    <t>デイジーＭｉｎｏｈ合同会社</t>
    <phoneticPr fontId="2"/>
  </si>
  <si>
    <t>放課後等デイサービス　ウィズ・ユー羽曳が丘</t>
    <phoneticPr fontId="2"/>
  </si>
  <si>
    <t>072-959-8808</t>
    <phoneticPr fontId="2"/>
  </si>
  <si>
    <t>583-0864</t>
    <phoneticPr fontId="2"/>
  </si>
  <si>
    <t>羽曳野市羽曳が丘四丁目１番５号</t>
    <phoneticPr fontId="2"/>
  </si>
  <si>
    <t>有限会社ワークスエンタープライズ</t>
    <phoneticPr fontId="2"/>
  </si>
  <si>
    <t>池田市城南一丁目２番２号コンフォートプレイス１階</t>
    <phoneticPr fontId="2"/>
  </si>
  <si>
    <t>フォレストキッズ池田教室</t>
    <phoneticPr fontId="2"/>
  </si>
  <si>
    <t>072-735-7750</t>
    <phoneticPr fontId="2"/>
  </si>
  <si>
    <t>563-0025</t>
    <phoneticPr fontId="2"/>
  </si>
  <si>
    <t>アサヒ産業株式会社</t>
    <rPh sb="3" eb="9">
      <t>サンギョウカブシキカイシャ</t>
    </rPh>
    <phoneticPr fontId="2"/>
  </si>
  <si>
    <t>富田林市梅の里二丁目32番５</t>
    <phoneticPr fontId="2"/>
  </si>
  <si>
    <t>こどもサポートみかん</t>
    <phoneticPr fontId="2"/>
  </si>
  <si>
    <t>児童発達支援・放課後等デイサービス　ヒロアス</t>
    <phoneticPr fontId="2"/>
  </si>
  <si>
    <t>四條畷市南野一丁目16番13号</t>
    <phoneticPr fontId="2"/>
  </si>
  <si>
    <t>ぽっぷこーんなわてplus</t>
    <phoneticPr fontId="2"/>
  </si>
  <si>
    <t>三島郡島本町桜井二丁目７番１号</t>
    <phoneticPr fontId="2"/>
  </si>
  <si>
    <t>こども発達支援　Ｃｏｃｏｒｏ島本</t>
    <phoneticPr fontId="2"/>
  </si>
  <si>
    <t>ふれんど</t>
    <phoneticPr fontId="2"/>
  </si>
  <si>
    <t>株式会社Ｔｉｅｓ</t>
    <phoneticPr fontId="2"/>
  </si>
  <si>
    <t>株式会社グッド・ケア・グループ</t>
    <phoneticPr fontId="2"/>
  </si>
  <si>
    <t>社会福祉法人　南山城学園</t>
    <phoneticPr fontId="2"/>
  </si>
  <si>
    <t>072-940-6413</t>
    <phoneticPr fontId="2"/>
  </si>
  <si>
    <t>072-940-6414</t>
    <phoneticPr fontId="2"/>
  </si>
  <si>
    <t>582-0019</t>
    <phoneticPr fontId="2"/>
  </si>
  <si>
    <t>柏原市平野一丁目12番８号　第２コーポ平野１階　106号</t>
    <rPh sb="27" eb="28">
      <t>ゴウ</t>
    </rPh>
    <phoneticPr fontId="2"/>
  </si>
  <si>
    <t>0721-26-8233</t>
    <phoneticPr fontId="2"/>
  </si>
  <si>
    <t>0721-26-8234</t>
    <phoneticPr fontId="2"/>
  </si>
  <si>
    <t>584-0001</t>
    <phoneticPr fontId="2"/>
  </si>
  <si>
    <t>072-734-6474</t>
    <phoneticPr fontId="2"/>
  </si>
  <si>
    <t>072-734-6475</t>
    <phoneticPr fontId="2"/>
  </si>
  <si>
    <t>072-335-6524</t>
    <phoneticPr fontId="2"/>
  </si>
  <si>
    <t>580-0023</t>
    <phoneticPr fontId="2"/>
  </si>
  <si>
    <t>075-962-1777</t>
    <phoneticPr fontId="2"/>
  </si>
  <si>
    <t>075-962-1781</t>
    <phoneticPr fontId="2"/>
  </si>
  <si>
    <t>618-0022</t>
    <phoneticPr fontId="2"/>
  </si>
  <si>
    <t>072-395-5815</t>
    <phoneticPr fontId="2"/>
  </si>
  <si>
    <t>072-395-6190</t>
    <phoneticPr fontId="2"/>
  </si>
  <si>
    <t>575-0021</t>
    <phoneticPr fontId="2"/>
  </si>
  <si>
    <t>597-0062</t>
    <phoneticPr fontId="2"/>
  </si>
  <si>
    <t>072-735-７７80</t>
    <phoneticPr fontId="2"/>
  </si>
  <si>
    <t>風さん</t>
    <rPh sb="0" eb="1">
      <t>カゼ</t>
    </rPh>
    <phoneticPr fontId="2"/>
  </si>
  <si>
    <t>キックオフ</t>
    <phoneticPr fontId="2"/>
  </si>
  <si>
    <t>アッセンブル</t>
    <phoneticPr fontId="2"/>
  </si>
  <si>
    <t>ポップコーン</t>
    <phoneticPr fontId="2"/>
  </si>
  <si>
    <t>池田市西本町６番17号メゾンクレール201号室</t>
    <phoneticPr fontId="2"/>
  </si>
  <si>
    <t>株式会社グッドサポート</t>
    <phoneticPr fontId="2"/>
  </si>
  <si>
    <t>アスト体操クラブ　児童発達支援・放課後等デイサービス</t>
    <phoneticPr fontId="2"/>
  </si>
  <si>
    <t>プロードス株式会社</t>
    <phoneticPr fontId="2"/>
  </si>
  <si>
    <t>茨木市主原町５番15号シャン・リ・フォーレビル１階</t>
    <phoneticPr fontId="2"/>
  </si>
  <si>
    <t>株式会社えん</t>
    <phoneticPr fontId="2"/>
  </si>
  <si>
    <t>松原市高見の里一丁目２番30号ふぁみ～ゆ松原中央106号室</t>
    <phoneticPr fontId="2"/>
  </si>
  <si>
    <t>合同会社　あすなろ</t>
    <phoneticPr fontId="2"/>
  </si>
  <si>
    <t>音楽療育特化型事業所　リズムストーリー西浦</t>
    <phoneticPr fontId="2"/>
  </si>
  <si>
    <t>株式会社バスター</t>
    <phoneticPr fontId="2"/>
  </si>
  <si>
    <t>羽曳野市西浦六丁目２番20号</t>
    <phoneticPr fontId="2"/>
  </si>
  <si>
    <t>ＳｔａｒｌｙＲｏｏｍ　児童デイサービス</t>
    <phoneticPr fontId="2"/>
  </si>
  <si>
    <t>高石市取石三丁目11番45号</t>
  </si>
  <si>
    <t>株式会社Ｗｅｌｆａｒｅ</t>
  </si>
  <si>
    <t>072-959-0333</t>
    <phoneticPr fontId="2"/>
  </si>
  <si>
    <t>072-959-0334</t>
    <phoneticPr fontId="2"/>
  </si>
  <si>
    <t>583-0861</t>
    <phoneticPr fontId="2"/>
  </si>
  <si>
    <t>072-635-2011</t>
    <phoneticPr fontId="2"/>
  </si>
  <si>
    <t>072-635-2015</t>
    <phoneticPr fontId="2"/>
  </si>
  <si>
    <t>567^0897</t>
    <phoneticPr fontId="2"/>
  </si>
  <si>
    <t>072-289-7665</t>
    <phoneticPr fontId="2"/>
  </si>
  <si>
    <t>072-289-7666</t>
    <phoneticPr fontId="2"/>
  </si>
  <si>
    <t>580-0021</t>
    <phoneticPr fontId="2"/>
  </si>
  <si>
    <t>0725-38-8805</t>
    <phoneticPr fontId="2"/>
  </si>
  <si>
    <t>0725-26-0930</t>
    <phoneticPr fontId="2"/>
  </si>
  <si>
    <t>594-0021</t>
    <phoneticPr fontId="2"/>
  </si>
  <si>
    <t>072-774-4602</t>
    <phoneticPr fontId="2"/>
  </si>
  <si>
    <t>072-702-4432</t>
    <phoneticPr fontId="2"/>
  </si>
  <si>
    <t>563-0059</t>
    <phoneticPr fontId="2"/>
  </si>
  <si>
    <t>072-220-2118</t>
    <phoneticPr fontId="2"/>
  </si>
  <si>
    <t>592-0013</t>
    <phoneticPr fontId="2"/>
  </si>
  <si>
    <t>0721-98-2201</t>
    <phoneticPr fontId="2"/>
  </si>
  <si>
    <t>0721-98-2210</t>
    <phoneticPr fontId="2"/>
  </si>
  <si>
    <t>ハグマザリー</t>
    <phoneticPr fontId="2"/>
  </si>
  <si>
    <t>合同会社　Ｉマザリー</t>
    <phoneticPr fontId="2"/>
  </si>
  <si>
    <t>茨木市山手台七丁目8番3号</t>
    <phoneticPr fontId="2"/>
  </si>
  <si>
    <t>放課後等デーサービス　は・ぐ・な</t>
    <phoneticPr fontId="2"/>
  </si>
  <si>
    <t>泉佐野市長滝3854番地</t>
    <phoneticPr fontId="2"/>
  </si>
  <si>
    <t>特定非営利活動法人倖譲会</t>
    <phoneticPr fontId="2"/>
  </si>
  <si>
    <t>Ｓｕｎはーと箕面</t>
    <phoneticPr fontId="2"/>
  </si>
  <si>
    <t>合同会社Ｓunはーと</t>
    <phoneticPr fontId="2"/>
  </si>
  <si>
    <t>箕面市箕面七丁目１番14号リッツ箕面１Ｆ</t>
    <phoneticPr fontId="2"/>
  </si>
  <si>
    <t>KIDSクラブ　たわら</t>
    <phoneticPr fontId="2"/>
  </si>
  <si>
    <t>医療法人和幸会</t>
    <phoneticPr fontId="2"/>
  </si>
  <si>
    <t>四條畷市上田原６１３番地G棟B２F</t>
    <phoneticPr fontId="2"/>
  </si>
  <si>
    <t>南河内郡千早赤阪村大字小吹68番地827</t>
    <phoneticPr fontId="2"/>
  </si>
  <si>
    <t>ＮＰＯ法人ちはや子どもサポート</t>
    <phoneticPr fontId="2"/>
  </si>
  <si>
    <t>072-721-8501</t>
    <phoneticPr fontId="2"/>
  </si>
  <si>
    <t>072-721-8502</t>
    <phoneticPr fontId="2"/>
  </si>
  <si>
    <t>562-0001</t>
    <phoneticPr fontId="2"/>
  </si>
  <si>
    <t>070-8581-8418</t>
    <phoneticPr fontId="2"/>
  </si>
  <si>
    <t>567-0009</t>
    <phoneticPr fontId="2"/>
  </si>
  <si>
    <t>0721-21-7615</t>
    <phoneticPr fontId="2"/>
  </si>
  <si>
    <t>0721-21-6626</t>
    <phoneticPr fontId="2"/>
  </si>
  <si>
    <t>585-0053</t>
    <phoneticPr fontId="2"/>
  </si>
  <si>
    <t>0743-78-9499</t>
    <phoneticPr fontId="2"/>
  </si>
  <si>
    <t>0743-78-8599</t>
    <phoneticPr fontId="2"/>
  </si>
  <si>
    <t>575-0014</t>
    <phoneticPr fontId="2"/>
  </si>
  <si>
    <t>072-465-5897</t>
    <phoneticPr fontId="2"/>
  </si>
  <si>
    <t>072-465-9897</t>
    <phoneticPr fontId="2"/>
  </si>
  <si>
    <t>598-0034</t>
    <phoneticPr fontId="2"/>
  </si>
  <si>
    <t>藤井寺市藤ケ丘二丁目６番12号藤ヶ丘ハイツ１Ｆ－１</t>
    <phoneticPr fontId="2"/>
  </si>
  <si>
    <t>リハこどもセンター　オハナＫＩＤＳ</t>
    <phoneticPr fontId="2"/>
  </si>
  <si>
    <t>放課後等デイサービス　ＯＳＳＵ</t>
    <phoneticPr fontId="2"/>
  </si>
  <si>
    <t>河内長野市三日市町32番地の１フォレスト三日市３階</t>
    <phoneticPr fontId="2"/>
  </si>
  <si>
    <t>株式会社尾崎スイミングスクール</t>
    <phoneticPr fontId="2"/>
  </si>
  <si>
    <t>フタール岸和田</t>
    <phoneticPr fontId="2"/>
  </si>
  <si>
    <t>株式会社アップサポート</t>
    <phoneticPr fontId="2"/>
  </si>
  <si>
    <t>合同会社　ｈａｎａｈａｎａ</t>
    <phoneticPr fontId="2"/>
  </si>
  <si>
    <t>就労準備型　放課後等デイサービス　はばたく</t>
    <phoneticPr fontId="2"/>
  </si>
  <si>
    <t>摂津市鳥飼銘木町１８番４号　エーデルホルツ弐四１０</t>
    <phoneticPr fontId="2"/>
  </si>
  <si>
    <t>合同会社フローリッシュ</t>
  </si>
  <si>
    <t>リールきっず朋</t>
    <phoneticPr fontId="2"/>
  </si>
  <si>
    <t>茨木市真砂二丁目16番15号　ヌーヴェルハイム１階</t>
    <phoneticPr fontId="2"/>
  </si>
  <si>
    <t>一般社団法人　幸朋樹</t>
    <phoneticPr fontId="2"/>
  </si>
  <si>
    <t>株式会社ラビット</t>
    <phoneticPr fontId="2"/>
  </si>
  <si>
    <t>株式会社リスペクトフォアライフ</t>
    <phoneticPr fontId="2"/>
  </si>
  <si>
    <t>といろ</t>
    <phoneticPr fontId="2"/>
  </si>
  <si>
    <t>松原市天美南五丁目18番14号</t>
    <phoneticPr fontId="2"/>
  </si>
  <si>
    <t>0721-26-7069</t>
    <phoneticPr fontId="2"/>
  </si>
  <si>
    <t>0721-26-2096</t>
    <phoneticPr fontId="2"/>
  </si>
  <si>
    <t>586-0048</t>
    <phoneticPr fontId="2"/>
  </si>
  <si>
    <t>072-430-3110</t>
    <phoneticPr fontId="2"/>
  </si>
  <si>
    <t>072-430-3111</t>
    <phoneticPr fontId="2"/>
  </si>
  <si>
    <t>596-0045</t>
    <phoneticPr fontId="2"/>
  </si>
  <si>
    <t>072-931-6530</t>
    <phoneticPr fontId="2"/>
  </si>
  <si>
    <t>583-0011</t>
    <phoneticPr fontId="2"/>
  </si>
  <si>
    <t>072-657-9141</t>
    <phoneticPr fontId="2"/>
  </si>
  <si>
    <t>072-657-9151</t>
    <phoneticPr fontId="2"/>
  </si>
  <si>
    <t>566-0063</t>
    <phoneticPr fontId="2"/>
  </si>
  <si>
    <t>072-636-6220</t>
    <phoneticPr fontId="2"/>
  </si>
  <si>
    <t>072-636-6221</t>
    <phoneticPr fontId="2"/>
  </si>
  <si>
    <t>567-0851</t>
    <phoneticPr fontId="2"/>
  </si>
  <si>
    <t>080-4016-1934</t>
    <phoneticPr fontId="2"/>
  </si>
  <si>
    <t>072-468-7106</t>
    <phoneticPr fontId="2"/>
  </si>
  <si>
    <t>598-0034</t>
    <phoneticPr fontId="2"/>
  </si>
  <si>
    <t>072-248-6922</t>
    <phoneticPr fontId="2"/>
  </si>
  <si>
    <t>580-0033</t>
    <phoneticPr fontId="2"/>
  </si>
  <si>
    <t>マザーズハウスつむぎ</t>
    <phoneticPr fontId="2"/>
  </si>
  <si>
    <t>ファーストクラス久米田校</t>
    <phoneticPr fontId="2"/>
  </si>
  <si>
    <t>ぱちぱち</t>
    <phoneticPr fontId="2"/>
  </si>
  <si>
    <t>JAM</t>
    <phoneticPr fontId="2"/>
  </si>
  <si>
    <t>児童デイサービス　こもっこ　岸和田</t>
    <phoneticPr fontId="2"/>
  </si>
  <si>
    <t>岸和田市小松里町2076番</t>
    <phoneticPr fontId="2"/>
  </si>
  <si>
    <t>株式会社　栄拓</t>
    <phoneticPr fontId="2"/>
  </si>
  <si>
    <t>岸和田市大町475番地の19久米田ショッピングセンター201号室</t>
    <phoneticPr fontId="2"/>
  </si>
  <si>
    <t>株式会社フルスイングリージェンシー</t>
    <phoneticPr fontId="2"/>
  </si>
  <si>
    <t>療育こども園凸（でこ）</t>
    <rPh sb="0" eb="2">
      <t>リョウイク</t>
    </rPh>
    <rPh sb="5" eb="6">
      <t>エン</t>
    </rPh>
    <rPh sb="6" eb="7">
      <t>デコ</t>
    </rPh>
    <phoneticPr fontId="2"/>
  </si>
  <si>
    <t>守口市大枝北町12番6号</t>
    <phoneticPr fontId="2"/>
  </si>
  <si>
    <t>合同会社ベルフラワー</t>
    <phoneticPr fontId="2"/>
  </si>
  <si>
    <t>ＳＰＥＣ</t>
    <phoneticPr fontId="2"/>
  </si>
  <si>
    <t>泉佐野市長滝1246番１　村上レジデンス１階</t>
    <phoneticPr fontId="2"/>
  </si>
  <si>
    <t>株式会社Ｖｉｅｎｔｏ</t>
    <phoneticPr fontId="2"/>
  </si>
  <si>
    <t>河内長野市西之山町２番15号</t>
    <phoneticPr fontId="2"/>
  </si>
  <si>
    <t>ＮＰＯ法人オルケスタ</t>
    <phoneticPr fontId="2"/>
  </si>
  <si>
    <t>ほっとキッズAdvance</t>
    <phoneticPr fontId="2"/>
  </si>
  <si>
    <t>松原市三宅中一丁目４番27号</t>
    <phoneticPr fontId="2"/>
  </si>
  <si>
    <t>株式会社codona</t>
    <phoneticPr fontId="2"/>
  </si>
  <si>
    <t>ｋｏｍｏｍｏ</t>
    <phoneticPr fontId="2"/>
  </si>
  <si>
    <t>門真市島頭三丁目22番７号ベストレジデンス門真１階店舗</t>
    <phoneticPr fontId="2"/>
  </si>
  <si>
    <t>株式会社ＭＫＭ</t>
    <phoneticPr fontId="2"/>
  </si>
  <si>
    <t>Ｇｌｉｎｇ・Ｇｌｏ　大和田</t>
    <phoneticPr fontId="2"/>
  </si>
  <si>
    <t>門真市野里町27番19号</t>
    <phoneticPr fontId="2"/>
  </si>
  <si>
    <t>合同会社Ｇｌｉｎｇ・Ｇｌｏ</t>
    <phoneticPr fontId="2"/>
  </si>
  <si>
    <t>大阪狭山市大野台五丁目6番11号</t>
    <phoneticPr fontId="2"/>
  </si>
  <si>
    <t>0721-53-3611</t>
    <phoneticPr fontId="2"/>
  </si>
  <si>
    <t>586-0024</t>
    <phoneticPr fontId="2"/>
  </si>
  <si>
    <t>072-479-8842</t>
    <phoneticPr fontId="2"/>
  </si>
  <si>
    <t>072-479-8843</t>
    <phoneticPr fontId="2"/>
  </si>
  <si>
    <t>596-0821</t>
    <phoneticPr fontId="2"/>
  </si>
  <si>
    <t>☆</t>
    <phoneticPr fontId="2"/>
  </si>
  <si>
    <t>072-842-5115</t>
    <phoneticPr fontId="2"/>
  </si>
  <si>
    <t>072-842-5116</t>
    <phoneticPr fontId="2"/>
  </si>
  <si>
    <t>571-0016</t>
    <phoneticPr fontId="2"/>
  </si>
  <si>
    <t>072-800-4990</t>
    <phoneticPr fontId="2"/>
  </si>
  <si>
    <t>072-800-4991</t>
    <phoneticPr fontId="2"/>
  </si>
  <si>
    <t>571-0071</t>
    <phoneticPr fontId="2"/>
  </si>
  <si>
    <t>06-7479-8371</t>
    <phoneticPr fontId="2"/>
  </si>
  <si>
    <t>06-7494-8371</t>
    <phoneticPr fontId="2"/>
  </si>
  <si>
    <t>570-0037</t>
    <phoneticPr fontId="2"/>
  </si>
  <si>
    <t>583-0881</t>
    <phoneticPr fontId="2"/>
  </si>
  <si>
    <t>072-468-6890</t>
    <phoneticPr fontId="2"/>
  </si>
  <si>
    <t>072-468-6891</t>
    <phoneticPr fontId="2"/>
  </si>
  <si>
    <t>598^0034</t>
    <phoneticPr fontId="2"/>
  </si>
  <si>
    <t>072-337-8640</t>
    <phoneticPr fontId="2"/>
  </si>
  <si>
    <t>072-337-8641</t>
    <phoneticPr fontId="2"/>
  </si>
  <si>
    <t>072-441-2361</t>
    <phoneticPr fontId="2"/>
  </si>
  <si>
    <t>596-0812</t>
    <phoneticPr fontId="2"/>
  </si>
  <si>
    <t>589-0023</t>
    <phoneticPr fontId="2"/>
  </si>
  <si>
    <t>一般社団法人そらいろ</t>
    <phoneticPr fontId="2"/>
  </si>
  <si>
    <t>ここなくらぶ向陽台</t>
    <rPh sb="6" eb="9">
      <t>コウヨウダイ</t>
    </rPh>
    <phoneticPr fontId="2"/>
  </si>
  <si>
    <t>0721-40-2310</t>
    <phoneticPr fontId="2"/>
  </si>
  <si>
    <t>0721-40-2311</t>
    <phoneticPr fontId="2"/>
  </si>
  <si>
    <t>584-0082</t>
    <phoneticPr fontId="2"/>
  </si>
  <si>
    <t>株式会社わらみ</t>
    <rPh sb="0" eb="4">
      <t>カブシキガイシャ</t>
    </rPh>
    <phoneticPr fontId="2"/>
  </si>
  <si>
    <t>株式会社わらみ</t>
    <phoneticPr fontId="2"/>
  </si>
  <si>
    <t>マザーズハウスきずな２nd</t>
    <phoneticPr fontId="2"/>
  </si>
  <si>
    <t>マザーズハウスきずなＳｔｅｐ</t>
    <phoneticPr fontId="2"/>
  </si>
  <si>
    <t>582-0025</t>
    <phoneticPr fontId="2"/>
  </si>
  <si>
    <t>羽曳野市誉田三丁目２０-26</t>
    <rPh sb="0" eb="4">
      <t>ハビキノシ</t>
    </rPh>
    <rPh sb="4" eb="6">
      <t>ホマレダ</t>
    </rPh>
    <rPh sb="6" eb="9">
      <t>3チョウメ</t>
    </rPh>
    <phoneticPr fontId="2"/>
  </si>
  <si>
    <t>摂津市鳥飼銘木町7番11号</t>
    <rPh sb="0" eb="3">
      <t>セッツシ</t>
    </rPh>
    <rPh sb="3" eb="8">
      <t>トリカイメイボクチョウ</t>
    </rPh>
    <rPh sb="9" eb="10">
      <t>バン</t>
    </rPh>
    <rPh sb="12" eb="13">
      <t>ゴウ</t>
    </rPh>
    <phoneticPr fontId="2"/>
  </si>
  <si>
    <t>和泉市山荘町二丁目11番26号</t>
    <rPh sb="6" eb="7">
      <t>2</t>
    </rPh>
    <phoneticPr fontId="2"/>
  </si>
  <si>
    <t>岸和田市土生町2475-22</t>
    <phoneticPr fontId="2"/>
  </si>
  <si>
    <t>児童デイサービス　パピプケア</t>
    <phoneticPr fontId="2"/>
  </si>
  <si>
    <t>ふりすくもーど</t>
    <phoneticPr fontId="2"/>
  </si>
  <si>
    <t>放課後等デイサービス　ウィズ・ユー光明池</t>
    <phoneticPr fontId="2"/>
  </si>
  <si>
    <t>和泉市伏屋町五丁目２番14号　ロイヤルビル２Ｆ</t>
    <rPh sb="8" eb="9">
      <t>メ</t>
    </rPh>
    <phoneticPr fontId="2"/>
  </si>
  <si>
    <t>株式会社東文堂書店</t>
    <phoneticPr fontId="2"/>
  </si>
  <si>
    <t>岸和田市池尻町211</t>
    <phoneticPr fontId="2"/>
  </si>
  <si>
    <t>株式会社ミヤシタ</t>
    <phoneticPr fontId="2"/>
  </si>
  <si>
    <t>コアキッズ・ケア</t>
    <phoneticPr fontId="2"/>
  </si>
  <si>
    <t>池田市菅原町１番14号</t>
    <phoneticPr fontId="2"/>
  </si>
  <si>
    <t>株式会社メディカル・ハンド</t>
    <phoneticPr fontId="2"/>
  </si>
  <si>
    <t>富田林市若松町一丁目10番７号プレナス富田林４階401号室</t>
    <phoneticPr fontId="2"/>
  </si>
  <si>
    <t>株式会社ＬＵＣＫ</t>
    <phoneticPr fontId="2"/>
  </si>
  <si>
    <t>0725-50-0331</t>
    <phoneticPr fontId="2"/>
  </si>
  <si>
    <t>0725-50-0332</t>
    <phoneticPr fontId="2"/>
  </si>
  <si>
    <t>594-0031</t>
    <phoneticPr fontId="2"/>
  </si>
  <si>
    <t>596-0813</t>
    <phoneticPr fontId="2"/>
  </si>
  <si>
    <t>072-737-7039</t>
    <phoneticPr fontId="2"/>
  </si>
  <si>
    <t>072-737-7049</t>
    <phoneticPr fontId="2"/>
  </si>
  <si>
    <t>563-0055</t>
    <phoneticPr fontId="2"/>
  </si>
  <si>
    <t>☆</t>
    <phoneticPr fontId="2"/>
  </si>
  <si>
    <t>584-0024</t>
    <phoneticPr fontId="2"/>
  </si>
  <si>
    <t>0721-25-5678</t>
    <phoneticPr fontId="2"/>
  </si>
  <si>
    <t>072-959-4540</t>
    <phoneticPr fontId="2"/>
  </si>
  <si>
    <t>こどもサポート　わんだ</t>
    <phoneticPr fontId="2"/>
  </si>
  <si>
    <t>清流の家　春木</t>
    <phoneticPr fontId="2"/>
  </si>
  <si>
    <t>岸和田市春木若松町３番27号</t>
    <phoneticPr fontId="2"/>
  </si>
  <si>
    <t>合同会社哲人社</t>
    <phoneticPr fontId="2"/>
  </si>
  <si>
    <t>ＭＯＭＢ石橋</t>
    <phoneticPr fontId="2"/>
  </si>
  <si>
    <t>池田市石橋三丁目1番21号モンジット1階</t>
    <phoneticPr fontId="2"/>
  </si>
  <si>
    <t>株式会社ネクステム</t>
    <phoneticPr fontId="2"/>
  </si>
  <si>
    <t>貝塚市脇浜二丁目６番２号</t>
    <phoneticPr fontId="2"/>
  </si>
  <si>
    <t>有限会社ありす</t>
    <phoneticPr fontId="2"/>
  </si>
  <si>
    <t>なないろＳｔｕｄｙ２ｎｄ</t>
    <phoneticPr fontId="2"/>
  </si>
  <si>
    <t>茨木市本町６番13号マプログレイスⅡ１階</t>
    <phoneticPr fontId="2"/>
  </si>
  <si>
    <t>株式会社ドリームリンク</t>
    <phoneticPr fontId="2"/>
  </si>
  <si>
    <t>麦の子</t>
    <phoneticPr fontId="2"/>
  </si>
  <si>
    <t>072-430-5102</t>
    <phoneticPr fontId="2"/>
  </si>
  <si>
    <t>596-0006</t>
    <phoneticPr fontId="2"/>
  </si>
  <si>
    <t>072-437-5525</t>
    <phoneticPr fontId="2"/>
  </si>
  <si>
    <t>072-437-5663</t>
    <phoneticPr fontId="2"/>
  </si>
  <si>
    <t>597-0073</t>
    <phoneticPr fontId="2"/>
  </si>
  <si>
    <t>072-737-8265</t>
    <phoneticPr fontId="2"/>
  </si>
  <si>
    <t>072-737-8266</t>
    <phoneticPr fontId="2"/>
  </si>
  <si>
    <t>563-0032</t>
    <phoneticPr fontId="2"/>
  </si>
  <si>
    <t>072-648-5471</t>
    <phoneticPr fontId="2"/>
  </si>
  <si>
    <t>072-648-5709</t>
    <phoneticPr fontId="2"/>
  </si>
  <si>
    <t>567-0818</t>
    <phoneticPr fontId="2"/>
  </si>
  <si>
    <t>キッズプレイスハル</t>
    <phoneticPr fontId="2"/>
  </si>
  <si>
    <t>放課後等デイサービス　メルルキッズ守口</t>
    <rPh sb="0" eb="4">
      <t>ホウカゴトウ</t>
    </rPh>
    <rPh sb="17" eb="19">
      <t>モリグチ</t>
    </rPh>
    <phoneticPr fontId="2"/>
  </si>
  <si>
    <t>かたぐるま　摂津</t>
    <rPh sb="6" eb="8">
      <t>セッツ</t>
    </rPh>
    <phoneticPr fontId="2"/>
  </si>
  <si>
    <t>株式会社ＭＥＲＵＲＵ</t>
    <phoneticPr fontId="2"/>
  </si>
  <si>
    <t>合同会社アポージオ</t>
    <phoneticPr fontId="2"/>
  </si>
  <si>
    <t>泉佐野市下瓦屋三丁目１番１号　有本ビル１階西側</t>
    <phoneticPr fontId="2"/>
  </si>
  <si>
    <t>有限会社ハルコーポレーション</t>
    <phoneticPr fontId="2"/>
  </si>
  <si>
    <t>株式会社康YASU</t>
    <phoneticPr fontId="2"/>
  </si>
  <si>
    <t>摂津市正雀本町一丁目31番19号　正雀プラザ101号</t>
    <phoneticPr fontId="2"/>
  </si>
  <si>
    <t>072-737-8441</t>
    <phoneticPr fontId="2"/>
  </si>
  <si>
    <t>072-737-8442</t>
    <phoneticPr fontId="2"/>
  </si>
  <si>
    <t>守口市藤田町五丁目35番９号なるなるビル1階</t>
    <phoneticPr fontId="2"/>
  </si>
  <si>
    <t>06-6906-5555</t>
    <phoneticPr fontId="2"/>
  </si>
  <si>
    <t>06-6906-8100</t>
    <phoneticPr fontId="2"/>
  </si>
  <si>
    <t>570-0014</t>
    <phoneticPr fontId="2"/>
  </si>
  <si>
    <t>交野市郡津五丁目10番４号郡津ハイライフ202号室・203号室</t>
    <rPh sb="0" eb="3">
      <t>カタノシ</t>
    </rPh>
    <rPh sb="3" eb="5">
      <t>コウヅ</t>
    </rPh>
    <rPh sb="5" eb="8">
      <t>ゴチョウメ</t>
    </rPh>
    <rPh sb="10" eb="11">
      <t>バン</t>
    </rPh>
    <rPh sb="12" eb="13">
      <t>ゴウ</t>
    </rPh>
    <rPh sb="13" eb="15">
      <t>グンツ</t>
    </rPh>
    <rPh sb="23" eb="25">
      <t>ゴウシツ</t>
    </rPh>
    <rPh sb="29" eb="31">
      <t>ゴウシツ</t>
    </rPh>
    <phoneticPr fontId="2"/>
  </si>
  <si>
    <t>06-6369-7600</t>
    <phoneticPr fontId="2"/>
  </si>
  <si>
    <t>06-6369-7601</t>
    <phoneticPr fontId="2"/>
  </si>
  <si>
    <t>566-0024</t>
    <phoneticPr fontId="2"/>
  </si>
  <si>
    <t>☆</t>
    <phoneticPr fontId="2"/>
  </si>
  <si>
    <t>567-0851</t>
    <phoneticPr fontId="2"/>
  </si>
  <si>
    <t>072-462-8686</t>
    <phoneticPr fontId="2"/>
  </si>
  <si>
    <t>072-462-8687</t>
    <phoneticPr fontId="2"/>
  </si>
  <si>
    <t>598-0062</t>
    <phoneticPr fontId="2"/>
  </si>
  <si>
    <t>072-247-4533</t>
    <phoneticPr fontId="2"/>
  </si>
  <si>
    <t>072-247-4534</t>
    <phoneticPr fontId="2"/>
  </si>
  <si>
    <t>花ごころ</t>
    <rPh sb="0" eb="1">
      <t>ハナ</t>
    </rPh>
    <phoneticPr fontId="2"/>
  </si>
  <si>
    <t>583-0863</t>
    <phoneticPr fontId="2"/>
  </si>
  <si>
    <t>児童発達支援・放課後等デイサービス　ＧＯ</t>
    <phoneticPr fontId="2"/>
  </si>
  <si>
    <t>岸和田市荒木町二丁目５番２号　Ｍ’ｓビル４階401号室</t>
    <phoneticPr fontId="2"/>
  </si>
  <si>
    <t>合同会社Ｇｒｏｗｔｈ　Ｏｒｉｅｎｔｅｄ</t>
    <phoneticPr fontId="2"/>
  </si>
  <si>
    <t>池田市井口堂一丁目９番26号　アーユス井口堂西棟２階２号室</t>
    <phoneticPr fontId="2"/>
  </si>
  <si>
    <t>株式会社シーシー</t>
    <phoneticPr fontId="2"/>
  </si>
  <si>
    <t>児童発達支援・放課後等デイサービスＨａＬｅ</t>
    <phoneticPr fontId="2"/>
  </si>
  <si>
    <t>松原市天美南六丁目1番29号</t>
    <phoneticPr fontId="2"/>
  </si>
  <si>
    <t>児童発達支援・放課後等デイサービス　アンジュ</t>
    <phoneticPr fontId="2"/>
  </si>
  <si>
    <t>ウェルフェア合同会社</t>
    <phoneticPr fontId="2"/>
  </si>
  <si>
    <t>072-489-5905</t>
    <phoneticPr fontId="2"/>
  </si>
  <si>
    <t>596-0004</t>
    <phoneticPr fontId="2"/>
  </si>
  <si>
    <t>072-707-2604</t>
    <phoneticPr fontId="2"/>
  </si>
  <si>
    <t>563-0023</t>
    <phoneticPr fontId="2"/>
  </si>
  <si>
    <t>072-339-7025</t>
    <phoneticPr fontId="2"/>
  </si>
  <si>
    <t>072-339-7026</t>
    <phoneticPr fontId="2"/>
  </si>
  <si>
    <t>580-0033</t>
    <phoneticPr fontId="2"/>
  </si>
  <si>
    <t>072-267-4634</t>
    <phoneticPr fontId="2"/>
  </si>
  <si>
    <t>072-267-4643</t>
    <phoneticPr fontId="2"/>
  </si>
  <si>
    <t>592-0005</t>
    <phoneticPr fontId="2"/>
  </si>
  <si>
    <t>運動＆学習療育あなたが宝モノ　岸和田堺町教室</t>
    <rPh sb="0" eb="2">
      <t>ウンドウ</t>
    </rPh>
    <rPh sb="3" eb="5">
      <t>ガクシュウ</t>
    </rPh>
    <rPh sb="5" eb="7">
      <t>リョウイク</t>
    </rPh>
    <rPh sb="11" eb="12">
      <t>タカラ</t>
    </rPh>
    <rPh sb="15" eb="18">
      <t>キシワダ</t>
    </rPh>
    <rPh sb="18" eb="19">
      <t>サカイ</t>
    </rPh>
    <rPh sb="19" eb="20">
      <t>マチ</t>
    </rPh>
    <rPh sb="20" eb="22">
      <t>キョウシツ</t>
    </rPh>
    <phoneticPr fontId="2"/>
  </si>
  <si>
    <t>めばえ２１</t>
    <phoneticPr fontId="2"/>
  </si>
  <si>
    <t>HALE株式会社</t>
    <rPh sb="4" eb="8">
      <t>カブシキカイシャ</t>
    </rPh>
    <phoneticPr fontId="2"/>
  </si>
  <si>
    <t>高石市千代田一丁目８番８号誠和総合産業ビル２階</t>
    <rPh sb="17" eb="19">
      <t>サンギョウ</t>
    </rPh>
    <phoneticPr fontId="2"/>
  </si>
  <si>
    <t>児童デイサービスｍａｆａ</t>
    <phoneticPr fontId="2"/>
  </si>
  <si>
    <t>岸和田市西之内町７番21号１階</t>
    <phoneticPr fontId="2"/>
  </si>
  <si>
    <t>株式会社ＩＴＯＳＡ</t>
    <phoneticPr fontId="2"/>
  </si>
  <si>
    <t>子どもデイサービス　サニー</t>
    <phoneticPr fontId="2"/>
  </si>
  <si>
    <t>泉大津市曽根町三丁目９番30号</t>
    <phoneticPr fontId="2"/>
  </si>
  <si>
    <t>合同会社リレイション</t>
    <phoneticPr fontId="2"/>
  </si>
  <si>
    <t>ホップステップこっちゃん</t>
    <phoneticPr fontId="2"/>
  </si>
  <si>
    <t>泉大津市東豊中町一丁目５番48号シンエイビル１階101号</t>
    <phoneticPr fontId="2"/>
  </si>
  <si>
    <t>株式会社藤花</t>
    <phoneticPr fontId="2"/>
  </si>
  <si>
    <t>児童発達支援・放課後等デイサービス　プレグラ</t>
    <phoneticPr fontId="2"/>
  </si>
  <si>
    <t>合同会社ＳＥＷ</t>
    <phoneticPr fontId="2"/>
  </si>
  <si>
    <t>595-0011</t>
    <phoneticPr fontId="2"/>
  </si>
  <si>
    <t>0725-92-9972</t>
    <phoneticPr fontId="2"/>
  </si>
  <si>
    <t>595-0021</t>
    <phoneticPr fontId="2"/>
  </si>
  <si>
    <t>072-474-4654</t>
    <phoneticPr fontId="2"/>
  </si>
  <si>
    <t>072-474-5649</t>
    <phoneticPr fontId="2"/>
  </si>
  <si>
    <t>596-0044</t>
    <phoneticPr fontId="2"/>
  </si>
  <si>
    <t>072-480-5166</t>
    <phoneticPr fontId="2"/>
  </si>
  <si>
    <t>072-480-5167</t>
    <phoneticPr fontId="2"/>
  </si>
  <si>
    <t>590-0521</t>
    <phoneticPr fontId="2"/>
  </si>
  <si>
    <t>泉南市樽井六丁目３番７号貸店舗２階</t>
    <phoneticPr fontId="2"/>
  </si>
  <si>
    <t>ハピスポ貝塚</t>
  </si>
  <si>
    <t>2753220454</t>
  </si>
  <si>
    <t>ＹＣＣもこもこ守口駅前教室</t>
  </si>
  <si>
    <t>守口市本町一丁目１番９号本町ビル２階</t>
  </si>
  <si>
    <t>株式会社Ｏｎｅ　Ｖｉｓｉｏｎ</t>
  </si>
  <si>
    <t>ふわふわのおうち</t>
  </si>
  <si>
    <t>2754520365</t>
  </si>
  <si>
    <t>そら上瓦屋</t>
  </si>
  <si>
    <t>泉佐野市上瓦屋296番地松浪貸店舗事務所Ａ号室</t>
  </si>
  <si>
    <t>2754920367</t>
  </si>
  <si>
    <t>放課後等デイサービス　星</t>
  </si>
  <si>
    <t>富田林市大字甘南備216番地</t>
  </si>
  <si>
    <t>2754920375</t>
  </si>
  <si>
    <t>ＴＡＮＧＯ富田林校</t>
  </si>
  <si>
    <t>富田林市甲田二丁目20番７号</t>
  </si>
  <si>
    <t>株式会社ＴＡＮＧＯ</t>
  </si>
  <si>
    <t>2750720340</t>
  </si>
  <si>
    <t>コメットプラス</t>
  </si>
  <si>
    <t>河内長野市本町26番29号福田ビル３階</t>
  </si>
  <si>
    <t>一般社団法人彗星会</t>
  </si>
  <si>
    <t>2754820377</t>
  </si>
  <si>
    <t>松原市高見の里三丁目２番11号　第８セイワビル１階１Ｆ号室</t>
  </si>
  <si>
    <t>合同会社Ｍｏｔｈｅｒ’ｓ　Ｇｏｄ</t>
  </si>
  <si>
    <t>2751920428</t>
  </si>
  <si>
    <t>ワンストップスクールＲＩＧＳ大東</t>
  </si>
  <si>
    <t>大東市朋来二丁目５番35号サンメゾンイースト１Ｆ</t>
  </si>
  <si>
    <t>株式会社ＧＹＧ</t>
  </si>
  <si>
    <t>コペルプラス　光明池教室</t>
  </si>
  <si>
    <t>2751420585</t>
  </si>
  <si>
    <t>児童発達支援・放課後等デイサービス　あなざーすかい</t>
  </si>
  <si>
    <t>箕面市瀬川三丁目３番34号　Ｂａｕｈａｕｓ１階</t>
  </si>
  <si>
    <t>株式会社ケア・フリージア</t>
  </si>
  <si>
    <t>2751420593</t>
  </si>
  <si>
    <t>スタサポ箕面校</t>
  </si>
  <si>
    <t>箕面市船場西一丁目６番７号　三羽鶴ビル５階504号室</t>
  </si>
  <si>
    <t>ＬａＺｏ株式会社</t>
  </si>
  <si>
    <t>2753820394</t>
  </si>
  <si>
    <t>放課後等デイサービスひまわりはうす</t>
  </si>
  <si>
    <t>羽曳野市軽里一丁目105番地の1</t>
  </si>
  <si>
    <t>株式会社ひまわり</t>
  </si>
  <si>
    <t>2753420203</t>
  </si>
  <si>
    <t>Snuggle UP</t>
  </si>
  <si>
    <t>コペルプラス　藤井寺教室</t>
  </si>
  <si>
    <t>株式会社　ＫＯｈＨＡＫＵ</t>
  </si>
  <si>
    <t>2755620206</t>
  </si>
  <si>
    <t>オーパ・アスリートクラブチャレンジ</t>
  </si>
  <si>
    <t>泉南市信達市場255番地1</t>
  </si>
  <si>
    <t>2755720196</t>
  </si>
  <si>
    <t>放課後等デイサービス　ＳＯＲＡ</t>
  </si>
  <si>
    <t>四條畷市砂一丁目13番26号１階</t>
  </si>
  <si>
    <t>株式会社ビレッジ</t>
  </si>
  <si>
    <t>0725-58-8694</t>
    <phoneticPr fontId="2"/>
  </si>
  <si>
    <t>0725-58-8695</t>
    <phoneticPr fontId="2"/>
  </si>
  <si>
    <t>0721-55-3635</t>
    <phoneticPr fontId="2"/>
  </si>
  <si>
    <t>0721-55-3652</t>
    <phoneticPr fontId="2"/>
  </si>
  <si>
    <t>586-0015</t>
    <phoneticPr fontId="2"/>
  </si>
  <si>
    <t>072-423-8880</t>
    <phoneticPr fontId="2"/>
  </si>
  <si>
    <t>072-423-8881</t>
    <phoneticPr fontId="2"/>
  </si>
  <si>
    <t>SMASPO箕面校</t>
    <rPh sb="6" eb="9">
      <t>ミノオコウ</t>
    </rPh>
    <phoneticPr fontId="2"/>
  </si>
  <si>
    <t>-</t>
    <phoneticPr fontId="2"/>
  </si>
  <si>
    <t>562-0045</t>
    <phoneticPr fontId="2"/>
  </si>
  <si>
    <t>072-737-5934</t>
    <phoneticPr fontId="2"/>
  </si>
  <si>
    <t>072-737-6034</t>
    <phoneticPr fontId="2"/>
  </si>
  <si>
    <t>562-0036</t>
    <phoneticPr fontId="2"/>
  </si>
  <si>
    <t>574-0034</t>
    <phoneticPr fontId="2"/>
  </si>
  <si>
    <t>050-3737-7731</t>
    <phoneticPr fontId="2"/>
  </si>
  <si>
    <t>06-6997-9001</t>
    <phoneticPr fontId="2"/>
  </si>
  <si>
    <t>06-6997-9002</t>
    <phoneticPr fontId="2"/>
  </si>
  <si>
    <t>570-0028</t>
    <phoneticPr fontId="2"/>
  </si>
  <si>
    <t>072-976-5803</t>
    <phoneticPr fontId="2"/>
  </si>
  <si>
    <t>072-976-5804</t>
    <phoneticPr fontId="2"/>
  </si>
  <si>
    <t>583-0024</t>
    <phoneticPr fontId="2"/>
  </si>
  <si>
    <t>072-979-7304</t>
    <phoneticPr fontId="2"/>
  </si>
  <si>
    <t>583-0027</t>
    <phoneticPr fontId="2"/>
  </si>
  <si>
    <t>072-957-7222</t>
    <phoneticPr fontId="2"/>
  </si>
  <si>
    <t>072-957-7227</t>
    <phoneticPr fontId="2"/>
  </si>
  <si>
    <t>583-0854</t>
    <phoneticPr fontId="2"/>
  </si>
  <si>
    <t>075-963-5088</t>
    <phoneticPr fontId="2"/>
  </si>
  <si>
    <t>618-0013</t>
    <phoneticPr fontId="2"/>
  </si>
  <si>
    <t>072-628-2287</t>
    <phoneticPr fontId="2"/>
  </si>
  <si>
    <t>072-442-2209</t>
    <phoneticPr fontId="2"/>
  </si>
  <si>
    <t>072-453-3125</t>
    <phoneticPr fontId="2"/>
  </si>
  <si>
    <t>598-0001</t>
    <phoneticPr fontId="2"/>
  </si>
  <si>
    <t>072-204-1153</t>
    <phoneticPr fontId="2"/>
  </si>
  <si>
    <t>072-248-8718</t>
    <phoneticPr fontId="2"/>
  </si>
  <si>
    <t>072-248-6643</t>
    <phoneticPr fontId="2"/>
  </si>
  <si>
    <t>580-0021</t>
    <phoneticPr fontId="2"/>
  </si>
  <si>
    <t>0721-26-8028</t>
    <phoneticPr fontId="2"/>
  </si>
  <si>
    <t>584-0054</t>
    <phoneticPr fontId="2"/>
  </si>
  <si>
    <t>070-9105-5959</t>
    <phoneticPr fontId="2"/>
  </si>
  <si>
    <t>0721-81-8851</t>
    <phoneticPr fontId="2"/>
  </si>
  <si>
    <t>584-0036</t>
    <phoneticPr fontId="2"/>
  </si>
  <si>
    <t>072-479-7775</t>
    <phoneticPr fontId="2"/>
  </si>
  <si>
    <t>072-479-7778</t>
    <phoneticPr fontId="2"/>
  </si>
  <si>
    <t>590-0504</t>
    <phoneticPr fontId="2"/>
  </si>
  <si>
    <t>072-842-2666</t>
    <phoneticPr fontId="2"/>
  </si>
  <si>
    <t>072-842-2667</t>
    <phoneticPr fontId="2"/>
  </si>
  <si>
    <t>575-0001</t>
    <phoneticPr fontId="2"/>
  </si>
  <si>
    <t>放課後等デイサービス　ウィズ・ユー松原高見の里</t>
    <phoneticPr fontId="2"/>
  </si>
  <si>
    <t>072-979-7405</t>
    <phoneticPr fontId="2"/>
  </si>
  <si>
    <t>Ｔｉｃｋｌｅ　Ｔｉｃｋｌｅ　Ｓｗｉｔｃｈ</t>
    <phoneticPr fontId="2"/>
  </si>
  <si>
    <t>藤井寺市野中三丁目２番17号　庸浩倉庫</t>
    <phoneticPr fontId="2"/>
  </si>
  <si>
    <t>ぽんぽこはうすｃｕｏｒｅ</t>
    <phoneticPr fontId="2"/>
  </si>
  <si>
    <t>藤井寺市大井一丁目４番32号102号室</t>
    <phoneticPr fontId="2"/>
  </si>
  <si>
    <t>ツインズリハビリ児童発達支援・放課後等デイサービス</t>
    <phoneticPr fontId="2"/>
  </si>
  <si>
    <t>茨木市西駅前町６番36号　ラビアンヌ・エスポワール201号室</t>
    <phoneticPr fontId="2"/>
  </si>
  <si>
    <t>児童デイサービス・アニマートまつがおか</t>
    <phoneticPr fontId="2"/>
  </si>
  <si>
    <t>松原市松ケ丘一丁目336番松原スイミングスクール貸し店舗　１階Ａ－３号室</t>
    <phoneticPr fontId="2"/>
  </si>
  <si>
    <t>よねの家２</t>
    <rPh sb="3" eb="4">
      <t>ケ</t>
    </rPh>
    <phoneticPr fontId="2"/>
  </si>
  <si>
    <t>富田林市川面町一丁目10番13号</t>
    <phoneticPr fontId="2"/>
  </si>
  <si>
    <t>072-915-0373</t>
    <phoneticPr fontId="2"/>
  </si>
  <si>
    <t>072-926-6659</t>
    <phoneticPr fontId="2"/>
  </si>
  <si>
    <t>583-0014</t>
    <phoneticPr fontId="2"/>
  </si>
  <si>
    <t>合同会社稲康会</t>
    <rPh sb="0" eb="4">
      <t>ゴウドウガイシャ</t>
    </rPh>
    <rPh sb="4" eb="7">
      <t>イナヤスカイ</t>
    </rPh>
    <phoneticPr fontId="2"/>
  </si>
  <si>
    <t>株式会社PROmessa</t>
    <rPh sb="0" eb="4">
      <t>カブシキカイシャ</t>
    </rPh>
    <phoneticPr fontId="2"/>
  </si>
  <si>
    <t>080-8316-4555</t>
    <phoneticPr fontId="2"/>
  </si>
  <si>
    <t>583-0008</t>
    <phoneticPr fontId="2"/>
  </si>
  <si>
    <t>072-626-7205</t>
    <phoneticPr fontId="2"/>
  </si>
  <si>
    <t>072-626-7206</t>
    <phoneticPr fontId="2"/>
  </si>
  <si>
    <t>567-0032</t>
    <phoneticPr fontId="2"/>
  </si>
  <si>
    <t>株式会社Twins　family</t>
    <rPh sb="0" eb="4">
      <t>カブシキカイシャ</t>
    </rPh>
    <phoneticPr fontId="2"/>
  </si>
  <si>
    <t>072-349-7092</t>
    <phoneticPr fontId="2"/>
  </si>
  <si>
    <t>072-349-7093</t>
    <phoneticPr fontId="2"/>
  </si>
  <si>
    <t>580-0042</t>
    <phoneticPr fontId="2"/>
  </si>
  <si>
    <t>株式会社かぐらしょ</t>
    <rPh sb="0" eb="4">
      <t>カブシキカイシャ</t>
    </rPh>
    <phoneticPr fontId="2"/>
  </si>
  <si>
    <t>0721-69-5396</t>
    <phoneticPr fontId="2"/>
  </si>
  <si>
    <t>584-0014</t>
    <phoneticPr fontId="2"/>
  </si>
  <si>
    <t>合同会社メロディー</t>
    <rPh sb="0" eb="4">
      <t>ゴウドウカイシャ</t>
    </rPh>
    <phoneticPr fontId="2"/>
  </si>
  <si>
    <t>2754820393</t>
  </si>
  <si>
    <t>みんなの木　田井城</t>
  </si>
  <si>
    <t>松原市田井城一丁目６番22号２階</t>
  </si>
  <si>
    <t>コントレール株式会社</t>
  </si>
  <si>
    <t>2759320258</t>
  </si>
  <si>
    <t>児童発達支援・放課後等デイサービス　フェイス</t>
  </si>
  <si>
    <t>合同会社トゥルーポイント</t>
  </si>
  <si>
    <t>580-0044</t>
    <phoneticPr fontId="2"/>
  </si>
  <si>
    <t>589-0023</t>
    <phoneticPr fontId="2"/>
  </si>
  <si>
    <t>大阪狭山市大野台七丁目18番３号</t>
    <rPh sb="13" eb="14">
      <t>バン</t>
    </rPh>
    <rPh sb="15" eb="16">
      <t>ゴウ</t>
    </rPh>
    <phoneticPr fontId="2"/>
  </si>
  <si>
    <t>株式会社LITALICOパートナーズ</t>
    <phoneticPr fontId="2"/>
  </si>
  <si>
    <t>ワイワイスマイル守口教室</t>
    <rPh sb="8" eb="10">
      <t>モリグチ</t>
    </rPh>
    <rPh sb="10" eb="12">
      <t>キョウシツ</t>
    </rPh>
    <phoneticPr fontId="2"/>
  </si>
  <si>
    <t>072-366-6960</t>
  </si>
  <si>
    <t>072-366-6960</t>
    <phoneticPr fontId="2"/>
  </si>
  <si>
    <t>072-959-８６５０</t>
    <phoneticPr fontId="2"/>
  </si>
  <si>
    <t>072-959-8651</t>
    <phoneticPr fontId="2"/>
  </si>
  <si>
    <t>583-085４</t>
    <phoneticPr fontId="2"/>
  </si>
  <si>
    <t>羽曳野市軽里一丁目３番４号新栄プロパティー軽里23号</t>
    <rPh sb="0" eb="3">
      <t>ハビキノ</t>
    </rPh>
    <rPh sb="4" eb="5">
      <t>カル</t>
    </rPh>
    <rPh sb="5" eb="6">
      <t>サト</t>
    </rPh>
    <rPh sb="6" eb="9">
      <t>イッチョウメ</t>
    </rPh>
    <rPh sb="10" eb="11">
      <t>バン</t>
    </rPh>
    <rPh sb="12" eb="13">
      <t>ゴウ</t>
    </rPh>
    <rPh sb="13" eb="14">
      <t>アタラ</t>
    </rPh>
    <rPh sb="14" eb="15">
      <t>サカエ</t>
    </rPh>
    <rPh sb="21" eb="22">
      <t>カル</t>
    </rPh>
    <rPh sb="22" eb="23">
      <t>サト</t>
    </rPh>
    <rPh sb="25" eb="26">
      <t>ゴウ</t>
    </rPh>
    <phoneticPr fontId="2"/>
  </si>
  <si>
    <t>072-430-5101</t>
    <phoneticPr fontId="2"/>
  </si>
  <si>
    <t>なるみ</t>
    <phoneticPr fontId="2"/>
  </si>
  <si>
    <t>藤井寺市北岡一丁目８番36号オリーブハウスⅡ101号室</t>
    <phoneticPr fontId="2"/>
  </si>
  <si>
    <t>株式会社ナルミ</t>
    <phoneticPr fontId="2"/>
  </si>
  <si>
    <t>583-0035</t>
    <phoneticPr fontId="2"/>
  </si>
  <si>
    <t>072-720-5511</t>
    <phoneticPr fontId="2"/>
  </si>
  <si>
    <t>072-720-5512</t>
    <phoneticPr fontId="2"/>
  </si>
  <si>
    <t>072-468-7303</t>
    <phoneticPr fontId="2"/>
  </si>
  <si>
    <t>072-468-7116</t>
    <phoneticPr fontId="2"/>
  </si>
  <si>
    <t>泉南郡熊取町五門西一丁目１番３号</t>
    <rPh sb="0" eb="3">
      <t>センナングン</t>
    </rPh>
    <rPh sb="3" eb="6">
      <t>クマトリチョウ</t>
    </rPh>
    <rPh sb="6" eb="8">
      <t>ゴモン</t>
    </rPh>
    <rPh sb="8" eb="9">
      <t>ニシ</t>
    </rPh>
    <rPh sb="9" eb="12">
      <t>イッチョウメ</t>
    </rPh>
    <rPh sb="13" eb="14">
      <t>バン</t>
    </rPh>
    <rPh sb="15" eb="16">
      <t>ゴウ</t>
    </rPh>
    <phoneticPr fontId="2"/>
  </si>
  <si>
    <t>universal school CRECIO Jr.住道校</t>
    <rPh sb="27" eb="29">
      <t>スミノドウ</t>
    </rPh>
    <rPh sb="29" eb="30">
      <t>コウ</t>
    </rPh>
    <phoneticPr fontId="2"/>
  </si>
  <si>
    <t>はるかPLUS</t>
    <phoneticPr fontId="2"/>
  </si>
  <si>
    <t>574-00２７</t>
    <phoneticPr fontId="2"/>
  </si>
  <si>
    <t>大東市三住町１番29号シャルム三住</t>
    <rPh sb="0" eb="2">
      <t>ダイトウ</t>
    </rPh>
    <rPh sb="2" eb="3">
      <t>シ</t>
    </rPh>
    <rPh sb="3" eb="6">
      <t>ミスミチョウ</t>
    </rPh>
    <rPh sb="7" eb="8">
      <t>バン</t>
    </rPh>
    <rPh sb="10" eb="11">
      <t>ゴウ</t>
    </rPh>
    <rPh sb="15" eb="16">
      <t>サン</t>
    </rPh>
    <rPh sb="16" eb="17">
      <t>ジュウ</t>
    </rPh>
    <phoneticPr fontId="2"/>
  </si>
  <si>
    <t>072-803-7818</t>
    <phoneticPr fontId="2"/>
  </si>
  <si>
    <t>072-493-4021</t>
    <phoneticPr fontId="2"/>
  </si>
  <si>
    <t>072-493-4022</t>
    <phoneticPr fontId="2"/>
  </si>
  <si>
    <t>590-0415</t>
    <phoneticPr fontId="2"/>
  </si>
  <si>
    <t>072-445-8822</t>
    <phoneticPr fontId="2"/>
  </si>
  <si>
    <t>072-445-8811</t>
    <phoneticPr fontId="2"/>
  </si>
  <si>
    <t>箕面市牧落三丁目３番12号村上ビル201号室</t>
    <rPh sb="0" eb="3">
      <t>ミノオシ</t>
    </rPh>
    <rPh sb="3" eb="4">
      <t>マキ</t>
    </rPh>
    <rPh sb="4" eb="5">
      <t>オ</t>
    </rPh>
    <rPh sb="5" eb="8">
      <t>サンチョウメ</t>
    </rPh>
    <rPh sb="9" eb="10">
      <t>バン</t>
    </rPh>
    <rPh sb="12" eb="13">
      <t>ゴウ</t>
    </rPh>
    <rPh sb="13" eb="15">
      <t>ムラカミ</t>
    </rPh>
    <rPh sb="20" eb="22">
      <t>ゴウシツ</t>
    </rPh>
    <phoneticPr fontId="4"/>
  </si>
  <si>
    <t>562-00０4</t>
    <phoneticPr fontId="2"/>
  </si>
  <si>
    <t>050-3730-7560</t>
    <phoneticPr fontId="2"/>
  </si>
  <si>
    <t>障害者自立支援拠点レモンテラス</t>
    <rPh sb="0" eb="3">
      <t>ショウガイシャ</t>
    </rPh>
    <rPh sb="3" eb="9">
      <t>ジリツシエンキョテン</t>
    </rPh>
    <phoneticPr fontId="2"/>
  </si>
  <si>
    <t>075－963-6981</t>
    <phoneticPr fontId="2"/>
  </si>
  <si>
    <t>０７５－９６３－６９８２</t>
    <phoneticPr fontId="2"/>
  </si>
  <si>
    <t>三島郡島本町広瀬二丁目７番４号</t>
    <rPh sb="0" eb="2">
      <t>ミシマ</t>
    </rPh>
    <rPh sb="2" eb="3">
      <t>グン</t>
    </rPh>
    <rPh sb="3" eb="6">
      <t>シマモトチョウ</t>
    </rPh>
    <rPh sb="6" eb="8">
      <t>ヒロセ</t>
    </rPh>
    <rPh sb="8" eb="11">
      <t>ニチョウメ</t>
    </rPh>
    <rPh sb="12" eb="13">
      <t>バン</t>
    </rPh>
    <rPh sb="14" eb="15">
      <t>ゴウ</t>
    </rPh>
    <phoneticPr fontId="2"/>
  </si>
  <si>
    <t>オーパ・サード</t>
    <phoneticPr fontId="2"/>
  </si>
  <si>
    <t>河内長野市栄町５番１８号</t>
    <phoneticPr fontId="2"/>
  </si>
  <si>
    <t>和泉市いぶき野三丁目３番２号</t>
    <phoneticPr fontId="2"/>
  </si>
  <si>
    <t>株式会社フジワラ</t>
    <phoneticPr fontId="2"/>
  </si>
  <si>
    <t>０７２５－５５－６６６１</t>
    <phoneticPr fontId="2"/>
  </si>
  <si>
    <t>０７２５－５５－６６６９</t>
    <phoneticPr fontId="2"/>
  </si>
  <si>
    <t>５６９－００４１</t>
    <phoneticPr fontId="2"/>
  </si>
  <si>
    <t>ブロッサムジュニア　泉大津教室</t>
    <phoneticPr fontId="2"/>
  </si>
  <si>
    <t>泉大津市豊中町二丁目９番１７号</t>
    <phoneticPr fontId="2"/>
  </si>
  <si>
    <t>株式会社ＴＯＰ</t>
    <phoneticPr fontId="2"/>
  </si>
  <si>
    <t>０７２５－５８－８６１６</t>
    <phoneticPr fontId="2"/>
  </si>
  <si>
    <t>０７２５－５８－８６１７</t>
    <phoneticPr fontId="2"/>
  </si>
  <si>
    <t>児童発達支援・放課後等デイサービス　ソラーレ神田</t>
    <phoneticPr fontId="2"/>
  </si>
  <si>
    <t>池田市神田二丁目17番６号</t>
    <phoneticPr fontId="2"/>
  </si>
  <si>
    <t>株式会社スタジオＤ＆Ｈ</t>
    <phoneticPr fontId="2"/>
  </si>
  <si>
    <t>０７２－７３６－８０８９</t>
    <phoneticPr fontId="2"/>
  </si>
  <si>
    <t>きっず・すくーるそら</t>
    <phoneticPr fontId="2"/>
  </si>
  <si>
    <t>泉大津市東豊中町三丁目16番１号フラット・フィールド・オペレーションズビル２階</t>
    <phoneticPr fontId="2"/>
  </si>
  <si>
    <t>株式会社まほろば</t>
    <phoneticPr fontId="2"/>
  </si>
  <si>
    <t>清流の家　泉大津</t>
    <rPh sb="0" eb="2">
      <t>セイリュウ</t>
    </rPh>
    <rPh sb="3" eb="4">
      <t>イエ</t>
    </rPh>
    <rPh sb="5" eb="8">
      <t>イズミオオツ</t>
    </rPh>
    <rPh sb="6" eb="8">
      <t>オオツ</t>
    </rPh>
    <phoneticPr fontId="2"/>
  </si>
  <si>
    <t>☆</t>
    <phoneticPr fontId="2"/>
  </si>
  <si>
    <t>072-424-7191</t>
    <phoneticPr fontId="2"/>
  </si>
  <si>
    <t>ハーティワンおりいぶ</t>
    <phoneticPr fontId="2"/>
  </si>
  <si>
    <t>岸和田市中井町三丁目18番25号</t>
    <phoneticPr fontId="2"/>
  </si>
  <si>
    <t>放課後等デイサービス　ピリナ</t>
    <phoneticPr fontId="2"/>
  </si>
  <si>
    <t>合同会社カピリナ</t>
    <phoneticPr fontId="2"/>
  </si>
  <si>
    <t>090-8846-0939</t>
    <phoneticPr fontId="2"/>
  </si>
  <si>
    <t>072-441-4439</t>
    <phoneticPr fontId="2"/>
  </si>
  <si>
    <t>596-0003</t>
    <phoneticPr fontId="2"/>
  </si>
  <si>
    <t>児童発達支援・放課後等デイサービス　ここふる</t>
    <phoneticPr fontId="2"/>
  </si>
  <si>
    <t>池田市鉢塚三丁目15番２号メゾンさつき１階106号室</t>
    <phoneticPr fontId="2"/>
  </si>
  <si>
    <t>株式会社めぐみ</t>
    <phoneticPr fontId="2"/>
  </si>
  <si>
    <t>☆</t>
    <phoneticPr fontId="2"/>
  </si>
  <si>
    <t>072-739-6158</t>
    <phoneticPr fontId="2"/>
  </si>
  <si>
    <t>072-739-6159</t>
    <phoneticPr fontId="2"/>
  </si>
  <si>
    <t>563-0024</t>
    <phoneticPr fontId="2"/>
  </si>
  <si>
    <t>株式会社いのちの木</t>
    <phoneticPr fontId="2"/>
  </si>
  <si>
    <t>音楽＆リズム　あなたが宝モノ　貝塚王子教室</t>
    <phoneticPr fontId="2"/>
  </si>
  <si>
    <t>072-489-5800</t>
    <phoneticPr fontId="2"/>
  </si>
  <si>
    <t>072-489-5801</t>
    <phoneticPr fontId="2"/>
  </si>
  <si>
    <t>597-0051</t>
    <phoneticPr fontId="2"/>
  </si>
  <si>
    <t>貝塚市王子1029番５号いのちの木リエゾンビル３Ｆ</t>
    <phoneticPr fontId="2"/>
  </si>
  <si>
    <t>放課後等デイサービス　はねるん</t>
    <phoneticPr fontId="2"/>
  </si>
  <si>
    <t>583-0853</t>
    <phoneticPr fontId="2"/>
  </si>
  <si>
    <t>地域支援センターわとと</t>
    <rPh sb="0" eb="2">
      <t>チイキ</t>
    </rPh>
    <rPh sb="2" eb="4">
      <t>シエン</t>
    </rPh>
    <phoneticPr fontId="2"/>
  </si>
  <si>
    <t>放課後等デイサービス　ノーサイド柏原</t>
    <rPh sb="0" eb="3">
      <t>ホウカゴ</t>
    </rPh>
    <rPh sb="3" eb="4">
      <t>トウ</t>
    </rPh>
    <rPh sb="16" eb="18">
      <t>カシワラ</t>
    </rPh>
    <phoneticPr fontId="2"/>
  </si>
  <si>
    <t>ウルぱあに</t>
    <phoneticPr fontId="2"/>
  </si>
  <si>
    <t>080-4638-5170</t>
    <phoneticPr fontId="2"/>
  </si>
  <si>
    <t>0725-25-8127</t>
    <phoneticPr fontId="2"/>
  </si>
  <si>
    <t>0725-51-7588</t>
    <phoneticPr fontId="2"/>
  </si>
  <si>
    <t>Coccoleto 箕面校</t>
    <rPh sb="10" eb="13">
      <t>ミノオコウ</t>
    </rPh>
    <phoneticPr fontId="2"/>
  </si>
  <si>
    <t>スバル・トータルプランニング株式会社</t>
    <rPh sb="14" eb="18">
      <t>カブシキガイシャ</t>
    </rPh>
    <phoneticPr fontId="2"/>
  </si>
  <si>
    <t>583-0872</t>
    <phoneticPr fontId="2"/>
  </si>
  <si>
    <t>交野市私部五丁目23番14号</t>
    <rPh sb="5" eb="6">
      <t>ゴ</t>
    </rPh>
    <phoneticPr fontId="2"/>
  </si>
  <si>
    <t>06-4862-7274</t>
    <phoneticPr fontId="2"/>
  </si>
  <si>
    <t>06-6829-7214</t>
    <phoneticPr fontId="2"/>
  </si>
  <si>
    <t>566-0074</t>
    <phoneticPr fontId="2"/>
  </si>
  <si>
    <t>072-439-9578</t>
    <phoneticPr fontId="2"/>
  </si>
  <si>
    <t>072-468-9658</t>
    <phoneticPr fontId="2"/>
  </si>
  <si>
    <t>596-0825</t>
    <phoneticPr fontId="2"/>
  </si>
  <si>
    <t>06-7635-7407</t>
    <phoneticPr fontId="2"/>
  </si>
  <si>
    <t>0725‐45‐3096</t>
    <phoneticPr fontId="2"/>
  </si>
  <si>
    <t>594-0065</t>
    <phoneticPr fontId="2"/>
  </si>
  <si>
    <t>06‐6916‐5960</t>
    <phoneticPr fontId="2"/>
  </si>
  <si>
    <t>06‐6916‐596１</t>
    <phoneticPr fontId="2"/>
  </si>
  <si>
    <t>571-0051</t>
    <phoneticPr fontId="2"/>
  </si>
  <si>
    <t>岸和田市土生町三丁目14番27号川口ビル２Ｆ</t>
    <phoneticPr fontId="2"/>
  </si>
  <si>
    <t>株式会社ａｓｏｂｉｌ</t>
    <phoneticPr fontId="2"/>
  </si>
  <si>
    <t>放課後等デイサービス　クロスファン</t>
    <phoneticPr fontId="2"/>
  </si>
  <si>
    <t>和泉市鶴山台二丁目１番　鶴山台団地第４号棟104号室</t>
    <phoneticPr fontId="2"/>
  </si>
  <si>
    <t>株式会社ノブカントリー</t>
    <phoneticPr fontId="2"/>
  </si>
  <si>
    <t>社会福祉法人のぼり藤</t>
    <phoneticPr fontId="2"/>
  </si>
  <si>
    <t>和泉市観音寺町847番地の２</t>
    <phoneticPr fontId="2"/>
  </si>
  <si>
    <t>ＬＩＴＡＬＩＣＯジュニア大日教室</t>
    <phoneticPr fontId="2"/>
  </si>
  <si>
    <t>門真市向島町３番35号ベアーズＢ棟１階区画番号７</t>
    <phoneticPr fontId="2"/>
  </si>
  <si>
    <t>株式会社ＬＩＴＡＬＩＣＯパートナーズ</t>
    <phoneticPr fontId="2"/>
  </si>
  <si>
    <t>リハこどもデイ　ライラック</t>
    <phoneticPr fontId="2"/>
  </si>
  <si>
    <t>072-803-8601</t>
    <phoneticPr fontId="2"/>
  </si>
  <si>
    <t>072-803-8602</t>
    <phoneticPr fontId="2"/>
  </si>
  <si>
    <t>598-0042</t>
    <phoneticPr fontId="2"/>
  </si>
  <si>
    <t>泉佐野市西本町14ー18</t>
    <rPh sb="4" eb="6">
      <t>ニシモト</t>
    </rPh>
    <rPh sb="6" eb="7">
      <t>マチ</t>
    </rPh>
    <phoneticPr fontId="2"/>
  </si>
  <si>
    <t>589-00２１</t>
    <phoneticPr fontId="2"/>
  </si>
  <si>
    <t>大阪狭山市今熊１丁目４－６</t>
    <rPh sb="5" eb="6">
      <t>イマ</t>
    </rPh>
    <rPh sb="6" eb="7">
      <t>クマ</t>
    </rPh>
    <rPh sb="8" eb="10">
      <t>チョウメ</t>
    </rPh>
    <phoneticPr fontId="2"/>
  </si>
  <si>
    <t>三島郡島本町江川一丁目１１－３４号　１Ｆ</t>
    <rPh sb="6" eb="8">
      <t>エガワ</t>
    </rPh>
    <rPh sb="8" eb="11">
      <t>イッチョウメ</t>
    </rPh>
    <rPh sb="16" eb="17">
      <t>ゴウ</t>
    </rPh>
    <phoneticPr fontId="2"/>
  </si>
  <si>
    <t>こどもパークゆめっこ</t>
  </si>
  <si>
    <t>岸和田市岸城町28番36号</t>
    <phoneticPr fontId="2"/>
  </si>
  <si>
    <t>株式会社NUTSドリーム</t>
    <phoneticPr fontId="2"/>
  </si>
  <si>
    <t>072-436-1165</t>
    <phoneticPr fontId="2"/>
  </si>
  <si>
    <t>072-493-6594</t>
    <phoneticPr fontId="2"/>
  </si>
  <si>
    <t>596-0073</t>
    <phoneticPr fontId="2"/>
  </si>
  <si>
    <t>貝塚市半田591番地８サンプレス半田Ｂ棟１号室</t>
    <phoneticPr fontId="2"/>
  </si>
  <si>
    <t>株式会社ペタゴー</t>
    <phoneticPr fontId="2"/>
  </si>
  <si>
    <t>放課後等デイサービス　Ｎｉａ</t>
    <phoneticPr fontId="2"/>
  </si>
  <si>
    <t>富田林市若松町西一丁目1841番地１（201）</t>
    <phoneticPr fontId="2"/>
  </si>
  <si>
    <t>合同会社ｌｉｎｅｒ　ｎｏｔｅ</t>
  </si>
  <si>
    <t>050-3172-3525</t>
    <phoneticPr fontId="2"/>
  </si>
  <si>
    <t>こどもサポートみかん高辺台</t>
    <phoneticPr fontId="2"/>
  </si>
  <si>
    <t>584-0072</t>
    <phoneticPr fontId="2"/>
  </si>
  <si>
    <t>0721-55-3864</t>
    <phoneticPr fontId="2"/>
  </si>
  <si>
    <t>0721-55-3865</t>
    <phoneticPr fontId="2"/>
  </si>
  <si>
    <t>児童発達支援・放課後等デイサービス　ルチアポルタ</t>
  </si>
  <si>
    <t>箕面市粟生外院一丁目11番22号</t>
  </si>
  <si>
    <t>株式会社HESTIATH</t>
    <phoneticPr fontId="2"/>
  </si>
  <si>
    <t>072-736-8850</t>
    <phoneticPr fontId="2"/>
  </si>
  <si>
    <t>072-736-8860</t>
    <phoneticPr fontId="2"/>
  </si>
  <si>
    <t>コンパス摂津</t>
  </si>
  <si>
    <t>摂津市学園町一丁目７番２号</t>
  </si>
  <si>
    <t>一般社団法人特別支援協</t>
  </si>
  <si>
    <t>072-657-7328</t>
    <phoneticPr fontId="2"/>
  </si>
  <si>
    <t>072-657-7340</t>
    <phoneticPr fontId="2"/>
  </si>
  <si>
    <t>ｃｏ－ｗｏｒｋ　ＣＡＴＳ（creative and active training studio）</t>
    <phoneticPr fontId="2"/>
  </si>
  <si>
    <t>合同会社ｃｏ－ｗｏｒｋ</t>
    <phoneticPr fontId="2"/>
  </si>
  <si>
    <t>072-343-1496</t>
    <phoneticPr fontId="2"/>
  </si>
  <si>
    <t>高石市西取石五丁目１番１号セラフィ―メゾン101号</t>
    <rPh sb="12" eb="13">
      <t>ゴウ</t>
    </rPh>
    <phoneticPr fontId="2"/>
  </si>
  <si>
    <t>富田林市高辺台一丁目23番地18</t>
    <rPh sb="7" eb="8">
      <t>イチ</t>
    </rPh>
    <phoneticPr fontId="2"/>
  </si>
  <si>
    <t>618-001３</t>
    <phoneticPr fontId="2"/>
  </si>
  <si>
    <t>050-3606‐5740</t>
    <phoneticPr fontId="2"/>
  </si>
  <si>
    <t>●</t>
  </si>
  <si>
    <t>●・☆</t>
  </si>
  <si>
    <t>株式会社ｐｌａｔｚ</t>
    <phoneticPr fontId="2"/>
  </si>
  <si>
    <t>●</t>
    <phoneticPr fontId="2"/>
  </si>
  <si>
    <t>596-0001</t>
    <phoneticPr fontId="2"/>
  </si>
  <si>
    <t>岸和田市磯上町一丁目14番23号</t>
    <rPh sb="3" eb="6">
      <t>イソガミマチ</t>
    </rPh>
    <rPh sb="6" eb="9">
      <t>イッチョウメ</t>
    </rPh>
    <rPh sb="11" eb="12">
      <t>バン</t>
    </rPh>
    <rPh sb="14" eb="15">
      <t>ゴウ</t>
    </rPh>
    <phoneticPr fontId="2"/>
  </si>
  <si>
    <t>ぷりずむ</t>
    <phoneticPr fontId="2"/>
  </si>
  <si>
    <t>ゆりいか</t>
    <phoneticPr fontId="2"/>
  </si>
  <si>
    <t>583-086８</t>
    <phoneticPr fontId="2"/>
  </si>
  <si>
    <t>羽曳野市学園前５丁目180番18号</t>
    <rPh sb="4" eb="7">
      <t>ガクエンマエ</t>
    </rPh>
    <rPh sb="8" eb="10">
      <t>チョウメ</t>
    </rPh>
    <rPh sb="13" eb="14">
      <t>バン</t>
    </rPh>
    <rPh sb="16" eb="17">
      <t>ゴウ</t>
    </rPh>
    <phoneticPr fontId="2"/>
  </si>
  <si>
    <t>072-４２４-６６４２</t>
    <phoneticPr fontId="2"/>
  </si>
  <si>
    <t>０９０-３２８７-０４５６</t>
    <phoneticPr fontId="2"/>
  </si>
  <si>
    <t>オルオルハウス</t>
    <phoneticPr fontId="2"/>
  </si>
  <si>
    <t>児童発達支援・放課後等デイサービス　ＬＵＭＯ　守口校</t>
    <phoneticPr fontId="2"/>
  </si>
  <si>
    <t>放課後等デイサービス　はれ</t>
    <phoneticPr fontId="2"/>
  </si>
  <si>
    <t>富田林市中野町二丁目７番10号</t>
    <phoneticPr fontId="2"/>
  </si>
  <si>
    <t>大東市太子田一丁目１番８号</t>
    <phoneticPr fontId="2"/>
  </si>
  <si>
    <t>守口市竜田通一丁目６番５号ル・セルポ105号</t>
    <phoneticPr fontId="2"/>
  </si>
  <si>
    <t>株式会社Ｇｏｔｏｓｃｈｏｏｌ</t>
    <phoneticPr fontId="2"/>
  </si>
  <si>
    <t>株式会社ＬＡＵＬＥＡ</t>
    <phoneticPr fontId="2"/>
  </si>
  <si>
    <t>072-813-5501</t>
    <phoneticPr fontId="2"/>
  </si>
  <si>
    <t>072-813-5502</t>
    <phoneticPr fontId="2"/>
  </si>
  <si>
    <t>0721-60-6112</t>
    <phoneticPr fontId="2"/>
  </si>
  <si>
    <t>0721-60-6113</t>
    <phoneticPr fontId="2"/>
  </si>
  <si>
    <t>584-0021</t>
    <phoneticPr fontId="2"/>
  </si>
  <si>
    <t>06-6786-9608</t>
    <phoneticPr fontId="2"/>
  </si>
  <si>
    <t>06-6786-9609</t>
    <phoneticPr fontId="2"/>
  </si>
  <si>
    <t>072-447-6960</t>
    <phoneticPr fontId="2"/>
  </si>
  <si>
    <t>072-447-6961</t>
    <phoneticPr fontId="2"/>
  </si>
  <si>
    <t>570-0025</t>
    <phoneticPr fontId="2"/>
  </si>
  <si>
    <t>株式会社和心</t>
  </si>
  <si>
    <t>0721-26-8822</t>
    <phoneticPr fontId="2"/>
  </si>
  <si>
    <t>06-6992-6601</t>
    <phoneticPr fontId="2"/>
  </si>
  <si>
    <t>072-468-6774</t>
    <phoneticPr fontId="2"/>
  </si>
  <si>
    <t>06-6629-8166</t>
    <phoneticPr fontId="2"/>
  </si>
  <si>
    <t>池田市石橋二丁目13番29号２階</t>
    <phoneticPr fontId="2"/>
  </si>
  <si>
    <t>ＮＰＯ法人つぼみ</t>
    <phoneticPr fontId="2"/>
  </si>
  <si>
    <t>090-7962-7570</t>
    <phoneticPr fontId="2"/>
  </si>
  <si>
    <t>595-0006</t>
    <phoneticPr fontId="2"/>
  </si>
  <si>
    <t>和泉市寺田町一丁目３番48号</t>
    <phoneticPr fontId="2"/>
  </si>
  <si>
    <t>株式会社スパークル</t>
    <phoneticPr fontId="2"/>
  </si>
  <si>
    <t>アウラ</t>
    <phoneticPr fontId="2"/>
  </si>
  <si>
    <t>0725-58-8989</t>
    <phoneticPr fontId="2"/>
  </si>
  <si>
    <t>0725-58-8990</t>
    <phoneticPr fontId="2"/>
  </si>
  <si>
    <t>594-0062</t>
    <phoneticPr fontId="2"/>
  </si>
  <si>
    <t>株式会社ｂｅｆｉｎｅ</t>
  </si>
  <si>
    <t>門真市下馬伏町10番14号奥村マンション101号室</t>
    <phoneticPr fontId="2"/>
  </si>
  <si>
    <t>児童発達支援・放課後等デイサービスｇｒｏｗ ｕｐ</t>
    <phoneticPr fontId="2"/>
  </si>
  <si>
    <t>571-0009</t>
    <phoneticPr fontId="2"/>
  </si>
  <si>
    <t>072-812-6240</t>
    <phoneticPr fontId="2"/>
  </si>
  <si>
    <t>守口市橋波東之町一丁目４番18号セブンスヒルⅡ１階</t>
    <phoneticPr fontId="2"/>
  </si>
  <si>
    <t>医療法人悠悠堂</t>
    <phoneticPr fontId="2"/>
  </si>
  <si>
    <t>児童発達支援・放課後等デイサービス　ちえのわ</t>
    <phoneticPr fontId="2"/>
  </si>
  <si>
    <t>570-0031</t>
    <phoneticPr fontId="2"/>
  </si>
  <si>
    <t>06-6105-0810</t>
    <phoneticPr fontId="2"/>
  </si>
  <si>
    <t>06-6105-0811</t>
    <phoneticPr fontId="2"/>
  </si>
  <si>
    <t>072-663-5564</t>
    <phoneticPr fontId="2"/>
  </si>
  <si>
    <t>072-959-6911</t>
    <phoneticPr fontId="2"/>
  </si>
  <si>
    <t>072-664-1233</t>
    <phoneticPr fontId="2"/>
  </si>
  <si>
    <t>摂津市千里丘東二丁目6番19号</t>
    <phoneticPr fontId="2"/>
  </si>
  <si>
    <t>放課後等デイサービス　ウィズ・ユー和泉</t>
    <phoneticPr fontId="2"/>
  </si>
  <si>
    <t>新秋堂株式会社</t>
    <phoneticPr fontId="2"/>
  </si>
  <si>
    <t>和泉市伯太町一丁目13番７号　ももちゃんヒルズ和泉１階</t>
    <rPh sb="23" eb="25">
      <t>イズミ</t>
    </rPh>
    <rPh sb="26" eb="27">
      <t>カイ</t>
    </rPh>
    <phoneticPr fontId="2"/>
  </si>
  <si>
    <t>072-546-7225</t>
    <phoneticPr fontId="2"/>
  </si>
  <si>
    <t>072-558-7229</t>
    <phoneticPr fontId="2"/>
  </si>
  <si>
    <t>594-0023</t>
    <phoneticPr fontId="2"/>
  </si>
  <si>
    <t>放課後等デイサービスＯＲＡＮＧＥ</t>
    <phoneticPr fontId="2"/>
  </si>
  <si>
    <t>株式会社ビロー</t>
    <phoneticPr fontId="2"/>
  </si>
  <si>
    <t>072-489-5885</t>
    <phoneticPr fontId="2"/>
  </si>
  <si>
    <t>072-489-5553</t>
    <phoneticPr fontId="2"/>
  </si>
  <si>
    <t>アステリつくーる</t>
  </si>
  <si>
    <t>2751920451</t>
  </si>
  <si>
    <t>大東市灰塚五丁目１番45号ＢＵＩＬＤよしかわ302号</t>
  </si>
  <si>
    <t>合同会社みらい共生社会推進協議会</t>
  </si>
  <si>
    <t>072-812-5147</t>
    <phoneticPr fontId="2"/>
  </si>
  <si>
    <t>072-812-5148</t>
    <phoneticPr fontId="2"/>
  </si>
  <si>
    <t>574-0043</t>
    <phoneticPr fontId="2"/>
  </si>
  <si>
    <t>放課後等デイサービス　ウィズ・ユー箕面牧落</t>
  </si>
  <si>
    <t>箕面市牧落三丁目13番33号アクティブ箕面301号室</t>
    <phoneticPr fontId="2"/>
  </si>
  <si>
    <t>株式会社神戸物語</t>
    <phoneticPr fontId="2"/>
  </si>
  <si>
    <t>072-734-7426</t>
    <phoneticPr fontId="2"/>
  </si>
  <si>
    <t>072-734-7428</t>
    <phoneticPr fontId="2"/>
  </si>
  <si>
    <t>ワナビー城南</t>
  </si>
  <si>
    <t>株式会社ミヤビコーポレーション</t>
  </si>
  <si>
    <t>池田市城南一丁目９番22号ＡＸＩＳ池田グリーンプラザⅠ　２Ｆ－Ｄ</t>
  </si>
  <si>
    <t>2752520466</t>
  </si>
  <si>
    <t>072-768-8184</t>
    <phoneticPr fontId="2"/>
  </si>
  <si>
    <t>阪南こども総合支援研究所　こころカラフル</t>
  </si>
  <si>
    <t>阪南市貝掛381番地</t>
  </si>
  <si>
    <t>2759520121</t>
  </si>
  <si>
    <t>072-473-6011</t>
    <phoneticPr fontId="2"/>
  </si>
  <si>
    <t>072-473-6101</t>
    <phoneticPr fontId="2"/>
  </si>
  <si>
    <t>岸和田市小松里町2416番地</t>
    <rPh sb="12" eb="14">
      <t>バンチ</t>
    </rPh>
    <phoneticPr fontId="2"/>
  </si>
  <si>
    <t>072-247-4440</t>
    <phoneticPr fontId="2"/>
  </si>
  <si>
    <t>072-247-444１</t>
    <phoneticPr fontId="2"/>
  </si>
  <si>
    <t>ひかりプラスほっぷ教室</t>
    <rPh sb="9" eb="11">
      <t>キョウシツ</t>
    </rPh>
    <phoneticPr fontId="2"/>
  </si>
  <si>
    <t>ぽけっと</t>
  </si>
  <si>
    <t>ちびこば岸和田</t>
  </si>
  <si>
    <t>2751120573</t>
  </si>
  <si>
    <t>岸和田市吉井町一丁目14番27号</t>
  </si>
  <si>
    <t>株式会社大阪やまと</t>
  </si>
  <si>
    <t>岸和田市土生町六丁目４番44号</t>
  </si>
  <si>
    <t>株式会社ペタゴー</t>
  </si>
  <si>
    <t>2751120581</t>
  </si>
  <si>
    <t>多機能型事業所Ｇｏｏｔｅｌａ</t>
  </si>
  <si>
    <t>2752520474</t>
  </si>
  <si>
    <t>池田市天神一丁目10番19号</t>
  </si>
  <si>
    <t>株式会社Ｇｏｏｔｅｌａ</t>
  </si>
  <si>
    <t>療育センターエコルド</t>
  </si>
  <si>
    <t>池田市石橋三丁目１番11号大空第２ビル１階、３階</t>
  </si>
  <si>
    <t>Ｄ＆Ｉ株式会社</t>
  </si>
  <si>
    <t>2752520482</t>
  </si>
  <si>
    <t>Ａｍｂｉｔｉｏｎ　Ｋｉｄｓ</t>
  </si>
  <si>
    <t>2754220719</t>
  </si>
  <si>
    <t>茨木市総持寺台１番11号　ホクセツ・メディカルモール４－Ａ</t>
  </si>
  <si>
    <t>ａｍｂｉｔｉｏｎ合同会社</t>
  </si>
  <si>
    <t>富田林市小金台二丁目１番30号</t>
  </si>
  <si>
    <t>おあしす</t>
  </si>
  <si>
    <t>2754920433</t>
  </si>
  <si>
    <t>社会福祉法人光久福祉会</t>
  </si>
  <si>
    <t>スポーツパークりるる</t>
  </si>
  <si>
    <t>2754920425</t>
  </si>
  <si>
    <t>株式会社シラキ</t>
  </si>
  <si>
    <t>ＴＡＮＧＯ河内長野校</t>
  </si>
  <si>
    <t>ＴＡＮＧＯ三日市校</t>
  </si>
  <si>
    <t>くれいしゅ</t>
  </si>
  <si>
    <t>河内長野市西之山町４番６号福田ビル202号室</t>
  </si>
  <si>
    <t>2750720365</t>
  </si>
  <si>
    <t>2750720373</t>
  </si>
  <si>
    <t>河内長野市三日市町560番地の61末広ビル３階事務所</t>
  </si>
  <si>
    <t>河内長野市菊水町９番８号　１階</t>
  </si>
  <si>
    <t>一般社団法人トリプル</t>
  </si>
  <si>
    <t>2750720381</t>
  </si>
  <si>
    <t>ほっとキッズ松原天美</t>
  </si>
  <si>
    <t>松原市天美南五丁目22番11号</t>
  </si>
  <si>
    <t>株式会社ｃｏｄｏｎａ</t>
  </si>
  <si>
    <t>2754820419</t>
  </si>
  <si>
    <t>2753720263</t>
  </si>
  <si>
    <t>摂津市鳥飼八防二丁目６番11号</t>
  </si>
  <si>
    <t>学校法人成晃学院</t>
  </si>
  <si>
    <t>ＳＵＮ　ＬＩＦＥ　ＦＡＭＩＬＹ　ＭＩＮＯＨ</t>
  </si>
  <si>
    <t>箕面市箕面五丁目12番71号パークプラザビル箕面４階401・402号室</t>
  </si>
  <si>
    <t>株式会社グランツリー</t>
  </si>
  <si>
    <t>2751420627</t>
  </si>
  <si>
    <t>072-737-5381</t>
    <phoneticPr fontId="2"/>
  </si>
  <si>
    <t>072-737-5382</t>
    <phoneticPr fontId="2"/>
  </si>
  <si>
    <t>072-735-7332</t>
    <phoneticPr fontId="2"/>
  </si>
  <si>
    <t>072-735-7442</t>
    <phoneticPr fontId="2"/>
  </si>
  <si>
    <t>567-0804</t>
    <phoneticPr fontId="2"/>
  </si>
  <si>
    <t>090-3218-0166</t>
    <phoneticPr fontId="2"/>
  </si>
  <si>
    <t>584-0083</t>
    <phoneticPr fontId="2"/>
  </si>
  <si>
    <t>0721-29-6000</t>
    <phoneticPr fontId="2"/>
  </si>
  <si>
    <t>0721-29-6600</t>
    <phoneticPr fontId="2"/>
  </si>
  <si>
    <t>599-0311</t>
    <phoneticPr fontId="2"/>
  </si>
  <si>
    <t>072-425-7254</t>
    <phoneticPr fontId="2"/>
  </si>
  <si>
    <t>072-425-4636</t>
    <phoneticPr fontId="2"/>
  </si>
  <si>
    <t>072-646-7578</t>
    <phoneticPr fontId="2"/>
  </si>
  <si>
    <t>072-646-7568</t>
    <phoneticPr fontId="2"/>
  </si>
  <si>
    <t>566-0054</t>
    <phoneticPr fontId="2"/>
  </si>
  <si>
    <t>072-247-5327</t>
    <phoneticPr fontId="2"/>
  </si>
  <si>
    <t>072-247-5328</t>
    <phoneticPr fontId="2"/>
  </si>
  <si>
    <t>0721-70-7000</t>
    <phoneticPr fontId="2"/>
  </si>
  <si>
    <t>0721-70-7010</t>
    <phoneticPr fontId="2"/>
  </si>
  <si>
    <t>070-8954-2024</t>
    <phoneticPr fontId="2"/>
  </si>
  <si>
    <t>児童デイサービス　かえで</t>
  </si>
  <si>
    <t>和泉市池田下町1883番地の１－101号室</t>
  </si>
  <si>
    <t>株式会社ＷＡＧＯＵ</t>
  </si>
  <si>
    <t>2750520716</t>
  </si>
  <si>
    <t>重心・医ケア児専門　児童デイサービス　ひなたぼっこ</t>
  </si>
  <si>
    <t>2751120599</t>
  </si>
  <si>
    <t>岸和田市春木泉町16番９号</t>
  </si>
  <si>
    <t>株式会社スズヤ</t>
  </si>
  <si>
    <t>596-0035</t>
    <phoneticPr fontId="2"/>
  </si>
  <si>
    <t>072-475-1110</t>
    <phoneticPr fontId="2"/>
  </si>
  <si>
    <t>児童発達支援・放課後等デイサービス　Ｂａｍｂｉｎｏ</t>
  </si>
  <si>
    <t>2751120607</t>
  </si>
  <si>
    <t>岸和田市小松里町2137番地</t>
  </si>
  <si>
    <t>株式会社ＶＩＸＴ</t>
  </si>
  <si>
    <t>０７２‐４８９‐５５２７</t>
    <phoneticPr fontId="2"/>
  </si>
  <si>
    <t>５９３－０８２１</t>
    <phoneticPr fontId="2"/>
  </si>
  <si>
    <t>ツインズリハビリ２ｎｄ児童発達支援・放課後等デイサービス</t>
  </si>
  <si>
    <t>2754220735</t>
  </si>
  <si>
    <t>茨木市元町７番６号　野上ビル１Ｆ</t>
  </si>
  <si>
    <t>株式会社Ｔｗｉｎｓ　ｆａｍｉｌｙ</t>
  </si>
  <si>
    <t>072-631-3290</t>
    <phoneticPr fontId="2"/>
  </si>
  <si>
    <t>072-631-3291</t>
    <phoneticPr fontId="2"/>
  </si>
  <si>
    <t>児童発達支援・放課後等デイサービス　いろどり</t>
  </si>
  <si>
    <t>2754220727</t>
  </si>
  <si>
    <t>株式会社ネイヴル</t>
  </si>
  <si>
    <t>072-934-1890</t>
    <phoneticPr fontId="2"/>
  </si>
  <si>
    <t>茨木市別院町６番43号２階</t>
  </si>
  <si>
    <t>泉佐野市鶴原1545番地の１</t>
  </si>
  <si>
    <t>児童発達支援・放課後等デイサービスえがお富田林</t>
  </si>
  <si>
    <t>2754920441</t>
  </si>
  <si>
    <t>株式会社Ｆ－ｓｔａｇｅ</t>
  </si>
  <si>
    <t>富田林市喜志町五丁目３番６号</t>
  </si>
  <si>
    <t>きょうわウィズ（児童発達支援・放課後等デイサービス）</t>
  </si>
  <si>
    <t>2754820427</t>
  </si>
  <si>
    <t>株式会社共和製作所</t>
  </si>
  <si>
    <t>松原市阿保三丁目４番11号</t>
  </si>
  <si>
    <t>072-349-4473</t>
    <phoneticPr fontId="2"/>
  </si>
  <si>
    <t>072-349-4479</t>
    <phoneticPr fontId="2"/>
  </si>
  <si>
    <t>羽曳野市島泉九丁目18番27号</t>
  </si>
  <si>
    <t>児童発達支援・放課後等デイサービスはろ</t>
  </si>
  <si>
    <t>2755720204</t>
  </si>
  <si>
    <t>四條畷市楠公一丁目７番11号</t>
  </si>
  <si>
    <t>一般社団法人はろ</t>
  </si>
  <si>
    <t>072-800-5970</t>
    <phoneticPr fontId="2"/>
  </si>
  <si>
    <t>0721-60-6487</t>
    <phoneticPr fontId="2"/>
  </si>
  <si>
    <t>0721-60-6488</t>
    <phoneticPr fontId="2"/>
  </si>
  <si>
    <t>584-0005</t>
    <phoneticPr fontId="2"/>
  </si>
  <si>
    <t>072-657-8312</t>
    <phoneticPr fontId="2"/>
  </si>
  <si>
    <t>やわらソレイユ</t>
    <phoneticPr fontId="2"/>
  </si>
  <si>
    <t>株式会社ＯＫＤ</t>
  </si>
  <si>
    <t>キッズボンド守口</t>
  </si>
  <si>
    <t>泉大津市東助松町二丁目10番９号</t>
  </si>
  <si>
    <t>ファーストステップ東助松</t>
  </si>
  <si>
    <t>社会福祉法人たこう福祉会</t>
  </si>
  <si>
    <t>ＳＥＡＳＯＮ</t>
  </si>
  <si>
    <t>放課後等デイサービス　ｋａｏｒａ（カオラ）</t>
  </si>
  <si>
    <t>箕面市西小路二丁目７番22号ＭＫＭ友ビル202号</t>
  </si>
  <si>
    <t>株式会社ＳＯＥＩＫＡＩ</t>
  </si>
  <si>
    <t>ファーストステップ羽曳野</t>
  </si>
  <si>
    <t>羽曳野市恵我之荘五丁目３番29号Ｒｉｎｏｎ恵我之荘１階</t>
  </si>
  <si>
    <t>門真市常盤町12番５号</t>
  </si>
  <si>
    <t>ＹＣＣもこもこ門真教室</t>
  </si>
  <si>
    <t>株式会社OneVision</t>
  </si>
  <si>
    <t>ＳＥＮサポート　らぷらす</t>
  </si>
  <si>
    <t>三島郡島本町水無瀬二丁目５番７号ひかりビル３階</t>
  </si>
  <si>
    <t>一般社団法人アンビシャス</t>
  </si>
  <si>
    <t>0725-51-7358</t>
    <phoneticPr fontId="2"/>
  </si>
  <si>
    <t>0725-51-7359</t>
    <phoneticPr fontId="2"/>
  </si>
  <si>
    <t>0721-70-7878</t>
    <phoneticPr fontId="2"/>
  </si>
  <si>
    <t>0721-70-7890</t>
    <phoneticPr fontId="2"/>
  </si>
  <si>
    <t>586-0084</t>
    <phoneticPr fontId="2"/>
  </si>
  <si>
    <t>0727-34-8642</t>
    <phoneticPr fontId="2"/>
  </si>
  <si>
    <t>0727-24-8643</t>
    <phoneticPr fontId="2"/>
  </si>
  <si>
    <t>075-950-6515</t>
    <phoneticPr fontId="2"/>
  </si>
  <si>
    <t>075-950-6516</t>
    <phoneticPr fontId="2"/>
  </si>
  <si>
    <t>618-0014</t>
    <phoneticPr fontId="2"/>
  </si>
  <si>
    <t>豊能郡豊能町吉川340番地１</t>
    <rPh sb="6" eb="8">
      <t>ヨシカワ</t>
    </rPh>
    <rPh sb="11" eb="13">
      <t>バンチ</t>
    </rPh>
    <phoneticPr fontId="2"/>
  </si>
  <si>
    <t>563-0101</t>
    <phoneticPr fontId="2"/>
  </si>
  <si>
    <t>ラビット</t>
    <phoneticPr fontId="2"/>
  </si>
  <si>
    <t>泉佐野市新安松二丁目２番37号</t>
    <rPh sb="4" eb="6">
      <t>シンヤス</t>
    </rPh>
    <rPh sb="6" eb="7">
      <t>マツ</t>
    </rPh>
    <rPh sb="7" eb="10">
      <t>ニチョウメ</t>
    </rPh>
    <rPh sb="11" eb="12">
      <t>バン</t>
    </rPh>
    <phoneticPr fontId="2"/>
  </si>
  <si>
    <t>ほっとキッズアフタースクール</t>
  </si>
  <si>
    <t>株式会社codona</t>
  </si>
  <si>
    <t>松原市天美南五丁目22番11号２階</t>
    <rPh sb="16" eb="17">
      <t>カイ</t>
    </rPh>
    <phoneticPr fontId="2"/>
  </si>
  <si>
    <t>072-349-6825</t>
    <phoneticPr fontId="2"/>
  </si>
  <si>
    <t>072-349-6835</t>
    <phoneticPr fontId="2"/>
  </si>
  <si>
    <t>岸和田市別所町一丁目14番28号　Ｋ・ル・フタールビル３階・５階</t>
    <rPh sb="28" eb="29">
      <t>カイ</t>
    </rPh>
    <rPh sb="31" eb="32">
      <t>カイ</t>
    </rPh>
    <phoneticPr fontId="2"/>
  </si>
  <si>
    <r>
      <t>池田市石橋二丁目14番11号</t>
    </r>
    <r>
      <rPr>
        <sz val="14"/>
        <rFont val="Microsoft YaHei"/>
        <family val="3"/>
        <charset val="134"/>
      </rPr>
      <t>１</t>
    </r>
    <r>
      <rPr>
        <sz val="14"/>
        <rFont val="BIZ UDPゴシック"/>
        <family val="3"/>
        <charset val="128"/>
      </rPr>
      <t>階</t>
    </r>
    <rPh sb="10" eb="11">
      <t>バン</t>
    </rPh>
    <rPh sb="13" eb="14">
      <t>ゴウ</t>
    </rPh>
    <rPh sb="15" eb="16">
      <t>カイ</t>
    </rPh>
    <phoneticPr fontId="2"/>
  </si>
  <si>
    <t>072-979-7460</t>
    <phoneticPr fontId="2"/>
  </si>
  <si>
    <t>072-979-7461</t>
    <phoneticPr fontId="2"/>
  </si>
  <si>
    <t>072-884-5500</t>
    <phoneticPr fontId="2"/>
  </si>
  <si>
    <t>072-884-5501</t>
    <phoneticPr fontId="2"/>
  </si>
  <si>
    <t>ぱすてる</t>
    <phoneticPr fontId="2"/>
  </si>
  <si>
    <t>羽曳野市はびきの四丁目14番11号はびきのビル２F　C,D,E号</t>
    <rPh sb="0" eb="4">
      <t>ハビキノシ</t>
    </rPh>
    <rPh sb="8" eb="11">
      <t>ヨンチョウメ</t>
    </rPh>
    <rPh sb="13" eb="14">
      <t>バン</t>
    </rPh>
    <rPh sb="16" eb="17">
      <t>ゴウ</t>
    </rPh>
    <rPh sb="31" eb="32">
      <t>ゴウ</t>
    </rPh>
    <phoneticPr fontId="2"/>
  </si>
  <si>
    <t>河内長野市旭ケ丘34番14号</t>
    <rPh sb="13" eb="14">
      <t>ゴウ</t>
    </rPh>
    <phoneticPr fontId="2"/>
  </si>
  <si>
    <t>岸和田こども総合支援研究所　こころＢＬＩＳＳ</t>
  </si>
  <si>
    <t>072-443-0555</t>
    <phoneticPr fontId="2"/>
  </si>
  <si>
    <t>岸和田市小松里町325番７の２　２階</t>
  </si>
  <si>
    <t>072-737-6165</t>
    <phoneticPr fontId="2"/>
  </si>
  <si>
    <t>072-737-9147</t>
    <phoneticPr fontId="2"/>
  </si>
  <si>
    <t>池田市城南二丁目２番１号ハイツ木下１階103号</t>
  </si>
  <si>
    <t>株式会社フューチャージニアス</t>
  </si>
  <si>
    <t>いんふぃにてぃ</t>
  </si>
  <si>
    <t>080-9741-7007</t>
    <phoneticPr fontId="2"/>
  </si>
  <si>
    <t>566-0071</t>
    <phoneticPr fontId="2"/>
  </si>
  <si>
    <t>摂津市鳥飼下三丁目９番11号鳥飼田中ビル１階</t>
  </si>
  <si>
    <t>合同会社裕恵</t>
  </si>
  <si>
    <t>きらきらキッズ　摂津教室</t>
  </si>
  <si>
    <t>566-0012</t>
    <phoneticPr fontId="2"/>
  </si>
  <si>
    <t>摂津市庄屋二丁目１番50号</t>
  </si>
  <si>
    <t>株式会社フォースタープラス</t>
  </si>
  <si>
    <t>泉佐野市長滝1667番地の１コスモプラザC号</t>
    <rPh sb="10" eb="12">
      <t>バンチ</t>
    </rPh>
    <rPh sb="21" eb="22">
      <t>ゴウ</t>
    </rPh>
    <phoneticPr fontId="2"/>
  </si>
  <si>
    <t>072-468-7009</t>
    <phoneticPr fontId="2"/>
  </si>
  <si>
    <t>0721-26-7377</t>
    <phoneticPr fontId="2"/>
  </si>
  <si>
    <t>箕面市牧落三丁目19番38号　林下ビル101号室</t>
    <rPh sb="10" eb="11">
      <t>バン</t>
    </rPh>
    <rPh sb="13" eb="14">
      <t>ゴウ</t>
    </rPh>
    <rPh sb="15" eb="16">
      <t>ハヤシ</t>
    </rPh>
    <rPh sb="16" eb="17">
      <t>シタ</t>
    </rPh>
    <rPh sb="22" eb="24">
      <t>ゴウシツ</t>
    </rPh>
    <phoneticPr fontId="2"/>
  </si>
  <si>
    <t>072-443-0557</t>
    <phoneticPr fontId="2"/>
  </si>
  <si>
    <t>2751120623</t>
  </si>
  <si>
    <t>ファーストクラス岸和田駅前校</t>
  </si>
  <si>
    <t>072-488-7733</t>
    <phoneticPr fontId="2"/>
  </si>
  <si>
    <t>072-488-7758</t>
    <phoneticPr fontId="2"/>
  </si>
  <si>
    <t>596-0054</t>
    <phoneticPr fontId="2"/>
  </si>
  <si>
    <t>岸和田市宮本町18番７号ＳＡＫＵＲＡビル３階301号室</t>
  </si>
  <si>
    <t>株式会社フルスイングリージェンシー</t>
  </si>
  <si>
    <t>ＨＡｈａｈａ スマイル</t>
  </si>
  <si>
    <t>2751120631</t>
  </si>
  <si>
    <t>072-489-6233</t>
    <phoneticPr fontId="2"/>
  </si>
  <si>
    <t>072-489-6244</t>
    <phoneticPr fontId="2"/>
  </si>
  <si>
    <t>岸和田市土生町五丁目３番29号　第一フジコーマンション５Ａ－１</t>
  </si>
  <si>
    <t>株式会社Ｄｅａｒ　ｃｈｉｌｄｒｅｎ</t>
  </si>
  <si>
    <t>2751320314</t>
  </si>
  <si>
    <t>放課後等デイサービス　みのり　貝塚校</t>
  </si>
  <si>
    <t>072-424-6589</t>
    <phoneticPr fontId="2"/>
  </si>
  <si>
    <t>597-0015</t>
    <phoneticPr fontId="2"/>
  </si>
  <si>
    <t>株式会社大樹</t>
  </si>
  <si>
    <t>2751920469</t>
  </si>
  <si>
    <t>きらめキッズ大東ねくすと</t>
  </si>
  <si>
    <t>072-813-2338</t>
    <phoneticPr fontId="2"/>
  </si>
  <si>
    <t>072-813-2606</t>
    <phoneticPr fontId="2"/>
  </si>
  <si>
    <t>大東市泉町二丁目10番18号アキツマンション１階１Ｆ号</t>
  </si>
  <si>
    <t>株式会社リベルテ</t>
  </si>
  <si>
    <t>2754220743</t>
  </si>
  <si>
    <t>スタサポ茨木校</t>
  </si>
  <si>
    <t>茨木市春日一丁目５番17号クラインフェルト２階２号室</t>
  </si>
  <si>
    <t>株式会社赤い糸</t>
  </si>
  <si>
    <t>スポーツアカデミー泉大津</t>
    <rPh sb="9" eb="12">
      <t>イズミオオツ</t>
    </rPh>
    <phoneticPr fontId="2"/>
  </si>
  <si>
    <t>0725-25-8517</t>
  </si>
  <si>
    <t>0725-25-8517</t>
    <phoneticPr fontId="2"/>
  </si>
  <si>
    <t>泉大津市助松町三丁目９番４０-106号</t>
    <rPh sb="0" eb="4">
      <t>イズミオオツシ</t>
    </rPh>
    <rPh sb="4" eb="7">
      <t>スケマツチョウ</t>
    </rPh>
    <rPh sb="7" eb="10">
      <t>３チョウメ</t>
    </rPh>
    <rPh sb="11" eb="12">
      <t>バン</t>
    </rPh>
    <rPh sb="18" eb="19">
      <t>ゴウ</t>
    </rPh>
    <phoneticPr fontId="2"/>
  </si>
  <si>
    <t>交野市郡津五丁目47番11号</t>
    <rPh sb="0" eb="3">
      <t>カタノシ</t>
    </rPh>
    <rPh sb="3" eb="4">
      <t>グン</t>
    </rPh>
    <rPh sb="4" eb="5">
      <t>ツ</t>
    </rPh>
    <rPh sb="5" eb="8">
      <t>ゴチョウメ</t>
    </rPh>
    <rPh sb="10" eb="11">
      <t>バン</t>
    </rPh>
    <rPh sb="13" eb="14">
      <t>ゴウ</t>
    </rPh>
    <phoneticPr fontId="2"/>
  </si>
  <si>
    <t>072-808-6589</t>
    <phoneticPr fontId="2"/>
  </si>
  <si>
    <t>2750520732</t>
  </si>
  <si>
    <t>コペルプラス　和泉府中教室</t>
  </si>
  <si>
    <t>和泉市府中町一丁目12番15号フジナミビル５階</t>
  </si>
  <si>
    <t>株式会社クラ・ゼミ</t>
    <phoneticPr fontId="2"/>
  </si>
  <si>
    <t>2751420643</t>
  </si>
  <si>
    <t>コペルプラス　箕面小野原教室</t>
  </si>
  <si>
    <t>箕面市小野原東五丁目８番６号　パーキーＫ　１階</t>
  </si>
  <si>
    <t>2751420650</t>
  </si>
  <si>
    <t>コペルプラス　箕面粟生外院教室</t>
  </si>
  <si>
    <t>箕面市粟生外院六丁目１番22号　101ビルディング　西側店舗</t>
  </si>
  <si>
    <t>2752520508</t>
  </si>
  <si>
    <t>ＫＯＫＯＩＲＯ　ＰＡＧＥ</t>
  </si>
  <si>
    <t>072-776-1791</t>
    <phoneticPr fontId="2"/>
  </si>
  <si>
    <t>050-3488-7960</t>
    <phoneticPr fontId="2"/>
  </si>
  <si>
    <t>池田市井口堂一丁目２番２号ラヴィータ石橋阪大前101号室</t>
  </si>
  <si>
    <t>2753220504</t>
  </si>
  <si>
    <t>児童発達支援・放課後等デイサービス　ＬＵＭＯ　守口第二校</t>
  </si>
  <si>
    <t>06-6780-9704</t>
    <phoneticPr fontId="2"/>
  </si>
  <si>
    <t>06-6780-9705</t>
    <phoneticPr fontId="2"/>
  </si>
  <si>
    <t>守口市竜田通一丁目６番５号　ル・セルポ　106号</t>
  </si>
  <si>
    <t>株式会社ＶｉＡ</t>
  </si>
  <si>
    <t>2753420252</t>
  </si>
  <si>
    <t>藤井寺市岡二丁目８番９号ＤＨビル５階</t>
  </si>
  <si>
    <t>2753720297</t>
  </si>
  <si>
    <t>コペルプラス　南摂津教室</t>
  </si>
  <si>
    <t>摂津市東一津屋４番10号　ルッツ南摂津　３階　３Ｆ-１号室</t>
  </si>
  <si>
    <t>2753720305</t>
  </si>
  <si>
    <t>コペルプラス　千里丘教室</t>
  </si>
  <si>
    <t>2753820436</t>
  </si>
  <si>
    <t>コペルプラス　羽曳野教室</t>
  </si>
  <si>
    <t>072-976-6891</t>
    <phoneticPr fontId="2"/>
  </si>
  <si>
    <t>072-976-6892</t>
    <phoneticPr fontId="2"/>
  </si>
  <si>
    <t>羽曳野市栄町６番９号　新栄プロパティー白鳥　２階</t>
  </si>
  <si>
    <t>2753920129</t>
  </si>
  <si>
    <t>放課後等デイサービスぴくしー</t>
  </si>
  <si>
    <t>三島郡島本町江川二丁目13番水瀬駅前団地１号棟108号室</t>
  </si>
  <si>
    <t>2754220750</t>
  </si>
  <si>
    <t>コペルプラス　茨木教室</t>
  </si>
  <si>
    <t>茨木市駅前三丁目２番５号両泉ビル４階</t>
  </si>
  <si>
    <t>2754820435</t>
  </si>
  <si>
    <t>放課後等デイサービス　ＰＡＬ</t>
  </si>
  <si>
    <t>松原市西大塚二丁目１番９号</t>
  </si>
  <si>
    <t>2754820443</t>
  </si>
  <si>
    <t>コペルプラス　河内松原教室</t>
  </si>
  <si>
    <t>松原市阿保三丁目５番21号ＭＣビル２階201号</t>
  </si>
  <si>
    <t>2754820450</t>
  </si>
  <si>
    <t>コペルプラス　河内天美教室</t>
  </si>
  <si>
    <t>松原市天美東七丁目７番７号ロイヤルコート天美　２階201号室</t>
  </si>
  <si>
    <t>teco　富田林</t>
    <rPh sb="5" eb="8">
      <t>トンダバヤシ</t>
    </rPh>
    <phoneticPr fontId="2"/>
  </si>
  <si>
    <t>摂津市千里丘二丁目12番５号　ダ・カーポ　１階Ｅ号室</t>
    <rPh sb="22" eb="23">
      <t>カイ</t>
    </rPh>
    <rPh sb="24" eb="26">
      <t>ゴウシツ</t>
    </rPh>
    <phoneticPr fontId="2"/>
  </si>
  <si>
    <t>2753220512</t>
  </si>
  <si>
    <t>あけぼし</t>
  </si>
  <si>
    <t>06-6995-4793</t>
    <phoneticPr fontId="2"/>
  </si>
  <si>
    <t>570-0041</t>
    <phoneticPr fontId="2"/>
  </si>
  <si>
    <t>守口市東郷通三丁目11番25号　レックスガーデン鶴見緑地101</t>
  </si>
  <si>
    <t>合同会社あけ星</t>
  </si>
  <si>
    <t>2753620190</t>
  </si>
  <si>
    <t>ＰＡＲＣ（パルク）ウィル交野</t>
  </si>
  <si>
    <t>072-845-5461</t>
    <phoneticPr fontId="2"/>
  </si>
  <si>
    <t>072-845-5462</t>
    <phoneticPr fontId="2"/>
  </si>
  <si>
    <t>交野市私部西四丁目11番18号</t>
  </si>
  <si>
    <t>株式会社メディケア・リハビリ</t>
  </si>
  <si>
    <t>2753620208</t>
  </si>
  <si>
    <t>保育所等訪問支援さんく</t>
  </si>
  <si>
    <t>050-3565-2648</t>
    <phoneticPr fontId="2"/>
  </si>
  <si>
    <t>050-3457-8548</t>
    <phoneticPr fontId="2"/>
  </si>
  <si>
    <t>交野市私部三丁目３番33－２号</t>
  </si>
  <si>
    <t>合同会社オペラント</t>
  </si>
  <si>
    <t>2753820444</t>
  </si>
  <si>
    <t>ＬＥＴ’Ｓ　ＦＬＹ</t>
  </si>
  <si>
    <t>090-1157-0266</t>
    <phoneticPr fontId="2"/>
  </si>
  <si>
    <t>羽曳野市野476番地の35 ＳＴＡＲＴ羽曳野Ｃ号室</t>
  </si>
  <si>
    <t>合同会社stage</t>
  </si>
  <si>
    <t>2753920137</t>
  </si>
  <si>
    <t>ぱれっと　あおば</t>
  </si>
  <si>
    <t>075-777-2230</t>
    <phoneticPr fontId="2"/>
  </si>
  <si>
    <t>618-0015</t>
    <phoneticPr fontId="2"/>
  </si>
  <si>
    <t>三島郡島本町青葉一丁目７番14号</t>
  </si>
  <si>
    <t>有限会社officeぱれっと</t>
  </si>
  <si>
    <t>2750520740</t>
  </si>
  <si>
    <t>和泉市伏屋町五丁目３番３号　アポロプラザ光明池201・202号</t>
  </si>
  <si>
    <t>神寿縁株式会社</t>
  </si>
  <si>
    <t>和泉市</t>
    <phoneticPr fontId="2"/>
  </si>
  <si>
    <t>2750520757</t>
  </si>
  <si>
    <t>放課後等デイサービス　ウィズ・ユー和泉中央</t>
  </si>
  <si>
    <t>0725-90-5936</t>
    <phoneticPr fontId="2"/>
  </si>
  <si>
    <t>0725-90-5937</t>
    <phoneticPr fontId="2"/>
  </si>
  <si>
    <t>和泉市内田町三丁目１番40号</t>
  </si>
  <si>
    <t>株式会社東文堂書店</t>
  </si>
  <si>
    <t>貝塚市</t>
    <phoneticPr fontId="2"/>
  </si>
  <si>
    <t>児童発達支援・放課後等デイサービスキラボシ</t>
  </si>
  <si>
    <t>2751320322</t>
  </si>
  <si>
    <t>050-8893-2790</t>
    <phoneticPr fontId="2"/>
  </si>
  <si>
    <t>050-8893-7234</t>
    <phoneticPr fontId="2"/>
  </si>
  <si>
    <t>597-0003</t>
    <phoneticPr fontId="2"/>
  </si>
  <si>
    <t>貝塚市中町１番40号</t>
  </si>
  <si>
    <t>特定非営利活動法人キラボシ</t>
  </si>
  <si>
    <t>藤井寺市</t>
    <rPh sb="0" eb="3">
      <t>フジイデラ</t>
    </rPh>
    <rPh sb="3" eb="4">
      <t>シ</t>
    </rPh>
    <phoneticPr fontId="2"/>
  </si>
  <si>
    <t>ＰＡＲＣ（パルク）ウィル藤井寺</t>
  </si>
  <si>
    <t>2753420260</t>
  </si>
  <si>
    <t>072-979-6226</t>
    <phoneticPr fontId="2"/>
  </si>
  <si>
    <t>072-979-6227</t>
    <phoneticPr fontId="2"/>
  </si>
  <si>
    <t>藤井寺市藤井寺二丁目５番４号　ＮＴＴ藤井寺ビル１階</t>
  </si>
  <si>
    <t>羽曳野市</t>
    <phoneticPr fontId="2"/>
  </si>
  <si>
    <t>2753820451</t>
  </si>
  <si>
    <t>みっくす</t>
  </si>
  <si>
    <t>羽曳野市誉田三丁目14番20号メゾン白鳥105号</t>
  </si>
  <si>
    <t>合同会社大和</t>
  </si>
  <si>
    <t>合同会社大和</t>
    <rPh sb="0" eb="4">
      <t>ゴウドウガイシャ</t>
    </rPh>
    <rPh sb="4" eb="6">
      <t>ヤマト</t>
    </rPh>
    <phoneticPr fontId="2"/>
  </si>
  <si>
    <t>みっくす２</t>
    <phoneticPr fontId="2"/>
  </si>
  <si>
    <t>2753820469</t>
  </si>
  <si>
    <t>羽曳野市白鳥三丁目16番３号　セシル古市205号</t>
  </si>
  <si>
    <t>茨木市</t>
    <phoneticPr fontId="2"/>
  </si>
  <si>
    <t>072-657-9836</t>
    <phoneticPr fontId="2"/>
  </si>
  <si>
    <t>富田林市</t>
    <phoneticPr fontId="2"/>
  </si>
  <si>
    <t>2754920458</t>
  </si>
  <si>
    <t>放課後等デイサービス　ウィズ・ユー富田林向陽台</t>
  </si>
  <si>
    <t>0721-55-3276</t>
    <phoneticPr fontId="2"/>
  </si>
  <si>
    <t>0721-55-4477</t>
    <phoneticPr fontId="2"/>
  </si>
  <si>
    <t>富田林市向陽台二丁目13番12号</t>
  </si>
  <si>
    <t>合同会社フジコウ</t>
  </si>
  <si>
    <t>590-0406</t>
    <phoneticPr fontId="2"/>
  </si>
  <si>
    <t>泉南郡熊取町大久保東一丁目5番7号</t>
  </si>
  <si>
    <t>072-453-3125</t>
  </si>
  <si>
    <t>072-737-7121</t>
  </si>
  <si>
    <t>072-931-2558</t>
  </si>
  <si>
    <t>072-931-2559</t>
  </si>
  <si>
    <t>2751320330</t>
  </si>
  <si>
    <t>パピプケア貝塚</t>
  </si>
  <si>
    <t>072-489-5305</t>
    <phoneticPr fontId="2"/>
  </si>
  <si>
    <t>072-489-5306</t>
    <phoneticPr fontId="2"/>
  </si>
  <si>
    <t>貝塚市澤1101番１号　ピアコートＵ101</t>
  </si>
  <si>
    <t>一般社団法人これからも</t>
  </si>
  <si>
    <t>2752520516</t>
  </si>
  <si>
    <t>これからも石橋阪大前</t>
  </si>
  <si>
    <t>池田市石橋二丁目17番12号杉山ビル201号室</t>
  </si>
  <si>
    <t>ファーストステップ忠岡</t>
  </si>
  <si>
    <t>2755400070</t>
  </si>
  <si>
    <t>0725-58-9022</t>
    <phoneticPr fontId="2"/>
  </si>
  <si>
    <t>0725-58-9023</t>
    <phoneticPr fontId="2"/>
  </si>
  <si>
    <t>泉北郡忠岡町忠岡中一丁目11番12号　１階</t>
  </si>
  <si>
    <t>児童発達支援管理・放課後等デイサービス　ゆあてらす</t>
  </si>
  <si>
    <t>2751920477</t>
  </si>
  <si>
    <t>072-875-6677</t>
    <phoneticPr fontId="2"/>
  </si>
  <si>
    <t>072-870-0730</t>
    <phoneticPr fontId="2"/>
  </si>
  <si>
    <t>大東市灰塚五丁目６番４号　２階</t>
  </si>
  <si>
    <t>株式会社Ｓ－Ｐｌａｎｎｉｎｇ</t>
  </si>
  <si>
    <t>箕面市桜四丁目18番１号203</t>
    <rPh sb="0" eb="3">
      <t>ミノオシ</t>
    </rPh>
    <rPh sb="3" eb="4">
      <t>サクラ</t>
    </rPh>
    <rPh sb="4" eb="7">
      <t>４チョウメ</t>
    </rPh>
    <rPh sb="9" eb="10">
      <t>バン</t>
    </rPh>
    <rPh sb="11" eb="12">
      <t>ゴウ</t>
    </rPh>
    <phoneticPr fontId="2"/>
  </si>
  <si>
    <t>072-657-9938</t>
    <phoneticPr fontId="2"/>
  </si>
  <si>
    <t>０７２－２４８－８５５５</t>
    <phoneticPr fontId="2"/>
  </si>
  <si>
    <t>藤井寺市藤井寺二丁目6番3号2階201・202・２０３号室</t>
    <phoneticPr fontId="2"/>
  </si>
  <si>
    <t>090-3813-1108</t>
    <phoneticPr fontId="2"/>
  </si>
  <si>
    <t>就労準備型放課後等デイサービス自由帳　井ノ口</t>
    <rPh sb="0" eb="2">
      <t>シュウロウ</t>
    </rPh>
    <rPh sb="2" eb="4">
      <t>ジュンビ</t>
    </rPh>
    <rPh sb="4" eb="5">
      <t>ガタ</t>
    </rPh>
    <rPh sb="5" eb="9">
      <t>ホウカゴトウ</t>
    </rPh>
    <rPh sb="15" eb="17">
      <t>ジユウ</t>
    </rPh>
    <rPh sb="17" eb="18">
      <t>チョウ</t>
    </rPh>
    <rPh sb="19" eb="20">
      <t>イ</t>
    </rPh>
    <rPh sb="21" eb="22">
      <t>グチ</t>
    </rPh>
    <phoneticPr fontId="2"/>
  </si>
  <si>
    <t>090-9882-2645</t>
    <phoneticPr fontId="2"/>
  </si>
  <si>
    <t>072-231-9048</t>
    <phoneticPr fontId="2"/>
  </si>
  <si>
    <t>594-0072</t>
    <phoneticPr fontId="2"/>
  </si>
  <si>
    <t>和泉市井ノ口町６番３８号</t>
    <rPh sb="0" eb="4">
      <t>イズミシイ</t>
    </rPh>
    <rPh sb="6" eb="7">
      <t>マチ</t>
    </rPh>
    <rPh sb="8" eb="9">
      <t>バン</t>
    </rPh>
    <rPh sb="11" eb="12">
      <t>ゴウ</t>
    </rPh>
    <phoneticPr fontId="2"/>
  </si>
  <si>
    <t>みっくべりー</t>
    <phoneticPr fontId="2"/>
  </si>
  <si>
    <t>06-6914-9276</t>
    <phoneticPr fontId="2"/>
  </si>
  <si>
    <t>06-6914-9277</t>
    <phoneticPr fontId="2"/>
  </si>
  <si>
    <t>株式会社ミラエミオ</t>
  </si>
  <si>
    <t>守口市平代町４番10号</t>
  </si>
  <si>
    <t>570-0078</t>
    <phoneticPr fontId="2"/>
  </si>
  <si>
    <t>守口市</t>
    <phoneticPr fontId="2"/>
  </si>
  <si>
    <t>2751220167</t>
  </si>
  <si>
    <t>児童発達支援・放課後等デイサービスふぉんたーな</t>
  </si>
  <si>
    <t>090-6557-7196</t>
    <phoneticPr fontId="2"/>
  </si>
  <si>
    <t>590-0402</t>
    <phoneticPr fontId="2"/>
  </si>
  <si>
    <t>泉南郡熊取町大久保北二丁目20番４号</t>
  </si>
  <si>
    <t>一般社団法人あぼかど</t>
  </si>
  <si>
    <t>泉南郡熊取町</t>
    <rPh sb="0" eb="3">
      <t>センナングン</t>
    </rPh>
    <rPh sb="3" eb="6">
      <t>クマトリチョウ</t>
    </rPh>
    <phoneticPr fontId="2"/>
  </si>
  <si>
    <t>2753220538</t>
  </si>
  <si>
    <t>児童発達支援・放課後等デイサービス　きらめき</t>
  </si>
  <si>
    <t>06-6115-5416</t>
    <phoneticPr fontId="2"/>
  </si>
  <si>
    <t>06-6115-5417</t>
    <phoneticPr fontId="2"/>
  </si>
  <si>
    <t>570-0092</t>
    <phoneticPr fontId="2"/>
  </si>
  <si>
    <t>守口市日光町３番６号　第３ニシキマンション１階104号</t>
  </si>
  <si>
    <t>株式会社輝</t>
  </si>
  <si>
    <t>2754920466</t>
  </si>
  <si>
    <t>オルオルハウス東板持</t>
  </si>
  <si>
    <t>0721-26-7805</t>
    <phoneticPr fontId="2"/>
  </si>
  <si>
    <t>0721-26-7806</t>
    <phoneticPr fontId="2"/>
  </si>
  <si>
    <t>584-0046</t>
    <phoneticPr fontId="2"/>
  </si>
  <si>
    <t>富田林市東板持町二丁目16番32号</t>
  </si>
  <si>
    <t>株式会社ＬＡＵＬＥＡ</t>
  </si>
  <si>
    <t>河内長野市</t>
    <phoneticPr fontId="2"/>
  </si>
  <si>
    <t>2750720407</t>
  </si>
  <si>
    <t>こどもデイサービス ほほえみ</t>
  </si>
  <si>
    <t>0721-55-4920</t>
    <phoneticPr fontId="2"/>
  </si>
  <si>
    <t>0721-55-4919</t>
    <phoneticPr fontId="2"/>
  </si>
  <si>
    <t>河内長野市中片添町１-26</t>
  </si>
  <si>
    <t>株式会社ほほえみ介護センター</t>
  </si>
  <si>
    <t>池田市</t>
    <phoneticPr fontId="2"/>
  </si>
  <si>
    <t>2752520524</t>
  </si>
  <si>
    <t>るるｐｌｕｓ</t>
  </si>
  <si>
    <t>563-0038</t>
    <phoneticPr fontId="2"/>
  </si>
  <si>
    <t>2753220546</t>
  </si>
  <si>
    <t>ｓｔｅｐ</t>
  </si>
  <si>
    <t>06-6991-2595</t>
    <phoneticPr fontId="2"/>
  </si>
  <si>
    <t>06-6991-2656</t>
    <phoneticPr fontId="2"/>
  </si>
  <si>
    <t>570-0072</t>
    <phoneticPr fontId="2"/>
  </si>
  <si>
    <t>守口市早苗町６番９号</t>
  </si>
  <si>
    <t>学校法人　吉川学園</t>
  </si>
  <si>
    <t>2754820468</t>
  </si>
  <si>
    <t>放課後等デイサービス　ウィズ・ユー松原高見の里２ｎｄ</t>
  </si>
  <si>
    <t>072-248-7120</t>
    <phoneticPr fontId="2"/>
  </si>
  <si>
    <t>松原市高見の里四丁目765番地８号</t>
  </si>
  <si>
    <t>合同会社Ｍｏｔｈｅｒ’ｓＧｏｄ</t>
  </si>
  <si>
    <t>松原市</t>
    <phoneticPr fontId="2"/>
  </si>
  <si>
    <t>泉南郡熊取町五門西一丁目２番６号</t>
  </si>
  <si>
    <t>2751220175</t>
  </si>
  <si>
    <t>風さんＮＩＣＯ</t>
  </si>
  <si>
    <t>072-468-7725</t>
    <phoneticPr fontId="2"/>
  </si>
  <si>
    <t>072-468-7726</t>
    <phoneticPr fontId="2"/>
  </si>
  <si>
    <t>株式会社Ｖｉｅｎｔｏ</t>
  </si>
  <si>
    <t>柏原市国分西一丁目3番43号HOPEハウス１０１、102</t>
    <rPh sb="3" eb="6">
      <t>コクブンニシ</t>
    </rPh>
    <phoneticPr fontId="2"/>
  </si>
  <si>
    <t>072-845-6377</t>
  </si>
  <si>
    <t>072-845-6317</t>
  </si>
  <si>
    <t>柏原市国分西二丁目1番15号マンション国分ウエスト1階4号室</t>
    <phoneticPr fontId="2"/>
  </si>
  <si>
    <t>2754820476</t>
  </si>
  <si>
    <t>らいずキッズ上田</t>
  </si>
  <si>
    <t>072-349-7019</t>
    <phoneticPr fontId="2"/>
  </si>
  <si>
    <t>072-349-7259</t>
    <phoneticPr fontId="2"/>
  </si>
  <si>
    <t>松原市上田四丁目762番地13</t>
  </si>
  <si>
    <t>株式会社Ａ．Ｃ　ＲＩＳＥ</t>
  </si>
  <si>
    <t>2754820484</t>
  </si>
  <si>
    <t>運動療育ゴリパ</t>
  </si>
  <si>
    <t>580-0031</t>
    <phoneticPr fontId="2"/>
  </si>
  <si>
    <t>松原市天美北五丁目13番８号</t>
  </si>
  <si>
    <t>株式会社ファーストプレジャー</t>
  </si>
  <si>
    <t>泉南市</t>
    <phoneticPr fontId="2"/>
  </si>
  <si>
    <t>泉南市信達牧野509番地の１</t>
  </si>
  <si>
    <t>ハピスポ泉南</t>
  </si>
  <si>
    <t>０７２－４８２－８００８</t>
    <phoneticPr fontId="2"/>
  </si>
  <si>
    <t>０７２－４８２－８０８８</t>
    <phoneticPr fontId="2"/>
  </si>
  <si>
    <t>交野市</t>
    <phoneticPr fontId="2"/>
  </si>
  <si>
    <t>2753620216</t>
  </si>
  <si>
    <t>みらい館</t>
  </si>
  <si>
    <t>０７２－８９４－９４６０</t>
    <phoneticPr fontId="2"/>
  </si>
  <si>
    <t>０７２－８９４－９４６１</t>
    <phoneticPr fontId="2"/>
  </si>
  <si>
    <t>５７６－０００２</t>
    <phoneticPr fontId="2"/>
  </si>
  <si>
    <t>交野市私部四丁目13番11号</t>
  </si>
  <si>
    <t>サバイ株式会社</t>
  </si>
  <si>
    <t>合同会社Coeur Tendre</t>
  </si>
  <si>
    <t>交野市郡津五丁目47番12号　上田建築工務店ビル２階</t>
  </si>
  <si>
    <t>072-396-9166</t>
    <phoneticPr fontId="2"/>
  </si>
  <si>
    <t>072-396-9156</t>
    <phoneticPr fontId="2"/>
  </si>
  <si>
    <t>あんとれっど</t>
    <phoneticPr fontId="2"/>
  </si>
  <si>
    <t>2753620224</t>
  </si>
  <si>
    <t>貝塚市堀二丁目８番11号</t>
    <phoneticPr fontId="2"/>
  </si>
  <si>
    <t>貝塚市海塚二丁目22番15号　山裾ビル４階</t>
    <rPh sb="0" eb="3">
      <t>カイヅカシ</t>
    </rPh>
    <rPh sb="3" eb="4">
      <t>ウミ</t>
    </rPh>
    <rPh sb="4" eb="5">
      <t>ヅカ</t>
    </rPh>
    <rPh sb="5" eb="6">
      <t>フタ</t>
    </rPh>
    <rPh sb="6" eb="8">
      <t>チョウメ</t>
    </rPh>
    <rPh sb="10" eb="11">
      <t>バン</t>
    </rPh>
    <rPh sb="13" eb="14">
      <t>ゴウ</t>
    </rPh>
    <rPh sb="15" eb="17">
      <t>ヤマスソ</t>
    </rPh>
    <rPh sb="20" eb="21">
      <t>カイ</t>
    </rPh>
    <phoneticPr fontId="2"/>
  </si>
  <si>
    <t>2750620425</t>
  </si>
  <si>
    <t>放課後等デイサービス　ウィズ・ユー泉大津</t>
  </si>
  <si>
    <t>0725-58-7603</t>
    <phoneticPr fontId="2"/>
  </si>
  <si>
    <t>0725-58-7604</t>
    <phoneticPr fontId="2"/>
  </si>
  <si>
    <t>泉大津市旭町18番３号　アルザ203号室</t>
  </si>
  <si>
    <t>595-0025</t>
    <phoneticPr fontId="2"/>
  </si>
  <si>
    <t>新秋堂株式会社</t>
  </si>
  <si>
    <t>2753420278</t>
  </si>
  <si>
    <t>なるみⅡ</t>
  </si>
  <si>
    <t>090-3659-6714</t>
    <phoneticPr fontId="2"/>
  </si>
  <si>
    <t>072-931-2559</t>
    <phoneticPr fontId="2"/>
  </si>
  <si>
    <t>藤井寺市北岡一丁目８番地43号</t>
  </si>
  <si>
    <t>株式会社ナルミ</t>
  </si>
  <si>
    <t>2754220776</t>
  </si>
  <si>
    <t>ポノ茨木市</t>
  </si>
  <si>
    <t>072-697-8031</t>
    <phoneticPr fontId="2"/>
  </si>
  <si>
    <t>072-697-8032</t>
    <phoneticPr fontId="2"/>
  </si>
  <si>
    <t>567-0802</t>
    <phoneticPr fontId="2"/>
  </si>
  <si>
    <t>茨木市総持寺駅前町15番31号　ワコーレジデンス１階</t>
  </si>
  <si>
    <t>株式会社三楽</t>
  </si>
  <si>
    <t>2754220784</t>
  </si>
  <si>
    <t>児童デイサービス Ｒａｃｏｎｙ</t>
  </si>
  <si>
    <t>0726-97-9537</t>
    <phoneticPr fontId="2"/>
  </si>
  <si>
    <t>0726-97-9538</t>
    <phoneticPr fontId="2"/>
  </si>
  <si>
    <t>茨木市駅前二丁目３番地11号</t>
  </si>
  <si>
    <t>社会福祉法人宏徳福祉会</t>
  </si>
  <si>
    <t>高石市</t>
    <phoneticPr fontId="2"/>
  </si>
  <si>
    <t>2755320211</t>
  </si>
  <si>
    <t>ふぁんたＰｌｕｓ</t>
  </si>
  <si>
    <t>072-256-4520</t>
    <phoneticPr fontId="2"/>
  </si>
  <si>
    <t>072-256-4525</t>
    <phoneticPr fontId="2"/>
  </si>
  <si>
    <t>高石市羽衣一丁目21番16号　ＢＭ羽衣201号室</t>
  </si>
  <si>
    <t>株式会社Ｆａｎｔａｓｉｓｔａ</t>
  </si>
  <si>
    <t>エントランスリバティ　池田教室</t>
    <phoneticPr fontId="2"/>
  </si>
  <si>
    <t>0725-34-0511</t>
    <phoneticPr fontId="2"/>
  </si>
  <si>
    <t>わいわいはうすＷｉｓｈ</t>
  </si>
  <si>
    <t>2750520773</t>
  </si>
  <si>
    <t>0725-24-9060</t>
    <phoneticPr fontId="2"/>
  </si>
  <si>
    <t>0725-24-9059</t>
    <phoneticPr fontId="2"/>
  </si>
  <si>
    <t>和泉市上町713番地の６　</t>
    <phoneticPr fontId="2"/>
  </si>
  <si>
    <t>ＯＨＣ株式会社</t>
  </si>
  <si>
    <t>2750520781</t>
  </si>
  <si>
    <t>Anela</t>
    <phoneticPr fontId="2"/>
  </si>
  <si>
    <t>0725-24-4354</t>
    <phoneticPr fontId="2"/>
  </si>
  <si>
    <t>0725-24-4355</t>
    <phoneticPr fontId="2"/>
  </si>
  <si>
    <t>和泉市唐国町一丁目12番６号</t>
  </si>
  <si>
    <t>株式会社Ｌａ．Ｌｉｎｏ</t>
  </si>
  <si>
    <t>2750620433</t>
  </si>
  <si>
    <t>はぴにこ</t>
  </si>
  <si>
    <t>0725-58-9916</t>
    <phoneticPr fontId="2"/>
  </si>
  <si>
    <t>0725-58-9917</t>
    <phoneticPr fontId="2"/>
  </si>
  <si>
    <t>泉大津市東助松町一丁目１番２号</t>
  </si>
  <si>
    <t>株式会社ｂｒａｎｃｈ</t>
  </si>
  <si>
    <t>2750620441</t>
  </si>
  <si>
    <t>こどもサポートばんびーに　ＰＡＳＳＯ</t>
  </si>
  <si>
    <t>0725-24-9096</t>
    <phoneticPr fontId="2"/>
  </si>
  <si>
    <t>0725-24-9097</t>
    <phoneticPr fontId="2"/>
  </si>
  <si>
    <t>泉大津市宮町９番46号</t>
  </si>
  <si>
    <t>株式会社ＫＪＴ</t>
  </si>
  <si>
    <t>ＭＩＮＤ　ａｆｔｅｒ　ｓｃｈｏｏｌ　ｐｌｕｓ</t>
  </si>
  <si>
    <t>2751120649</t>
  </si>
  <si>
    <t>072-475-2633</t>
    <phoneticPr fontId="2"/>
  </si>
  <si>
    <t>072-474-0729</t>
    <phoneticPr fontId="2"/>
  </si>
  <si>
    <t>岸和田市荒木町一丁目６番16号　第二幸栄ビル</t>
  </si>
  <si>
    <t>株式会社ＭＩＮＤ</t>
  </si>
  <si>
    <t>2751320355</t>
  </si>
  <si>
    <t>2751320348</t>
  </si>
  <si>
    <t>ほっこりＮｅｘｔ</t>
  </si>
  <si>
    <t>597-0052</t>
  </si>
  <si>
    <t>072-487-9485</t>
  </si>
  <si>
    <t>072-487-9485</t>
    <phoneticPr fontId="2"/>
  </si>
  <si>
    <t>貝塚市窪田193番地１</t>
  </si>
  <si>
    <t>社会福祉法人ほっこり福祉会</t>
  </si>
  <si>
    <t>貝塚市森678番地</t>
  </si>
  <si>
    <t>放課後等デイサービス　エナジー</t>
  </si>
  <si>
    <t>株式会社ＫＩＮＪＩＴＯ</t>
  </si>
  <si>
    <t>わんちーむ</t>
  </si>
  <si>
    <t>2751320363</t>
  </si>
  <si>
    <t>072-442-8338</t>
    <phoneticPr fontId="2"/>
  </si>
  <si>
    <t>貝塚市森1041番地安枝事務所１階</t>
  </si>
  <si>
    <t>合同会社わんちーむ</t>
  </si>
  <si>
    <t>2751420676</t>
  </si>
  <si>
    <t>Berg Hutte</t>
  </si>
  <si>
    <t>０７２－７３９－８００１</t>
    <phoneticPr fontId="2"/>
  </si>
  <si>
    <t>０７２－７３９－８００２</t>
    <phoneticPr fontId="2"/>
  </si>
  <si>
    <t>箕面市箕面五丁目１番52号箕面有アルコスビル103号</t>
  </si>
  <si>
    <t>2751920485</t>
  </si>
  <si>
    <t>アステリ野崎教室</t>
  </si>
  <si>
    <t>072-812-3347</t>
    <phoneticPr fontId="2"/>
  </si>
  <si>
    <t>072-812-3348</t>
    <phoneticPr fontId="2"/>
  </si>
  <si>
    <t>大東市北条一丁目13番12号</t>
  </si>
  <si>
    <t>大東市</t>
    <phoneticPr fontId="2"/>
  </si>
  <si>
    <t>ｓｉ－ｐｏ　Ｋｉｄｓ療育園</t>
  </si>
  <si>
    <t>2752620316</t>
  </si>
  <si>
    <t>０８０－７９９５－７６６４</t>
    <phoneticPr fontId="2"/>
  </si>
  <si>
    <t>571ー0030</t>
    <phoneticPr fontId="2"/>
  </si>
  <si>
    <t>門真市末広町10番４号１階</t>
  </si>
  <si>
    <t>株式会社ＫｉｄｓＮＡ工房</t>
  </si>
  <si>
    <t>2753220553</t>
  </si>
  <si>
    <t>きららプラス</t>
  </si>
  <si>
    <t>06-4400-7671</t>
    <phoneticPr fontId="2"/>
  </si>
  <si>
    <t>06-6115-5340</t>
    <phoneticPr fontId="2"/>
  </si>
  <si>
    <t>570-0062</t>
    <phoneticPr fontId="2"/>
  </si>
  <si>
    <t>守口市馬場町一丁目２番１号</t>
  </si>
  <si>
    <t>一般社団法人芳縁会</t>
  </si>
  <si>
    <t>2753220561</t>
  </si>
  <si>
    <t>ハウディ―</t>
  </si>
  <si>
    <t>06-4400-9962</t>
    <phoneticPr fontId="2"/>
  </si>
  <si>
    <t>06-4400-9964</t>
    <phoneticPr fontId="2"/>
  </si>
  <si>
    <t>570-0094</t>
    <phoneticPr fontId="2"/>
  </si>
  <si>
    <t>守口市京阪北本通一丁目20番守口ニューハイツ102</t>
    <phoneticPr fontId="2"/>
  </si>
  <si>
    <t>株式会社かきくけこっこ</t>
  </si>
  <si>
    <t>2753820477</t>
  </si>
  <si>
    <t>児童デイサービス　ピノキオ</t>
  </si>
  <si>
    <t>羽曳野市蔵之内292番地</t>
  </si>
  <si>
    <t>社会福祉法人　恵和会</t>
  </si>
  <si>
    <t>2753820485</t>
  </si>
  <si>
    <t>放課後等デイサービス　ウィズ・ユー白鳥</t>
  </si>
  <si>
    <t>０７２－９７６－８２１０</t>
    <phoneticPr fontId="2"/>
  </si>
  <si>
    <t>０７２－９７６－８２１１</t>
    <phoneticPr fontId="2"/>
  </si>
  <si>
    <t>羽曳野市誉田三丁目14番19号</t>
  </si>
  <si>
    <t>有限会社ワークスエンタープライズ</t>
  </si>
  <si>
    <t>三島郡島本町江川二丁目11番８号</t>
  </si>
  <si>
    <t>2753920145</t>
  </si>
  <si>
    <t>ＢａＴＯＮ　ＭＩＮＡＳＥ　ｐｌｕｓ</t>
  </si>
  <si>
    <t>０７５－９５０－８６１１</t>
    <phoneticPr fontId="2"/>
  </si>
  <si>
    <t>０７５－９５０－８６１２</t>
    <phoneticPr fontId="2"/>
  </si>
  <si>
    <t>６１８－００１３</t>
    <phoneticPr fontId="2"/>
  </si>
  <si>
    <t>2754220792</t>
  </si>
  <si>
    <t>児童発達支援事業所　スピネス</t>
  </si>
  <si>
    <t>080-6170-9931</t>
    <phoneticPr fontId="2"/>
  </si>
  <si>
    <t>茨木市東奈良二丁目17番18号フジイマンション101号室</t>
  </si>
  <si>
    <t>株式会社　縁森</t>
  </si>
  <si>
    <t>2754220800</t>
  </si>
  <si>
    <t>放課後等デイサービス　スマイルステージ</t>
  </si>
  <si>
    <t>072-646-8290</t>
    <phoneticPr fontId="2"/>
  </si>
  <si>
    <t>072-646-8292</t>
    <phoneticPr fontId="2"/>
  </si>
  <si>
    <t>茨木市横江二丁目８番43号　C－POINTビル３０２号</t>
  </si>
  <si>
    <t>一般社団法人ステージアップ</t>
  </si>
  <si>
    <t>2754220818</t>
  </si>
  <si>
    <t>児童デイサービス はぐハート</t>
  </si>
  <si>
    <t>072-663-5712</t>
    <phoneticPr fontId="2"/>
  </si>
  <si>
    <t>072-667-0249</t>
    <phoneticPr fontId="2"/>
  </si>
  <si>
    <t>茨木市横江一丁目11番33号サイユウカン103号室</t>
  </si>
  <si>
    <t>LIFE PLAN株式会社</t>
  </si>
  <si>
    <t>ペガサスこどもデイセンター　ポニー</t>
  </si>
  <si>
    <t>2754820492</t>
  </si>
  <si>
    <t>松原市南新町三丁目３番28号</t>
  </si>
  <si>
    <t>社会医療法人ペガサス</t>
  </si>
  <si>
    <t>2754920474</t>
  </si>
  <si>
    <t>0721-25-2850</t>
    <phoneticPr fontId="2"/>
  </si>
  <si>
    <t>富田林市若松町一丁目９番７号</t>
  </si>
  <si>
    <t>株式会社ＮＥＳＴ</t>
  </si>
  <si>
    <t>児童発達支援・放課後等デイサービス　るーと</t>
  </si>
  <si>
    <t>2754920482</t>
  </si>
  <si>
    <t>584-0092</t>
    <phoneticPr fontId="2"/>
  </si>
  <si>
    <t>070-6489-0918</t>
    <phoneticPr fontId="2"/>
  </si>
  <si>
    <t>富田林市昭和町一丁目２番34号</t>
  </si>
  <si>
    <t>合同会社ｒｉｔａｒｉｔａ</t>
  </si>
  <si>
    <t>2755620222</t>
  </si>
  <si>
    <t>児童発達支援・放課後等デイサービスＴａｎｔｏ</t>
  </si>
  <si>
    <t>590-0531</t>
    <phoneticPr fontId="2"/>
  </si>
  <si>
    <t>072-483-2447</t>
  </si>
  <si>
    <t>072-483-2447</t>
    <phoneticPr fontId="2"/>
  </si>
  <si>
    <t>社会福祉法人ルンビニ園</t>
  </si>
  <si>
    <t>泉南市岡田五丁目25番11号</t>
    <phoneticPr fontId="2"/>
  </si>
  <si>
    <t>放課後デイサービス運動療育バード若松町</t>
    <phoneticPr fontId="2"/>
  </si>
  <si>
    <t>放課後等デイサービスかいか</t>
  </si>
  <si>
    <t>摂津市鳥飼上一丁目１６番９号</t>
  </si>
  <si>
    <t>有限会社はな</t>
  </si>
  <si>
    <t>566-0062</t>
  </si>
  <si>
    <t>072-653-0660</t>
  </si>
  <si>
    <t>072-653-0661</t>
  </si>
  <si>
    <t>2754220826</t>
  </si>
  <si>
    <t>070-3205-7383</t>
    <phoneticPr fontId="2"/>
  </si>
  <si>
    <t>06-7632-4323</t>
    <phoneticPr fontId="2"/>
  </si>
  <si>
    <t>茨木市庄二丁目26番14号コーポかみすな202号室</t>
  </si>
  <si>
    <t>合同会社大福</t>
  </si>
  <si>
    <t>といろ　Ｎ－Ｓｔｙｌｅ</t>
  </si>
  <si>
    <t>2754820500</t>
  </si>
  <si>
    <t>072-231-9806</t>
    <phoneticPr fontId="2"/>
  </si>
  <si>
    <t>松原市大堀三丁目７番29号</t>
  </si>
  <si>
    <t>株式会社リスペクトフォアライフ</t>
  </si>
  <si>
    <t>コペルプラス　守口大日教室</t>
  </si>
  <si>
    <t>2753220579</t>
  </si>
  <si>
    <t>06-6914-9182</t>
    <phoneticPr fontId="2"/>
  </si>
  <si>
    <t>06-6914-9205</t>
    <phoneticPr fontId="2"/>
  </si>
  <si>
    <t>570-0015</t>
    <phoneticPr fontId="2"/>
  </si>
  <si>
    <t>守口市梶町一丁目10番７号</t>
  </si>
  <si>
    <t>株式会社スマイルエス</t>
  </si>
  <si>
    <t>2753220587</t>
  </si>
  <si>
    <t>キミノみらいテラス</t>
  </si>
  <si>
    <t>06-6115-9260</t>
    <phoneticPr fontId="2"/>
  </si>
  <si>
    <t>06-6115-9261</t>
    <phoneticPr fontId="2"/>
  </si>
  <si>
    <t>570-0011</t>
    <phoneticPr fontId="2"/>
  </si>
  <si>
    <t>守口市金田町六丁目24番10号</t>
  </si>
  <si>
    <t>合同会社鏡</t>
  </si>
  <si>
    <t>四条畷市</t>
    <rPh sb="0" eb="4">
      <t>シジョウナワテシ</t>
    </rPh>
    <phoneticPr fontId="2"/>
  </si>
  <si>
    <t>AGREABLE　SPORT</t>
  </si>
  <si>
    <t>2755720220</t>
  </si>
  <si>
    <t>080-7097-2281</t>
    <phoneticPr fontId="2"/>
  </si>
  <si>
    <t>575-0036</t>
    <phoneticPr fontId="2"/>
  </si>
  <si>
    <t>株式会社Ｌｉｅｕ</t>
  </si>
  <si>
    <t>2754820518</t>
  </si>
  <si>
    <t>ピース</t>
  </si>
  <si>
    <t>090-3861-6244</t>
    <phoneticPr fontId="2"/>
  </si>
  <si>
    <t>072-248-8546</t>
    <phoneticPr fontId="2"/>
  </si>
  <si>
    <t>松原市天美我堂一丁目52番地の１</t>
  </si>
  <si>
    <t>株式会社えん</t>
  </si>
  <si>
    <t>株式会社ＳＡＩＹＯ</t>
  </si>
  <si>
    <t>スポーツとまなびのひろばＳＡＩＹＯ池田校</t>
  </si>
  <si>
    <t>2752520532</t>
  </si>
  <si>
    <t>池田市城南一丁目３番21号豊岡ビル２Ｆ</t>
  </si>
  <si>
    <t>PARC（パルク）ウィル大東</t>
  </si>
  <si>
    <t>０７２－８００－５５２６</t>
    <phoneticPr fontId="2"/>
  </si>
  <si>
    <t>０７２－８００－５５２７</t>
    <phoneticPr fontId="2"/>
  </si>
  <si>
    <t>大東市三住町４番13号２階</t>
  </si>
  <si>
    <t>箕面市</t>
    <phoneticPr fontId="2"/>
  </si>
  <si>
    <t>2751420684</t>
  </si>
  <si>
    <t>Ｓｐｒｉｎｇ</t>
  </si>
  <si>
    <t>072-737-6705</t>
    <phoneticPr fontId="2"/>
  </si>
  <si>
    <t>箕面市箕面五丁目12番71号　パークプラザビル箕面304号室</t>
  </si>
  <si>
    <t>株式会社ｏｎ　Ｙｏｕｒ　ｓｉｄｅ</t>
  </si>
  <si>
    <t>スリーケアこどもセンター</t>
    <phoneticPr fontId="2"/>
  </si>
  <si>
    <t>きらきらり</t>
    <phoneticPr fontId="2"/>
  </si>
  <si>
    <t>藤井寺市沢田二丁目9番31号</t>
  </si>
  <si>
    <t>072-803-7428</t>
    <phoneticPr fontId="2"/>
  </si>
  <si>
    <t>さぼてん茨木庄</t>
    <rPh sb="5" eb="6">
      <t>キ</t>
    </rPh>
    <phoneticPr fontId="2"/>
  </si>
  <si>
    <t>2755620230</t>
  </si>
  <si>
    <t>児童発達支援・放課後等デイサービス　遊</t>
  </si>
  <si>
    <t>090-5166-6409</t>
    <phoneticPr fontId="2"/>
  </si>
  <si>
    <t>合同会社Ｍ＆Ｙ</t>
  </si>
  <si>
    <t>2753220595</t>
  </si>
  <si>
    <t>オールケアあゆむ</t>
  </si>
  <si>
    <t>０６－６７８０－９６６３</t>
  </si>
  <si>
    <t>０６－６７８０－９６６３</t>
    <phoneticPr fontId="2"/>
  </si>
  <si>
    <t>０６－６７８０－９６80</t>
  </si>
  <si>
    <t>０６－６７８０－９６80</t>
    <phoneticPr fontId="2"/>
  </si>
  <si>
    <t>570-0012</t>
  </si>
  <si>
    <t>株式会社オールケア守口</t>
  </si>
  <si>
    <t>就学前スクール　アーク羽曳野</t>
  </si>
  <si>
    <t>2753820493</t>
  </si>
  <si>
    <t>072-976-8808</t>
    <phoneticPr fontId="2"/>
  </si>
  <si>
    <t>072-976-8809</t>
    <phoneticPr fontId="2"/>
  </si>
  <si>
    <t>児童発達支援・放課後等デイサービス　ｅｋｕｂｏ　Ｄａｃｃｏ</t>
  </si>
  <si>
    <t>羽曳野市向野181番地１　102号室２階</t>
    <phoneticPr fontId="2"/>
  </si>
  <si>
    <t>音楽療育特化型事業所　リズムストーリー富田林</t>
  </si>
  <si>
    <t>2754920490</t>
  </si>
  <si>
    <t>富田林市小金台二丁目２番３号</t>
    <phoneticPr fontId="2"/>
  </si>
  <si>
    <t>0721-60-6780</t>
    <phoneticPr fontId="2"/>
  </si>
  <si>
    <t>0721-60-6781</t>
    <phoneticPr fontId="2"/>
  </si>
  <si>
    <t>株式会社ＳＵＮＳＥＡＲＥＮ</t>
  </si>
  <si>
    <t>リコララ滝井教室</t>
  </si>
  <si>
    <t>守口市紅屋町6番13号　１階店舗</t>
    <phoneticPr fontId="2"/>
  </si>
  <si>
    <t>０６－６１１５－９２５０</t>
    <phoneticPr fontId="2"/>
  </si>
  <si>
    <t>０６－６１１５－９２５１</t>
    <phoneticPr fontId="2"/>
  </si>
  <si>
    <t>５７０－００７５</t>
    <phoneticPr fontId="2"/>
  </si>
  <si>
    <t>2753220603</t>
  </si>
  <si>
    <t>2752620324</t>
  </si>
  <si>
    <t>門真市御堂町５番22号　門真モントレー　１A</t>
    <phoneticPr fontId="2"/>
  </si>
  <si>
    <t>社会福祉法人小百合苑</t>
  </si>
  <si>
    <t>こどもサポート　ふるかわベース</t>
  </si>
  <si>
    <t>０６－６９００－１３００</t>
    <phoneticPr fontId="2"/>
  </si>
  <si>
    <t>2753220611</t>
  </si>
  <si>
    <t>Ｃｈｅｅｒ　Ｐｒａｉｓｅ株式会社</t>
  </si>
  <si>
    <t>ｃｏｃｏｍ</t>
  </si>
  <si>
    <t>０６－６７８０－９９６０</t>
    <phoneticPr fontId="2"/>
  </si>
  <si>
    <t>０６－６７８０－９９６１</t>
    <phoneticPr fontId="2"/>
  </si>
  <si>
    <t>守口市平代町7番２号　ベル平代101号室</t>
    <phoneticPr fontId="2"/>
  </si>
  <si>
    <t>交野市私部西一丁目17番7号102・103</t>
    <rPh sb="0" eb="2">
      <t>カタノ</t>
    </rPh>
    <rPh sb="2" eb="3">
      <t>シ</t>
    </rPh>
    <rPh sb="3" eb="4">
      <t>ワタシ</t>
    </rPh>
    <rPh sb="4" eb="5">
      <t>ブ</t>
    </rPh>
    <rPh sb="5" eb="6">
      <t>ニシ</t>
    </rPh>
    <rPh sb="6" eb="7">
      <t>イチ</t>
    </rPh>
    <rPh sb="7" eb="9">
      <t>チョウメ</t>
    </rPh>
    <rPh sb="11" eb="12">
      <t>バン</t>
    </rPh>
    <rPh sb="13" eb="14">
      <t>ゴウ</t>
    </rPh>
    <phoneticPr fontId="2"/>
  </si>
  <si>
    <t>茨木市鮎川二丁目32番25号　アライブ21　104</t>
    <phoneticPr fontId="2"/>
  </si>
  <si>
    <t>池田市栄本町９番６号　２階・３階・４階・5階</t>
    <rPh sb="0" eb="3">
      <t>イケダシ</t>
    </rPh>
    <rPh sb="7" eb="8">
      <t>バン</t>
    </rPh>
    <rPh sb="9" eb="10">
      <t>ゴウ</t>
    </rPh>
    <rPh sb="21" eb="22">
      <t>カイ</t>
    </rPh>
    <phoneticPr fontId="2"/>
  </si>
  <si>
    <t>守口市大久保町一丁目24番7号</t>
    <rPh sb="7" eb="8">
      <t>イチ</t>
    </rPh>
    <phoneticPr fontId="2"/>
  </si>
  <si>
    <t>守口市大久保町一丁目24番7号</t>
    <phoneticPr fontId="2"/>
  </si>
  <si>
    <t>株式会社Ｔｈｅ　Ｆｉｒｓｔ</t>
    <phoneticPr fontId="2"/>
  </si>
  <si>
    <t>泉南市新家4442-10</t>
    <rPh sb="3" eb="5">
      <t>シンイエ</t>
    </rPh>
    <phoneticPr fontId="2"/>
  </si>
  <si>
    <t>2752520557</t>
  </si>
  <si>
    <t>わんダフル</t>
  </si>
  <si>
    <t>０７２－７３９－７３３２</t>
    <phoneticPr fontId="2"/>
  </si>
  <si>
    <t>０７２－７３９－７３３３</t>
    <phoneticPr fontId="2"/>
  </si>
  <si>
    <t>池田市住吉一丁目４番３号　長沢マンション101号室</t>
  </si>
  <si>
    <t>一般社団法人いちかり</t>
  </si>
  <si>
    <t>箕面市箕面六丁目７番43号　マグノリア箕面102号室</t>
  </si>
  <si>
    <t>はつかぜ　六花</t>
  </si>
  <si>
    <t>2751420692</t>
  </si>
  <si>
    <t>河内長野市南花台六丁目３番１号</t>
  </si>
  <si>
    <t>学校法人　道輝学園</t>
  </si>
  <si>
    <t>５８６－００７７</t>
    <phoneticPr fontId="2"/>
  </si>
  <si>
    <t>０７２１－２６－７９１０</t>
    <phoneticPr fontId="2"/>
  </si>
  <si>
    <t>０７２１－６４－１１２１</t>
    <phoneticPr fontId="2"/>
  </si>
  <si>
    <t>Ｎａｔｕｒｅ</t>
  </si>
  <si>
    <t>2750720415</t>
  </si>
  <si>
    <t>2752620332</t>
  </si>
  <si>
    <t>ファイナル・ステップ</t>
  </si>
  <si>
    <t>０７２－８００－５４５５</t>
    <phoneticPr fontId="2"/>
  </si>
  <si>
    <t>０７２－８００－５４５２</t>
    <phoneticPr fontId="2"/>
  </si>
  <si>
    <t>５７１－００３７</t>
    <phoneticPr fontId="2"/>
  </si>
  <si>
    <t>門真市ひえ島町24番１号</t>
  </si>
  <si>
    <t>株式会社ネオヴィレッジ</t>
  </si>
  <si>
    <t>門真市</t>
    <phoneticPr fontId="2"/>
  </si>
  <si>
    <t>Ｐｏｎｉ～Ａｎｕｅｎｕｅ～</t>
  </si>
  <si>
    <t>2753820519</t>
  </si>
  <si>
    <t>０７２－９２６－４０８３</t>
    <phoneticPr fontId="2"/>
  </si>
  <si>
    <t>０７２－９２７－１８９６</t>
    <phoneticPr fontId="2"/>
  </si>
  <si>
    <t>５８３－０８７１</t>
    <phoneticPr fontId="2"/>
  </si>
  <si>
    <t>羽曳野市野々上二丁目18番１号</t>
  </si>
  <si>
    <t>株式会社Ａｎｕｅｎｕｅ</t>
  </si>
  <si>
    <t>ワンストップスクールＲＩＧＳ大東ＥＡＳＴ</t>
  </si>
  <si>
    <t>2751920501</t>
  </si>
  <si>
    <t>０７２－８８６－３８５０</t>
    <phoneticPr fontId="2"/>
  </si>
  <si>
    <t>大東市寺川三丁目９番１号　サンハイツ岩本１階</t>
  </si>
  <si>
    <t>2752520540</t>
  </si>
  <si>
    <t>ＬＩＴＡＬＩＣＯジュニア池田教室</t>
  </si>
  <si>
    <t>０７２－７３９－７４７６</t>
    <phoneticPr fontId="2"/>
  </si>
  <si>
    <t>０７２－７３９－７４７７</t>
    <phoneticPr fontId="2"/>
  </si>
  <si>
    <t>５６３－００４６</t>
    <phoneticPr fontId="2"/>
  </si>
  <si>
    <t>池田市姫室町８番７号　広瀬ハイツ１階</t>
  </si>
  <si>
    <t>株式会社ＬＩＴＡＬＩＣＯパートナーズ</t>
  </si>
  <si>
    <t>こども遊育プレイス　ぱれっと</t>
  </si>
  <si>
    <t>2752620340</t>
  </si>
  <si>
    <t>０６－６９９５－４１１０</t>
    <phoneticPr fontId="2"/>
  </si>
  <si>
    <t>０６－６９９５－４１５２</t>
    <phoneticPr fontId="2"/>
  </si>
  <si>
    <t>５７１－００３２</t>
    <phoneticPr fontId="2"/>
  </si>
  <si>
    <t>門真市寿町21番１号　ロイヤルマンションＭＡＤＯＫＡ１階</t>
  </si>
  <si>
    <t>株式会社ＳＡＫＡＩ</t>
  </si>
  <si>
    <t>大阪狭山市今熊七丁目189番１号　藤和さやまハイタウンＳ棟101号室</t>
  </si>
  <si>
    <t>りん・りん大阪狭山教室</t>
  </si>
  <si>
    <t>2759320282</t>
  </si>
  <si>
    <t>０７２－３６８－５１２０</t>
    <phoneticPr fontId="2"/>
  </si>
  <si>
    <t>０７２－３６８－５５２２</t>
    <phoneticPr fontId="2"/>
  </si>
  <si>
    <t>５８９－００２１</t>
    <phoneticPr fontId="2"/>
  </si>
  <si>
    <t>株式会社Ｔ＆Ｍ</t>
  </si>
  <si>
    <t>大阪狭山市</t>
    <phoneticPr fontId="2"/>
  </si>
  <si>
    <t>2754220834</t>
  </si>
  <si>
    <t>ラウレア　ｉｂａｒａｋｉ</t>
  </si>
  <si>
    <t>茨木市庄二丁目19番13－203号</t>
  </si>
  <si>
    <t>株式会社ｓｌｏｗＬｉｆｅ</t>
  </si>
  <si>
    <t>０７２－６５７－９８３７</t>
    <phoneticPr fontId="2"/>
  </si>
  <si>
    <t>ＨＡＬＥ株式会社</t>
  </si>
  <si>
    <t>羽曳野市白鳥三丁目15番１号　豊田ビル１階・２階</t>
  </si>
  <si>
    <t>０５０－３４５７－８７３０</t>
    <phoneticPr fontId="2"/>
  </si>
  <si>
    <t>０７２－９７９－７８８５</t>
    <phoneticPr fontId="2"/>
  </si>
  <si>
    <t>ライフ　スタディ</t>
  </si>
  <si>
    <t>2753820527</t>
  </si>
  <si>
    <t>四條畷市雁屋南町16番38号</t>
    <phoneticPr fontId="2"/>
  </si>
  <si>
    <t>四條畷市田原台四丁目3-27</t>
    <phoneticPr fontId="2"/>
  </si>
  <si>
    <t>Ｌｉｎｏぷれいす池田</t>
  </si>
  <si>
    <t>072-884-９７７９</t>
    <phoneticPr fontId="2"/>
  </si>
  <si>
    <t>こころneo</t>
    <phoneticPr fontId="2"/>
  </si>
  <si>
    <t>Ｌｉｎｏぷれいす箕面</t>
  </si>
  <si>
    <t>Ｌｉｎｏぷれいす箕面東</t>
  </si>
  <si>
    <t>072-737-7719</t>
  </si>
  <si>
    <t>070-6923-0214</t>
  </si>
  <si>
    <t>072-220-7210</t>
  </si>
  <si>
    <t>ひかり</t>
    <phoneticPr fontId="2"/>
  </si>
  <si>
    <t>合同会社Avenir</t>
  </si>
  <si>
    <t>ライブスポーツ　kiranah</t>
  </si>
  <si>
    <t>大阪狭山市東野中三丁目377番地の１</t>
  </si>
  <si>
    <t>072-368-5666</t>
    <phoneticPr fontId="2"/>
  </si>
  <si>
    <t>072-368-5778</t>
    <phoneticPr fontId="2"/>
  </si>
  <si>
    <t>589-0002</t>
    <phoneticPr fontId="2"/>
  </si>
  <si>
    <t>ココスマイルジュニア</t>
  </si>
  <si>
    <t>2751420718</t>
  </si>
  <si>
    <t>ＫＡＩＳＥＩ</t>
  </si>
  <si>
    <t>2754220842</t>
  </si>
  <si>
    <t>茨木市下穂積三丁目２番８号</t>
  </si>
  <si>
    <t>株式会社　あすなろ</t>
  </si>
  <si>
    <t>072-665-9577</t>
    <phoneticPr fontId="2"/>
  </si>
  <si>
    <t>072-665-9578</t>
    <phoneticPr fontId="2"/>
  </si>
  <si>
    <t>567-0041</t>
    <phoneticPr fontId="2"/>
  </si>
  <si>
    <t>ＳＵＮＲＩＳＥ　ＧＡＲＤＥＮ　</t>
  </si>
  <si>
    <t>箕面市西宿二丁目５番22号</t>
  </si>
  <si>
    <t>株式会社ウエストラル</t>
  </si>
  <si>
    <t>０７２－７３７－８６５６</t>
    <phoneticPr fontId="2"/>
  </si>
  <si>
    <t>０７２－７３７－８６５７</t>
    <phoneticPr fontId="2"/>
  </si>
  <si>
    <t>５６２－００３４</t>
    <phoneticPr fontId="2"/>
  </si>
  <si>
    <t>ワナビー槻木</t>
  </si>
  <si>
    <t>2752520565</t>
  </si>
  <si>
    <t>０７２－７３７－８２３１</t>
    <phoneticPr fontId="2"/>
  </si>
  <si>
    <t>５６３－００５７</t>
    <phoneticPr fontId="2"/>
  </si>
  <si>
    <t>四條畷市</t>
    <phoneticPr fontId="2"/>
  </si>
  <si>
    <t>リアライ忍ケ丘校</t>
  </si>
  <si>
    <t>2755720238</t>
  </si>
  <si>
    <t>株式会社リアライ</t>
  </si>
  <si>
    <t>090-6666-1460</t>
    <phoneticPr fontId="2"/>
  </si>
  <si>
    <t>株式会社Ｋｏｋｏｓａｋｕ</t>
  </si>
  <si>
    <t>ｎｉｃｏチャイルド</t>
  </si>
  <si>
    <t>2753420286</t>
  </si>
  <si>
    <t>藤井寺市道明寺二丁目５番13号</t>
  </si>
  <si>
    <t>０７２－９７９－７７８５</t>
    <phoneticPr fontId="2"/>
  </si>
  <si>
    <t>０７２－９７９－７７８６</t>
    <phoneticPr fontId="2"/>
  </si>
  <si>
    <t>５８３－００１２</t>
    <phoneticPr fontId="2"/>
  </si>
  <si>
    <t>2754220859</t>
  </si>
  <si>
    <t>児童発達支援事業所　日常</t>
  </si>
  <si>
    <t>茨木市沢良宜西一丁目４番１号　エミネンス南茨木203号室</t>
  </si>
  <si>
    <t>株式会社Ｌｉｆｅ・Ｇｏｅｓ・Ｏｎ</t>
  </si>
  <si>
    <t>０７２－６４８－７１３０</t>
    <phoneticPr fontId="2"/>
  </si>
  <si>
    <t>０７２－６４８－７１３１</t>
    <phoneticPr fontId="2"/>
  </si>
  <si>
    <t>５６７－０８６８</t>
    <phoneticPr fontId="2"/>
  </si>
  <si>
    <t>2754920508</t>
  </si>
  <si>
    <t>福祉ぷらす合同会社</t>
  </si>
  <si>
    <t>学習日記むに</t>
  </si>
  <si>
    <t>富田林市若松町西一丁目1845番地３　メゾンドール富田林　２FーA号</t>
  </si>
  <si>
    <t>０７０－１１８３－５２４４</t>
    <phoneticPr fontId="2"/>
  </si>
  <si>
    <t>放課後等デイサービス　そら</t>
  </si>
  <si>
    <t>072-813-8030</t>
    <phoneticPr fontId="2"/>
  </si>
  <si>
    <t>072-803-8031</t>
    <phoneticPr fontId="2"/>
  </si>
  <si>
    <t>574-0064</t>
    <phoneticPr fontId="2"/>
  </si>
  <si>
    <t>大阪府大東市御領三丁目５番31号</t>
  </si>
  <si>
    <t>０７２－６５７－８９０６</t>
    <phoneticPr fontId="2"/>
  </si>
  <si>
    <t>０７２－６５７－８９０７</t>
    <phoneticPr fontId="2"/>
  </si>
  <si>
    <t>０７２－６４８－７４４７</t>
    <phoneticPr fontId="2"/>
  </si>
  <si>
    <t>０７２－６４６－８００３</t>
    <phoneticPr fontId="2"/>
  </si>
  <si>
    <t>池田市槻木町7番１３号　シラテック池田１階Ｂ号室</t>
    <phoneticPr fontId="2"/>
  </si>
  <si>
    <t>児童発達支援・放課後等デイサービスｅｋｕｂｏ　Ｍｉｋｋｅ</t>
  </si>
  <si>
    <t>2753220645</t>
  </si>
  <si>
    <t>2753220637</t>
  </si>
  <si>
    <t>2753220629</t>
  </si>
  <si>
    <t>守口市東光町三丁目５番13号</t>
  </si>
  <si>
    <t>一般社団法人ｅｋｕｂｏ</t>
  </si>
  <si>
    <t>2751120656</t>
  </si>
  <si>
    <t>岸和田市土生町十二丁目４番９号</t>
  </si>
  <si>
    <t>株式会社オレゴニアン</t>
  </si>
  <si>
    <t>岸和田市</t>
    <phoneticPr fontId="2"/>
  </si>
  <si>
    <t>オレンジベース</t>
  </si>
  <si>
    <t>2751120664</t>
  </si>
  <si>
    <t>岸和田市小松里町2333番地１号</t>
  </si>
  <si>
    <t>株式会社ビロー</t>
  </si>
  <si>
    <t>０７２－４８９－４８３３</t>
    <phoneticPr fontId="2"/>
  </si>
  <si>
    <t>ＴＡＮＧＯ千代田駅前校</t>
  </si>
  <si>
    <t>2750720423</t>
  </si>
  <si>
    <t>０９０－３０５４－５１０５</t>
    <phoneticPr fontId="2"/>
  </si>
  <si>
    <t>５８６－０００１</t>
    <phoneticPr fontId="2"/>
  </si>
  <si>
    <t>放課後等デイサービスぽぽ</t>
  </si>
  <si>
    <t>守口市松町４番１号</t>
  </si>
  <si>
    <t>株式会社ｐｏｎｏ</t>
  </si>
  <si>
    <t>０６－６９９２－８５７５</t>
    <phoneticPr fontId="2"/>
  </si>
  <si>
    <t>０６－４３９７－７１２０</t>
    <phoneticPr fontId="2"/>
  </si>
  <si>
    <t>５７０－００８５</t>
    <phoneticPr fontId="2"/>
  </si>
  <si>
    <t>2750620458</t>
  </si>
  <si>
    <t>すこやか</t>
  </si>
  <si>
    <t>泉大津市東豊中町三丁目１番15号４階</t>
  </si>
  <si>
    <t>社会福祉法人健福祉会</t>
  </si>
  <si>
    <t>０７２５－４１－４９９８</t>
    <phoneticPr fontId="2"/>
  </si>
  <si>
    <t>０７２５－４１－４８７４</t>
    <phoneticPr fontId="2"/>
  </si>
  <si>
    <t>河内長野市木戸一丁目６番１号　澤田ビル３階３ＣＤ室</t>
    <phoneticPr fontId="2"/>
  </si>
  <si>
    <t>072-734-8571</t>
  </si>
  <si>
    <t>072-734-8572</t>
  </si>
  <si>
    <t>リコララ守口教室</t>
    <rPh sb="4" eb="6">
      <t>モリグチ</t>
    </rPh>
    <phoneticPr fontId="2"/>
  </si>
  <si>
    <t>富田林市若松町西一丁目１８９３－１</t>
    <rPh sb="4" eb="8">
      <t>ワカマツチョウニシ</t>
    </rPh>
    <rPh sb="8" eb="11">
      <t>イッチョウメ</t>
    </rPh>
    <phoneticPr fontId="2"/>
  </si>
  <si>
    <t>守口市藤田町一丁目51番３号</t>
  </si>
  <si>
    <t>ブロッサムジュニア　守口藤田教室</t>
    <rPh sb="14" eb="16">
      <t>キョウシツ</t>
    </rPh>
    <phoneticPr fontId="2"/>
  </si>
  <si>
    <t>株式会社ミラリズム</t>
  </si>
  <si>
    <t>０６－６７８６－９３５７</t>
    <phoneticPr fontId="2"/>
  </si>
  <si>
    <t>０６－６７８６－９３５８</t>
    <phoneticPr fontId="2"/>
  </si>
  <si>
    <t>児童発達支援・放課後等デイサービス　ｇｒｏｗ　ｕｐ　大池教室</t>
  </si>
  <si>
    <t>門真市大池町12番３号</t>
  </si>
  <si>
    <t>2752620365</t>
  </si>
  <si>
    <t>０７２－８１３－８４８８</t>
    <phoneticPr fontId="2"/>
  </si>
  <si>
    <t>５７１－００７６</t>
    <phoneticPr fontId="2"/>
  </si>
  <si>
    <t>児童発達支援・放課後等デイサービス　あいあい</t>
  </si>
  <si>
    <t>2754920516</t>
  </si>
  <si>
    <t>080-6195-3609</t>
    <phoneticPr fontId="2"/>
  </si>
  <si>
    <t>富田林市藤沢台六丁目２番４号</t>
  </si>
  <si>
    <t>ケイジーホーム株式会社</t>
  </si>
  <si>
    <t>まなびの森　箕面教室</t>
  </si>
  <si>
    <t>箕面市箕面五丁目11番４号　プラティアビル５階</t>
  </si>
  <si>
    <t>2751420726</t>
  </si>
  <si>
    <t>合同会社CSV</t>
  </si>
  <si>
    <t>0727-34-7779</t>
    <phoneticPr fontId="2"/>
  </si>
  <si>
    <t>あなざーすとーりー</t>
  </si>
  <si>
    <t>箕面市稲六丁目10番５号　稲ビューハイツ103号室</t>
  </si>
  <si>
    <t>2751420734</t>
  </si>
  <si>
    <t>072-768-8321</t>
    <phoneticPr fontId="2"/>
  </si>
  <si>
    <t>2751920527</t>
  </si>
  <si>
    <t>ＳｍｉｌｅＰａｉｎｔ</t>
  </si>
  <si>
    <t>合同会社縁</t>
  </si>
  <si>
    <t>大東市野崎三丁目16番地16号</t>
  </si>
  <si>
    <t>０７２－８８６－７０１７</t>
    <phoneticPr fontId="2"/>
  </si>
  <si>
    <t>０７２－８８６－７０１８</t>
    <phoneticPr fontId="2"/>
  </si>
  <si>
    <t>交野市森南一丁目１番５号　ルーチェイワフネ１階</t>
  </si>
  <si>
    <t>2753620232</t>
  </si>
  <si>
    <t>放課後等デイサービス　Ｏｈａｎａ</t>
  </si>
  <si>
    <t>有限会社アキラ</t>
  </si>
  <si>
    <t>０７２－８０７－７０８７</t>
    <phoneticPr fontId="2"/>
  </si>
  <si>
    <t>０７２－８０７－７０８２</t>
    <phoneticPr fontId="2"/>
  </si>
  <si>
    <t>５７６－００３１</t>
    <phoneticPr fontId="2"/>
  </si>
  <si>
    <t>サニーハグ</t>
  </si>
  <si>
    <t>０７２－８００－３６３６</t>
    <phoneticPr fontId="2"/>
  </si>
  <si>
    <t>０７２－８００－３６５５</t>
    <phoneticPr fontId="2"/>
  </si>
  <si>
    <t>ままはぐ門真舟田事業所</t>
  </si>
  <si>
    <t>株式会社　REN</t>
  </si>
  <si>
    <t>2752620373</t>
  </si>
  <si>
    <t>門真市舟田町12番26号 グリーンプラザ店舗１号室</t>
  </si>
  <si>
    <t>072-886-3666</t>
    <phoneticPr fontId="2"/>
  </si>
  <si>
    <t>072-886-3667</t>
    <phoneticPr fontId="2"/>
  </si>
  <si>
    <t>2750620474</t>
  </si>
  <si>
    <t>泉大津市下条町12－12</t>
  </si>
  <si>
    <t>児童発達支援事業所　さんらいず</t>
  </si>
  <si>
    <t>株式会社おひさま</t>
  </si>
  <si>
    <t>５９５－００２７</t>
    <phoneticPr fontId="2"/>
  </si>
  <si>
    <t>泉南郡岬町</t>
  </si>
  <si>
    <t>かっかキッズ　みさき</t>
  </si>
  <si>
    <t>株式会社ひだまりかっか</t>
  </si>
  <si>
    <t>泉南郡岬町多奈川谷川1744</t>
  </si>
  <si>
    <t>2751220183</t>
  </si>
  <si>
    <t>三島郡島本町</t>
    <phoneticPr fontId="2"/>
  </si>
  <si>
    <t>株式会社ＡＲＴ　ＢＡＳＥ</t>
  </si>
  <si>
    <t>アミィ</t>
  </si>
  <si>
    <t>2753920152</t>
  </si>
  <si>
    <t>三島郡島本町広瀬四丁目22番５号　Ｍ．Ｆｏｕｒ１階103号</t>
  </si>
  <si>
    <t>2753420294</t>
  </si>
  <si>
    <t>藤井寺市北岡一丁目１番４号　田中コンパクトオフィスＡ号室</t>
  </si>
  <si>
    <t>ぽんぽこはうすｍａｎｏ</t>
  </si>
  <si>
    <t>０７２－９７６－９１３０</t>
    <phoneticPr fontId="2"/>
  </si>
  <si>
    <t>０７２－９７６－９１３１</t>
    <phoneticPr fontId="2"/>
  </si>
  <si>
    <t>2751120672</t>
  </si>
  <si>
    <t>トンガリはうす　岸和田教室</t>
  </si>
  <si>
    <t>岸和田市並松町５番23号</t>
  </si>
  <si>
    <t>ｉｃｒｏｓｓ株式会社</t>
  </si>
  <si>
    <t>596-005２</t>
    <phoneticPr fontId="2"/>
  </si>
  <si>
    <t>０７２４－８９－５５９１</t>
    <phoneticPr fontId="2"/>
  </si>
  <si>
    <t>０７２４－８９－５５９２</t>
    <phoneticPr fontId="2"/>
  </si>
  <si>
    <t>四條畷市岡山東二丁目1番27号　バンベール忍ケ丘206号室</t>
    <rPh sb="28" eb="29">
      <t>シツ</t>
    </rPh>
    <phoneticPr fontId="2"/>
  </si>
  <si>
    <t>富田林市錦織南一丁目16-18　古賀ビル２・３階</t>
  </si>
  <si>
    <t>池田市菅原町11番４号　ＢＥＮＩＹＡⅡ１階・２階・３階</t>
    <rPh sb="0" eb="3">
      <t>イケダシ</t>
    </rPh>
    <rPh sb="3" eb="6">
      <t>スガワラマチ</t>
    </rPh>
    <rPh sb="8" eb="9">
      <t>バン</t>
    </rPh>
    <rPh sb="10" eb="11">
      <t>ゴウ</t>
    </rPh>
    <rPh sb="20" eb="21">
      <t>カイ</t>
    </rPh>
    <rPh sb="23" eb="24">
      <t>カイ</t>
    </rPh>
    <rPh sb="26" eb="27">
      <t>カイ</t>
    </rPh>
    <phoneticPr fontId="2"/>
  </si>
  <si>
    <t>児童発達支援 コアキッズ　放課後等デイサービス コアキッズ・ジュニア</t>
    <rPh sb="0" eb="2">
      <t>ジドウ</t>
    </rPh>
    <rPh sb="2" eb="4">
      <t>ハッタツ</t>
    </rPh>
    <rPh sb="4" eb="6">
      <t>シエン</t>
    </rPh>
    <phoneticPr fontId="2"/>
  </si>
  <si>
    <t>072-446-3930</t>
    <phoneticPr fontId="2"/>
  </si>
  <si>
    <t>072-446-3931</t>
    <phoneticPr fontId="2"/>
  </si>
  <si>
    <t>放課後等デイサービス　ウィズ・ユー池田石橋阪大前</t>
  </si>
  <si>
    <t>2752520573</t>
  </si>
  <si>
    <t>池田市天神二丁目１番８号　TNG天神102号室</t>
  </si>
  <si>
    <t>ウェルネスト合同会社</t>
  </si>
  <si>
    <t>072-739-7207</t>
    <phoneticPr fontId="2"/>
  </si>
  <si>
    <t>072-739-7206</t>
    <phoneticPr fontId="2"/>
  </si>
  <si>
    <t>放課後等デイサービス　まなびの森</t>
  </si>
  <si>
    <t>一般社団法人凪</t>
  </si>
  <si>
    <t>2751220191</t>
  </si>
  <si>
    <t>072-486-8428</t>
    <phoneticPr fontId="2"/>
  </si>
  <si>
    <t>放課後等デイサービスそら</t>
  </si>
  <si>
    <t>株式会社そら</t>
  </si>
  <si>
    <t>柏原市国分本町七丁目８番25号</t>
  </si>
  <si>
    <t>2754620223</t>
  </si>
  <si>
    <t>０７２－９５９－５７００</t>
    <phoneticPr fontId="2"/>
  </si>
  <si>
    <t>０７２－９５９－５７０１</t>
    <phoneticPr fontId="2"/>
  </si>
  <si>
    <t>摂津市</t>
    <phoneticPr fontId="2"/>
  </si>
  <si>
    <t>ＬＩＴＡＬＩＣＯジュニア千里丘教室</t>
  </si>
  <si>
    <t>摂津市千里丘二丁目12番５号　ダ・カーポ２階２－Ｅ号室</t>
  </si>
  <si>
    <t>2753720313</t>
  </si>
  <si>
    <t>06-6381-9681</t>
    <phoneticPr fontId="2"/>
  </si>
  <si>
    <t>06-6381-9682</t>
    <phoneticPr fontId="2"/>
  </si>
  <si>
    <t>かみひこうき　未来</t>
  </si>
  <si>
    <t>株式会社Ｔ－ａｎｇｌｅ</t>
  </si>
  <si>
    <t>2750720431</t>
  </si>
  <si>
    <t>河内長野市昭栄町５番４号　メゾンホワイト１０２号室</t>
  </si>
  <si>
    <t>０７２１－６５－８１８１</t>
    <phoneticPr fontId="2"/>
  </si>
  <si>
    <t>０７２１－６５－８１８２</t>
    <phoneticPr fontId="2"/>
  </si>
  <si>
    <t>2751320371</t>
  </si>
  <si>
    <t>貝塚市澤835番地の１</t>
  </si>
  <si>
    <t>社会福祉法人北野福祉会</t>
  </si>
  <si>
    <t>泉佐野市</t>
    <phoneticPr fontId="2"/>
  </si>
  <si>
    <t>ハピスポ泉佐野</t>
  </si>
  <si>
    <t>泉佐野市南中安松749番１号　１階</t>
  </si>
  <si>
    <t>2754520381</t>
  </si>
  <si>
    <t>2755620248</t>
  </si>
  <si>
    <t>５９０－０５２２</t>
    <phoneticPr fontId="2"/>
  </si>
  <si>
    <t>阪南市</t>
    <phoneticPr fontId="2"/>
  </si>
  <si>
    <t>ハピスポはんなん</t>
  </si>
  <si>
    <t>阪南市尾崎町105番地の５　池田ビル２階</t>
  </si>
  <si>
    <t>2759520139</t>
  </si>
  <si>
    <t>597-0083</t>
    <phoneticPr fontId="2"/>
  </si>
  <si>
    <t>貝塚市窪田１４７－１</t>
  </si>
  <si>
    <t>597-0052</t>
    <phoneticPr fontId="2"/>
  </si>
  <si>
    <t>072-423-0020</t>
    <phoneticPr fontId="2"/>
  </si>
  <si>
    <t>072-423-0021</t>
    <phoneticPr fontId="2"/>
  </si>
  <si>
    <t>075-950-6991</t>
  </si>
  <si>
    <t>075-963-3444</t>
  </si>
  <si>
    <t>児童デイ　はっぴー</t>
  </si>
  <si>
    <t>清流の家　貝塚</t>
  </si>
  <si>
    <t>貝塚市森５５３番地１</t>
  </si>
  <si>
    <t>合同会社哲人社</t>
  </si>
  <si>
    <t>2751320389</t>
  </si>
  <si>
    <t>０７２－４８９－５０００</t>
    <phoneticPr fontId="2"/>
  </si>
  <si>
    <t>０７２－４８９－５００１</t>
    <phoneticPr fontId="2"/>
  </si>
  <si>
    <t>トラストｕｎｉ</t>
  </si>
  <si>
    <t>株式会社ヴェーラ</t>
  </si>
  <si>
    <t>2754820526</t>
  </si>
  <si>
    <t>松原市一津屋二丁目５番22号</t>
  </si>
  <si>
    <t>キッズナースワン</t>
  </si>
  <si>
    <t>特定非営利活動法人ナース・ワン</t>
  </si>
  <si>
    <t>児童発達支援・放課後等デイサービス　ｅｋｕｂｏ　Ｈｏｐｐｅ</t>
  </si>
  <si>
    <t>2753820535</t>
  </si>
  <si>
    <t>2752620381</t>
  </si>
  <si>
    <t>株式会社ＭＥＲＵＲＵ</t>
  </si>
  <si>
    <t>放課後等デイサービス　メルルキッズ門真</t>
  </si>
  <si>
    <t>門真市千石東町２番46号　ウインズビル１階</t>
  </si>
  <si>
    <t>072-882-5760</t>
    <phoneticPr fontId="2"/>
  </si>
  <si>
    <t>072-882-5761</t>
    <phoneticPr fontId="2"/>
  </si>
  <si>
    <t>ブロッサムジュニア　茨木鮎川教室</t>
  </si>
  <si>
    <t>2754220875</t>
  </si>
  <si>
    <t>茨木市鮎川五丁目１番34号</t>
  </si>
  <si>
    <t>株式会社ｊｏｙｎｕｐ</t>
  </si>
  <si>
    <t>072-665-5584</t>
    <phoneticPr fontId="2"/>
  </si>
  <si>
    <t>07-2665-5584</t>
    <phoneticPr fontId="2"/>
  </si>
  <si>
    <t>072-425-7917</t>
    <phoneticPr fontId="2"/>
  </si>
  <si>
    <t>門真市常称寺町27番20号　ノヴァンタ大和田１階</t>
    <rPh sb="0" eb="3">
      <t>ジョウショウジ</t>
    </rPh>
    <rPh sb="5" eb="6">
      <t>チョウ</t>
    </rPh>
    <rPh sb="6" eb="7">
      <t>バン</t>
    </rPh>
    <rPh sb="9" eb="10">
      <t>ゴウ</t>
    </rPh>
    <rPh sb="18" eb="21">
      <t>オオワダ</t>
    </rPh>
    <phoneticPr fontId="2"/>
  </si>
  <si>
    <t>貝塚市近木町17番11号</t>
  </si>
  <si>
    <t>保育所等訪問支援事業所　縁</t>
  </si>
  <si>
    <t>一般社団法人古今</t>
  </si>
  <si>
    <t>597-0001</t>
    <phoneticPr fontId="2"/>
  </si>
  <si>
    <t>072-424-1742</t>
    <phoneticPr fontId="2"/>
  </si>
  <si>
    <t>2751320397</t>
  </si>
  <si>
    <t>2754820542</t>
  </si>
  <si>
    <t>児童発達支援・放課後等デイサービスｅｋｕｂｏ</t>
  </si>
  <si>
    <t>松原市天美東八丁目２番４号　ハイツ薮内パートⅠ　１階</t>
  </si>
  <si>
    <t>2751120680</t>
  </si>
  <si>
    <t>放課後等デイサービス　びすけっと大宮校</t>
  </si>
  <si>
    <t>株式会社Ｄｅａｒ　Ｋｉｄｓ</t>
    <phoneticPr fontId="2"/>
  </si>
  <si>
    <t>岸和田市上野町西27番80号　川口第一ビル101・102号</t>
  </si>
  <si>
    <t>０７２－４７５－１０４７</t>
    <phoneticPr fontId="2"/>
  </si>
  <si>
    <t>５９６－００４８</t>
    <phoneticPr fontId="2"/>
  </si>
  <si>
    <t>児童発達支援・放課後等デイサービス　うたたね</t>
  </si>
  <si>
    <t>株式会社ひだまり未来福祉会</t>
  </si>
  <si>
    <t>松原市阿保五丁目６番１号　ten　casa101号室</t>
  </si>
  <si>
    <t>2754820534</t>
  </si>
  <si>
    <t>072-200-2345</t>
    <phoneticPr fontId="2"/>
  </si>
  <si>
    <t>072-330-8828</t>
    <phoneticPr fontId="2"/>
  </si>
  <si>
    <t>グッデイ　五月丘</t>
  </si>
  <si>
    <t>株式会社藍星</t>
  </si>
  <si>
    <t>池田市五月丘四丁目６番２号　メゾン五月丘102号</t>
  </si>
  <si>
    <t>2752520581</t>
  </si>
  <si>
    <t>563-0029</t>
    <phoneticPr fontId="2"/>
  </si>
  <si>
    <t>放課後等デイサービスＭＵＪＡキッズ</t>
  </si>
  <si>
    <t>2750520799</t>
  </si>
  <si>
    <t>和泉市唐国町三丁目18番33号</t>
  </si>
  <si>
    <t>株式会社ＡＭＡＴＥＲＡＴＨ358</t>
  </si>
  <si>
    <t>株式会社大阪医科学研究所</t>
    <rPh sb="0" eb="4">
      <t>カブシキガイシャ</t>
    </rPh>
    <rPh sb="4" eb="6">
      <t>オオサカ</t>
    </rPh>
    <rPh sb="6" eb="9">
      <t>イカガク</t>
    </rPh>
    <rPh sb="9" eb="12">
      <t>ケンキュウジョ</t>
    </rPh>
    <phoneticPr fontId="2"/>
  </si>
  <si>
    <t>090-9114-1416</t>
    <phoneticPr fontId="2"/>
  </si>
  <si>
    <t>●・☆</t>
    <phoneticPr fontId="2"/>
  </si>
  <si>
    <t>10・５</t>
    <phoneticPr fontId="2"/>
  </si>
  <si>
    <t>072-714-0624</t>
    <phoneticPr fontId="2"/>
  </si>
  <si>
    <t>2753580089</t>
  </si>
  <si>
    <t>南河内郡太子町大字春日230番地２吉田マンション102号室・202号室</t>
    <rPh sb="7" eb="9">
      <t>オオアザ</t>
    </rPh>
    <phoneticPr fontId="2"/>
  </si>
  <si>
    <t>ネクストイノベーション合同会社</t>
    <phoneticPr fontId="2"/>
  </si>
  <si>
    <t>０９０－７３４２－８５８４</t>
    <phoneticPr fontId="2"/>
  </si>
  <si>
    <t>５８３－０９９１</t>
    <phoneticPr fontId="2"/>
  </si>
  <si>
    <t>2753220652</t>
  </si>
  <si>
    <t>ライフ・スタディベース守口教室</t>
  </si>
  <si>
    <t>合同会社ともあるき</t>
  </si>
  <si>
    <t>守口市大枝東町10番５号ラ・ハイール守口１階事務所</t>
  </si>
  <si>
    <t>５７０－００３６</t>
    <phoneticPr fontId="2"/>
  </si>
  <si>
    <t>０７０－５１４７－６６１９</t>
    <phoneticPr fontId="2"/>
  </si>
  <si>
    <t>０６－７６３５－７６４４</t>
    <phoneticPr fontId="2"/>
  </si>
  <si>
    <t>児童発達支援　放課後等デイサービス　遊ｓｅｃｏｎｄ</t>
  </si>
  <si>
    <t>2755620255</t>
  </si>
  <si>
    <t>泉南市信達市場2081</t>
  </si>
  <si>
    <t>2759320308</t>
  </si>
  <si>
    <t>大阪狭山市半田一丁目624番３号　浦島ビル１－Ａ１階</t>
  </si>
  <si>
    <t>まんてん　金剛駅前教室</t>
  </si>
  <si>
    <t>株式会社まんてんプラス</t>
  </si>
  <si>
    <t>072-365-2000</t>
    <phoneticPr fontId="2"/>
  </si>
  <si>
    <t>072-365-2001</t>
    <phoneticPr fontId="2"/>
  </si>
  <si>
    <t>2751120698</t>
  </si>
  <si>
    <t>岸和田市上野町東10番41号</t>
  </si>
  <si>
    <t>児童発達支援・放課後等デイサービス　ＨＵＧＳわーむ</t>
  </si>
  <si>
    <t>株式会社オキシテック</t>
  </si>
  <si>
    <t>072-447-4301</t>
    <phoneticPr fontId="2"/>
  </si>
  <si>
    <t>072-447-4302</t>
    <phoneticPr fontId="2"/>
  </si>
  <si>
    <t>なないろＡｒｔ</t>
  </si>
  <si>
    <t>株式会社ドリームリンクプラス</t>
  </si>
  <si>
    <t>2754220891</t>
  </si>
  <si>
    <t>茨木市大手町11番19号　ジュネス大手１階南</t>
  </si>
  <si>
    <t>567-0883</t>
    <phoneticPr fontId="2"/>
  </si>
  <si>
    <t>072-657-8134</t>
    <phoneticPr fontId="2"/>
  </si>
  <si>
    <t>072-657-8114</t>
    <phoneticPr fontId="2"/>
  </si>
  <si>
    <t>2754220883</t>
  </si>
  <si>
    <t>児童発達支援・放課後等デイサービス　いろどり　小柳町ＨＯＭＥ</t>
  </si>
  <si>
    <t>茨木市小柳町３番23号　ラディアス小柳Ｖ号</t>
  </si>
  <si>
    <t>080-7525-6393</t>
    <phoneticPr fontId="2"/>
  </si>
  <si>
    <t>2752520607</t>
  </si>
  <si>
    <t>株式会社ＧＲＡＣＥ</t>
  </si>
  <si>
    <t>池田市畑二丁目１番１号　シャノン呉羽の里２階</t>
  </si>
  <si>
    <t>あん呉羽</t>
  </si>
  <si>
    <t>072-736-8433</t>
    <phoneticPr fontId="2"/>
  </si>
  <si>
    <t>072-751-2238</t>
    <phoneticPr fontId="2"/>
  </si>
  <si>
    <t>0725-24-9092</t>
  </si>
  <si>
    <t>児童発達支援・放課後等デイサービス　ＰＯＰＯ</t>
    <rPh sb="0" eb="6">
      <t>ジドウハッタツシエン</t>
    </rPh>
    <rPh sb="7" eb="11">
      <t>ホウカゴナド</t>
    </rPh>
    <phoneticPr fontId="2"/>
  </si>
  <si>
    <t>072-424-7532</t>
  </si>
  <si>
    <t>2752520599</t>
  </si>
  <si>
    <t>あんあん</t>
  </si>
  <si>
    <t>池田市旭丘一丁目11番19号　東光ビル１階</t>
  </si>
  <si>
    <t>072-751-2236</t>
    <phoneticPr fontId="2"/>
  </si>
  <si>
    <t>2753220678</t>
  </si>
  <si>
    <t>はれる</t>
  </si>
  <si>
    <t>守口市大宮通四丁目13番３号</t>
  </si>
  <si>
    <t>ハレノヒ株式会社</t>
  </si>
  <si>
    <t>06-4400-1780</t>
    <phoneticPr fontId="2"/>
  </si>
  <si>
    <t>06-4400-1708</t>
    <phoneticPr fontId="2"/>
  </si>
  <si>
    <t>570-0033</t>
    <phoneticPr fontId="2"/>
  </si>
  <si>
    <t>2755320229</t>
  </si>
  <si>
    <t>高石市綾園二丁目１番40号</t>
  </si>
  <si>
    <t>フレンドぷらす</t>
  </si>
  <si>
    <t>フレンズ株式会社</t>
  </si>
  <si>
    <t>2750720449</t>
  </si>
  <si>
    <t>放課後等デイサービス　ウィズ・ユー河内長野</t>
  </si>
  <si>
    <t>河内長野市千代田台町２番２号</t>
  </si>
  <si>
    <t>ワイズコネクト合同会社</t>
  </si>
  <si>
    <t>０７２１－２６－７３６４</t>
    <phoneticPr fontId="2"/>
  </si>
  <si>
    <t>０７２１－２６－７３６５</t>
    <phoneticPr fontId="2"/>
  </si>
  <si>
    <t>５８６－００２７</t>
    <phoneticPr fontId="2"/>
  </si>
  <si>
    <t>2754620231</t>
  </si>
  <si>
    <t>児童デイサービスオハナ・ＣｈｅｅＨｏｏ</t>
  </si>
  <si>
    <t>一般社団法人Ｃｉｒｃｌｅ</t>
  </si>
  <si>
    <t>柏原市今町二丁目６番３号</t>
  </si>
  <si>
    <t>072-973-6058</t>
    <phoneticPr fontId="2"/>
  </si>
  <si>
    <t>072-973-6059</t>
    <phoneticPr fontId="2"/>
  </si>
  <si>
    <t>581-0002</t>
    <phoneticPr fontId="2"/>
  </si>
  <si>
    <t>2753420310</t>
  </si>
  <si>
    <t>藤井寺市沢田二丁目８番35号　井関マンション103号</t>
  </si>
  <si>
    <t>リハこどもひろば　オハナＫＩＤＳ</t>
  </si>
  <si>
    <t>合同会社ｈａｎａｈａｎａ</t>
    <phoneticPr fontId="2"/>
  </si>
  <si>
    <t>０８０－４３９９－３７２９</t>
    <phoneticPr fontId="2"/>
  </si>
  <si>
    <t>2754220909</t>
  </si>
  <si>
    <t>茨木市豊川一丁目34番３号</t>
  </si>
  <si>
    <t>合同会社ふわふわのおうち</t>
  </si>
  <si>
    <t>豊能郡豊能町</t>
  </si>
  <si>
    <t>2754720031</t>
  </si>
  <si>
    <t>豊能郡豊能町新光風台一丁目６-142</t>
  </si>
  <si>
    <t>ふたば　新光風台店</t>
  </si>
  <si>
    <t>合同会社ベルク</t>
  </si>
  <si>
    <t>０７２－９６８－８５８６</t>
    <phoneticPr fontId="2"/>
  </si>
  <si>
    <t>563-010５</t>
    <phoneticPr fontId="2"/>
  </si>
  <si>
    <t>プレグラ男里</t>
  </si>
  <si>
    <t>合同会社ＳＥＷ</t>
  </si>
  <si>
    <t>泉南市男里四丁目７－11　プチメゾンＲｉｎｋｕ101号室</t>
  </si>
  <si>
    <t>2755620263</t>
  </si>
  <si>
    <t>０８０－４７２６－５９２１</t>
    <phoneticPr fontId="2"/>
  </si>
  <si>
    <t>放課後等デイサービス　ウィズ・ユー和泉Ｆａｍｉｌｙ</t>
  </si>
  <si>
    <t>2750520815</t>
  </si>
  <si>
    <t>和泉市和気町二丁目３番７号　朝日プラザシティ・サザンパーク商業棟２Ｆ</t>
  </si>
  <si>
    <t>0725-58-9157</t>
    <phoneticPr fontId="2"/>
  </si>
  <si>
    <t>0725-58-9158</t>
    <phoneticPr fontId="2"/>
  </si>
  <si>
    <t>2753720339</t>
  </si>
  <si>
    <t>かいかパートⅡ</t>
  </si>
  <si>
    <t>摂津市鳥飼西四丁目３番12号</t>
  </si>
  <si>
    <t>566-0072</t>
    <phoneticPr fontId="2"/>
  </si>
  <si>
    <t>072-646-6975</t>
    <phoneticPr fontId="2"/>
  </si>
  <si>
    <t>072-646-6976</t>
    <phoneticPr fontId="2"/>
  </si>
  <si>
    <t>2752520615</t>
  </si>
  <si>
    <t>池田市室町４番49号ＣＯＺＹ室町102号室</t>
  </si>
  <si>
    <t>運動療育スタジオｓｐａｒｋ池田</t>
  </si>
  <si>
    <t>株式会社クーバル・ウエルケア</t>
  </si>
  <si>
    <t>072-754-7007</t>
    <phoneticPr fontId="2"/>
  </si>
  <si>
    <t>072-754-7008</t>
    <phoneticPr fontId="2"/>
  </si>
  <si>
    <t>563-0047</t>
    <phoneticPr fontId="2"/>
  </si>
  <si>
    <t>2751220209</t>
  </si>
  <si>
    <t>寺子屋ナビ</t>
  </si>
  <si>
    <t>株式会社寺子屋</t>
  </si>
  <si>
    <t>泉南郡熊取町小垣内一丁目11番８号105</t>
  </si>
  <si>
    <t>590-0432</t>
    <phoneticPr fontId="2"/>
  </si>
  <si>
    <t>070-9031-7739</t>
    <phoneticPr fontId="2"/>
  </si>
  <si>
    <t>2753920160</t>
  </si>
  <si>
    <t>三島郡島本町江川二丁目11番11号　友永ビル１階</t>
  </si>
  <si>
    <t>ＢａＴＯＮ　ＬＩＮＫＳ</t>
  </si>
  <si>
    <t>三島郡島本町水無瀬二丁目5番1号</t>
    <rPh sb="0" eb="3">
      <t>ミシマグン</t>
    </rPh>
    <phoneticPr fontId="2"/>
  </si>
  <si>
    <t>075-925-7315</t>
    <phoneticPr fontId="2"/>
  </si>
  <si>
    <t>075-925-7316</t>
    <phoneticPr fontId="2"/>
  </si>
  <si>
    <t>株式会社ＰＲＯｍｅｓｓａ</t>
  </si>
  <si>
    <t>ぽんぽこはうすｐｉａｎｏ</t>
  </si>
  <si>
    <t>2753820543</t>
  </si>
  <si>
    <t>羽曳野市誉田三丁目15番33号　石橋ビル２階</t>
  </si>
  <si>
    <t>090-8868-3476</t>
    <phoneticPr fontId="2"/>
  </si>
  <si>
    <t>おあしす　ここる</t>
  </si>
  <si>
    <t>社会福祉法人光久福祉会</t>
    <phoneticPr fontId="2"/>
  </si>
  <si>
    <t>富田林市若松町一丁目10番10号</t>
  </si>
  <si>
    <t>2754920524</t>
  </si>
  <si>
    <t>080-4326-1503</t>
    <phoneticPr fontId="2"/>
  </si>
  <si>
    <t>0721-24-4194</t>
    <phoneticPr fontId="2"/>
  </si>
  <si>
    <t>リハこどもデイ　ミント</t>
  </si>
  <si>
    <t>社会福祉法人のぼり藤</t>
  </si>
  <si>
    <t>2751220217</t>
  </si>
  <si>
    <t>泉南郡熊取町小垣内二丁目830番地１</t>
  </si>
  <si>
    <t>０７２－４７９－７１８１</t>
    <phoneticPr fontId="2"/>
  </si>
  <si>
    <t>０７２－４７９－７１７１</t>
    <phoneticPr fontId="2"/>
  </si>
  <si>
    <t>2750520807</t>
  </si>
  <si>
    <t>和泉市一条院町140番２号</t>
  </si>
  <si>
    <t>社会福祉法人大阪愛心会</t>
  </si>
  <si>
    <t>障がい児通所支援事業所くるみ</t>
  </si>
  <si>
    <t>５９４－００５４</t>
    <phoneticPr fontId="2"/>
  </si>
  <si>
    <t>０７２５－５４－９６３３</t>
    <phoneticPr fontId="2"/>
  </si>
  <si>
    <t>０７２５－５４－９６３２</t>
    <phoneticPr fontId="2"/>
  </si>
  <si>
    <t>児童発達支援事業所Ｒａｉｎｂｏｗ　Ｒｏｓｅ藤井寺野中</t>
  </si>
  <si>
    <t>社会福祉法人恩徳福祉会</t>
  </si>
  <si>
    <t>2753420328</t>
  </si>
  <si>
    <t>藤井寺市野中五丁目13番21号</t>
  </si>
  <si>
    <t>０７２－９７６－５５０５</t>
    <phoneticPr fontId="2"/>
  </si>
  <si>
    <t>０７２－９７６－５５２６</t>
    <phoneticPr fontId="2"/>
  </si>
  <si>
    <t>ココリスＰＬＵＳ</t>
  </si>
  <si>
    <t>社会福祉法人成光苑</t>
  </si>
  <si>
    <t>摂津市一津屋一丁目37番20号</t>
  </si>
  <si>
    <t>2753720321</t>
  </si>
  <si>
    <t>06-4862-4566</t>
    <phoneticPr fontId="2"/>
  </si>
  <si>
    <t>06-4862-4565</t>
    <phoneticPr fontId="2"/>
  </si>
  <si>
    <t>えんりっち真砂</t>
  </si>
  <si>
    <t>2754220917</t>
  </si>
  <si>
    <t>茨木市真砂一丁目13番２号エクセルハイムⅢ103号</t>
  </si>
  <si>
    <t>０７２－６６５－４４００</t>
    <phoneticPr fontId="2"/>
  </si>
  <si>
    <t>０７２－６６５－４４５０</t>
    <phoneticPr fontId="2"/>
  </si>
  <si>
    <t>彩Ｓａｉ　Ｋｉｄｓ　みのお</t>
  </si>
  <si>
    <t>Ｓｕｎｌｉｎｋ株式会社</t>
  </si>
  <si>
    <t>箕面市粟生間谷西三丁目７番９号　シャトー野間１階</t>
  </si>
  <si>
    <t>2751420759</t>
  </si>
  <si>
    <t>５６２－００２３</t>
    <phoneticPr fontId="2"/>
  </si>
  <si>
    <t>０７２－７３９－９８４５</t>
    <phoneticPr fontId="2"/>
  </si>
  <si>
    <t>０７２－７３９－９８４６</t>
    <phoneticPr fontId="2"/>
  </si>
  <si>
    <t>2750620482</t>
  </si>
  <si>
    <t>泉大津市池浦町一丁目７番４号</t>
  </si>
  <si>
    <t>トンガリばたけ　泉大津教室</t>
  </si>
  <si>
    <t>ｉｔｒａｄｅ株式会社</t>
  </si>
  <si>
    <t>0725-54-9991</t>
    <phoneticPr fontId="2"/>
  </si>
  <si>
    <t>0725-54-9993</t>
    <phoneticPr fontId="2"/>
  </si>
  <si>
    <t>2753820550</t>
  </si>
  <si>
    <t>羽曳野市島泉九丁目18番５号</t>
  </si>
  <si>
    <t>072-934-9828</t>
    <phoneticPr fontId="2"/>
  </si>
  <si>
    <t>児童発達支援・放課後等デイサービスｅｋｕｂｏ　Ｇｙｕｔｔｏ</t>
  </si>
  <si>
    <t>松原市田井城二丁目２番２号サンシティ松原120号</t>
  </si>
  <si>
    <t>2754820559</t>
  </si>
  <si>
    <t>泉大津市板原三丁目６番１号</t>
  </si>
  <si>
    <t>児童発達支援・放課後等デイサービス　こども館</t>
  </si>
  <si>
    <t>2750620490</t>
  </si>
  <si>
    <t>合同会社ＨＩＫＡＲＵ</t>
  </si>
  <si>
    <t>595-0033</t>
    <phoneticPr fontId="2"/>
  </si>
  <si>
    <t>0725-39-8764</t>
    <phoneticPr fontId="2"/>
  </si>
  <si>
    <t>Ｄｅｌｉｇｈｔ泉大津教室</t>
  </si>
  <si>
    <t>泉大津市清水町七丁目20番２号</t>
  </si>
  <si>
    <t>株式会社ぽいんせちあ</t>
  </si>
  <si>
    <t>2750620508</t>
  </si>
  <si>
    <t>090-8375-8167</t>
    <phoneticPr fontId="2"/>
  </si>
  <si>
    <t>0725-30-5520</t>
    <phoneticPr fontId="2"/>
  </si>
  <si>
    <t>2752520623</t>
  </si>
  <si>
    <t>社会体験スタジオＳｋｉｌｌｓ池田</t>
  </si>
  <si>
    <t>株式会社クーバルＣ３</t>
  </si>
  <si>
    <t>池田市室町４番49号ＣＯＺＹ室町101号室</t>
  </si>
  <si>
    <t>072-752-5520</t>
    <phoneticPr fontId="2"/>
  </si>
  <si>
    <t>072-752-5521</t>
    <phoneticPr fontId="2"/>
  </si>
  <si>
    <t>2753220686</t>
  </si>
  <si>
    <t>株式会社太成堂</t>
  </si>
  <si>
    <t>守口市藤田町五丁目35番９号なるなるビル１F102</t>
  </si>
  <si>
    <t>06-6906-5556</t>
    <phoneticPr fontId="2"/>
  </si>
  <si>
    <t>06-6906-8101</t>
    <phoneticPr fontId="2"/>
  </si>
  <si>
    <t>オーパ・ステップ</t>
  </si>
  <si>
    <t>2755620271</t>
  </si>
  <si>
    <t>泉南市信達牧野325番地　シャイニーカジモト102号</t>
  </si>
  <si>
    <t>2751220225</t>
  </si>
  <si>
    <t>放課後等デイサービス　ほっぷ</t>
  </si>
  <si>
    <t>泉南郡熊取町七山西1668－７</t>
  </si>
  <si>
    <t>株式会社ＨＹｃｏｒｐ</t>
  </si>
  <si>
    <t>590-0472</t>
    <phoneticPr fontId="2"/>
  </si>
  <si>
    <t>072-424-3109</t>
    <phoneticPr fontId="2"/>
  </si>
  <si>
    <t>株式会社ｒｕｓｏｎ</t>
  </si>
  <si>
    <t>柏原市大県一丁目１－１　ファミーユＴ＆Ｍ１階店舗北</t>
  </si>
  <si>
    <t>児童発達支援・放課後等デイサービス　ｅｋｕｂｏ　Ｃｏｃｃｏ</t>
  </si>
  <si>
    <t>2754620249</t>
  </si>
  <si>
    <t>発達支援つむぎ　道明寺ルーム</t>
  </si>
  <si>
    <t>2753420336</t>
  </si>
  <si>
    <t>藤井寺市道明寺六丁目16番12号</t>
  </si>
  <si>
    <t>社会福祉法人どろんこ会</t>
  </si>
  <si>
    <t>583-0012</t>
    <phoneticPr fontId="2"/>
  </si>
  <si>
    <t>072-979-3330</t>
    <phoneticPr fontId="2"/>
  </si>
  <si>
    <t>072-979-3332</t>
    <phoneticPr fontId="2"/>
  </si>
  <si>
    <t>ＪＡＭ２</t>
  </si>
  <si>
    <t>2759320316</t>
  </si>
  <si>
    <t>大阪狭山市西山台六丁目１番７号１階</t>
  </si>
  <si>
    <t>090-3287-0456</t>
    <phoneticPr fontId="2"/>
  </si>
  <si>
    <t>072-320-1833</t>
    <phoneticPr fontId="2"/>
  </si>
  <si>
    <t>2754920532</t>
  </si>
  <si>
    <t>有限会社ラブリーウィンベル</t>
  </si>
  <si>
    <t>ゆめの木</t>
  </si>
  <si>
    <t>富田林市藤沢台一丁目４番20号２階</t>
  </si>
  <si>
    <t>０７２１－５１－２６１０</t>
    <phoneticPr fontId="2"/>
  </si>
  <si>
    <t>株式会社ルーフ</t>
  </si>
  <si>
    <t>茨木市庄一丁目13番27号</t>
  </si>
  <si>
    <t>2754220925</t>
  </si>
  <si>
    <t>０８０－３８３４－７８００</t>
    <phoneticPr fontId="2"/>
  </si>
  <si>
    <t>らいずキッズまつばら</t>
  </si>
  <si>
    <t>株式会社ＢＥＬＬ　ＲＩＳＥ</t>
  </si>
  <si>
    <t>松原市天美東八丁目４番29号１階</t>
  </si>
  <si>
    <t>2754820567</t>
  </si>
  <si>
    <t>合同会社みのり</t>
    <phoneticPr fontId="2"/>
  </si>
  <si>
    <t>0721-69-5862</t>
    <phoneticPr fontId="2"/>
  </si>
  <si>
    <t>0721-69-5863</t>
    <phoneticPr fontId="2"/>
  </si>
  <si>
    <t>072-442-8378</t>
    <phoneticPr fontId="2"/>
  </si>
  <si>
    <t>門真市下馬伏町15番22号</t>
  </si>
  <si>
    <t>箕面市桜四丁目11番15号　箕面桜医療ビル３階</t>
    <rPh sb="3" eb="4">
      <t>サクラ</t>
    </rPh>
    <rPh sb="4" eb="7">
      <t>ヨンチョウメ</t>
    </rPh>
    <rPh sb="9" eb="10">
      <t>バン</t>
    </rPh>
    <rPh sb="12" eb="13">
      <t>ゴウ</t>
    </rPh>
    <rPh sb="14" eb="16">
      <t>ミノオ</t>
    </rPh>
    <rPh sb="16" eb="17">
      <t>サクラ</t>
    </rPh>
    <rPh sb="17" eb="19">
      <t>イリョウ</t>
    </rPh>
    <rPh sb="22" eb="23">
      <t>カイ</t>
    </rPh>
    <phoneticPr fontId="2"/>
  </si>
  <si>
    <t>０７２－４７１－９９００</t>
    <phoneticPr fontId="2"/>
  </si>
  <si>
    <t>０７２－４７１－００６６</t>
    <phoneticPr fontId="2"/>
  </si>
  <si>
    <t>大東市三箇四丁目17番15号</t>
    <rPh sb="0" eb="3">
      <t>ダイトウシ</t>
    </rPh>
    <rPh sb="3" eb="5">
      <t>サンガ</t>
    </rPh>
    <rPh sb="5" eb="8">
      <t>ヨンチョウメ</t>
    </rPh>
    <rPh sb="10" eb="11">
      <t>バン</t>
    </rPh>
    <rPh sb="13" eb="14">
      <t>ゴウ</t>
    </rPh>
    <phoneticPr fontId="2"/>
  </si>
  <si>
    <t>0725-58-9127</t>
    <phoneticPr fontId="2"/>
  </si>
  <si>
    <t>0725-58-9128</t>
    <phoneticPr fontId="2"/>
  </si>
  <si>
    <t>岸和田市尾生町八丁目27番10号</t>
    <phoneticPr fontId="2"/>
  </si>
  <si>
    <t>075-962-1002</t>
    <phoneticPr fontId="2"/>
  </si>
  <si>
    <t>Vivid-Life・重心型Vivid-Life</t>
    <rPh sb="11" eb="14">
      <t>ジュウシンガタ</t>
    </rPh>
    <phoneticPr fontId="2"/>
  </si>
  <si>
    <t>大東市御供田四丁目４番11号　ロイヤルメゾン千國103・105号</t>
    <rPh sb="0" eb="2">
      <t>ダイトウ</t>
    </rPh>
    <rPh sb="2" eb="3">
      <t>シ</t>
    </rPh>
    <rPh sb="3" eb="4">
      <t>ゴ</t>
    </rPh>
    <rPh sb="4" eb="5">
      <t>トモ</t>
    </rPh>
    <rPh sb="5" eb="6">
      <t>タ</t>
    </rPh>
    <rPh sb="6" eb="9">
      <t>４チョウメ</t>
    </rPh>
    <rPh sb="10" eb="11">
      <t>バン</t>
    </rPh>
    <rPh sb="13" eb="14">
      <t>ゴウ</t>
    </rPh>
    <rPh sb="22" eb="23">
      <t>セン</t>
    </rPh>
    <rPh sb="23" eb="24">
      <t>ゴク</t>
    </rPh>
    <rPh sb="31" eb="32">
      <t>ゴウ</t>
    </rPh>
    <phoneticPr fontId="2"/>
  </si>
  <si>
    <t>あさがおきっず守口</t>
  </si>
  <si>
    <t>大東市赤井一丁目3番22号　住道はりまやビル３階</t>
    <rPh sb="0" eb="3">
      <t>ダイトウシ</t>
    </rPh>
    <rPh sb="3" eb="5">
      <t>アカイ</t>
    </rPh>
    <rPh sb="5" eb="8">
      <t>イッチョウメ</t>
    </rPh>
    <rPh sb="9" eb="10">
      <t>バン</t>
    </rPh>
    <rPh sb="12" eb="13">
      <t>ゴウ</t>
    </rPh>
    <rPh sb="14" eb="16">
      <t>スミノドウ</t>
    </rPh>
    <rPh sb="23" eb="24">
      <t>カイ</t>
    </rPh>
    <phoneticPr fontId="2"/>
  </si>
  <si>
    <t>ｂａｍｂｏｏ　ｓｗａｇ　ｋｉｄｓ</t>
  </si>
  <si>
    <t>大東市三箇四丁目12番22号　三由ハイツＣ棟101号室</t>
  </si>
  <si>
    <t>０７２‐812-5012</t>
    <phoneticPr fontId="2"/>
  </si>
  <si>
    <t>574‐0077</t>
    <phoneticPr fontId="2"/>
  </si>
  <si>
    <t>かるがも発達サポート</t>
  </si>
  <si>
    <t>豊能郡能勢町森上138番２</t>
  </si>
  <si>
    <t>一般社団法人ＮＵＶＩＯＮ</t>
  </si>
  <si>
    <t>豊能郡能勢町</t>
    <rPh sb="3" eb="6">
      <t>ノセチョウ</t>
    </rPh>
    <phoneticPr fontId="2"/>
  </si>
  <si>
    <t>080-2579－0951</t>
    <phoneticPr fontId="2"/>
  </si>
  <si>
    <t>563-0362</t>
    <phoneticPr fontId="2"/>
  </si>
  <si>
    <t>大東市新田西町6番49号</t>
  </si>
  <si>
    <t>一般社団法人ＳＫＪ</t>
  </si>
  <si>
    <t>574-0057</t>
    <phoneticPr fontId="2"/>
  </si>
  <si>
    <t>キッズすまいる</t>
  </si>
  <si>
    <t>阪南市鳥取中371番地の３</t>
  </si>
  <si>
    <t>株式会社すまいる</t>
  </si>
  <si>
    <t>072‐479‐7776</t>
    <phoneticPr fontId="2"/>
  </si>
  <si>
    <t>072‐479-7774</t>
    <phoneticPr fontId="2"/>
  </si>
  <si>
    <t>599‐０２２１</t>
    <phoneticPr fontId="2"/>
  </si>
  <si>
    <t>みらい　プラスワン</t>
  </si>
  <si>
    <t>和泉市のぞみ野三丁目19番20号</t>
  </si>
  <si>
    <t>株式会社スマイリア</t>
  </si>
  <si>
    <t>0725‐70‐2750</t>
    <phoneticPr fontId="2"/>
  </si>
  <si>
    <t>0725‐70‐2746</t>
    <phoneticPr fontId="2"/>
  </si>
  <si>
    <t>594-1105</t>
    <phoneticPr fontId="2"/>
  </si>
  <si>
    <t>あんずの会　こころん</t>
  </si>
  <si>
    <t>富田林市津々山台二丁目４番３号Ｒｉｎｏｎ１Ｄ号室</t>
  </si>
  <si>
    <t>080‐3787‐3053</t>
    <phoneticPr fontId="2"/>
  </si>
  <si>
    <t>584‐0086</t>
    <phoneticPr fontId="2"/>
  </si>
  <si>
    <t>療育センターエコルド　ネクスト</t>
  </si>
  <si>
    <t>箕面市船場西三丁目１番７号アイシーシービル302号室</t>
  </si>
  <si>
    <t>０７２‐739-6662</t>
    <phoneticPr fontId="2"/>
  </si>
  <si>
    <t>大阪狭山市茱萸木六丁目９３４</t>
    <rPh sb="8" eb="11">
      <t>ロクチョウメ</t>
    </rPh>
    <phoneticPr fontId="2"/>
  </si>
  <si>
    <t>岸和田市岡山町35番地の２　トニワンハイツ岡山102号室</t>
    <rPh sb="9" eb="11">
      <t>バンチ</t>
    </rPh>
    <rPh sb="21" eb="23">
      <t>オカヤマ</t>
    </rPh>
    <rPh sb="26" eb="28">
      <t>ゴウシツ</t>
    </rPh>
    <phoneticPr fontId="2"/>
  </si>
  <si>
    <t>河内長野市西之山町10番16号　１階</t>
    <rPh sb="0" eb="5">
      <t>カワチナガノシ</t>
    </rPh>
    <rPh sb="5" eb="9">
      <t>ニシノヤマチョウ</t>
    </rPh>
    <rPh sb="11" eb="12">
      <t>バン</t>
    </rPh>
    <rPh sb="14" eb="15">
      <t>ゴウ</t>
    </rPh>
    <rPh sb="17" eb="18">
      <t>カイ</t>
    </rPh>
    <phoneticPr fontId="2"/>
  </si>
  <si>
    <t>ウキウキはなさく石橋教室</t>
    <rPh sb="8" eb="10">
      <t>イシバシ</t>
    </rPh>
    <rPh sb="10" eb="12">
      <t>キョウシツ</t>
    </rPh>
    <phoneticPr fontId="2"/>
  </si>
  <si>
    <t>072-761-8739</t>
  </si>
  <si>
    <t>072-761-8734</t>
  </si>
  <si>
    <t>563-0023</t>
  </si>
  <si>
    <t>池田市井口堂一丁目６番19号マエシカ井口堂店舗１F</t>
  </si>
  <si>
    <t>株式会社はなさく</t>
    <rPh sb="0" eb="2">
      <t>カブシキ</t>
    </rPh>
    <rPh sb="2" eb="4">
      <t>カイシャ</t>
    </rPh>
    <phoneticPr fontId="2"/>
  </si>
  <si>
    <t>株式会社Otafuku</t>
    <phoneticPr fontId="2"/>
  </si>
  <si>
    <t>072-646-7727</t>
    <phoneticPr fontId="2"/>
  </si>
  <si>
    <t>072-646-9022</t>
    <phoneticPr fontId="2"/>
  </si>
  <si>
    <t>えんりっち安威</t>
    <rPh sb="5" eb="6">
      <t>ヤス</t>
    </rPh>
    <rPh sb="6" eb="7">
      <t>イ</t>
    </rPh>
    <phoneticPr fontId="2"/>
  </si>
  <si>
    <t>河内長野市栄町25番37号　101号室</t>
    <rPh sb="9" eb="10">
      <t>バン</t>
    </rPh>
    <rPh sb="12" eb="13">
      <t>ゴウ</t>
    </rPh>
    <rPh sb="17" eb="18">
      <t>ゴウ</t>
    </rPh>
    <rPh sb="18" eb="19">
      <t>シツ</t>
    </rPh>
    <phoneticPr fontId="2"/>
  </si>
  <si>
    <t>072-349-7655</t>
    <phoneticPr fontId="2"/>
  </si>
  <si>
    <t>072-349-3270</t>
    <phoneticPr fontId="2"/>
  </si>
  <si>
    <t>072-983-5286</t>
    <phoneticPr fontId="2"/>
  </si>
  <si>
    <t>070-1070-7060</t>
    <phoneticPr fontId="2"/>
  </si>
  <si>
    <t>泉南郡田尻町嘉祥寺432-2　たじりエンゼル２階</t>
    <rPh sb="23" eb="24">
      <t>カイ</t>
    </rPh>
    <phoneticPr fontId="2"/>
  </si>
  <si>
    <t>南河内郡千早赤阪村大字小吹68番地の463</t>
    <phoneticPr fontId="2"/>
  </si>
  <si>
    <t>0721-22-0118</t>
    <phoneticPr fontId="2"/>
  </si>
  <si>
    <t>キッズキャンパスラビット</t>
    <phoneticPr fontId="2"/>
  </si>
  <si>
    <t>みらいえみふるキッズ　児童発達支援・放課後等デイサービス</t>
  </si>
  <si>
    <t>泉南市樽井五丁目28番37号</t>
  </si>
  <si>
    <t>有限会社ホームヘルプサービスみらい</t>
  </si>
  <si>
    <t>072-480-0305</t>
    <phoneticPr fontId="2"/>
  </si>
  <si>
    <t>072-480-0308</t>
    <phoneticPr fontId="2"/>
  </si>
  <si>
    <t>590-0521</t>
    <phoneticPr fontId="2"/>
  </si>
  <si>
    <t>児童発達支援・放課後等デイサービス　あむる</t>
  </si>
  <si>
    <t>泉南郡熊取町大久保中四丁目９番７号</t>
  </si>
  <si>
    <t>株式会社アサヒ</t>
  </si>
  <si>
    <t>072-447-5620</t>
    <phoneticPr fontId="2"/>
  </si>
  <si>
    <t>-</t>
    <phoneticPr fontId="2"/>
  </si>
  <si>
    <t>590-0403</t>
    <phoneticPr fontId="2"/>
  </si>
  <si>
    <t>2752520631</t>
  </si>
  <si>
    <t>ぴーすステップ</t>
  </si>
  <si>
    <t>株式会社ファースト</t>
  </si>
  <si>
    <t>池田市城南二丁目１番22号　ヒューマンズウェル城南館１階　B</t>
  </si>
  <si>
    <t>072-739-7799</t>
    <phoneticPr fontId="2"/>
  </si>
  <si>
    <t>563-0025</t>
    <phoneticPr fontId="2"/>
  </si>
  <si>
    <t>2751320405</t>
  </si>
  <si>
    <t>児童発達支援・放課後等デイサービスSTEP</t>
  </si>
  <si>
    <t>貝塚市王子719番地１</t>
  </si>
  <si>
    <t>株式会社髙田</t>
  </si>
  <si>
    <t>072-489-6255</t>
    <phoneticPr fontId="2"/>
  </si>
  <si>
    <t>072-489-6256</t>
    <phoneticPr fontId="2"/>
  </si>
  <si>
    <t>597-0051</t>
    <phoneticPr fontId="2"/>
  </si>
  <si>
    <t>-</t>
    <phoneticPr fontId="2"/>
  </si>
  <si>
    <t>あおぞら</t>
  </si>
  <si>
    <t>0725-46-5757</t>
    <phoneticPr fontId="2"/>
  </si>
  <si>
    <t>595-0021</t>
    <phoneticPr fontId="2"/>
  </si>
  <si>
    <t>泉大津市東豊中町一丁目３番３号　エルセレーノ府中１F</t>
  </si>
  <si>
    <t>株式会社まほろば</t>
  </si>
  <si>
    <t>さんけいST</t>
  </si>
  <si>
    <t>072-933-3389</t>
    <phoneticPr fontId="2"/>
  </si>
  <si>
    <t>072-933-2791</t>
    <phoneticPr fontId="2"/>
  </si>
  <si>
    <t>583-0885</t>
    <phoneticPr fontId="2"/>
  </si>
  <si>
    <t>羽曳野市南恵我之荘三丁目15番６号</t>
  </si>
  <si>
    <t>株式会社サンケイ・エス・ティ</t>
  </si>
  <si>
    <t>児童発達支援・放課後等デイサービスｕｍｂｒｅｌｌａ　ｌａｂ.</t>
  </si>
  <si>
    <t>072-812-6005</t>
    <phoneticPr fontId="2"/>
  </si>
  <si>
    <t>571-0078</t>
    <phoneticPr fontId="2"/>
  </si>
  <si>
    <t>門真市常盤町24番８号</t>
  </si>
  <si>
    <t>株式会社ユニバーサルケア</t>
  </si>
  <si>
    <t>児童発達支援ｕｍｂｒｅｌｌａ</t>
  </si>
  <si>
    <t>072-813-5864</t>
    <phoneticPr fontId="2"/>
  </si>
  <si>
    <t>571-0079</t>
    <phoneticPr fontId="2"/>
  </si>
  <si>
    <t>門真市野里町９番９号サンワビル301</t>
  </si>
  <si>
    <t>●</t>
    <phoneticPr fontId="2"/>
  </si>
  <si>
    <t>就労準備型放課後等デイサービス　粋-SUI-</t>
    <rPh sb="0" eb="5">
      <t>シュウロウジュンビガタ</t>
    </rPh>
    <rPh sb="5" eb="9">
      <t>ホウカゴトウ</t>
    </rPh>
    <rPh sb="16" eb="17">
      <t>スイ</t>
    </rPh>
    <phoneticPr fontId="2"/>
  </si>
  <si>
    <t>株式会社ぷれいす</t>
    <rPh sb="0" eb="4">
      <t>カブシキガイシャ</t>
    </rPh>
    <phoneticPr fontId="2"/>
  </si>
  <si>
    <t>泉大津市北豊中町一丁目498番地1</t>
    <rPh sb="0" eb="4">
      <t>イズミオオツシ</t>
    </rPh>
    <rPh sb="4" eb="8">
      <t>キタトヨナカチョウ</t>
    </rPh>
    <rPh sb="8" eb="11">
      <t>イッチョウメ</t>
    </rPh>
    <rPh sb="14" eb="15">
      <t>バン</t>
    </rPh>
    <rPh sb="15" eb="16">
      <t>チ</t>
    </rPh>
    <phoneticPr fontId="2"/>
  </si>
  <si>
    <t>泉南市樽井二丁目21-3</t>
    <rPh sb="3" eb="5">
      <t>タルイ</t>
    </rPh>
    <phoneticPr fontId="2"/>
  </si>
  <si>
    <t>門真市常称寺町17-14　川島第11ビル105</t>
    <rPh sb="3" eb="6">
      <t>ジョウショウジ</t>
    </rPh>
    <rPh sb="6" eb="7">
      <t>チョウ</t>
    </rPh>
    <rPh sb="13" eb="15">
      <t>カワシマ</t>
    </rPh>
    <rPh sb="15" eb="16">
      <t>ダイ</t>
    </rPh>
    <phoneticPr fontId="2"/>
  </si>
  <si>
    <t>放課後等デイサービス　メルルキッズⅡ</t>
    <phoneticPr fontId="2"/>
  </si>
  <si>
    <t>児童発達支援・放課後等デイサービスわくわく大東</t>
  </si>
  <si>
    <t>大東市新田西町２番24号</t>
  </si>
  <si>
    <t>合同会社ハッピーウェイ</t>
  </si>
  <si>
    <t>072-812-7014</t>
    <phoneticPr fontId="2"/>
  </si>
  <si>
    <t>072-812-7015</t>
    <phoneticPr fontId="2"/>
  </si>
  <si>
    <t>574-0057</t>
    <phoneticPr fontId="2"/>
  </si>
  <si>
    <t>Ｇｒｏｗ</t>
  </si>
  <si>
    <t>大阪狭山市半田二丁目255番地２　松井ビル２階</t>
  </si>
  <si>
    <t>株式会社RaiseupFill</t>
  </si>
  <si>
    <t>072-339-4886</t>
    <phoneticPr fontId="2"/>
  </si>
  <si>
    <t>-</t>
    <phoneticPr fontId="2"/>
  </si>
  <si>
    <t>589-0011</t>
    <phoneticPr fontId="2"/>
  </si>
  <si>
    <t>こどもサポート教室「きらり」池田駅前校</t>
  </si>
  <si>
    <t>池田市栄町９番13号サカエマチ壱番館２階Ｄ・Ｅ号室</t>
  </si>
  <si>
    <t>072-739-9600</t>
    <phoneticPr fontId="2"/>
  </si>
  <si>
    <t>563-0056</t>
    <phoneticPr fontId="2"/>
  </si>
  <si>
    <t>はーもにー広場</t>
  </si>
  <si>
    <t>摂津市鳥飼野々一丁目30番６号　TK01TORIKAI２階</t>
  </si>
  <si>
    <t>株式会社幸育</t>
  </si>
  <si>
    <t>072-648-5718</t>
    <phoneticPr fontId="2"/>
  </si>
  <si>
    <t>072-648-5719</t>
    <phoneticPr fontId="2"/>
  </si>
  <si>
    <t>566-0053</t>
    <phoneticPr fontId="2"/>
  </si>
  <si>
    <t>放課後等デイサービス　ウィズ・ユー箕面plus</t>
  </si>
  <si>
    <t>箕面市牧落三丁目14番32号</t>
  </si>
  <si>
    <t>株式会社神戸物語</t>
  </si>
  <si>
    <t>0727-39-9221</t>
    <phoneticPr fontId="2"/>
  </si>
  <si>
    <t>562-0004</t>
    <phoneticPr fontId="2"/>
  </si>
  <si>
    <t>クローバーキッズ</t>
  </si>
  <si>
    <t>河内長野市西之山町４番23号　アルトリーベビル１階４号室</t>
  </si>
  <si>
    <t>株式会社ＣｌｏｖｅｒＫｉｄｓ</t>
  </si>
  <si>
    <t>090-6374-1017</t>
    <phoneticPr fontId="2"/>
  </si>
  <si>
    <t>586-0024</t>
    <phoneticPr fontId="2"/>
  </si>
  <si>
    <t>ジャンプ和泉中央</t>
  </si>
  <si>
    <t>和泉市唐国町二丁目13番７号</t>
  </si>
  <si>
    <t>株式会社ＪＵＭＰ</t>
  </si>
  <si>
    <t>0725-92-6010</t>
    <phoneticPr fontId="2"/>
  </si>
  <si>
    <t>594-1151</t>
    <phoneticPr fontId="2"/>
  </si>
  <si>
    <t>グッドウィル　ハグモア　柏原</t>
  </si>
  <si>
    <t>柏原市安堂町13番32号</t>
  </si>
  <si>
    <t>072-973-6690</t>
    <phoneticPr fontId="2"/>
  </si>
  <si>
    <t>582-0016</t>
    <phoneticPr fontId="2"/>
  </si>
  <si>
    <t>まいるーむ放課後こども教室　チャレンジ</t>
  </si>
  <si>
    <t>泉南郡熊取町紺屋二丁目21番15号１階２階</t>
  </si>
  <si>
    <t>株式会社ＷｉｌｌＳｔａｎｄ</t>
  </si>
  <si>
    <t>072-493-2995</t>
    <phoneticPr fontId="2"/>
  </si>
  <si>
    <t>590-0412</t>
    <phoneticPr fontId="2"/>
  </si>
  <si>
    <t>まいるーむ放課後こども教室</t>
  </si>
  <si>
    <t>泉南郡熊取町大久保中二丁目26番６号　ウエスケビル２階</t>
  </si>
  <si>
    <t>072-468-6645</t>
    <phoneticPr fontId="2"/>
  </si>
  <si>
    <t>590-0403</t>
    <phoneticPr fontId="2"/>
  </si>
  <si>
    <t>まいるーむ放課後こども教室　貝塚校</t>
  </si>
  <si>
    <t>貝塚市澤1101番地の１　ピアコートU207号室、208号室</t>
  </si>
  <si>
    <t>072-493-3764</t>
    <phoneticPr fontId="2"/>
  </si>
  <si>
    <t>597-0062</t>
    <phoneticPr fontId="2"/>
  </si>
  <si>
    <t>まいるーむ放課後こども教室　ジャンプ</t>
  </si>
  <si>
    <t>泉佐野市中庄1740番地１　新田寮２階</t>
  </si>
  <si>
    <t>072-462-7566</t>
    <phoneticPr fontId="2"/>
  </si>
  <si>
    <t>598-0002</t>
    <phoneticPr fontId="2"/>
  </si>
  <si>
    <t>まいるーむ放課後子ども教室　鶴原校</t>
  </si>
  <si>
    <t>072-493-9777</t>
    <phoneticPr fontId="2"/>
  </si>
  <si>
    <t>598-0071</t>
    <phoneticPr fontId="2"/>
  </si>
  <si>
    <t>彩Ｓａｉ　Ｋｉｄｓ　かたの</t>
  </si>
  <si>
    <t>交野市倉治二丁目41番１号</t>
  </si>
  <si>
    <t>072-894-9888</t>
    <phoneticPr fontId="2"/>
  </si>
  <si>
    <t>072-894-9889</t>
    <phoneticPr fontId="2"/>
  </si>
  <si>
    <t>072-487-5188</t>
    <phoneticPr fontId="2"/>
  </si>
  <si>
    <t>ハイマスト株式会社</t>
    <rPh sb="5" eb="7">
      <t>カブシキ</t>
    </rPh>
    <phoneticPr fontId="2"/>
  </si>
  <si>
    <t>0743-84-8388</t>
    <phoneticPr fontId="2"/>
  </si>
  <si>
    <t>デイサービスおとは摂津児童館</t>
    <rPh sb="9" eb="11">
      <t>セッツ</t>
    </rPh>
    <rPh sb="11" eb="14">
      <t>ジドウカン</t>
    </rPh>
    <phoneticPr fontId="2"/>
  </si>
  <si>
    <t>072-654-0555</t>
    <phoneticPr fontId="2"/>
  </si>
  <si>
    <t>06-6115-9915</t>
    <phoneticPr fontId="2"/>
  </si>
  <si>
    <t>06-6115-9916</t>
    <phoneticPr fontId="2"/>
  </si>
  <si>
    <t>06-6369-7408</t>
    <phoneticPr fontId="2"/>
  </si>
  <si>
    <t>06-6369-7407</t>
    <phoneticPr fontId="2"/>
  </si>
  <si>
    <t>完全マンツーマン　あなたが宝モノ　貝塚王子教室</t>
  </si>
  <si>
    <t>072-488-7039</t>
    <phoneticPr fontId="2"/>
  </si>
  <si>
    <t>072-488-7038</t>
    <phoneticPr fontId="2"/>
  </si>
  <si>
    <t>597-0051</t>
    <phoneticPr fontId="2"/>
  </si>
  <si>
    <t>貝塚市王子1029番５号　いのちの木リエゾンビル１階</t>
  </si>
  <si>
    <t>こえていこう株式会社</t>
  </si>
  <si>
    <t>放課後等デイサービスつばさステップ</t>
  </si>
  <si>
    <t>富田林市向陽台二丁目４番32号</t>
  </si>
  <si>
    <t>株式会社南ウイング</t>
  </si>
  <si>
    <t>0721-70-7660</t>
    <phoneticPr fontId="2"/>
  </si>
  <si>
    <t>0721-70-7661</t>
    <phoneticPr fontId="2"/>
  </si>
  <si>
    <t>584-0082</t>
    <phoneticPr fontId="2"/>
  </si>
  <si>
    <t>ＡＫＩＤＳ茨木</t>
  </si>
  <si>
    <t>茨木市舟木町２番25号　エルボスク１　４階</t>
  </si>
  <si>
    <t>株式会社日英</t>
  </si>
  <si>
    <t>オルオルハウス　古市駅前</t>
  </si>
  <si>
    <t>羽曳野市栄町４番８号　新栄プロパティー古市駅前４階</t>
  </si>
  <si>
    <t>072-957-1700</t>
    <phoneticPr fontId="2"/>
  </si>
  <si>
    <t>072-957-1701</t>
    <phoneticPr fontId="2"/>
  </si>
  <si>
    <t>583-0853</t>
    <phoneticPr fontId="2"/>
  </si>
  <si>
    <t>050-3442-0592</t>
    <phoneticPr fontId="2"/>
  </si>
  <si>
    <t>050-3172-2290</t>
    <phoneticPr fontId="2"/>
  </si>
  <si>
    <t>567-0828</t>
    <phoneticPr fontId="2"/>
  </si>
  <si>
    <t>R8.11.1更新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</si>
</sst>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u/>
      <sz val="2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11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4"/>
      <name val="BIZ UDPゴシック"/>
      <family val="3"/>
      <charset val="128"/>
    </font>
    <font>
      <sz val="20"/>
      <name val="BIZ UDPゴシック"/>
      <family val="3"/>
      <charset val="128"/>
    </font>
    <font>
      <b/>
      <sz val="14"/>
      <color indexed="8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u/>
      <sz val="12"/>
      <color theme="10"/>
      <name val="BIZ UDPゴシック"/>
      <family val="3"/>
      <charset val="128"/>
    </font>
    <font>
      <sz val="12"/>
      <name val="BIZ UDPゴシック"/>
      <family val="3"/>
      <charset val="128"/>
    </font>
    <font>
      <b/>
      <sz val="12"/>
      <color rgb="FFFF0000"/>
      <name val="BIZ UDPゴシック"/>
      <family val="3"/>
      <charset val="128"/>
    </font>
    <font>
      <b/>
      <sz val="16"/>
      <name val="BIZ UDPゴシック"/>
      <family val="3"/>
      <charset val="128"/>
    </font>
    <font>
      <u/>
      <sz val="14"/>
      <name val="BIZ UDPゴシック"/>
      <family val="3"/>
      <charset val="128"/>
    </font>
    <font>
      <b/>
      <sz val="14"/>
      <name val="BIZ UDPゴシック"/>
      <family val="3"/>
      <charset val="128"/>
    </font>
    <font>
      <strike/>
      <sz val="14"/>
      <name val="BIZ UDPゴシック"/>
      <family val="3"/>
      <charset val="128"/>
    </font>
    <font>
      <sz val="14"/>
      <color rgb="FFFF0000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20"/>
      <color theme="1"/>
      <name val="BIZ UDPゴシック"/>
      <family val="3"/>
      <charset val="128"/>
    </font>
    <font>
      <b/>
      <sz val="20"/>
      <color rgb="FFFF0000"/>
      <name val="BIZ UDPゴシック"/>
      <family val="3"/>
      <charset val="128"/>
    </font>
    <font>
      <b/>
      <u/>
      <sz val="20"/>
      <color theme="10"/>
      <name val="BIZ UDPゴシック"/>
      <family val="3"/>
      <charset val="128"/>
    </font>
    <font>
      <sz val="20"/>
      <color rgb="FF0070C0"/>
      <name val="BIZ UDPゴシック"/>
      <family val="3"/>
      <charset val="128"/>
    </font>
    <font>
      <u/>
      <sz val="20"/>
      <color rgb="FF0070C0"/>
      <name val="BIZ UDPゴシック"/>
      <family val="3"/>
      <charset val="128"/>
    </font>
    <font>
      <u/>
      <sz val="20"/>
      <color theme="3"/>
      <name val="BIZ UDPゴシック"/>
      <family val="3"/>
      <charset val="128"/>
    </font>
    <font>
      <sz val="20"/>
      <color theme="3"/>
      <name val="BIZ UDPゴシック"/>
      <family val="3"/>
      <charset val="128"/>
    </font>
    <font>
      <sz val="16"/>
      <color theme="3"/>
      <name val="BIZ UDPゴシック"/>
      <family val="3"/>
      <charset val="128"/>
    </font>
    <font>
      <sz val="16"/>
      <color indexed="8"/>
      <name val="BIZ UDPゴシック"/>
      <family val="3"/>
      <charset val="128"/>
    </font>
    <font>
      <u/>
      <sz val="20"/>
      <name val="BIZ UDPゴシック"/>
      <family val="3"/>
      <charset val="128"/>
    </font>
    <font>
      <b/>
      <sz val="18"/>
      <color rgb="FFFF0000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b/>
      <u/>
      <sz val="16"/>
      <color theme="10"/>
      <name val="BIZ UDPゴシック"/>
      <family val="3"/>
      <charset val="128"/>
    </font>
    <font>
      <b/>
      <sz val="14"/>
      <color rgb="FFFF0000"/>
      <name val="BIZ UDPゴシック"/>
      <family val="3"/>
      <charset val="128"/>
    </font>
    <font>
      <b/>
      <sz val="16"/>
      <color rgb="FF00B050"/>
      <name val="BIZ UDPゴシック"/>
      <family val="3"/>
      <charset val="128"/>
    </font>
    <font>
      <sz val="14"/>
      <color theme="3"/>
      <name val="BIZ UDPゴシック"/>
      <family val="3"/>
      <charset val="128"/>
    </font>
    <font>
      <b/>
      <sz val="16"/>
      <color rgb="FFFF0000"/>
      <name val="BIZ UDPゴシック"/>
      <family val="3"/>
      <charset val="128"/>
    </font>
    <font>
      <sz val="14"/>
      <name val="Microsoft YaHei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</borders>
  <cellStyleXfs count="18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>
      <alignment vertical="center"/>
    </xf>
    <xf numFmtId="0" fontId="6" fillId="0" borderId="0"/>
    <xf numFmtId="0" fontId="6" fillId="0" borderId="0"/>
    <xf numFmtId="0" fontId="8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>
      <alignment vertical="center"/>
    </xf>
  </cellStyleXfs>
  <cellXfs count="146">
    <xf numFmtId="0" fontId="0" fillId="0" borderId="0" xfId="0">
      <alignment vertical="center"/>
    </xf>
    <xf numFmtId="0" fontId="10" fillId="0" borderId="0" xfId="0" applyFont="1">
      <alignment vertical="center"/>
    </xf>
    <xf numFmtId="0" fontId="16" fillId="2" borderId="0" xfId="0" applyFont="1" applyFill="1" applyAlignment="1">
      <alignment horizontal="center" vertical="center"/>
    </xf>
    <xf numFmtId="0" fontId="17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8" fillId="0" borderId="0" xfId="1" applyFont="1" applyAlignment="1" applyProtection="1">
      <alignment horizontal="center" vertical="center"/>
    </xf>
    <xf numFmtId="0" fontId="17" fillId="0" borderId="0" xfId="0" applyFont="1" applyAlignment="1">
      <alignment vertical="center" shrinkToFit="1"/>
    </xf>
    <xf numFmtId="0" fontId="17" fillId="0" borderId="0" xfId="0" applyFont="1" applyAlignment="1">
      <alignment horizontal="center" vertical="center" shrinkToFit="1"/>
    </xf>
    <xf numFmtId="0" fontId="17" fillId="0" borderId="1" xfId="0" applyFont="1" applyBorder="1" applyAlignment="1">
      <alignment horizontal="center" vertical="center" shrinkToFit="1"/>
    </xf>
    <xf numFmtId="0" fontId="19" fillId="0" borderId="1" xfId="0" applyFont="1" applyBorder="1" applyAlignment="1">
      <alignment vertical="center" shrinkToFit="1"/>
    </xf>
    <xf numFmtId="0" fontId="19" fillId="0" borderId="1" xfId="0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>
      <alignment vertical="center"/>
    </xf>
    <xf numFmtId="0" fontId="18" fillId="0" borderId="0" xfId="1" applyFont="1" applyAlignment="1" applyProtection="1">
      <alignment vertical="center"/>
    </xf>
    <xf numFmtId="0" fontId="19" fillId="0" borderId="0" xfId="0" applyFont="1">
      <alignment vertical="center"/>
    </xf>
    <xf numFmtId="0" fontId="17" fillId="0" borderId="1" xfId="0" applyFont="1" applyBorder="1" applyAlignment="1">
      <alignment vertical="center" shrinkToFit="1"/>
    </xf>
    <xf numFmtId="0" fontId="18" fillId="0" borderId="0" xfId="1" applyFont="1" applyAlignment="1" applyProtection="1">
      <alignment horizontal="left" vertical="center"/>
    </xf>
    <xf numFmtId="0" fontId="14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shrinkToFi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19" fillId="0" borderId="1" xfId="0" applyFont="1" applyBorder="1" applyAlignment="1">
      <alignment horizontal="left" vertical="center" shrinkToFit="1"/>
    </xf>
    <xf numFmtId="0" fontId="14" fillId="0" borderId="0" xfId="0" applyFont="1" applyAlignment="1">
      <alignment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0" xfId="0" applyFont="1">
      <alignment vertical="center"/>
    </xf>
    <xf numFmtId="0" fontId="22" fillId="0" borderId="0" xfId="1" applyFont="1" applyFill="1" applyAlignment="1" applyProtection="1">
      <alignment horizontal="center" vertical="center"/>
    </xf>
    <xf numFmtId="0" fontId="23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9" fillId="0" borderId="35" xfId="0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left" vertical="center" shrinkToFit="1"/>
    </xf>
    <xf numFmtId="0" fontId="27" fillId="2" borderId="0" xfId="0" applyFont="1" applyFill="1" applyAlignment="1">
      <alignment horizontal="center" vertical="center"/>
    </xf>
    <xf numFmtId="0" fontId="11" fillId="0" borderId="0" xfId="0" applyFont="1">
      <alignment vertical="center"/>
    </xf>
    <xf numFmtId="0" fontId="28" fillId="0" borderId="0" xfId="0" applyFont="1">
      <alignment vertical="center"/>
    </xf>
    <xf numFmtId="0" fontId="29" fillId="0" borderId="0" xfId="0" applyFont="1">
      <alignment vertical="center"/>
    </xf>
    <xf numFmtId="0" fontId="12" fillId="0" borderId="0" xfId="0" applyFont="1" applyAlignment="1"/>
    <xf numFmtId="0" fontId="31" fillId="0" borderId="0" xfId="0" applyFont="1">
      <alignment vertical="center"/>
    </xf>
    <xf numFmtId="0" fontId="32" fillId="0" borderId="0" xfId="1" applyFont="1" applyBorder="1" applyAlignment="1" applyProtection="1">
      <alignment vertical="center"/>
    </xf>
    <xf numFmtId="0" fontId="33" fillId="0" borderId="0" xfId="1" applyFont="1" applyBorder="1" applyAlignment="1" applyProtection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34" fillId="0" borderId="0" xfId="0" applyFont="1">
      <alignment vertical="center"/>
    </xf>
    <xf numFmtId="0" fontId="34" fillId="0" borderId="0" xfId="0" applyFont="1" applyAlignment="1">
      <alignment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>
      <alignment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36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37" fillId="0" borderId="0" xfId="1" applyFont="1" applyFill="1" applyBorder="1" applyAlignment="1" applyProtection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39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9" fillId="0" borderId="0" xfId="1" applyFill="1" applyBorder="1" applyAlignment="1" applyProtection="1">
      <alignment horizontal="left" vertical="center"/>
    </xf>
    <xf numFmtId="0" fontId="21" fillId="0" borderId="0" xfId="0" applyFont="1">
      <alignment vertical="center"/>
    </xf>
    <xf numFmtId="0" fontId="41" fillId="0" borderId="0" xfId="0" applyFont="1">
      <alignment vertical="center"/>
    </xf>
    <xf numFmtId="0" fontId="42" fillId="0" borderId="0" xfId="0" applyFont="1">
      <alignment vertical="center"/>
    </xf>
    <xf numFmtId="0" fontId="40" fillId="0" borderId="0" xfId="1" applyNumberFormat="1" applyFont="1" applyBorder="1" applyAlignment="1" applyProtection="1">
      <alignment vertical="center"/>
    </xf>
    <xf numFmtId="0" fontId="13" fillId="0" borderId="0" xfId="1" applyNumberFormat="1" applyFont="1" applyBorder="1" applyAlignment="1" applyProtection="1">
      <alignment vertical="center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 wrapText="1"/>
    </xf>
    <xf numFmtId="0" fontId="43" fillId="0" borderId="0" xfId="0" applyFont="1">
      <alignment vertical="center"/>
    </xf>
    <xf numFmtId="0" fontId="22" fillId="0" borderId="0" xfId="1" applyNumberFormat="1" applyFont="1" applyBorder="1" applyAlignment="1" applyProtection="1">
      <alignment vertical="center"/>
    </xf>
    <xf numFmtId="0" fontId="14" fillId="0" borderId="0" xfId="1" applyNumberFormat="1" applyFont="1" applyBorder="1" applyAlignment="1" applyProtection="1">
      <alignment vertical="center"/>
    </xf>
    <xf numFmtId="0" fontId="20" fillId="0" borderId="0" xfId="0" applyFont="1" applyAlignment="1">
      <alignment horizontal="left" vertical="center"/>
    </xf>
    <xf numFmtId="0" fontId="44" fillId="0" borderId="0" xfId="0" applyFont="1">
      <alignment vertical="center"/>
    </xf>
    <xf numFmtId="0" fontId="19" fillId="0" borderId="36" xfId="0" applyFont="1" applyBorder="1" applyAlignment="1">
      <alignment vertical="center" shrinkToFit="1"/>
    </xf>
    <xf numFmtId="0" fontId="14" fillId="4" borderId="0" xfId="0" applyFont="1" applyFill="1">
      <alignment vertical="center"/>
    </xf>
    <xf numFmtId="0" fontId="17" fillId="0" borderId="1" xfId="0" applyFont="1" applyBorder="1" applyAlignment="1">
      <alignment vertical="center" wrapText="1"/>
    </xf>
    <xf numFmtId="0" fontId="19" fillId="0" borderId="0" xfId="0" applyFont="1" applyAlignment="1">
      <alignment horizontal="left" vertical="center" shrinkToFit="1"/>
    </xf>
    <xf numFmtId="0" fontId="17" fillId="0" borderId="1" xfId="0" applyFont="1" applyBorder="1" applyAlignment="1">
      <alignment horizontal="left" vertical="center"/>
    </xf>
    <xf numFmtId="0" fontId="21" fillId="0" borderId="0" xfId="0" applyFont="1" applyAlignment="1">
      <alignment horizontal="center" vertical="center" shrinkToFit="1"/>
    </xf>
    <xf numFmtId="0" fontId="23" fillId="0" borderId="18" xfId="0" applyFont="1" applyBorder="1" applyAlignment="1">
      <alignment horizontal="center" vertical="center" shrinkToFit="1"/>
    </xf>
    <xf numFmtId="0" fontId="23" fillId="0" borderId="19" xfId="0" applyFont="1" applyBorder="1" applyAlignment="1">
      <alignment horizontal="center" vertical="center" shrinkToFit="1"/>
    </xf>
    <xf numFmtId="0" fontId="23" fillId="0" borderId="20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 shrinkToFit="1"/>
    </xf>
    <xf numFmtId="0" fontId="23" fillId="0" borderId="22" xfId="0" applyFont="1" applyBorder="1" applyAlignment="1">
      <alignment horizontal="center" vertical="center" shrinkToFit="1"/>
    </xf>
    <xf numFmtId="0" fontId="23" fillId="0" borderId="17" xfId="0" applyFont="1" applyBorder="1" applyAlignment="1">
      <alignment horizontal="center" vertical="center" shrinkToFit="1"/>
    </xf>
    <xf numFmtId="0" fontId="23" fillId="0" borderId="23" xfId="0" applyFont="1" applyBorder="1" applyAlignment="1">
      <alignment horizontal="center" vertical="center" shrinkToFit="1"/>
    </xf>
    <xf numFmtId="0" fontId="23" fillId="0" borderId="24" xfId="0" applyFont="1" applyBorder="1" applyAlignment="1">
      <alignment horizontal="center" vertical="center" shrinkToFit="1"/>
    </xf>
    <xf numFmtId="0" fontId="23" fillId="0" borderId="25" xfId="0" applyFont="1" applyBorder="1" applyAlignment="1">
      <alignment horizontal="center" vertical="center" shrinkToFit="1"/>
    </xf>
    <xf numFmtId="0" fontId="14" fillId="0" borderId="26" xfId="0" applyFont="1" applyBorder="1" applyAlignment="1">
      <alignment horizontal="center" vertical="center" shrinkToFit="1"/>
    </xf>
    <xf numFmtId="0" fontId="14" fillId="0" borderId="11" xfId="0" applyFont="1" applyBorder="1" applyAlignment="1">
      <alignment vertical="center" shrinkToFit="1"/>
    </xf>
    <xf numFmtId="0" fontId="14" fillId="0" borderId="11" xfId="0" applyFont="1" applyBorder="1" applyAlignment="1">
      <alignment horizontal="center" vertical="center" shrinkToFit="1"/>
    </xf>
    <xf numFmtId="0" fontId="14" fillId="0" borderId="10" xfId="0" applyFont="1" applyBorder="1" applyAlignment="1">
      <alignment vertical="center" shrinkToFit="1"/>
    </xf>
    <xf numFmtId="0" fontId="14" fillId="0" borderId="44" xfId="0" applyFont="1" applyBorder="1" applyAlignment="1">
      <alignment horizontal="center" vertical="center" shrinkToFit="1"/>
    </xf>
    <xf numFmtId="0" fontId="14" fillId="0" borderId="12" xfId="0" applyFont="1" applyBorder="1" applyAlignment="1">
      <alignment horizontal="center" vertical="center" shrinkToFit="1"/>
    </xf>
    <xf numFmtId="0" fontId="14" fillId="0" borderId="13" xfId="0" applyFont="1" applyBorder="1" applyAlignment="1">
      <alignment horizontal="center" vertical="center" shrinkToFit="1"/>
    </xf>
    <xf numFmtId="0" fontId="14" fillId="0" borderId="7" xfId="0" applyFont="1" applyBorder="1" applyAlignment="1">
      <alignment horizontal="center" vertical="center" shrinkToFit="1"/>
    </xf>
    <xf numFmtId="0" fontId="14" fillId="0" borderId="43" xfId="0" applyFont="1" applyBorder="1" applyAlignment="1">
      <alignment horizontal="center" vertical="center" shrinkToFit="1"/>
    </xf>
    <xf numFmtId="0" fontId="14" fillId="0" borderId="12" xfId="0" applyFont="1" applyBorder="1" applyAlignment="1">
      <alignment horizontal="left" vertical="center" shrinkToFit="1"/>
    </xf>
    <xf numFmtId="0" fontId="14" fillId="0" borderId="14" xfId="0" applyFont="1" applyBorder="1" applyAlignment="1">
      <alignment horizontal="center" vertical="center" shrinkToFit="1"/>
    </xf>
    <xf numFmtId="0" fontId="14" fillId="0" borderId="11" xfId="0" quotePrefix="1" applyFont="1" applyBorder="1" applyAlignment="1">
      <alignment vertical="center" shrinkToFit="1"/>
    </xf>
    <xf numFmtId="0" fontId="14" fillId="0" borderId="10" xfId="0" quotePrefix="1" applyFont="1" applyBorder="1" applyAlignment="1">
      <alignment vertical="center" shrinkToFit="1"/>
    </xf>
    <xf numFmtId="0" fontId="14" fillId="0" borderId="27" xfId="0" applyFont="1" applyBorder="1" applyAlignment="1">
      <alignment horizontal="center" vertical="center" shrinkToFit="1"/>
    </xf>
    <xf numFmtId="0" fontId="25" fillId="0" borderId="12" xfId="0" applyFont="1" applyBorder="1" applyAlignment="1">
      <alignment horizontal="left" vertical="center" shrinkToFit="1"/>
    </xf>
    <xf numFmtId="0" fontId="24" fillId="0" borderId="14" xfId="0" applyFont="1" applyBorder="1" applyAlignment="1">
      <alignment horizontal="center" vertical="center" shrinkToFit="1"/>
    </xf>
    <xf numFmtId="0" fontId="14" fillId="0" borderId="11" xfId="0" applyFont="1" applyBorder="1" applyAlignment="1">
      <alignment vertical="center" wrapText="1" shrinkToFit="1"/>
    </xf>
    <xf numFmtId="0" fontId="14" fillId="0" borderId="16" xfId="0" applyFont="1" applyBorder="1" applyAlignment="1">
      <alignment vertical="center" shrinkToFit="1"/>
    </xf>
    <xf numFmtId="0" fontId="14" fillId="0" borderId="12" xfId="0" applyFont="1" applyBorder="1" applyAlignment="1">
      <alignment horizontal="left" vertical="center" wrapText="1" shrinkToFit="1"/>
    </xf>
    <xf numFmtId="0" fontId="13" fillId="0" borderId="12" xfId="0" applyFont="1" applyBorder="1" applyAlignment="1">
      <alignment horizontal="left" vertical="center" shrinkToFit="1"/>
    </xf>
    <xf numFmtId="0" fontId="14" fillId="0" borderId="13" xfId="0" applyFont="1" applyBorder="1" applyAlignment="1">
      <alignment horizontal="left" vertical="center" shrinkToFit="1"/>
    </xf>
    <xf numFmtId="0" fontId="24" fillId="0" borderId="7" xfId="0" applyFont="1" applyBorder="1" applyAlignment="1">
      <alignment horizontal="center" vertical="center" shrinkToFit="1"/>
    </xf>
    <xf numFmtId="0" fontId="24" fillId="0" borderId="12" xfId="0" applyFont="1" applyBorder="1" applyAlignment="1">
      <alignment horizontal="center" vertical="center" shrinkToFit="1"/>
    </xf>
    <xf numFmtId="0" fontId="19" fillId="0" borderId="12" xfId="0" applyFont="1" applyBorder="1" applyAlignment="1">
      <alignment horizontal="left" vertical="center" wrapText="1" shrinkToFit="1"/>
    </xf>
    <xf numFmtId="56" fontId="14" fillId="0" borderId="11" xfId="0" applyNumberFormat="1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center" vertical="center" shrinkToFit="1"/>
    </xf>
    <xf numFmtId="0" fontId="14" fillId="0" borderId="37" xfId="0" applyFont="1" applyBorder="1" applyAlignment="1">
      <alignment horizontal="center" vertical="center" shrinkToFit="1"/>
    </xf>
    <xf numFmtId="0" fontId="14" fillId="0" borderId="11" xfId="0" quotePrefix="1" applyFont="1" applyBorder="1" applyAlignment="1">
      <alignment vertical="center" wrapText="1" shrinkToFit="1"/>
    </xf>
    <xf numFmtId="0" fontId="14" fillId="0" borderId="27" xfId="0" quotePrefix="1" applyFont="1" applyBorder="1" applyAlignment="1">
      <alignment horizontal="center" vertical="center" shrinkToFit="1"/>
    </xf>
    <xf numFmtId="0" fontId="14" fillId="0" borderId="8" xfId="0" applyFont="1" applyBorder="1" applyAlignment="1">
      <alignment horizontal="center" vertical="center" shrinkToFit="1"/>
    </xf>
    <xf numFmtId="0" fontId="14" fillId="0" borderId="28" xfId="0" quotePrefix="1" applyFont="1" applyBorder="1" applyAlignment="1">
      <alignment horizontal="center" vertical="center" shrinkToFit="1"/>
    </xf>
    <xf numFmtId="0" fontId="14" fillId="0" borderId="29" xfId="0" applyFont="1" applyBorder="1" applyAlignment="1">
      <alignment vertical="center" shrinkToFit="1"/>
    </xf>
    <xf numFmtId="0" fontId="14" fillId="0" borderId="29" xfId="0" applyFont="1" applyBorder="1" applyAlignment="1">
      <alignment horizontal="center" vertical="center" shrinkToFit="1"/>
    </xf>
    <xf numFmtId="0" fontId="14" fillId="0" borderId="30" xfId="0" applyFont="1" applyBorder="1" applyAlignment="1">
      <alignment vertical="center" shrinkToFit="1"/>
    </xf>
    <xf numFmtId="0" fontId="14" fillId="0" borderId="31" xfId="0" applyFont="1" applyBorder="1" applyAlignment="1">
      <alignment horizontal="center" vertical="center" shrinkToFit="1"/>
    </xf>
    <xf numFmtId="0" fontId="14" fillId="0" borderId="9" xfId="0" applyFont="1" applyBorder="1" applyAlignment="1">
      <alignment horizontal="center" vertical="center" shrinkToFit="1"/>
    </xf>
    <xf numFmtId="0" fontId="14" fillId="0" borderId="32" xfId="0" applyFont="1" applyBorder="1" applyAlignment="1">
      <alignment horizontal="center" vertical="center" shrinkToFit="1"/>
    </xf>
    <xf numFmtId="0" fontId="14" fillId="0" borderId="33" xfId="0" applyFont="1" applyBorder="1" applyAlignment="1">
      <alignment horizontal="center" vertical="center" shrinkToFit="1"/>
    </xf>
    <xf numFmtId="0" fontId="14" fillId="0" borderId="34" xfId="0" applyFont="1" applyBorder="1" applyAlignment="1">
      <alignment horizontal="center" vertical="center" shrinkToFit="1"/>
    </xf>
    <xf numFmtId="0" fontId="14" fillId="0" borderId="33" xfId="0" applyFont="1" applyBorder="1" applyAlignment="1">
      <alignment horizontal="left" vertical="center" shrinkToFit="1"/>
    </xf>
    <xf numFmtId="0" fontId="14" fillId="0" borderId="38" xfId="0" quotePrefix="1" applyFont="1" applyBorder="1" applyAlignment="1">
      <alignment horizontal="center" vertical="center" shrinkToFit="1"/>
    </xf>
    <xf numFmtId="0" fontId="14" fillId="0" borderId="39" xfId="0" applyFont="1" applyBorder="1" applyAlignment="1">
      <alignment vertical="center" shrinkToFit="1"/>
    </xf>
    <xf numFmtId="0" fontId="14" fillId="0" borderId="39" xfId="0" applyFont="1" applyBorder="1" applyAlignment="1">
      <alignment horizontal="center" vertical="center" shrinkToFit="1"/>
    </xf>
    <xf numFmtId="0" fontId="14" fillId="0" borderId="40" xfId="0" applyFont="1" applyBorder="1" applyAlignment="1">
      <alignment vertical="center" shrinkToFit="1"/>
    </xf>
    <xf numFmtId="0" fontId="14" fillId="0" borderId="42" xfId="0" applyFont="1" applyBorder="1" applyAlignment="1">
      <alignment horizontal="center" vertical="center" shrinkToFit="1"/>
    </xf>
    <xf numFmtId="0" fontId="14" fillId="0" borderId="41" xfId="0" applyFont="1" applyBorder="1" applyAlignment="1">
      <alignment horizontal="left" vertical="center" shrinkToFit="1"/>
    </xf>
    <xf numFmtId="0" fontId="14" fillId="0" borderId="5" xfId="0" applyFont="1" applyBorder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6" xfId="0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left" vertical="center" shrinkToFit="1"/>
    </xf>
    <xf numFmtId="0" fontId="40" fillId="0" borderId="0" xfId="1" applyFont="1" applyFill="1" applyBorder="1" applyAlignment="1" applyProtection="1">
      <alignment horizontal="left" vertical="center"/>
    </xf>
    <xf numFmtId="0" fontId="32" fillId="0" borderId="0" xfId="1" applyFont="1" applyBorder="1" applyAlignment="1" applyProtection="1">
      <alignment horizontal="left" vertical="center"/>
    </xf>
    <xf numFmtId="0" fontId="32" fillId="0" borderId="0" xfId="1" applyFont="1" applyBorder="1" applyAlignment="1" applyProtection="1">
      <alignment vertical="center"/>
    </xf>
    <xf numFmtId="0" fontId="26" fillId="3" borderId="0" xfId="0" applyFont="1" applyFill="1" applyAlignment="1">
      <alignment horizontal="center" vertical="center"/>
    </xf>
    <xf numFmtId="0" fontId="38" fillId="0" borderId="0" xfId="0" applyFont="1" applyAlignment="1">
      <alignment horizontal="right" vertical="center"/>
    </xf>
    <xf numFmtId="0" fontId="30" fillId="0" borderId="0" xfId="1" applyFont="1" applyBorder="1" applyAlignment="1" applyProtection="1">
      <alignment vertical="center"/>
    </xf>
    <xf numFmtId="0" fontId="17" fillId="0" borderId="0" xfId="0" applyFont="1" applyAlignment="1">
      <alignment vertical="center" shrinkToFit="1"/>
    </xf>
    <xf numFmtId="0" fontId="17" fillId="0" borderId="3" xfId="0" applyFont="1" applyBorder="1" applyAlignment="1">
      <alignment vertical="center" shrinkToFit="1"/>
    </xf>
    <xf numFmtId="0" fontId="14" fillId="0" borderId="0" xfId="0" applyFont="1" applyAlignment="1">
      <alignment vertical="center" shrinkToFit="1"/>
    </xf>
  </cellXfs>
  <cellStyles count="18">
    <cellStyle name="ハイパーリンク" xfId="1" builtinId="8"/>
    <cellStyle name="標準" xfId="0" builtinId="0"/>
    <cellStyle name="標準 10" xfId="2" xr:uid="{00000000-0005-0000-0000-000002000000}"/>
    <cellStyle name="標準 15 3" xfId="17" xr:uid="{4717E1E7-50AD-4CC6-AE63-E2BB0681A2AF}"/>
    <cellStyle name="標準 2" xfId="3" xr:uid="{00000000-0005-0000-0000-000003000000}"/>
    <cellStyle name="標準 2 2" xfId="4" xr:uid="{00000000-0005-0000-0000-000004000000}"/>
    <cellStyle name="標準 2 3" xfId="5" xr:uid="{00000000-0005-0000-0000-000005000000}"/>
    <cellStyle name="標準 3" xfId="6" xr:uid="{00000000-0005-0000-0000-000006000000}"/>
    <cellStyle name="標準 3 2" xfId="7" xr:uid="{00000000-0005-0000-0000-000007000000}"/>
    <cellStyle name="標準 3 3" xfId="8" xr:uid="{00000000-0005-0000-0000-000008000000}"/>
    <cellStyle name="標準 4" xfId="9" xr:uid="{00000000-0005-0000-0000-000009000000}"/>
    <cellStyle name="標準 4 2" xfId="10" xr:uid="{00000000-0005-0000-0000-00000A000000}"/>
    <cellStyle name="標準 5" xfId="11" xr:uid="{00000000-0005-0000-0000-00000B000000}"/>
    <cellStyle name="標準 5 2" xfId="12" xr:uid="{00000000-0005-0000-0000-00000C000000}"/>
    <cellStyle name="標準 6" xfId="13" xr:uid="{00000000-0005-0000-0000-00000D000000}"/>
    <cellStyle name="標準 7" xfId="14" xr:uid="{00000000-0005-0000-0000-00000E000000}"/>
    <cellStyle name="標準 8" xfId="15" xr:uid="{00000000-0005-0000-0000-00000F000000}"/>
    <cellStyle name="標準 9" xfId="16" xr:uid="{00000000-0005-0000-0000-000010000000}"/>
  </cellStyles>
  <dxfs count="11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wam.go.jp/sfkohyoout/COP000100E0000.do" TargetMode="External"/><Relationship Id="rId2" Type="http://schemas.openxmlformats.org/officeDocument/2006/relationships/hyperlink" Target="https://www.pref.osaka.lg.jp/chiikiseikatsu/syougaijisien/jimuijou.html" TargetMode="External"/><Relationship Id="rId1" Type="http://schemas.openxmlformats.org/officeDocument/2006/relationships/hyperlink" Target="http://jichitaicode.jp/oosaka/273015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2"/>
  <sheetViews>
    <sheetView tabSelected="1" zoomScale="70" zoomScaleNormal="70" workbookViewId="0"/>
  </sheetViews>
  <sheetFormatPr defaultColWidth="9" defaultRowHeight="22.8" x14ac:dyDescent="0.2"/>
  <cols>
    <col min="1" max="2" width="3.77734375" style="32" customWidth="1"/>
    <col min="3" max="4" width="9.44140625" style="32" customWidth="1"/>
    <col min="5" max="5" width="6" style="32" customWidth="1"/>
    <col min="6" max="6" width="9.6640625" style="32" customWidth="1"/>
    <col min="7" max="8" width="9.44140625" style="32" customWidth="1"/>
    <col min="9" max="9" width="6" style="24" customWidth="1"/>
    <col min="10" max="10" width="9.44140625" style="24" customWidth="1"/>
    <col min="11" max="12" width="9.44140625" style="32" customWidth="1"/>
    <col min="13" max="13" width="6" style="24" customWidth="1"/>
    <col min="14" max="14" width="9.44140625" style="24" customWidth="1"/>
    <col min="15" max="16" width="9.44140625" style="32" customWidth="1"/>
    <col min="17" max="17" width="6" style="28" customWidth="1"/>
    <col min="18" max="18" width="9.44140625" style="32" customWidth="1"/>
    <col min="19" max="19" width="3.77734375" style="24" customWidth="1"/>
    <col min="20" max="20" width="41.21875" style="52" customWidth="1"/>
    <col min="21" max="21" width="16" style="24" customWidth="1"/>
    <col min="22" max="22" width="28" style="52" customWidth="1"/>
    <col min="23" max="33" width="9" style="1"/>
    <col min="34" max="34" width="7.44140625" style="32" customWidth="1"/>
    <col min="35" max="16384" width="9" style="32"/>
  </cols>
  <sheetData>
    <row r="1" spans="1:26" ht="20.25" customHeight="1" x14ac:dyDescent="0.2">
      <c r="B1" s="140" t="s">
        <v>1575</v>
      </c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</row>
    <row r="2" spans="1:26" ht="31.5" customHeight="1" x14ac:dyDescent="0.2"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33"/>
    </row>
    <row r="3" spans="1:26" ht="31.5" customHeight="1" x14ac:dyDescent="0.2">
      <c r="B3" s="141" t="s">
        <v>4839</v>
      </c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34"/>
    </row>
    <row r="4" spans="1:26" ht="31.5" customHeight="1" x14ac:dyDescent="0.2">
      <c r="C4" s="142" t="s">
        <v>85</v>
      </c>
      <c r="D4" s="142"/>
      <c r="G4" s="35" t="s">
        <v>87</v>
      </c>
      <c r="S4" s="61" t="s">
        <v>2373</v>
      </c>
      <c r="T4" s="1"/>
      <c r="U4" s="1"/>
      <c r="V4" s="1"/>
    </row>
    <row r="5" spans="1:26" ht="31.5" customHeight="1" x14ac:dyDescent="0.2">
      <c r="S5" s="70" t="s">
        <v>2376</v>
      </c>
      <c r="T5" s="59"/>
      <c r="U5" s="53"/>
      <c r="V5" s="53"/>
      <c r="W5" s="53"/>
    </row>
    <row r="6" spans="1:26" ht="31.5" customHeight="1" x14ac:dyDescent="0.2">
      <c r="A6" s="36"/>
      <c r="B6" s="36"/>
      <c r="C6" s="139" t="s">
        <v>51</v>
      </c>
      <c r="D6" s="139"/>
      <c r="E6" s="64">
        <f>COUNTIF(事業所一覧!$O$4:$O$944,市町村一覧!C6)</f>
        <v>52</v>
      </c>
      <c r="F6" s="36"/>
      <c r="G6" s="139" t="s">
        <v>58</v>
      </c>
      <c r="H6" s="139"/>
      <c r="I6" s="24">
        <f>COUNTIF(事業所一覧!$O$4:$O$944,市町村一覧!G6)</f>
        <v>31</v>
      </c>
      <c r="K6" s="37" t="s">
        <v>64</v>
      </c>
      <c r="L6" s="37"/>
      <c r="M6" s="24">
        <f>COUNTIF(事業所一覧!$O$4:$O$944,市町村一覧!K6)</f>
        <v>17</v>
      </c>
      <c r="O6" s="37" t="s">
        <v>71</v>
      </c>
      <c r="P6" s="53"/>
      <c r="Q6" s="28">
        <f>COUNTIF(事業所一覧!$O$4:$O$944,"豊能郡能勢町")</f>
        <v>1</v>
      </c>
      <c r="R6" s="53"/>
      <c r="S6" s="70" t="s">
        <v>2377</v>
      </c>
      <c r="T6" s="59"/>
      <c r="U6" s="53"/>
      <c r="V6" s="53"/>
      <c r="W6" s="53"/>
    </row>
    <row r="7" spans="1:26" ht="31.5" customHeight="1" x14ac:dyDescent="0.2">
      <c r="A7" s="36"/>
      <c r="B7" s="36"/>
      <c r="C7" s="139" t="s">
        <v>52</v>
      </c>
      <c r="D7" s="139"/>
      <c r="E7" s="64">
        <f>COUNTIF(事業所一覧!$O$4:$O$944,市町村一覧!C7)</f>
        <v>48</v>
      </c>
      <c r="F7" s="36"/>
      <c r="G7" s="139" t="s">
        <v>59</v>
      </c>
      <c r="H7" s="139"/>
      <c r="I7" s="24">
        <f>COUNTIF(事業所一覧!$O$4:$O$944,市町村一覧!G7)</f>
        <v>38</v>
      </c>
      <c r="K7" s="37" t="s">
        <v>65</v>
      </c>
      <c r="L7" s="37"/>
      <c r="M7" s="24">
        <f>COUNTIF(事業所一覧!$O$4:$O$944,市町村一覧!K7)</f>
        <v>21</v>
      </c>
      <c r="O7" s="37" t="s">
        <v>72</v>
      </c>
      <c r="P7" s="53"/>
      <c r="Q7" s="28">
        <f>COUNTIF(事業所一覧!$O$4:$O$944,"泉北郡忠岡町")</f>
        <v>6</v>
      </c>
      <c r="R7" s="53"/>
      <c r="S7" s="58"/>
      <c r="T7" s="137" t="s">
        <v>2371</v>
      </c>
      <c r="U7" s="137"/>
      <c r="V7" s="59"/>
    </row>
    <row r="8" spans="1:26" ht="31.5" customHeight="1" x14ac:dyDescent="0.2">
      <c r="A8" s="36"/>
      <c r="B8" s="36"/>
      <c r="C8" s="138" t="s">
        <v>53</v>
      </c>
      <c r="D8" s="138"/>
      <c r="E8" s="64">
        <f>COUNTIF(事業所一覧!$O$4:$O$944,市町村一覧!C8)</f>
        <v>26</v>
      </c>
      <c r="F8" s="36"/>
      <c r="G8" s="139" t="s">
        <v>17</v>
      </c>
      <c r="H8" s="139"/>
      <c r="I8" s="24">
        <f>COUNTIF(事業所一覧!$O$4:$O$944,市町村一覧!G8)</f>
        <v>42</v>
      </c>
      <c r="K8" s="37" t="s">
        <v>66</v>
      </c>
      <c r="L8" s="37"/>
      <c r="M8" s="24">
        <f>COUNTIF(事業所一覧!$O$4:$O$944,市町村一覧!K8)</f>
        <v>23</v>
      </c>
      <c r="O8" s="37" t="s">
        <v>73</v>
      </c>
      <c r="P8" s="38"/>
      <c r="Q8" s="28">
        <f>COUNTIF(事業所一覧!$O$4:$O$944,"泉南郡熊取町")</f>
        <v>14</v>
      </c>
      <c r="R8" s="38"/>
      <c r="S8" s="26"/>
      <c r="T8" s="26"/>
      <c r="U8" s="26"/>
      <c r="V8" s="26"/>
      <c r="W8" s="26"/>
      <c r="X8" s="26"/>
      <c r="Y8" s="26"/>
      <c r="Z8" s="26"/>
    </row>
    <row r="9" spans="1:26" ht="31.5" customHeight="1" x14ac:dyDescent="0.2">
      <c r="A9" s="36"/>
      <c r="B9" s="36"/>
      <c r="C9" s="138" t="s">
        <v>54</v>
      </c>
      <c r="D9" s="138"/>
      <c r="E9" s="64">
        <f>COUNTIF(事業所一覧!$O$4:$O$944,市町村一覧!C9)</f>
        <v>27</v>
      </c>
      <c r="F9" s="39"/>
      <c r="G9" s="139" t="s">
        <v>60</v>
      </c>
      <c r="H9" s="139"/>
      <c r="I9" s="24">
        <f>COUNTIF(事業所一覧!$O$4:$O$944,市町村一覧!G9)</f>
        <v>46</v>
      </c>
      <c r="K9" s="37" t="s">
        <v>25</v>
      </c>
      <c r="L9" s="37"/>
      <c r="M9" s="24">
        <f>COUNTIF(事業所一覧!$O$4:$O$944,市町村一覧!K9)</f>
        <v>14</v>
      </c>
      <c r="O9" s="37" t="s">
        <v>74</v>
      </c>
      <c r="P9" s="38"/>
      <c r="Q9" s="28">
        <f>COUNTIF(事業所一覧!$O$4:$O$944,"泉南郡田尻町")</f>
        <v>1</v>
      </c>
      <c r="R9" s="38"/>
      <c r="S9" s="61" t="s">
        <v>2372</v>
      </c>
      <c r="T9" s="61"/>
      <c r="U9" s="60"/>
      <c r="V9" s="60"/>
      <c r="W9" s="26"/>
      <c r="X9" s="26"/>
      <c r="Y9" s="26"/>
      <c r="Z9" s="26"/>
    </row>
    <row r="10" spans="1:26" ht="31.5" customHeight="1" x14ac:dyDescent="0.2">
      <c r="A10" s="36"/>
      <c r="B10" s="36"/>
      <c r="C10" s="138" t="s">
        <v>55</v>
      </c>
      <c r="D10" s="138"/>
      <c r="E10" s="64">
        <f>COUNTIF(事業所一覧!$O$4:$O$944,市町村一覧!C10)</f>
        <v>48</v>
      </c>
      <c r="F10" s="40"/>
      <c r="G10" s="139" t="s">
        <v>18</v>
      </c>
      <c r="H10" s="139"/>
      <c r="I10" s="24">
        <f>COUNTIF(事業所一覧!$O$4:$O$944,市町村一覧!G10)</f>
        <v>51</v>
      </c>
      <c r="K10" s="37" t="s">
        <v>26</v>
      </c>
      <c r="L10" s="37"/>
      <c r="M10" s="24">
        <f>COUNTIF(事業所一覧!$O$4:$O$944,市町村一覧!K10)</f>
        <v>19</v>
      </c>
      <c r="O10" s="37" t="s">
        <v>75</v>
      </c>
      <c r="P10" s="38"/>
      <c r="Q10" s="28">
        <f>COUNTIF(事業所一覧!$O$4:$O$944,"泉南郡岬町")</f>
        <v>1</v>
      </c>
      <c r="R10" s="38"/>
      <c r="T10" s="137" t="s">
        <v>2375</v>
      </c>
      <c r="U10" s="137"/>
      <c r="V10" s="59"/>
      <c r="W10" s="59"/>
      <c r="X10" s="59"/>
      <c r="Y10" s="59"/>
      <c r="Z10" s="59"/>
    </row>
    <row r="11" spans="1:26" ht="31.5" customHeight="1" x14ac:dyDescent="0.2">
      <c r="A11" s="36"/>
      <c r="B11" s="36"/>
      <c r="C11" s="138" t="s">
        <v>7</v>
      </c>
      <c r="D11" s="138"/>
      <c r="E11" s="64">
        <f>COUNTIF(事業所一覧!$O$4:$O$944,市町村一覧!C11)</f>
        <v>64</v>
      </c>
      <c r="F11" s="40"/>
      <c r="G11" s="139" t="s">
        <v>61</v>
      </c>
      <c r="H11" s="139"/>
      <c r="I11" s="24">
        <f>COUNTIF(事業所一覧!$O$4:$O$944,市町村一覧!G11)</f>
        <v>15</v>
      </c>
      <c r="K11" s="37" t="s">
        <v>67</v>
      </c>
      <c r="L11" s="37"/>
      <c r="M11" s="24">
        <f>COUNTIF(事業所一覧!$O$4:$O$944,市町村一覧!K11)</f>
        <v>23</v>
      </c>
      <c r="O11" s="37" t="s">
        <v>76</v>
      </c>
      <c r="Q11" s="28">
        <f>COUNTIF(事業所一覧!$O$4:$O$944,"南河内郡太子町")</f>
        <v>3</v>
      </c>
      <c r="T11" s="26"/>
      <c r="U11" s="26"/>
      <c r="V11" s="26"/>
      <c r="W11" s="26"/>
      <c r="X11" s="26"/>
      <c r="Y11" s="26"/>
      <c r="Z11" s="26"/>
    </row>
    <row r="12" spans="1:26" ht="31.5" customHeight="1" x14ac:dyDescent="0.2">
      <c r="A12" s="36"/>
      <c r="B12" s="36"/>
      <c r="C12" s="138" t="s">
        <v>56</v>
      </c>
      <c r="D12" s="138"/>
      <c r="E12" s="64">
        <f>COUNTIF(事業所一覧!$O$4:$O$944,市町村一覧!C12)</f>
        <v>21</v>
      </c>
      <c r="F12" s="40"/>
      <c r="G12" s="139" t="s">
        <v>62</v>
      </c>
      <c r="H12" s="139"/>
      <c r="I12" s="24">
        <f>COUNTIF(事業所一覧!$O$4:$O$944,市町村一覧!G12)</f>
        <v>36</v>
      </c>
      <c r="K12" s="139" t="s">
        <v>68</v>
      </c>
      <c r="L12" s="139"/>
      <c r="M12" s="24">
        <f>COUNTIF(事業所一覧!$O$4:$O$944,市町村一覧!K12)</f>
        <v>9</v>
      </c>
      <c r="O12" s="37" t="s">
        <v>77</v>
      </c>
      <c r="P12" s="38"/>
      <c r="Q12" s="28">
        <f>COUNTIF(事業所一覧!$O$4:$O$944,"南河内郡河南町")</f>
        <v>3</v>
      </c>
      <c r="R12" s="38"/>
      <c r="S12" s="61" t="s">
        <v>2374</v>
      </c>
      <c r="T12" s="26"/>
      <c r="U12" s="26"/>
      <c r="V12" s="26"/>
      <c r="W12" s="26"/>
      <c r="X12" s="26"/>
      <c r="Y12" s="26"/>
      <c r="Z12" s="26"/>
    </row>
    <row r="13" spans="1:26" ht="31.5" customHeight="1" x14ac:dyDescent="0.2">
      <c r="A13" s="36"/>
      <c r="B13" s="36"/>
      <c r="C13" s="139" t="s">
        <v>57</v>
      </c>
      <c r="D13" s="139"/>
      <c r="E13" s="64">
        <f>COUNTIF(事業所一覧!$O$4:$O$944,市町村一覧!C13)</f>
        <v>43</v>
      </c>
      <c r="F13" s="40"/>
      <c r="G13" s="139" t="s">
        <v>63</v>
      </c>
      <c r="H13" s="139"/>
      <c r="I13" s="24">
        <f>COUNTIF(事業所一覧!$O$4:$O$944,市町村一覧!G13)</f>
        <v>31</v>
      </c>
      <c r="K13" s="139" t="s">
        <v>69</v>
      </c>
      <c r="L13" s="139"/>
      <c r="M13" s="24">
        <f>COUNTIF(事業所一覧!$O$4:$O$944,"三島郡島本町")</f>
        <v>12</v>
      </c>
      <c r="O13" s="37" t="s">
        <v>78</v>
      </c>
      <c r="P13" s="38"/>
      <c r="Q13" s="28">
        <f>COUNTIF(事業所一覧!$O$4:$O$944,"南河内郡千早赤阪村")</f>
        <v>4</v>
      </c>
      <c r="R13" s="38"/>
      <c r="S13" s="26"/>
      <c r="T13" s="26"/>
      <c r="U13" s="26"/>
      <c r="V13" s="26"/>
      <c r="W13" s="26"/>
      <c r="X13" s="26"/>
      <c r="Y13" s="26"/>
      <c r="Z13" s="26"/>
    </row>
    <row r="14" spans="1:26" ht="31.5" customHeight="1" x14ac:dyDescent="0.2">
      <c r="A14" s="36"/>
      <c r="B14" s="36"/>
      <c r="C14" s="36"/>
      <c r="D14" s="36"/>
      <c r="E14" s="65"/>
      <c r="F14" s="40"/>
      <c r="G14" s="139" t="s">
        <v>21</v>
      </c>
      <c r="H14" s="139"/>
      <c r="I14" s="24">
        <f>COUNTIF(事業所一覧!$O$4:$O$944,市町村一覧!G14)</f>
        <v>25</v>
      </c>
      <c r="K14" s="139" t="s">
        <v>70</v>
      </c>
      <c r="L14" s="139"/>
      <c r="M14" s="24">
        <f>COUNTIF(事業所一覧!$O$4:$O$944,"豊能郡豊能町")</f>
        <v>2</v>
      </c>
      <c r="O14" s="36"/>
      <c r="P14" s="41"/>
      <c r="Q14" s="66"/>
      <c r="R14" s="41"/>
      <c r="S14" s="26"/>
      <c r="T14" s="26"/>
      <c r="U14" s="26"/>
      <c r="V14" s="26"/>
      <c r="W14" s="26"/>
      <c r="X14" s="26"/>
      <c r="Y14" s="26"/>
      <c r="Z14" s="26"/>
    </row>
    <row r="15" spans="1:26" ht="31.5" customHeight="1" x14ac:dyDescent="0.2">
      <c r="C15" s="38"/>
      <c r="D15" s="38"/>
      <c r="E15" s="42"/>
      <c r="F15" s="43"/>
      <c r="G15" s="38"/>
      <c r="H15" s="38"/>
      <c r="K15" s="38"/>
      <c r="L15" s="38"/>
      <c r="O15" s="41"/>
      <c r="P15" s="41"/>
      <c r="Q15" s="66"/>
      <c r="R15" s="41"/>
      <c r="S15" s="26"/>
      <c r="T15" s="26"/>
      <c r="U15" s="26"/>
      <c r="V15" s="26"/>
      <c r="W15" s="26"/>
      <c r="X15" s="26"/>
      <c r="Y15" s="26"/>
      <c r="Z15" s="26"/>
    </row>
    <row r="16" spans="1:26" ht="48" customHeight="1" x14ac:dyDescent="0.2">
      <c r="B16" s="53"/>
      <c r="C16" s="62"/>
      <c r="D16" s="62"/>
      <c r="E16" s="62"/>
      <c r="F16" s="62"/>
      <c r="G16" s="62"/>
      <c r="H16" s="62"/>
      <c r="I16" s="67"/>
      <c r="J16" s="67"/>
      <c r="K16" s="63"/>
      <c r="L16" s="63"/>
      <c r="M16" s="68"/>
      <c r="N16" s="68"/>
      <c r="O16" s="63"/>
      <c r="P16" s="44"/>
      <c r="Q16" s="66"/>
      <c r="R16" s="44"/>
      <c r="S16" s="26"/>
      <c r="T16" s="26"/>
      <c r="U16" s="26"/>
      <c r="V16" s="26"/>
      <c r="W16" s="26"/>
      <c r="X16" s="26"/>
      <c r="Y16" s="26"/>
      <c r="Z16" s="26"/>
    </row>
    <row r="17" spans="2:26" ht="63" customHeight="1" x14ac:dyDescent="0.2">
      <c r="B17" s="28"/>
      <c r="C17" s="28" t="s">
        <v>1915</v>
      </c>
      <c r="D17" s="28"/>
      <c r="E17" s="45"/>
      <c r="F17" s="46"/>
      <c r="G17" s="28"/>
      <c r="H17" s="28"/>
      <c r="K17" s="28"/>
      <c r="L17" s="28"/>
      <c r="O17" s="28"/>
      <c r="S17" s="26"/>
      <c r="T17" s="26"/>
      <c r="U17" s="26"/>
      <c r="V17" s="26"/>
      <c r="W17" s="26"/>
      <c r="X17" s="26"/>
      <c r="Y17" s="26"/>
      <c r="Z17" s="26"/>
    </row>
    <row r="18" spans="2:26" ht="31.5" customHeight="1" x14ac:dyDescent="0.2">
      <c r="B18" s="47" t="s">
        <v>1608</v>
      </c>
      <c r="S18" s="26"/>
      <c r="T18" s="26"/>
      <c r="U18" s="26"/>
      <c r="V18" s="26"/>
      <c r="W18" s="26"/>
      <c r="X18" s="26"/>
      <c r="Y18" s="26"/>
      <c r="Z18" s="26"/>
    </row>
    <row r="19" spans="2:26" ht="31.5" customHeight="1" x14ac:dyDescent="0.2">
      <c r="B19" s="27"/>
      <c r="S19" s="54"/>
      <c r="T19" s="26"/>
      <c r="U19" s="26"/>
      <c r="V19" s="26"/>
      <c r="W19" s="26"/>
      <c r="X19" s="26"/>
      <c r="Y19" s="26"/>
      <c r="Z19" s="26"/>
    </row>
    <row r="20" spans="2:26" ht="31.5" customHeight="1" x14ac:dyDescent="0.2">
      <c r="B20" s="27"/>
      <c r="C20" s="48"/>
      <c r="S20" s="54"/>
      <c r="T20" s="55"/>
      <c r="U20" s="45"/>
      <c r="V20" s="56"/>
    </row>
    <row r="21" spans="2:26" ht="37.5" customHeight="1" x14ac:dyDescent="0.2">
      <c r="D21" s="49"/>
      <c r="E21" s="50"/>
      <c r="F21" s="51"/>
      <c r="S21" s="26"/>
      <c r="T21" s="57"/>
      <c r="U21" s="45"/>
      <c r="V21" s="45"/>
    </row>
    <row r="22" spans="2:26" x14ac:dyDescent="0.2">
      <c r="S22" s="26"/>
      <c r="T22" s="57"/>
      <c r="U22" s="45"/>
      <c r="V22" s="45"/>
    </row>
  </sheetData>
  <mergeCells count="25">
    <mergeCell ref="C6:D6"/>
    <mergeCell ref="C7:D7"/>
    <mergeCell ref="C8:D8"/>
    <mergeCell ref="B1:Q2"/>
    <mergeCell ref="K14:L14"/>
    <mergeCell ref="G14:H14"/>
    <mergeCell ref="G12:H12"/>
    <mergeCell ref="C13:D13"/>
    <mergeCell ref="B3:Q3"/>
    <mergeCell ref="G13:H13"/>
    <mergeCell ref="C12:D12"/>
    <mergeCell ref="C4:D4"/>
    <mergeCell ref="G6:H6"/>
    <mergeCell ref="G11:H11"/>
    <mergeCell ref="K12:L12"/>
    <mergeCell ref="K13:L13"/>
    <mergeCell ref="T7:U7"/>
    <mergeCell ref="T10:U10"/>
    <mergeCell ref="C9:D9"/>
    <mergeCell ref="C10:D10"/>
    <mergeCell ref="C11:D11"/>
    <mergeCell ref="G10:H10"/>
    <mergeCell ref="G7:H7"/>
    <mergeCell ref="G8:H8"/>
    <mergeCell ref="G9:H9"/>
  </mergeCells>
  <phoneticPr fontId="2"/>
  <hyperlinks>
    <hyperlink ref="C4" location="事業所一覧!A1" display="事業所一覧" xr:uid="{00000000-0004-0000-0000-000000000000}"/>
    <hyperlink ref="C6" location="岸和田市!A1" display="岸和田市" xr:uid="{00000000-0004-0000-0000-000001000000}"/>
    <hyperlink ref="C7" location="池田市!A1" display="池田市" xr:uid="{00000000-0004-0000-0000-000002000000}"/>
    <hyperlink ref="C8" location="泉大津市!A1" display="泉大津市" xr:uid="{00000000-0004-0000-0000-000003000000}"/>
    <hyperlink ref="C9" location="貝塚市!A1" display="貝塚市" xr:uid="{00000000-0004-0000-0000-000004000000}"/>
    <hyperlink ref="C10" location="守口市!A1" display="守口市" xr:uid="{00000000-0004-0000-0000-000005000000}"/>
    <hyperlink ref="C11" location="茨木市!A1" display="茨木市" xr:uid="{00000000-0004-0000-0000-000006000000}"/>
    <hyperlink ref="C12" location="泉佐野市!A1" display="泉佐野市" xr:uid="{00000000-0004-0000-0000-000007000000}"/>
    <hyperlink ref="C13" location="富田林市!A1" display="富田林市" xr:uid="{00000000-0004-0000-0000-000008000000}"/>
    <hyperlink ref="G6" location="河内長野市!A1" display="河内長野市" xr:uid="{00000000-0004-0000-0000-000009000000}"/>
    <hyperlink ref="G7" location="松原市!A1" display="松原市" xr:uid="{00000000-0004-0000-0000-00000A000000}"/>
    <hyperlink ref="G8" location="大東市!A1" display="大東市" xr:uid="{00000000-0004-0000-0000-00000B000000}"/>
    <hyperlink ref="G9" location="和泉市!A1" display="和泉市" xr:uid="{00000000-0004-0000-0000-00000C000000}"/>
    <hyperlink ref="G10" location="箕面市!A1" display="箕面市" xr:uid="{00000000-0004-0000-0000-00000D000000}"/>
    <hyperlink ref="G11" location="柏原市!A1" display="柏原市" xr:uid="{00000000-0004-0000-0000-00000E000000}"/>
    <hyperlink ref="G12" location="羽曳野市!A1" display="羽曳野市" xr:uid="{00000000-0004-0000-0000-00000F000000}"/>
    <hyperlink ref="G13" location="門真市!A1" display="門真市" xr:uid="{00000000-0004-0000-0000-000010000000}"/>
    <hyperlink ref="G14:H14" location="摂津市!A1" display="摂津市" xr:uid="{00000000-0004-0000-0000-000011000000}"/>
    <hyperlink ref="K6" location="高石市!A1" display="高石市" xr:uid="{00000000-0004-0000-0000-000012000000}"/>
    <hyperlink ref="K7" location="藤井寺市!A1" display="藤井寺市" xr:uid="{00000000-0004-0000-0000-000013000000}"/>
    <hyperlink ref="K8" location="泉南市!A1" display="泉南市" xr:uid="{00000000-0004-0000-0000-000014000000}"/>
    <hyperlink ref="K9" location="四条畷市!A1" display="四條畷市" xr:uid="{00000000-0004-0000-0000-000015000000}"/>
    <hyperlink ref="K10" location="交野市!A1" display="交野市" xr:uid="{00000000-0004-0000-0000-000016000000}"/>
    <hyperlink ref="K11" location="大阪狭山市!A1" display="大阪狭山市" xr:uid="{00000000-0004-0000-0000-000017000000}"/>
    <hyperlink ref="K12" location="阪南市!A1" display="阪南市" xr:uid="{00000000-0004-0000-0000-000018000000}"/>
    <hyperlink ref="K13" location="島本町!A1" display="島本町" xr:uid="{00000000-0004-0000-0000-000019000000}"/>
    <hyperlink ref="K14" location="豊野町!A1" display="豊能町" xr:uid="{00000000-0004-0000-0000-00001A000000}"/>
    <hyperlink ref="O6" location="豊能郡!A1" display="能勢町" xr:uid="{00000000-0004-0000-0000-00001B000000}"/>
    <hyperlink ref="O7" location="忠岡町!A1" display="忠岡町" xr:uid="{00000000-0004-0000-0000-00001C000000}"/>
    <hyperlink ref="O8" location="泉南郡!A1" display="熊取町" xr:uid="{00000000-0004-0000-0000-00001D000000}"/>
    <hyperlink ref="O9" location="泉南郡!A1" display="田尻町" xr:uid="{00000000-0004-0000-0000-00001E000000}"/>
    <hyperlink ref="O10" location="泉南郡!A1" display="岬町" xr:uid="{00000000-0004-0000-0000-00001F000000}"/>
    <hyperlink ref="O11" location="南河内郡!A1" display="太子町" xr:uid="{00000000-0004-0000-0000-000020000000}"/>
    <hyperlink ref="O12" location="南河内郡!A1" display="河南町" xr:uid="{00000000-0004-0000-0000-000021000000}"/>
    <hyperlink ref="O13" location="南河内郡!A1" display="千早赤阪村" xr:uid="{00000000-0004-0000-0000-000022000000}"/>
    <hyperlink ref="K9:L9" location="四條畷市!A1" display="四條畷市" xr:uid="{00000000-0004-0000-0000-000023000000}"/>
    <hyperlink ref="K14:L14" location="豊能郡!A1" display="豊能町" xr:uid="{00000000-0004-0000-0000-000024000000}"/>
    <hyperlink ref="D21" r:id="rId1" display="http://jichitaicode.jp/oosaka/273015/" xr:uid="{00000000-0004-0000-0000-000025000000}"/>
    <hyperlink ref="T7" r:id="rId2" xr:uid="{00000000-0004-0000-0000-000026000000}"/>
    <hyperlink ref="T10:U10" r:id="rId3" display="障がい福祉サービス等情報検索（WAMNET)" xr:uid="{00000000-0004-0000-0000-000027000000}"/>
  </hyperlinks>
  <pageMargins left="0.25" right="0.25" top="0.75" bottom="0.75" header="0.3" footer="0.3"/>
  <pageSetup paperSize="9" scale="5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A55"/>
  <sheetViews>
    <sheetView zoomScale="55" zoomScaleNormal="55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3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7" customWidth="1"/>
    <col min="15" max="16384" width="9" style="3"/>
  </cols>
  <sheetData>
    <row r="1" spans="1:53" ht="30" customHeight="1" x14ac:dyDescent="0.2">
      <c r="A1" s="31" t="s">
        <v>89</v>
      </c>
      <c r="N1" s="5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G2" s="14"/>
      <c r="H2" s="143" t="s">
        <v>229</v>
      </c>
      <c r="I2" s="143"/>
      <c r="J2" s="143"/>
      <c r="K2" s="143"/>
      <c r="L2" s="143"/>
      <c r="M2" s="144"/>
      <c r="N2" s="14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1300</v>
      </c>
      <c r="J3" s="8" t="s">
        <v>1367</v>
      </c>
      <c r="K3" s="8" t="s">
        <v>2</v>
      </c>
      <c r="L3" s="8" t="s">
        <v>1300</v>
      </c>
      <c r="M3" s="8" t="s">
        <v>3</v>
      </c>
      <c r="N3" s="8" t="s">
        <v>88</v>
      </c>
    </row>
    <row r="4" spans="1:53" s="19" customFormat="1" ht="30" customHeight="1" x14ac:dyDescent="0.2">
      <c r="A4" s="10">
        <f>事業所一覧!A4</f>
        <v>2751120037</v>
      </c>
      <c r="B4" s="9" t="str">
        <f>事業所一覧!B4</f>
        <v>ほっとスペースあん</v>
      </c>
      <c r="C4" s="10" t="str">
        <f>事業所一覧!C4</f>
        <v>072-433-3907</v>
      </c>
      <c r="D4" s="10" t="str">
        <f>事業所一覧!D4</f>
        <v>072-433-3907</v>
      </c>
      <c r="E4" s="10" t="str">
        <f>事業所一覧!E4</f>
        <v>596-0047</v>
      </c>
      <c r="F4" s="9" t="str">
        <f>事業所一覧!F4</f>
        <v>岸和田市上野町東13番10号三八ビル１階Ｂ号室</v>
      </c>
      <c r="G4" s="9" t="str">
        <f>事業所一覧!G4</f>
        <v>特定非営利活動法人まんまる</v>
      </c>
      <c r="H4" s="10">
        <f>事業所一覧!H4</f>
        <v>0</v>
      </c>
      <c r="I4" s="10">
        <f>事業所一覧!I4</f>
        <v>0</v>
      </c>
      <c r="J4" s="10">
        <f>事業所一覧!J4</f>
        <v>0</v>
      </c>
      <c r="K4" s="10" t="str">
        <f>事業所一覧!K4</f>
        <v>●</v>
      </c>
      <c r="L4" s="10">
        <f>事業所一覧!L4</f>
        <v>10</v>
      </c>
      <c r="M4" s="10">
        <f>事業所一覧!M4</f>
        <v>0</v>
      </c>
      <c r="N4" s="10"/>
    </row>
    <row r="5" spans="1:53" s="19" customFormat="1" ht="30" customHeight="1" x14ac:dyDescent="0.2">
      <c r="A5" s="10">
        <f>事業所一覧!A5</f>
        <v>2751120045</v>
      </c>
      <c r="B5" s="9" t="str">
        <f>事業所一覧!B5</f>
        <v>ＣｏＣｏ</v>
      </c>
      <c r="C5" s="10" t="str">
        <f>事業所一覧!C5</f>
        <v>072-433-2822</v>
      </c>
      <c r="D5" s="10" t="str">
        <f>事業所一覧!D5</f>
        <v>072-433-2823</v>
      </c>
      <c r="E5" s="10" t="str">
        <f>事業所一覧!E5</f>
        <v>596-0823</v>
      </c>
      <c r="F5" s="9" t="str">
        <f>事業所一覧!F5</f>
        <v>岸和田市下松町一丁目11番７号</v>
      </c>
      <c r="G5" s="9" t="str">
        <f>事業所一覧!G5</f>
        <v>ボンズ株式会社</v>
      </c>
      <c r="H5" s="10" t="str">
        <f>事業所一覧!H5</f>
        <v>●</v>
      </c>
      <c r="I5" s="10">
        <f>事業所一覧!I5</f>
        <v>10</v>
      </c>
      <c r="J5" s="10">
        <f>事業所一覧!J5</f>
        <v>0</v>
      </c>
      <c r="K5" s="10" t="str">
        <f>事業所一覧!K5</f>
        <v>●</v>
      </c>
      <c r="L5" s="10">
        <f>事業所一覧!L5</f>
        <v>10</v>
      </c>
      <c r="M5" s="10">
        <f>事業所一覧!M5</f>
        <v>0</v>
      </c>
      <c r="N5" s="10"/>
    </row>
    <row r="6" spans="1:53" s="19" customFormat="1" ht="30" customHeight="1" x14ac:dyDescent="0.2">
      <c r="A6" s="10">
        <f>事業所一覧!A6</f>
        <v>2751120052</v>
      </c>
      <c r="B6" s="9" t="str">
        <f>事業所一覧!B6</f>
        <v>はなはな</v>
      </c>
      <c r="C6" s="10" t="str">
        <f>事業所一覧!C6</f>
        <v>072-441-1308</v>
      </c>
      <c r="D6" s="10" t="str">
        <f>事業所一覧!D6</f>
        <v>072-441-3825</v>
      </c>
      <c r="E6" s="10" t="str">
        <f>事業所一覧!E6</f>
        <v>596-0102</v>
      </c>
      <c r="F6" s="9" t="str">
        <f>事業所一覧!F6</f>
        <v>岸和田市山直中町875番地</v>
      </c>
      <c r="G6" s="9" t="str">
        <f>事業所一覧!G6</f>
        <v>社会福祉法人いずみ野福祉会</v>
      </c>
      <c r="H6" s="10">
        <f>事業所一覧!H6</f>
        <v>0</v>
      </c>
      <c r="I6" s="10">
        <f>事業所一覧!I6</f>
        <v>0</v>
      </c>
      <c r="J6" s="10">
        <f>事業所一覧!J6</f>
        <v>0</v>
      </c>
      <c r="K6" s="10" t="str">
        <f>事業所一覧!K6</f>
        <v>●</v>
      </c>
      <c r="L6" s="10">
        <f>事業所一覧!L6</f>
        <v>10</v>
      </c>
      <c r="M6" s="10">
        <f>事業所一覧!M6</f>
        <v>0</v>
      </c>
      <c r="N6" s="10"/>
    </row>
    <row r="7" spans="1:53" ht="30" customHeight="1" x14ac:dyDescent="0.2">
      <c r="A7" s="10">
        <f>事業所一覧!A7</f>
        <v>2751120086</v>
      </c>
      <c r="B7" s="9" t="str">
        <f>事業所一覧!B7</f>
        <v>放課後等デイサービスこまつり</v>
      </c>
      <c r="C7" s="10" t="str">
        <f>事業所一覧!C7</f>
        <v>072-448-6617</v>
      </c>
      <c r="D7" s="10" t="str">
        <f>事業所一覧!D7</f>
        <v>072-443-6639</v>
      </c>
      <c r="E7" s="10" t="str">
        <f>事業所一覧!E7</f>
        <v>596-0821</v>
      </c>
      <c r="F7" s="9" t="str">
        <f>事業所一覧!F7</f>
        <v>岸和田市小松里町911-１</v>
      </c>
      <c r="G7" s="9" t="str">
        <f>事業所一覧!G7</f>
        <v>社会福祉法人光生会</v>
      </c>
      <c r="H7" s="10">
        <f>事業所一覧!H7</f>
        <v>0</v>
      </c>
      <c r="I7" s="10">
        <f>事業所一覧!I7</f>
        <v>0</v>
      </c>
      <c r="J7" s="10">
        <f>事業所一覧!J7</f>
        <v>0</v>
      </c>
      <c r="K7" s="10" t="str">
        <f>事業所一覧!K7</f>
        <v>●</v>
      </c>
      <c r="L7" s="10">
        <f>事業所一覧!L7</f>
        <v>10</v>
      </c>
      <c r="M7" s="10">
        <f>事業所一覧!M7</f>
        <v>0</v>
      </c>
      <c r="N7" s="10">
        <f>事業所一覧!N7</f>
        <v>0</v>
      </c>
    </row>
    <row r="8" spans="1:53" ht="30" customHeight="1" x14ac:dyDescent="0.2">
      <c r="A8" s="10">
        <f>事業所一覧!A8</f>
        <v>2751120102</v>
      </c>
      <c r="B8" s="9" t="str">
        <f>事業所一覧!B8</f>
        <v>放課後等デイサービスなう</v>
      </c>
      <c r="C8" s="10" t="str">
        <f>事業所一覧!C8</f>
        <v>072-457-1361</v>
      </c>
      <c r="D8" s="10" t="str">
        <f>事業所一覧!D8</f>
        <v>072-457-1993</v>
      </c>
      <c r="E8" s="10" t="str">
        <f>事業所一覧!E8</f>
        <v>596-0826</v>
      </c>
      <c r="F8" s="9" t="str">
        <f>事業所一覧!F8</f>
        <v>岸和田市作才町1180番地１階</v>
      </c>
      <c r="G8" s="9" t="str">
        <f>事業所一覧!G8</f>
        <v>株式会社晴友</v>
      </c>
      <c r="H8" s="10" t="str">
        <f>事業所一覧!H8</f>
        <v>●</v>
      </c>
      <c r="I8" s="10">
        <f>事業所一覧!I8</f>
        <v>10</v>
      </c>
      <c r="J8" s="10">
        <f>事業所一覧!J8</f>
        <v>0</v>
      </c>
      <c r="K8" s="10" t="str">
        <f>事業所一覧!K8</f>
        <v>●</v>
      </c>
      <c r="L8" s="10">
        <f>事業所一覧!L8</f>
        <v>10</v>
      </c>
      <c r="M8" s="10">
        <f>事業所一覧!M8</f>
        <v>0</v>
      </c>
      <c r="N8" s="10"/>
    </row>
    <row r="9" spans="1:53" ht="30" customHeight="1" x14ac:dyDescent="0.2">
      <c r="A9" s="10">
        <f>事業所一覧!A9</f>
        <v>2751120128</v>
      </c>
      <c r="B9" s="9" t="str">
        <f>事業所一覧!B9</f>
        <v>児童デイサービスばらの木</v>
      </c>
      <c r="C9" s="10" t="str">
        <f>事業所一覧!C9</f>
        <v>072-447-6960</v>
      </c>
      <c r="D9" s="10" t="str">
        <f>事業所一覧!D9</f>
        <v>072-447-6961</v>
      </c>
      <c r="E9" s="10" t="str">
        <f>事業所一覧!E9</f>
        <v>596-0001</v>
      </c>
      <c r="F9" s="9" t="str">
        <f>事業所一覧!F9</f>
        <v>岸和田市磯上町一丁目14番23号</v>
      </c>
      <c r="G9" s="9" t="str">
        <f>事業所一覧!G9</f>
        <v>株式会社百花</v>
      </c>
      <c r="H9" s="10" t="str">
        <f>事業所一覧!H9</f>
        <v>●</v>
      </c>
      <c r="I9" s="10">
        <f>事業所一覧!I9</f>
        <v>10</v>
      </c>
      <c r="J9" s="10">
        <f>事業所一覧!J9</f>
        <v>0</v>
      </c>
      <c r="K9" s="10" t="str">
        <f>事業所一覧!K9</f>
        <v>●</v>
      </c>
      <c r="L9" s="10">
        <f>事業所一覧!L9</f>
        <v>10</v>
      </c>
      <c r="M9" s="10">
        <f>事業所一覧!M9</f>
        <v>0</v>
      </c>
      <c r="N9" s="10"/>
    </row>
    <row r="10" spans="1:53" ht="30" customHeight="1" x14ac:dyDescent="0.2">
      <c r="A10" s="10">
        <f>事業所一覧!A10</f>
        <v>2751120144</v>
      </c>
      <c r="B10" s="9" t="str">
        <f>事業所一覧!B10</f>
        <v>キッズハウスなごみ家</v>
      </c>
      <c r="C10" s="10" t="str">
        <f>事業所一覧!C10</f>
        <v>072-468-6960</v>
      </c>
      <c r="D10" s="10" t="str">
        <f>事業所一覧!D10</f>
        <v>072-468-6961</v>
      </c>
      <c r="E10" s="10" t="str">
        <f>事業所一覧!E10</f>
        <v>596-0831</v>
      </c>
      <c r="F10" s="9" t="str">
        <f>事業所一覧!F10</f>
        <v>岸和田市畑町四丁目１番16号</v>
      </c>
      <c r="G10" s="9" t="str">
        <f>事業所一覧!G10</f>
        <v>アプリコットマネジメント株式会社</v>
      </c>
      <c r="H10" s="10" t="str">
        <f>事業所一覧!H10</f>
        <v>●</v>
      </c>
      <c r="I10" s="10">
        <f>事業所一覧!I10</f>
        <v>10</v>
      </c>
      <c r="J10" s="10">
        <f>事業所一覧!J10</f>
        <v>0</v>
      </c>
      <c r="K10" s="10" t="str">
        <f>事業所一覧!K10</f>
        <v>●</v>
      </c>
      <c r="L10" s="10">
        <f>事業所一覧!L10</f>
        <v>10</v>
      </c>
      <c r="M10" s="10">
        <f>事業所一覧!M10</f>
        <v>0</v>
      </c>
      <c r="N10" s="10"/>
    </row>
    <row r="11" spans="1:53" ht="30" customHeight="1" x14ac:dyDescent="0.2">
      <c r="A11" s="10">
        <f>事業所一覧!A11</f>
        <v>2751120151</v>
      </c>
      <c r="B11" s="9" t="str">
        <f>事業所一覧!B11</f>
        <v>運動＆学習療育あなたが宝モノ　岸和田堺町教室</v>
      </c>
      <c r="C11" s="10" t="str">
        <f>事業所一覧!C11</f>
        <v>072-433-1231</v>
      </c>
      <c r="D11" s="10" t="str">
        <f>事業所一覧!D11</f>
        <v>072-433-1241</v>
      </c>
      <c r="E11" s="10" t="str">
        <f>事業所一覧!E11</f>
        <v>596-0072</v>
      </c>
      <c r="F11" s="9" t="str">
        <f>事業所一覧!F11</f>
        <v>岸和田市堺町１番38号大起ビル３Ｆ</v>
      </c>
      <c r="G11" s="9" t="str">
        <f>事業所一覧!G11</f>
        <v>株式会社いのちの木</v>
      </c>
      <c r="H11" s="10" t="str">
        <f>事業所一覧!H11</f>
        <v>●</v>
      </c>
      <c r="I11" s="10">
        <f>事業所一覧!I11</f>
        <v>10</v>
      </c>
      <c r="J11" s="10">
        <f>事業所一覧!J11</f>
        <v>0</v>
      </c>
      <c r="K11" s="10" t="str">
        <f>事業所一覧!K11</f>
        <v>●</v>
      </c>
      <c r="L11" s="10">
        <f>事業所一覧!L11</f>
        <v>10</v>
      </c>
      <c r="M11" s="10" t="str">
        <f>事業所一覧!M11</f>
        <v>●</v>
      </c>
      <c r="N11" s="10"/>
    </row>
    <row r="12" spans="1:53" ht="30" customHeight="1" x14ac:dyDescent="0.2">
      <c r="A12" s="10">
        <f>事業所一覧!A12</f>
        <v>2751120177</v>
      </c>
      <c r="B12" s="9" t="str">
        <f>事業所一覧!B12</f>
        <v>ジェイキッズきりん</v>
      </c>
      <c r="C12" s="10" t="str">
        <f>事業所一覧!C12</f>
        <v>072-477-3535</v>
      </c>
      <c r="D12" s="10" t="str">
        <f>事業所一覧!D12</f>
        <v>072-457-5493</v>
      </c>
      <c r="E12" s="10" t="str">
        <f>事業所一覧!E12</f>
        <v>596-0825</v>
      </c>
      <c r="F12" s="9" t="str">
        <f>事業所一覧!F12</f>
        <v>岸和田市土生町2475-22</v>
      </c>
      <c r="G12" s="9" t="str">
        <f>事業所一覧!G12</f>
        <v>株式会社ジェイケア</v>
      </c>
      <c r="H12" s="10" t="str">
        <f>事業所一覧!H12</f>
        <v>●</v>
      </c>
      <c r="I12" s="10">
        <f>事業所一覧!I12</f>
        <v>10</v>
      </c>
      <c r="J12" s="10">
        <f>事業所一覧!J12</f>
        <v>0</v>
      </c>
      <c r="K12" s="10" t="str">
        <f>事業所一覧!K12</f>
        <v>●</v>
      </c>
      <c r="L12" s="10">
        <f>事業所一覧!L12</f>
        <v>10</v>
      </c>
      <c r="M12" s="10">
        <f>事業所一覧!M12</f>
        <v>0</v>
      </c>
      <c r="N12" s="10"/>
    </row>
    <row r="13" spans="1:53" ht="30" customHeight="1" x14ac:dyDescent="0.2">
      <c r="A13" s="10">
        <f>事業所一覧!A13</f>
        <v>2751120185</v>
      </c>
      <c r="B13" s="9" t="str">
        <f>事業所一覧!B13</f>
        <v>こどもランドなっつ</v>
      </c>
      <c r="C13" s="10" t="str">
        <f>事業所一覧!C13</f>
        <v>072-443-2261</v>
      </c>
      <c r="D13" s="10" t="str">
        <f>事業所一覧!D13</f>
        <v>072-443-2263</v>
      </c>
      <c r="E13" s="10" t="str">
        <f>事業所一覧!E13</f>
        <v>596-0816</v>
      </c>
      <c r="F13" s="9" t="str">
        <f>事業所一覧!F13</f>
        <v>岸和田市尾生町八丁目27番10号</v>
      </c>
      <c r="G13" s="9" t="str">
        <f>事業所一覧!G13</f>
        <v>株式会社ＮＵＴＳドリーム</v>
      </c>
      <c r="H13" s="10" t="str">
        <f>事業所一覧!H13</f>
        <v>●</v>
      </c>
      <c r="I13" s="10">
        <f>事業所一覧!I13</f>
        <v>10</v>
      </c>
      <c r="J13" s="10">
        <f>事業所一覧!J13</f>
        <v>0</v>
      </c>
      <c r="K13" s="10" t="str">
        <f>事業所一覧!K13</f>
        <v>●</v>
      </c>
      <c r="L13" s="10">
        <f>事業所一覧!L13</f>
        <v>10</v>
      </c>
      <c r="M13" s="10">
        <f>事業所一覧!M13</f>
        <v>0</v>
      </c>
      <c r="N13" s="10"/>
    </row>
    <row r="14" spans="1:53" ht="30" customHeight="1" x14ac:dyDescent="0.2">
      <c r="A14" s="10">
        <f>事業所一覧!A14</f>
        <v>2751120193</v>
      </c>
      <c r="B14" s="9" t="str">
        <f>事業所一覧!B14</f>
        <v>児童デイサービスばらの木アネックス</v>
      </c>
      <c r="C14" s="10" t="str">
        <f>事業所一覧!C14</f>
        <v>072-447-6088</v>
      </c>
      <c r="D14" s="10" t="str">
        <f>事業所一覧!D14</f>
        <v>072-447-6089</v>
      </c>
      <c r="E14" s="10" t="str">
        <f>事業所一覧!E14</f>
        <v>596-0045</v>
      </c>
      <c r="F14" s="9" t="str">
        <f>事業所一覧!F14</f>
        <v>岸和田市別所町二丁目３番２号</v>
      </c>
      <c r="G14" s="9" t="str">
        <f>事業所一覧!G14</f>
        <v>株式会社百花</v>
      </c>
      <c r="H14" s="10" t="str">
        <f>事業所一覧!H14</f>
        <v>●</v>
      </c>
      <c r="I14" s="10">
        <f>事業所一覧!I14</f>
        <v>10</v>
      </c>
      <c r="J14" s="10">
        <f>事業所一覧!J14</f>
        <v>0</v>
      </c>
      <c r="K14" s="10" t="str">
        <f>事業所一覧!K14</f>
        <v>●</v>
      </c>
      <c r="L14" s="10">
        <f>事業所一覧!L14</f>
        <v>10</v>
      </c>
      <c r="M14" s="10">
        <f>事業所一覧!M14</f>
        <v>0</v>
      </c>
      <c r="N14" s="10"/>
    </row>
    <row r="15" spans="1:53" ht="30" customHeight="1" x14ac:dyDescent="0.2">
      <c r="A15" s="10">
        <f>事業所一覧!A15</f>
        <v>2751120201</v>
      </c>
      <c r="B15" s="9" t="str">
        <f>事業所一覧!B15</f>
        <v>放課後デイサービスつじい</v>
      </c>
      <c r="C15" s="10" t="str">
        <f>事業所一覧!C15</f>
        <v>072-479-4182</v>
      </c>
      <c r="D15" s="10" t="str">
        <f>事業所一覧!D15</f>
        <v>072-479-4183</v>
      </c>
      <c r="E15" s="10" t="str">
        <f>事業所一覧!E15</f>
        <v>596-0816</v>
      </c>
      <c r="F15" s="9" t="str">
        <f>事業所一覧!F15</f>
        <v>岸和田市尾生町三丁目３番50号</v>
      </c>
      <c r="G15" s="9" t="str">
        <f>事業所一覧!G15</f>
        <v>株式会社文衛門</v>
      </c>
      <c r="H15" s="10" t="str">
        <f>事業所一覧!H15</f>
        <v>●</v>
      </c>
      <c r="I15" s="10">
        <f>事業所一覧!I15</f>
        <v>10</v>
      </c>
      <c r="J15" s="10">
        <f>事業所一覧!J15</f>
        <v>0</v>
      </c>
      <c r="K15" s="10" t="str">
        <f>事業所一覧!K15</f>
        <v>●</v>
      </c>
      <c r="L15" s="10">
        <f>事業所一覧!L15</f>
        <v>10</v>
      </c>
      <c r="M15" s="10">
        <f>事業所一覧!M15</f>
        <v>0</v>
      </c>
      <c r="N15" s="10"/>
    </row>
    <row r="16" spans="1:53" ht="30" customHeight="1" x14ac:dyDescent="0.2">
      <c r="A16" s="10">
        <f>事業所一覧!A16</f>
        <v>2751120219</v>
      </c>
      <c r="B16" s="9" t="str">
        <f>事業所一覧!B16</f>
        <v>放課後デイサービス・ふれあい泉</v>
      </c>
      <c r="C16" s="10" t="str">
        <f>事業所一覧!C16</f>
        <v>072-440-2752</v>
      </c>
      <c r="D16" s="10" t="str">
        <f>事業所一覧!D16</f>
        <v>072-440-2753</v>
      </c>
      <c r="E16" s="10" t="str">
        <f>事業所一覧!E16</f>
        <v>596-0002</v>
      </c>
      <c r="F16" s="9" t="str">
        <f>事業所一覧!F16</f>
        <v>岸和田市吉井町二丁目12番21号</v>
      </c>
      <c r="G16" s="9" t="str">
        <f>事業所一覧!G16</f>
        <v>特定非営利活動法人ふれあい泉</v>
      </c>
      <c r="H16" s="10">
        <f>事業所一覧!H16</f>
        <v>0</v>
      </c>
      <c r="I16" s="10">
        <f>事業所一覧!I16</f>
        <v>0</v>
      </c>
      <c r="J16" s="10">
        <f>事業所一覧!J16</f>
        <v>0</v>
      </c>
      <c r="K16" s="10" t="str">
        <f>事業所一覧!K16</f>
        <v>●</v>
      </c>
      <c r="L16" s="10">
        <f>事業所一覧!L16</f>
        <v>10</v>
      </c>
      <c r="M16" s="10">
        <f>事業所一覧!M16</f>
        <v>0</v>
      </c>
      <c r="N16" s="10"/>
    </row>
    <row r="17" spans="1:14" ht="30" customHeight="1" x14ac:dyDescent="0.2">
      <c r="A17" s="10">
        <f>事業所一覧!A17</f>
        <v>2751120227</v>
      </c>
      <c r="B17" s="9" t="str">
        <f>事業所一覧!B17</f>
        <v>こどもハウスだんぼ</v>
      </c>
      <c r="C17" s="10" t="str">
        <f>事業所一覧!C17</f>
        <v>072-493-8326</v>
      </c>
      <c r="D17" s="10" t="str">
        <f>事業所一覧!D17</f>
        <v>072-493-8327</v>
      </c>
      <c r="E17" s="10" t="str">
        <f>事業所一覧!E17</f>
        <v>596-0814</v>
      </c>
      <c r="F17" s="9" t="str">
        <f>事業所一覧!F17</f>
        <v>岸和田市岡山町35番地の２　トニワンハイツ岡山102号室</v>
      </c>
      <c r="G17" s="9" t="str">
        <f>事業所一覧!G17</f>
        <v>株式会社ＮＵＴＳドリーム</v>
      </c>
      <c r="H17" s="10" t="str">
        <f>事業所一覧!H17</f>
        <v>☆</v>
      </c>
      <c r="I17" s="10">
        <f>事業所一覧!I17</f>
        <v>5</v>
      </c>
      <c r="J17" s="10">
        <f>事業所一覧!J17</f>
        <v>0</v>
      </c>
      <c r="K17" s="10" t="str">
        <f>事業所一覧!K17</f>
        <v>☆</v>
      </c>
      <c r="L17" s="10">
        <f>事業所一覧!L17</f>
        <v>5</v>
      </c>
      <c r="M17" s="10">
        <f>事業所一覧!M17</f>
        <v>0</v>
      </c>
      <c r="N17" s="10"/>
    </row>
    <row r="18" spans="1:14" ht="30" customHeight="1" x14ac:dyDescent="0.2">
      <c r="A18" s="10">
        <f>事業所一覧!A18</f>
        <v>2751120243</v>
      </c>
      <c r="B18" s="9" t="str">
        <f>事業所一覧!B18</f>
        <v>アリス</v>
      </c>
      <c r="C18" s="10" t="str">
        <f>事業所一覧!C18</f>
        <v>072-479-5670</v>
      </c>
      <c r="D18" s="10" t="str">
        <f>事業所一覧!D18</f>
        <v>072-479-5671</v>
      </c>
      <c r="E18" s="10" t="str">
        <f>事業所一覧!E18</f>
        <v>596-0823</v>
      </c>
      <c r="F18" s="9" t="str">
        <f>事業所一覧!F18</f>
        <v>岸和田市下松町三丁目４番１号Ａ棟102号、104号、105号</v>
      </c>
      <c r="G18" s="9" t="str">
        <f>事業所一覧!G18</f>
        <v>合同会社アーリーケア</v>
      </c>
      <c r="H18" s="10" t="str">
        <f>事業所一覧!H18</f>
        <v>●</v>
      </c>
      <c r="I18" s="10">
        <f>事業所一覧!I18</f>
        <v>10</v>
      </c>
      <c r="J18" s="10">
        <f>事業所一覧!J18</f>
        <v>0</v>
      </c>
      <c r="K18" s="10" t="str">
        <f>事業所一覧!K18</f>
        <v>●</v>
      </c>
      <c r="L18" s="10">
        <f>事業所一覧!L18</f>
        <v>10</v>
      </c>
      <c r="M18" s="10" t="str">
        <f>事業所一覧!M18</f>
        <v>●</v>
      </c>
      <c r="N18" s="10"/>
    </row>
    <row r="19" spans="1:14" ht="30" customHeight="1" x14ac:dyDescent="0.2">
      <c r="A19" s="10">
        <f>事業所一覧!A19</f>
        <v>2751120268</v>
      </c>
      <c r="B19" s="9" t="str">
        <f>事業所一覧!B19</f>
        <v>キッズハウスなごみ家土生</v>
      </c>
      <c r="C19" s="10" t="str">
        <f>事業所一覧!C19</f>
        <v>072-428-7550</v>
      </c>
      <c r="D19" s="10" t="str">
        <f>事業所一覧!D19</f>
        <v>072-428-7553</v>
      </c>
      <c r="E19" s="10" t="str">
        <f>事業所一覧!E19</f>
        <v>596-0825</v>
      </c>
      <c r="F19" s="9" t="str">
        <f>事業所一覧!F19</f>
        <v>岸和田市土生町九丁目11番11号</v>
      </c>
      <c r="G19" s="9" t="str">
        <f>事業所一覧!G19</f>
        <v>アプリコットマネジメント株式会社</v>
      </c>
      <c r="H19" s="10" t="str">
        <f>事業所一覧!H19</f>
        <v>●</v>
      </c>
      <c r="I19" s="10">
        <f>事業所一覧!I19</f>
        <v>10</v>
      </c>
      <c r="J19" s="10">
        <f>事業所一覧!J19</f>
        <v>0</v>
      </c>
      <c r="K19" s="10" t="str">
        <f>事業所一覧!K19</f>
        <v>●</v>
      </c>
      <c r="L19" s="10">
        <f>事業所一覧!L19</f>
        <v>10</v>
      </c>
      <c r="M19" s="10">
        <f>事業所一覧!M19</f>
        <v>0</v>
      </c>
      <c r="N19" s="10"/>
    </row>
    <row r="20" spans="1:14" ht="30" customHeight="1" x14ac:dyDescent="0.2">
      <c r="A20" s="10">
        <f>事業所一覧!A20</f>
        <v>2751120276</v>
      </c>
      <c r="B20" s="9" t="str">
        <f>事業所一覧!B20</f>
        <v>児童福祉サービスＬａｒｉｍａｒ Arch</v>
      </c>
      <c r="C20" s="10" t="str">
        <f>事業所一覧!C20</f>
        <v>072-443-1331</v>
      </c>
      <c r="D20" s="10" t="str">
        <f>事業所一覧!D20</f>
        <v>072-443-1332</v>
      </c>
      <c r="E20" s="10" t="str">
        <f>事業所一覧!E20</f>
        <v>596-0003</v>
      </c>
      <c r="F20" s="9" t="str">
        <f>事業所一覧!F20</f>
        <v>岸和田市中井町二丁目８番31号</v>
      </c>
      <c r="G20" s="9" t="str">
        <f>事業所一覧!G20</f>
        <v>ＮＰＯ法人児童福祉サービスＬａｒｉｍａｒ</v>
      </c>
      <c r="H20" s="10">
        <f>事業所一覧!H20</f>
        <v>0</v>
      </c>
      <c r="I20" s="10">
        <f>事業所一覧!I20</f>
        <v>0</v>
      </c>
      <c r="J20" s="10">
        <f>事業所一覧!J20</f>
        <v>0</v>
      </c>
      <c r="K20" s="10" t="str">
        <f>事業所一覧!K20</f>
        <v>●</v>
      </c>
      <c r="L20" s="10">
        <f>事業所一覧!L20</f>
        <v>10</v>
      </c>
      <c r="M20" s="10">
        <f>事業所一覧!M20</f>
        <v>0</v>
      </c>
      <c r="N20" s="10"/>
    </row>
    <row r="21" spans="1:14" ht="30" customHeight="1" x14ac:dyDescent="0.2">
      <c r="A21" s="10">
        <f>事業所一覧!A21</f>
        <v>2751120284</v>
      </c>
      <c r="B21" s="9" t="str">
        <f>事業所一覧!B21</f>
        <v>発達支援教室レッツ</v>
      </c>
      <c r="C21" s="10" t="str">
        <f>事業所一覧!C21</f>
        <v>072-477-5974</v>
      </c>
      <c r="D21" s="10" t="str">
        <f>事業所一覧!D21</f>
        <v>050-3730-7560</v>
      </c>
      <c r="E21" s="10" t="str">
        <f>事業所一覧!E21</f>
        <v>596-0823</v>
      </c>
      <c r="F21" s="9" t="str">
        <f>事業所一覧!F21</f>
        <v>岸和田市下松町三丁目５番11号</v>
      </c>
      <c r="G21" s="9" t="str">
        <f>事業所一覧!G21</f>
        <v>一般社団法人ライトアップ</v>
      </c>
      <c r="H21" s="10">
        <f>事業所一覧!H21</f>
        <v>0</v>
      </c>
      <c r="I21" s="10">
        <f>事業所一覧!I21</f>
        <v>0</v>
      </c>
      <c r="J21" s="10">
        <f>事業所一覧!J21</f>
        <v>0</v>
      </c>
      <c r="K21" s="10" t="str">
        <f>事業所一覧!K21</f>
        <v>●</v>
      </c>
      <c r="L21" s="10">
        <f>事業所一覧!L21</f>
        <v>10</v>
      </c>
      <c r="M21" s="10" t="str">
        <f>事業所一覧!M21</f>
        <v>●</v>
      </c>
      <c r="N21" s="10"/>
    </row>
    <row r="22" spans="1:14" ht="30" customHeight="1" x14ac:dyDescent="0.2">
      <c r="A22" s="10">
        <f>事業所一覧!A22</f>
        <v>2751120318</v>
      </c>
      <c r="B22" s="9" t="str">
        <f>事業所一覧!B22</f>
        <v>児童発達支援・放課後等デイサービスＨＵＧＳ</v>
      </c>
      <c r="C22" s="10" t="str">
        <f>事業所一覧!C22</f>
        <v>072-430-1160</v>
      </c>
      <c r="D22" s="10" t="str">
        <f>事業所一覧!D22</f>
        <v>072-430-1161</v>
      </c>
      <c r="E22" s="10" t="str">
        <f>事業所一覧!E22</f>
        <v>596-0047</v>
      </c>
      <c r="F22" s="9" t="str">
        <f>事業所一覧!F22</f>
        <v>岸和田市上野町東10番39号１階</v>
      </c>
      <c r="G22" s="9" t="str">
        <f>事業所一覧!G22</f>
        <v>株式会社オキシテック</v>
      </c>
      <c r="H22" s="10" t="str">
        <f>事業所一覧!H22</f>
        <v>●</v>
      </c>
      <c r="I22" s="10">
        <f>事業所一覧!I22</f>
        <v>10</v>
      </c>
      <c r="J22" s="10">
        <f>事業所一覧!J22</f>
        <v>0</v>
      </c>
      <c r="K22" s="10" t="str">
        <f>事業所一覧!K22</f>
        <v>●</v>
      </c>
      <c r="L22" s="10">
        <f>事業所一覧!L22</f>
        <v>10</v>
      </c>
      <c r="M22" s="10">
        <f>事業所一覧!M22</f>
        <v>0</v>
      </c>
      <c r="N22" s="10"/>
    </row>
    <row r="23" spans="1:14" ht="30" customHeight="1" x14ac:dyDescent="0.2">
      <c r="A23" s="10">
        <f>事業所一覧!A23</f>
        <v>2751120334</v>
      </c>
      <c r="B23" s="9" t="str">
        <f>事業所一覧!B23</f>
        <v>多機能型事業所　子どもの森</v>
      </c>
      <c r="C23" s="10" t="str">
        <f>事業所一覧!C23</f>
        <v>072-424-2872</v>
      </c>
      <c r="D23" s="10" t="str">
        <f>事業所一覧!D23</f>
        <v>072-424-2872</v>
      </c>
      <c r="E23" s="10" t="str">
        <f>事業所一覧!E23</f>
        <v>596-0805</v>
      </c>
      <c r="F23" s="9" t="str">
        <f>事業所一覧!F23</f>
        <v>岸和田市田治米町13番地の４</v>
      </c>
      <c r="G23" s="9" t="str">
        <f>事業所一覧!G23</f>
        <v>一般社団法人子どもの森</v>
      </c>
      <c r="H23" s="10" t="str">
        <f>事業所一覧!H23</f>
        <v>●</v>
      </c>
      <c r="I23" s="10">
        <f>事業所一覧!I23</f>
        <v>10</v>
      </c>
      <c r="J23" s="10" t="str">
        <f>事業所一覧!J23</f>
        <v>●</v>
      </c>
      <c r="K23" s="10" t="str">
        <f>事業所一覧!K23</f>
        <v>●</v>
      </c>
      <c r="L23" s="10">
        <f>事業所一覧!L23</f>
        <v>10</v>
      </c>
      <c r="M23" s="10" t="str">
        <f>事業所一覧!M23</f>
        <v>●</v>
      </c>
      <c r="N23" s="10"/>
    </row>
    <row r="24" spans="1:14" ht="30" customHeight="1" x14ac:dyDescent="0.2">
      <c r="A24" s="10">
        <f>事業所一覧!A24</f>
        <v>2751320140</v>
      </c>
      <c r="B24" s="9" t="str">
        <f>事業所一覧!B24</f>
        <v>児童発達支援・放課後等デイサービス陽（ひなた）</v>
      </c>
      <c r="C24" s="10" t="str">
        <f>事業所一覧!C24</f>
        <v>072-438-2275</v>
      </c>
      <c r="D24" s="10" t="str">
        <f>事業所一覧!D24</f>
        <v>072-438-2275</v>
      </c>
      <c r="E24" s="10" t="str">
        <f>事業所一覧!E24</f>
        <v>596-0056</v>
      </c>
      <c r="F24" s="9" t="str">
        <f>事業所一覧!F24</f>
        <v>岸和田市北町10番7号</v>
      </c>
      <c r="G24" s="9" t="str">
        <f>事業所一覧!G24</f>
        <v>株式会社藤企画</v>
      </c>
      <c r="H24" s="10" t="str">
        <f>事業所一覧!H24</f>
        <v>●</v>
      </c>
      <c r="I24" s="10">
        <f>事業所一覧!I24</f>
        <v>10</v>
      </c>
      <c r="J24" s="10">
        <f>事業所一覧!J24</f>
        <v>0</v>
      </c>
      <c r="K24" s="10" t="str">
        <f>事業所一覧!K24</f>
        <v>●</v>
      </c>
      <c r="L24" s="10">
        <f>事業所一覧!L24</f>
        <v>10</v>
      </c>
      <c r="M24" s="10">
        <f>事業所一覧!M24</f>
        <v>0</v>
      </c>
      <c r="N24" s="10"/>
    </row>
    <row r="25" spans="1:14" ht="30" customHeight="1" x14ac:dyDescent="0.2">
      <c r="A25" s="10">
        <f>事業所一覧!A25</f>
        <v>2751120342</v>
      </c>
      <c r="B25" s="9" t="str">
        <f>事業所一覧!B25</f>
        <v>清流の家　岸和田</v>
      </c>
      <c r="C25" s="10" t="str">
        <f>事業所一覧!C25</f>
        <v>072-420-0020</v>
      </c>
      <c r="D25" s="10" t="str">
        <f>事業所一覧!D25</f>
        <v>072-420-0021</v>
      </c>
      <c r="E25" s="10" t="str">
        <f>事業所一覧!E25</f>
        <v>596-0827</v>
      </c>
      <c r="F25" s="9" t="str">
        <f>事業所一覧!F25</f>
        <v>岸和田市上松町457－１</v>
      </c>
      <c r="G25" s="9" t="str">
        <f>事業所一覧!G25</f>
        <v>合同会社哲人社</v>
      </c>
      <c r="H25" s="10" t="str">
        <f>事業所一覧!H25</f>
        <v>●</v>
      </c>
      <c r="I25" s="10">
        <f>事業所一覧!I25</f>
        <v>10</v>
      </c>
      <c r="J25" s="10">
        <f>事業所一覧!J25</f>
        <v>0</v>
      </c>
      <c r="K25" s="10" t="str">
        <f>事業所一覧!K25</f>
        <v>●</v>
      </c>
      <c r="L25" s="10">
        <f>事業所一覧!L25</f>
        <v>10</v>
      </c>
      <c r="M25" s="10">
        <f>事業所一覧!M25</f>
        <v>0</v>
      </c>
      <c r="N25" s="10"/>
    </row>
    <row r="26" spans="1:14" ht="30" customHeight="1" x14ac:dyDescent="0.2">
      <c r="A26" s="10">
        <f>事業所一覧!A26</f>
        <v>2751120367</v>
      </c>
      <c r="B26" s="9" t="str">
        <f>事業所一覧!B26</f>
        <v>進学＆就職支援あなたが宝モノ岸和田沼町教室</v>
      </c>
      <c r="C26" s="10" t="str">
        <f>事業所一覧!C26</f>
        <v>072-433-5266</v>
      </c>
      <c r="D26" s="10" t="str">
        <f>事業所一覧!D26</f>
        <v>072-433-5277</v>
      </c>
      <c r="E26" s="10" t="str">
        <f>事業所一覧!E26</f>
        <v>596-0053</v>
      </c>
      <c r="F26" s="9" t="str">
        <f>事業所一覧!F26</f>
        <v>岸和田市沼町18番1号川長ビル２F</v>
      </c>
      <c r="G26" s="9" t="str">
        <f>事業所一覧!G26</f>
        <v>株式会社いのちの木</v>
      </c>
      <c r="H26" s="10" t="str">
        <f>事業所一覧!H26</f>
        <v>●</v>
      </c>
      <c r="I26" s="10">
        <f>事業所一覧!I26</f>
        <v>10</v>
      </c>
      <c r="J26" s="10">
        <f>事業所一覧!J26</f>
        <v>0</v>
      </c>
      <c r="K26" s="10" t="str">
        <f>事業所一覧!K26</f>
        <v>●</v>
      </c>
      <c r="L26" s="10">
        <f>事業所一覧!L26</f>
        <v>10</v>
      </c>
      <c r="M26" s="10" t="str">
        <f>事業所一覧!M26</f>
        <v>●</v>
      </c>
      <c r="N26" s="10"/>
    </row>
    <row r="27" spans="1:14" ht="30" customHeight="1" x14ac:dyDescent="0.2">
      <c r="A27" s="10">
        <f>事業所一覧!A27</f>
        <v>2751120375</v>
      </c>
      <c r="B27" s="9" t="str">
        <f>事業所一覧!B27</f>
        <v>児童デイサービスくれよん下池田</v>
      </c>
      <c r="C27" s="10" t="str">
        <f>事業所一覧!C27</f>
        <v>072-441-1717</v>
      </c>
      <c r="D27" s="10" t="str">
        <f>事業所一覧!D27</f>
        <v>072-441-1919</v>
      </c>
      <c r="E27" s="10" t="str">
        <f>事業所一覧!E27</f>
        <v>596-0811</v>
      </c>
      <c r="F27" s="9" t="str">
        <f>事業所一覧!F27</f>
        <v>岸和田市下池田町一丁目６番17号</v>
      </c>
      <c r="G27" s="9" t="str">
        <f>事業所一覧!G27</f>
        <v>有限会社サプラス</v>
      </c>
      <c r="H27" s="10" t="str">
        <f>事業所一覧!H27</f>
        <v>●</v>
      </c>
      <c r="I27" s="10">
        <f>事業所一覧!I27</f>
        <v>10</v>
      </c>
      <c r="J27" s="10">
        <f>事業所一覧!J27</f>
        <v>0</v>
      </c>
      <c r="K27" s="10" t="str">
        <f>事業所一覧!K27</f>
        <v>●</v>
      </c>
      <c r="L27" s="10">
        <f>事業所一覧!L27</f>
        <v>10</v>
      </c>
      <c r="M27" s="10">
        <f>事業所一覧!M27</f>
        <v>0</v>
      </c>
      <c r="N27" s="10"/>
    </row>
    <row r="28" spans="1:14" ht="30" customHeight="1" x14ac:dyDescent="0.2">
      <c r="A28" s="10">
        <f>事業所一覧!A28</f>
        <v>2751120383</v>
      </c>
      <c r="B28" s="9" t="str">
        <f>事業所一覧!B28</f>
        <v>放課後児童デイサービスくれよん</v>
      </c>
      <c r="C28" s="10" t="str">
        <f>事業所一覧!C28</f>
        <v>072-448-6611</v>
      </c>
      <c r="D28" s="10" t="str">
        <f>事業所一覧!D28</f>
        <v>072-448-6612</v>
      </c>
      <c r="E28" s="10" t="str">
        <f>事業所一覧!E28</f>
        <v>596-0821</v>
      </c>
      <c r="F28" s="9" t="str">
        <f>事業所一覧!F28</f>
        <v>岸和田市小松里町874番地３</v>
      </c>
      <c r="G28" s="9" t="str">
        <f>事業所一覧!G28</f>
        <v>有限会社サプラス</v>
      </c>
      <c r="H28" s="10" t="str">
        <f>事業所一覧!H28</f>
        <v>●</v>
      </c>
      <c r="I28" s="10">
        <f>事業所一覧!I28</f>
        <v>10</v>
      </c>
      <c r="J28" s="10">
        <f>事業所一覧!J28</f>
        <v>0</v>
      </c>
      <c r="K28" s="10" t="str">
        <f>事業所一覧!K28</f>
        <v>●</v>
      </c>
      <c r="L28" s="10">
        <f>事業所一覧!L28</f>
        <v>10</v>
      </c>
      <c r="M28" s="10">
        <f>事業所一覧!M28</f>
        <v>0</v>
      </c>
      <c r="N28" s="10"/>
    </row>
    <row r="29" spans="1:14" ht="30" customHeight="1" x14ac:dyDescent="0.2">
      <c r="A29" s="11">
        <v>2751120425</v>
      </c>
      <c r="B29" s="9" t="str">
        <f>事業所一覧!B29</f>
        <v>放課後等デイサービス・児童発達支援　ひなたきっず</v>
      </c>
      <c r="C29" s="10" t="str">
        <f>事業所一覧!C29</f>
        <v>０７２－４３７－１０１１</v>
      </c>
      <c r="D29" s="10" t="str">
        <f>事業所一覧!D29</f>
        <v>０７２－４３７－１０１１</v>
      </c>
      <c r="E29" s="10" t="str">
        <f>事業所一覧!E29</f>
        <v>５９６－００３５</v>
      </c>
      <c r="F29" s="9" t="str">
        <f>事業所一覧!F29</f>
        <v>岸和田市春木泉町10番33号　宮城ビル１階</v>
      </c>
      <c r="G29" s="9" t="str">
        <f>事業所一覧!G29</f>
        <v>株式会社スズヤ</v>
      </c>
      <c r="H29" s="11" t="s">
        <v>3166</v>
      </c>
      <c r="I29" s="11">
        <v>10</v>
      </c>
      <c r="J29" s="12"/>
      <c r="K29" s="10" t="str">
        <f>事業所一覧!K29</f>
        <v>●</v>
      </c>
      <c r="L29" s="10">
        <f>事業所一覧!L29</f>
        <v>10</v>
      </c>
      <c r="M29" s="10">
        <f>事業所一覧!M29</f>
        <v>0</v>
      </c>
      <c r="N29" s="8"/>
    </row>
    <row r="30" spans="1:14" ht="30" customHeight="1" x14ac:dyDescent="0.2">
      <c r="A30" s="11">
        <v>2751120433</v>
      </c>
      <c r="B30" s="9" t="str">
        <f>事業所一覧!B30</f>
        <v>児童発達支援・放課後等デイサービスＯｈａｎａ・Pono</v>
      </c>
      <c r="C30" s="10" t="str">
        <f>事業所一覧!C30</f>
        <v>０７２－４９６－６７８２</v>
      </c>
      <c r="D30" s="10" t="str">
        <f>事業所一覧!D30</f>
        <v>０７２－４９６－６７８２</v>
      </c>
      <c r="E30" s="10" t="str">
        <f>事業所一覧!E30</f>
        <v>５９６－００２３</v>
      </c>
      <c r="F30" s="9" t="str">
        <f>事業所一覧!F30</f>
        <v>岸和田市八幡町１番10号１階</v>
      </c>
      <c r="G30" s="9" t="str">
        <f>事業所一覧!G30</f>
        <v>合同会社Ohana</v>
      </c>
      <c r="H30" s="11" t="s">
        <v>3166</v>
      </c>
      <c r="I30" s="11">
        <v>10</v>
      </c>
      <c r="J30" s="12"/>
      <c r="K30" s="10" t="str">
        <f>事業所一覧!K30</f>
        <v>●</v>
      </c>
      <c r="L30" s="10">
        <f>事業所一覧!L30</f>
        <v>10</v>
      </c>
      <c r="M30" s="10">
        <f>事業所一覧!M30</f>
        <v>0</v>
      </c>
      <c r="N30" s="8"/>
    </row>
    <row r="31" spans="1:14" ht="30" customHeight="1" x14ac:dyDescent="0.2">
      <c r="A31" s="10">
        <f>事業所一覧!A31</f>
        <v>2751120441</v>
      </c>
      <c r="B31" s="9" t="str">
        <f>事業所一覧!B31</f>
        <v>児童デイサービス　パピプケア</v>
      </c>
      <c r="C31" s="10" t="str">
        <f>事業所一覧!C31</f>
        <v>072-493-4140</v>
      </c>
      <c r="D31" s="10" t="str">
        <f>事業所一覧!D31</f>
        <v>072-493-4141</v>
      </c>
      <c r="E31" s="10" t="str">
        <f>事業所一覧!E31</f>
        <v>596-0823</v>
      </c>
      <c r="F31" s="9" t="str">
        <f>事業所一覧!F31</f>
        <v>岸和田市下松町5062番地</v>
      </c>
      <c r="G31" s="9" t="str">
        <f>事業所一覧!G31</f>
        <v>株式会社The First</v>
      </c>
      <c r="H31" s="10" t="str">
        <f>事業所一覧!H31</f>
        <v>●</v>
      </c>
      <c r="I31" s="10">
        <f>事業所一覧!I31</f>
        <v>10</v>
      </c>
      <c r="J31" s="10">
        <f>事業所一覧!J31</f>
        <v>0</v>
      </c>
      <c r="K31" s="10">
        <f>事業所一覧!K31</f>
        <v>0</v>
      </c>
      <c r="L31" s="10">
        <f>事業所一覧!L31</f>
        <v>0</v>
      </c>
      <c r="M31" s="10">
        <f>事業所一覧!M31</f>
        <v>0</v>
      </c>
      <c r="N31" s="10"/>
    </row>
    <row r="32" spans="1:14" ht="30" customHeight="1" x14ac:dyDescent="0.2">
      <c r="A32" s="10">
        <f>事業所一覧!A32</f>
        <v>2751120466</v>
      </c>
      <c r="B32" s="9" t="str">
        <f>事業所一覧!B32</f>
        <v>フタール岸和田</v>
      </c>
      <c r="C32" s="10" t="str">
        <f>事業所一覧!C32</f>
        <v>072-430-3110</v>
      </c>
      <c r="D32" s="10" t="str">
        <f>事業所一覧!D32</f>
        <v>072-430-3111</v>
      </c>
      <c r="E32" s="10" t="str">
        <f>事業所一覧!E32</f>
        <v>596-0045</v>
      </c>
      <c r="F32" s="9" t="str">
        <f>事業所一覧!F32</f>
        <v>岸和田市別所町一丁目14番28号　Ｋ・ル・フタールビル３階・５階</v>
      </c>
      <c r="G32" s="9" t="str">
        <f>事業所一覧!G32</f>
        <v>株式会社アップサポート</v>
      </c>
      <c r="H32" s="10" t="str">
        <f>事業所一覧!H32</f>
        <v>●</v>
      </c>
      <c r="I32" s="10">
        <f>事業所一覧!I32</f>
        <v>10</v>
      </c>
      <c r="J32" s="10">
        <f>事業所一覧!J32</f>
        <v>0</v>
      </c>
      <c r="K32" s="10" t="str">
        <f>事業所一覧!K32</f>
        <v>●</v>
      </c>
      <c r="L32" s="10">
        <f>事業所一覧!L32</f>
        <v>10</v>
      </c>
      <c r="M32" s="10">
        <f>事業所一覧!M32</f>
        <v>0</v>
      </c>
      <c r="N32" s="10"/>
    </row>
    <row r="33" spans="1:14" ht="30" customHeight="1" x14ac:dyDescent="0.2">
      <c r="A33" s="10">
        <f>事業所一覧!A33</f>
        <v>2751120482</v>
      </c>
      <c r="B33" s="9" t="str">
        <f>事業所一覧!B33</f>
        <v>児童デイサービス　こもっこ　岸和田</v>
      </c>
      <c r="C33" s="10" t="str">
        <f>事業所一覧!C33</f>
        <v>072-479-8842</v>
      </c>
      <c r="D33" s="10" t="str">
        <f>事業所一覧!D33</f>
        <v>072-479-8843</v>
      </c>
      <c r="E33" s="10" t="str">
        <f>事業所一覧!E33</f>
        <v>596-0821</v>
      </c>
      <c r="F33" s="9" t="str">
        <f>事業所一覧!F33</f>
        <v>岸和田市小松里町2076番</v>
      </c>
      <c r="G33" s="9" t="str">
        <f>事業所一覧!G33</f>
        <v>株式会社　栄拓</v>
      </c>
      <c r="H33" s="10" t="str">
        <f>事業所一覧!H33</f>
        <v>☆</v>
      </c>
      <c r="I33" s="10">
        <f>事業所一覧!I33</f>
        <v>5</v>
      </c>
      <c r="J33" s="10">
        <f>事業所一覧!J33</f>
        <v>0</v>
      </c>
      <c r="K33" s="10" t="str">
        <f>事業所一覧!K33</f>
        <v>☆</v>
      </c>
      <c r="L33" s="10">
        <f>事業所一覧!L33</f>
        <v>5</v>
      </c>
      <c r="M33" s="10">
        <f>事業所一覧!M33</f>
        <v>0</v>
      </c>
      <c r="N33" s="10"/>
    </row>
    <row r="34" spans="1:14" ht="30" customHeight="1" x14ac:dyDescent="0.2">
      <c r="A34" s="10">
        <f>事業所一覧!A34</f>
        <v>2751120474</v>
      </c>
      <c r="B34" s="9" t="str">
        <f>事業所一覧!B34</f>
        <v>ファーストクラス久米田校</v>
      </c>
      <c r="C34" s="10" t="str">
        <f>事業所一覧!C34</f>
        <v>072-441-2361</v>
      </c>
      <c r="D34" s="10" t="str">
        <f>事業所一覧!D34</f>
        <v>072-441-2361</v>
      </c>
      <c r="E34" s="10" t="str">
        <f>事業所一覧!E34</f>
        <v>596-0812</v>
      </c>
      <c r="F34" s="9" t="str">
        <f>事業所一覧!F34</f>
        <v>岸和田市大町475番地の19久米田ショッピングセンター201号室</v>
      </c>
      <c r="G34" s="9" t="str">
        <f>事業所一覧!G34</f>
        <v>株式会社フルスイングリージェンシー</v>
      </c>
      <c r="H34" s="10" t="str">
        <f>事業所一覧!H34</f>
        <v>●</v>
      </c>
      <c r="I34" s="10">
        <f>事業所一覧!I34</f>
        <v>10</v>
      </c>
      <c r="J34" s="10">
        <f>事業所一覧!J34</f>
        <v>0</v>
      </c>
      <c r="K34" s="10" t="str">
        <f>事業所一覧!K34</f>
        <v>●</v>
      </c>
      <c r="L34" s="10">
        <f>事業所一覧!L34</f>
        <v>10</v>
      </c>
      <c r="M34" s="10">
        <f>事業所一覧!M34</f>
        <v>0</v>
      </c>
      <c r="N34" s="10"/>
    </row>
    <row r="35" spans="1:14" ht="30" customHeight="1" x14ac:dyDescent="0.2">
      <c r="A35" s="10">
        <f>事業所一覧!A35</f>
        <v>2751120490</v>
      </c>
      <c r="B35" s="9" t="str">
        <f>事業所一覧!B35</f>
        <v>ふりすくもーど</v>
      </c>
      <c r="C35" s="10" t="str">
        <f>事業所一覧!C35</f>
        <v>072-445-8822</v>
      </c>
      <c r="D35" s="10" t="str">
        <f>事業所一覧!D35</f>
        <v>072-445-8811</v>
      </c>
      <c r="E35" s="10" t="str">
        <f>事業所一覧!E35</f>
        <v>596-0813</v>
      </c>
      <c r="F35" s="9" t="str">
        <f>事業所一覧!F35</f>
        <v>岸和田市池尻町211</v>
      </c>
      <c r="G35" s="9" t="str">
        <f>事業所一覧!G35</f>
        <v>株式会社ミヤシタ</v>
      </c>
      <c r="H35" s="10" t="str">
        <f>事業所一覧!H35</f>
        <v>●</v>
      </c>
      <c r="I35" s="10">
        <f>事業所一覧!I35</f>
        <v>10</v>
      </c>
      <c r="J35" s="10">
        <f>事業所一覧!J35</f>
        <v>0</v>
      </c>
      <c r="K35" s="10" t="str">
        <f>事業所一覧!K35</f>
        <v>●</v>
      </c>
      <c r="L35" s="10">
        <f>事業所一覧!L35</f>
        <v>10</v>
      </c>
      <c r="M35" s="10">
        <f>事業所一覧!M35</f>
        <v>0</v>
      </c>
      <c r="N35" s="10"/>
    </row>
    <row r="36" spans="1:14" ht="30" customHeight="1" x14ac:dyDescent="0.2">
      <c r="A36" s="10">
        <f>事業所一覧!A36</f>
        <v>2751120508</v>
      </c>
      <c r="B36" s="9" t="str">
        <f>事業所一覧!B36</f>
        <v>清流の家　春木</v>
      </c>
      <c r="C36" s="10" t="str">
        <f>事業所一覧!C36</f>
        <v>072-430-5101</v>
      </c>
      <c r="D36" s="10" t="str">
        <f>事業所一覧!D36</f>
        <v>072-430-5102</v>
      </c>
      <c r="E36" s="10" t="str">
        <f>事業所一覧!E36</f>
        <v>596-0006</v>
      </c>
      <c r="F36" s="9" t="str">
        <f>事業所一覧!F36</f>
        <v>岸和田市春木若松町３番27号</v>
      </c>
      <c r="G36" s="9" t="str">
        <f>事業所一覧!G36</f>
        <v>合同会社哲人社</v>
      </c>
      <c r="H36" s="10" t="str">
        <f>事業所一覧!H36</f>
        <v>●</v>
      </c>
      <c r="I36" s="10">
        <f>事業所一覧!I36</f>
        <v>10</v>
      </c>
      <c r="J36" s="10">
        <f>事業所一覧!J36</f>
        <v>0</v>
      </c>
      <c r="K36" s="10" t="str">
        <f>事業所一覧!K36</f>
        <v>●</v>
      </c>
      <c r="L36" s="10">
        <f>事業所一覧!L36</f>
        <v>10</v>
      </c>
      <c r="M36" s="10">
        <f>事業所一覧!M36</f>
        <v>0</v>
      </c>
      <c r="N36" s="10"/>
    </row>
    <row r="37" spans="1:14" ht="30" customHeight="1" x14ac:dyDescent="0.2">
      <c r="A37" s="10">
        <f>事業所一覧!A37</f>
        <v>2751120516</v>
      </c>
      <c r="B37" s="9" t="str">
        <f>事業所一覧!B37</f>
        <v>児童発達支援・放課後等デイサービス　ＧＯ</v>
      </c>
      <c r="C37" s="10" t="str">
        <f>事業所一覧!C37</f>
        <v>072-489-5905</v>
      </c>
      <c r="D37" s="10" t="str">
        <f>事業所一覧!D37</f>
        <v>072-489-5905</v>
      </c>
      <c r="E37" s="10" t="str">
        <f>事業所一覧!E37</f>
        <v>596-0004</v>
      </c>
      <c r="F37" s="9" t="str">
        <f>事業所一覧!F37</f>
        <v>岸和田市荒木町二丁目５番２号　Ｍ’ｓビル４階401号室</v>
      </c>
      <c r="G37" s="9" t="str">
        <f>事業所一覧!G37</f>
        <v>合同会社Ｇｒｏｗｔｈ　Ｏｒｉｅｎｔｅｄ</v>
      </c>
      <c r="H37" s="10" t="str">
        <f>事業所一覧!H37</f>
        <v>●</v>
      </c>
      <c r="I37" s="10">
        <f>事業所一覧!I37</f>
        <v>10</v>
      </c>
      <c r="J37" s="10">
        <f>事業所一覧!J37</f>
        <v>0</v>
      </c>
      <c r="K37" s="10" t="str">
        <f>事業所一覧!K37</f>
        <v>●</v>
      </c>
      <c r="L37" s="10">
        <f>事業所一覧!L37</f>
        <v>10</v>
      </c>
      <c r="M37" s="10">
        <f>事業所一覧!M37</f>
        <v>0</v>
      </c>
      <c r="N37" s="10"/>
    </row>
    <row r="38" spans="1:14" ht="30" customHeight="1" x14ac:dyDescent="0.2">
      <c r="A38" s="10">
        <f>事業所一覧!A38</f>
        <v>2751120524</v>
      </c>
      <c r="B38" s="9" t="str">
        <f>事業所一覧!B38</f>
        <v>児童デイサービスｍａｆａ</v>
      </c>
      <c r="C38" s="10" t="str">
        <f>事業所一覧!C38</f>
        <v>072-474-4654</v>
      </c>
      <c r="D38" s="10" t="str">
        <f>事業所一覧!D38</f>
        <v>072-474-5649</v>
      </c>
      <c r="E38" s="10" t="str">
        <f>事業所一覧!E38</f>
        <v>596-0044</v>
      </c>
      <c r="F38" s="9" t="str">
        <f>事業所一覧!F38</f>
        <v>岸和田市西之内町７番21号１階</v>
      </c>
      <c r="G38" s="9" t="str">
        <f>事業所一覧!G38</f>
        <v>株式会社ＩＴＯＳＡ</v>
      </c>
      <c r="H38" s="10" t="str">
        <f>事業所一覧!H38</f>
        <v>☆</v>
      </c>
      <c r="I38" s="10">
        <f>事業所一覧!I38</f>
        <v>7</v>
      </c>
      <c r="J38" s="10">
        <f>事業所一覧!J38</f>
        <v>0</v>
      </c>
      <c r="K38" s="10" t="str">
        <f>事業所一覧!K38</f>
        <v>☆</v>
      </c>
      <c r="L38" s="10">
        <f>事業所一覧!L38</f>
        <v>7</v>
      </c>
      <c r="M38" s="10">
        <f>事業所一覧!M38</f>
        <v>0</v>
      </c>
      <c r="N38" s="10"/>
    </row>
    <row r="39" spans="1:14" ht="30" customHeight="1" x14ac:dyDescent="0.2">
      <c r="A39" s="10">
        <f>事業所一覧!A39</f>
        <v>2751120532</v>
      </c>
      <c r="B39" s="9" t="str">
        <f>事業所一覧!B39</f>
        <v>放課後等デイサービス　ピリナ</v>
      </c>
      <c r="C39" s="10" t="str">
        <f>事業所一覧!C39</f>
        <v>090-8846-0939</v>
      </c>
      <c r="D39" s="10" t="str">
        <f>事業所一覧!D39</f>
        <v>072-441-4439</v>
      </c>
      <c r="E39" s="10" t="str">
        <f>事業所一覧!E39</f>
        <v>596-0003</v>
      </c>
      <c r="F39" s="9" t="str">
        <f>事業所一覧!F39</f>
        <v>岸和田市中井町三丁目18番25号</v>
      </c>
      <c r="G39" s="9" t="str">
        <f>事業所一覧!G39</f>
        <v>合同会社カピリナ</v>
      </c>
      <c r="H39" s="10" t="str">
        <f>事業所一覧!H39</f>
        <v>●</v>
      </c>
      <c r="I39" s="10">
        <f>事業所一覧!I39</f>
        <v>10</v>
      </c>
      <c r="J39" s="10">
        <f>事業所一覧!J39</f>
        <v>0</v>
      </c>
      <c r="K39" s="10" t="str">
        <f>事業所一覧!K39</f>
        <v>●</v>
      </c>
      <c r="L39" s="10">
        <f>事業所一覧!L39</f>
        <v>10</v>
      </c>
      <c r="M39" s="10">
        <f>事業所一覧!M39</f>
        <v>0</v>
      </c>
      <c r="N39" s="10"/>
    </row>
    <row r="40" spans="1:14" ht="30" customHeight="1" x14ac:dyDescent="0.2">
      <c r="A40" s="10">
        <f>事業所一覧!A40</f>
        <v>2751120540</v>
      </c>
      <c r="B40" s="9" t="str">
        <f>事業所一覧!B40</f>
        <v>ウルぱあに</v>
      </c>
      <c r="C40" s="10" t="str">
        <f>事業所一覧!C40</f>
        <v>072-439-9578</v>
      </c>
      <c r="D40" s="10" t="str">
        <f>事業所一覧!D40</f>
        <v>072-468-9658</v>
      </c>
      <c r="E40" s="10" t="str">
        <f>事業所一覧!E40</f>
        <v>596-0825</v>
      </c>
      <c r="F40" s="9" t="str">
        <f>事業所一覧!F40</f>
        <v>岸和田市土生町三丁目14番27号川口ビル２Ｆ</v>
      </c>
      <c r="G40" s="9" t="str">
        <f>事業所一覧!G40</f>
        <v>株式会社ａｓｏｂｉｌ</v>
      </c>
      <c r="H40" s="10" t="str">
        <f>事業所一覧!H40</f>
        <v>●</v>
      </c>
      <c r="I40" s="10">
        <f>事業所一覧!I40</f>
        <v>10</v>
      </c>
      <c r="J40" s="10">
        <f>事業所一覧!J40</f>
        <v>0</v>
      </c>
      <c r="K40" s="10" t="str">
        <f>事業所一覧!K40</f>
        <v>●</v>
      </c>
      <c r="L40" s="10">
        <f>事業所一覧!L40</f>
        <v>10</v>
      </c>
      <c r="M40" s="10">
        <f>事業所一覧!M40</f>
        <v>0</v>
      </c>
      <c r="N40" s="10"/>
    </row>
    <row r="41" spans="1:14" ht="30" customHeight="1" x14ac:dyDescent="0.2">
      <c r="A41" s="10">
        <f>事業所一覧!A41</f>
        <v>2751120557</v>
      </c>
      <c r="B41" s="9" t="str">
        <f>事業所一覧!B41</f>
        <v>こどもパークゆめっこ</v>
      </c>
      <c r="C41" s="10" t="str">
        <f>事業所一覧!C41</f>
        <v>072-436-1165</v>
      </c>
      <c r="D41" s="10" t="str">
        <f>事業所一覧!D41</f>
        <v>072-493-6594</v>
      </c>
      <c r="E41" s="10" t="str">
        <f>事業所一覧!E41</f>
        <v>596-0073</v>
      </c>
      <c r="F41" s="9" t="str">
        <f>事業所一覧!F41</f>
        <v>岸和田市岸城町28番36号</v>
      </c>
      <c r="G41" s="9" t="str">
        <f>事業所一覧!G41</f>
        <v>株式会社NUTSドリーム</v>
      </c>
      <c r="H41" s="10" t="str">
        <f>事業所一覧!H41</f>
        <v>☆</v>
      </c>
      <c r="I41" s="10">
        <f>事業所一覧!I41</f>
        <v>5</v>
      </c>
      <c r="J41" s="10">
        <f>事業所一覧!J41</f>
        <v>0</v>
      </c>
      <c r="K41" s="10" t="str">
        <f>事業所一覧!K41</f>
        <v>☆</v>
      </c>
      <c r="L41" s="10">
        <f>事業所一覧!L41</f>
        <v>5</v>
      </c>
      <c r="M41" s="10">
        <f>事業所一覧!M41</f>
        <v>0</v>
      </c>
      <c r="N41" s="10"/>
    </row>
    <row r="42" spans="1:14" ht="30" customHeight="1" x14ac:dyDescent="0.2">
      <c r="A42" s="10">
        <f>事業所一覧!A42</f>
        <v>2751120565</v>
      </c>
      <c r="B42" s="9" t="str">
        <f>事業所一覧!B42</f>
        <v>放課後等デイサービスＯＲＡＮＧＥ</v>
      </c>
      <c r="C42" s="10" t="str">
        <f>事業所一覧!C42</f>
        <v>072-489-5885</v>
      </c>
      <c r="D42" s="10" t="str">
        <f>事業所一覧!D42</f>
        <v>072-489-5553</v>
      </c>
      <c r="E42" s="10" t="str">
        <f>事業所一覧!E42</f>
        <v>596-0821</v>
      </c>
      <c r="F42" s="9" t="str">
        <f>事業所一覧!F42</f>
        <v>岸和田市小松里町2416番地</v>
      </c>
      <c r="G42" s="9" t="str">
        <f>事業所一覧!G42</f>
        <v>株式会社ビロー</v>
      </c>
      <c r="H42" s="10" t="str">
        <f>事業所一覧!H42</f>
        <v>●</v>
      </c>
      <c r="I42" s="10">
        <f>事業所一覧!I42</f>
        <v>10</v>
      </c>
      <c r="J42" s="10">
        <f>事業所一覧!J42</f>
        <v>0</v>
      </c>
      <c r="K42" s="10" t="str">
        <f>事業所一覧!K42</f>
        <v>●</v>
      </c>
      <c r="L42" s="10">
        <f>事業所一覧!L42</f>
        <v>10</v>
      </c>
      <c r="M42" s="10">
        <f>事業所一覧!M42</f>
        <v>0</v>
      </c>
      <c r="N42" s="10"/>
    </row>
    <row r="43" spans="1:14" ht="30" customHeight="1" x14ac:dyDescent="0.2">
      <c r="A43" s="10" t="str">
        <f>事業所一覧!A43</f>
        <v>2751120573</v>
      </c>
      <c r="B43" s="9" t="str">
        <f>事業所一覧!B43</f>
        <v>ちびこば岸和田</v>
      </c>
      <c r="C43" s="10" t="str">
        <f>事業所一覧!C43</f>
        <v>072-493-4021</v>
      </c>
      <c r="D43" s="10" t="str">
        <f>事業所一覧!D43</f>
        <v>072-493-4022</v>
      </c>
      <c r="E43" s="10" t="str">
        <f>事業所一覧!E43</f>
        <v>596-0002</v>
      </c>
      <c r="F43" s="9" t="str">
        <f>事業所一覧!F43</f>
        <v>岸和田市吉井町一丁目14番27号</v>
      </c>
      <c r="G43" s="9" t="str">
        <f>事業所一覧!G43</f>
        <v>株式会社大阪やまと</v>
      </c>
      <c r="H43" s="10">
        <f>事業所一覧!H43</f>
        <v>0</v>
      </c>
      <c r="I43" s="10">
        <f>事業所一覧!I43</f>
        <v>0</v>
      </c>
      <c r="J43" s="10">
        <f>事業所一覧!J43</f>
        <v>0</v>
      </c>
      <c r="K43" s="10" t="str">
        <f>事業所一覧!K43</f>
        <v>●</v>
      </c>
      <c r="L43" s="10">
        <f>事業所一覧!L43</f>
        <v>10</v>
      </c>
      <c r="M43" s="10">
        <f>事業所一覧!M43</f>
        <v>0</v>
      </c>
      <c r="N43" s="10"/>
    </row>
    <row r="44" spans="1:14" ht="30" customHeight="1" x14ac:dyDescent="0.2">
      <c r="A44" s="10" t="str">
        <f>事業所一覧!A44</f>
        <v>2751120581</v>
      </c>
      <c r="B44" s="9" t="str">
        <f>事業所一覧!B44</f>
        <v>ぽけっと</v>
      </c>
      <c r="C44" s="10" t="str">
        <f>事業所一覧!C44</f>
        <v>072-477-2037</v>
      </c>
      <c r="D44" s="10" t="str">
        <f>事業所一覧!D44</f>
        <v>072-477-2037</v>
      </c>
      <c r="E44" s="10" t="str">
        <f>事業所一覧!E44</f>
        <v>596-0825</v>
      </c>
      <c r="F44" s="9" t="str">
        <f>事業所一覧!F44</f>
        <v>岸和田市土生町六丁目４番44号</v>
      </c>
      <c r="G44" s="9" t="str">
        <f>事業所一覧!G44</f>
        <v>株式会社ペタゴー</v>
      </c>
      <c r="H44" s="10">
        <f>事業所一覧!H44</f>
        <v>0</v>
      </c>
      <c r="I44" s="10">
        <f>事業所一覧!I44</f>
        <v>0</v>
      </c>
      <c r="J44" s="10">
        <f>事業所一覧!J44</f>
        <v>0</v>
      </c>
      <c r="K44" s="10" t="str">
        <f>事業所一覧!K44</f>
        <v>●</v>
      </c>
      <c r="L44" s="10">
        <f>事業所一覧!L44</f>
        <v>10</v>
      </c>
      <c r="M44" s="10">
        <f>事業所一覧!M44</f>
        <v>0</v>
      </c>
      <c r="N44" s="10"/>
    </row>
    <row r="45" spans="1:14" ht="30" customHeight="1" x14ac:dyDescent="0.2">
      <c r="A45" s="10" t="str">
        <f>事業所一覧!A45</f>
        <v>2751120599</v>
      </c>
      <c r="B45" s="9" t="str">
        <f>事業所一覧!B45</f>
        <v>重心・医ケア児専門　児童デイサービス　ひなたぼっこ</v>
      </c>
      <c r="C45" s="10" t="str">
        <f>事業所一覧!C45</f>
        <v>072-475-1110</v>
      </c>
      <c r="D45" s="10" t="str">
        <f>事業所一覧!D45</f>
        <v>072-475-1110</v>
      </c>
      <c r="E45" s="10" t="str">
        <f>事業所一覧!E45</f>
        <v>596-0035</v>
      </c>
      <c r="F45" s="9" t="str">
        <f>事業所一覧!F45</f>
        <v>岸和田市春木泉町16番９号</v>
      </c>
      <c r="G45" s="9" t="str">
        <f>事業所一覧!G45</f>
        <v>株式会社スズヤ</v>
      </c>
      <c r="H45" s="10" t="str">
        <f>事業所一覧!H45</f>
        <v>☆</v>
      </c>
      <c r="I45" s="10">
        <f>事業所一覧!I45</f>
        <v>5</v>
      </c>
      <c r="J45" s="10">
        <f>事業所一覧!J45</f>
        <v>0</v>
      </c>
      <c r="K45" s="10" t="str">
        <f>事業所一覧!K45</f>
        <v>☆</v>
      </c>
      <c r="L45" s="10">
        <f>事業所一覧!L45</f>
        <v>5</v>
      </c>
      <c r="M45" s="10">
        <f>事業所一覧!M45</f>
        <v>0</v>
      </c>
      <c r="N45" s="10"/>
    </row>
    <row r="46" spans="1:14" ht="30" customHeight="1" x14ac:dyDescent="0.2">
      <c r="A46" s="10" t="str">
        <f>事業所一覧!A46</f>
        <v>2751120607</v>
      </c>
      <c r="B46" s="9" t="str">
        <f>事業所一覧!B46</f>
        <v>児童発達支援・放課後等デイサービス　Ｂａｍｂｉｎｏ</v>
      </c>
      <c r="C46" s="10" t="str">
        <f>事業所一覧!C46</f>
        <v>０７２‐４８９‐５５２７</v>
      </c>
      <c r="D46" s="10" t="str">
        <f>事業所一覧!D46</f>
        <v>０７２‐４８９‐５５２７</v>
      </c>
      <c r="E46" s="10" t="str">
        <f>事業所一覧!E46</f>
        <v>５９３－０８２１</v>
      </c>
      <c r="F46" s="9" t="str">
        <f>事業所一覧!F46</f>
        <v>岸和田市小松里町2137番地</v>
      </c>
      <c r="G46" s="9" t="str">
        <f>事業所一覧!G46</f>
        <v>株式会社ＶＩＸＴ</v>
      </c>
      <c r="H46" s="10" t="str">
        <f>事業所一覧!H46</f>
        <v>●</v>
      </c>
      <c r="I46" s="10">
        <f>事業所一覧!I46</f>
        <v>10</v>
      </c>
      <c r="J46" s="10">
        <f>事業所一覧!J46</f>
        <v>0</v>
      </c>
      <c r="K46" s="10" t="str">
        <f>事業所一覧!K46</f>
        <v>●</v>
      </c>
      <c r="L46" s="10">
        <f>事業所一覧!L46</f>
        <v>10</v>
      </c>
      <c r="M46" s="10">
        <f>事業所一覧!M46</f>
        <v>0</v>
      </c>
      <c r="N46" s="10"/>
    </row>
    <row r="47" spans="1:14" ht="30" customHeight="1" x14ac:dyDescent="0.2">
      <c r="A47" s="10">
        <f>事業所一覧!A47</f>
        <v>2751120615</v>
      </c>
      <c r="B47" s="9" t="str">
        <f>事業所一覧!B47</f>
        <v>岸和田こども総合支援研究所　こころＢＬＩＳＳ</v>
      </c>
      <c r="C47" s="10" t="str">
        <f>事業所一覧!C47</f>
        <v>072-443-0555</v>
      </c>
      <c r="D47" s="10" t="str">
        <f>事業所一覧!D47</f>
        <v>072-443-0557</v>
      </c>
      <c r="E47" s="10" t="str">
        <f>事業所一覧!E47</f>
        <v>596-0821</v>
      </c>
      <c r="F47" s="9" t="str">
        <f>事業所一覧!F47</f>
        <v>岸和田市小松里町325番７の２　２階</v>
      </c>
      <c r="G47" s="9" t="str">
        <f>事業所一覧!G47</f>
        <v>特定非営利活動法人地域福祉創造協会ウインク</v>
      </c>
      <c r="H47" s="10" t="str">
        <f>事業所一覧!H47</f>
        <v>●</v>
      </c>
      <c r="I47" s="10">
        <f>事業所一覧!I47</f>
        <v>10</v>
      </c>
      <c r="J47" s="10">
        <f>事業所一覧!J47</f>
        <v>0</v>
      </c>
      <c r="K47" s="10" t="str">
        <f>事業所一覧!K47</f>
        <v>●</v>
      </c>
      <c r="L47" s="10">
        <f>事業所一覧!L47</f>
        <v>10</v>
      </c>
      <c r="M47" s="10" t="str">
        <f>事業所一覧!M47</f>
        <v>●</v>
      </c>
      <c r="N47" s="10"/>
    </row>
    <row r="48" spans="1:14" ht="30" customHeight="1" x14ac:dyDescent="0.2">
      <c r="A48" s="10" t="str">
        <f>事業所一覧!A48</f>
        <v>2751120623</v>
      </c>
      <c r="B48" s="9" t="str">
        <f>事業所一覧!B48</f>
        <v>ファーストクラス岸和田駅前校</v>
      </c>
      <c r="C48" s="10" t="str">
        <f>事業所一覧!C48</f>
        <v>072-488-7733</v>
      </c>
      <c r="D48" s="10" t="str">
        <f>事業所一覧!D48</f>
        <v>072-488-7758</v>
      </c>
      <c r="E48" s="10" t="str">
        <f>事業所一覧!E48</f>
        <v>596-0054</v>
      </c>
      <c r="F48" s="9" t="str">
        <f>事業所一覧!F48</f>
        <v>岸和田市宮本町18番７号ＳＡＫＵＲＡビル３階301号室</v>
      </c>
      <c r="G48" s="9" t="str">
        <f>事業所一覧!G48</f>
        <v>株式会社フルスイングリージェンシー</v>
      </c>
      <c r="H48" s="10" t="str">
        <f>事業所一覧!H48</f>
        <v>●</v>
      </c>
      <c r="I48" s="10">
        <f>事業所一覧!I48</f>
        <v>10</v>
      </c>
      <c r="J48" s="10">
        <f>事業所一覧!J48</f>
        <v>0</v>
      </c>
      <c r="K48" s="10" t="str">
        <f>事業所一覧!K48</f>
        <v>●</v>
      </c>
      <c r="L48" s="10">
        <f>事業所一覧!L48</f>
        <v>10</v>
      </c>
      <c r="M48" s="10">
        <f>事業所一覧!M48</f>
        <v>0</v>
      </c>
      <c r="N48" s="10"/>
    </row>
    <row r="49" spans="1:14" ht="30" customHeight="1" x14ac:dyDescent="0.2">
      <c r="A49" s="10" t="str">
        <f>事業所一覧!A49</f>
        <v>2751120631</v>
      </c>
      <c r="B49" s="9" t="str">
        <f>事業所一覧!B49</f>
        <v>ＨＡｈａｈａ スマイル</v>
      </c>
      <c r="C49" s="10" t="str">
        <f>事業所一覧!C49</f>
        <v>072-489-6233</v>
      </c>
      <c r="D49" s="10" t="str">
        <f>事業所一覧!D49</f>
        <v>072-489-6244</v>
      </c>
      <c r="E49" s="10" t="str">
        <f>事業所一覧!E49</f>
        <v>596-0825</v>
      </c>
      <c r="F49" s="9" t="str">
        <f>事業所一覧!F49</f>
        <v>岸和田市土生町五丁目３番29号　第一フジコーマンション５Ａ－１</v>
      </c>
      <c r="G49" s="9" t="str">
        <f>事業所一覧!G49</f>
        <v>株式会社Ｄｅａｒ　ｃｈｉｌｄｒｅｎ</v>
      </c>
      <c r="H49" s="10">
        <f>事業所一覧!H49</f>
        <v>0</v>
      </c>
      <c r="I49" s="10">
        <f>事業所一覧!I49</f>
        <v>0</v>
      </c>
      <c r="J49" s="10">
        <f>事業所一覧!J49</f>
        <v>0</v>
      </c>
      <c r="K49" s="10">
        <f>事業所一覧!K49</f>
        <v>0</v>
      </c>
      <c r="L49" s="10">
        <f>事業所一覧!L49</f>
        <v>0</v>
      </c>
      <c r="M49" s="10" t="str">
        <f>事業所一覧!M49</f>
        <v>●</v>
      </c>
      <c r="N49" s="10"/>
    </row>
    <row r="50" spans="1:14" ht="30" customHeight="1" x14ac:dyDescent="0.2">
      <c r="A50" s="10" t="str">
        <f>事業所一覧!A50</f>
        <v>2751120649</v>
      </c>
      <c r="B50" s="9" t="str">
        <f>事業所一覧!B50</f>
        <v>ＭＩＮＤ　ａｆｔｅｒ　ｓｃｈｏｏｌ　ｐｌｕｓ</v>
      </c>
      <c r="C50" s="10" t="str">
        <f>事業所一覧!C50</f>
        <v>072-475-2633</v>
      </c>
      <c r="D50" s="10" t="str">
        <f>事業所一覧!D50</f>
        <v>072-474-0729</v>
      </c>
      <c r="E50" s="10" t="str">
        <f>事業所一覧!E50</f>
        <v>596-0004</v>
      </c>
      <c r="F50" s="9" t="str">
        <f>事業所一覧!F50</f>
        <v>岸和田市荒木町一丁目６番16号　第二幸栄ビル</v>
      </c>
      <c r="G50" s="9" t="str">
        <f>事業所一覧!G50</f>
        <v>株式会社ＭＩＮＤ</v>
      </c>
      <c r="H50" s="10" t="str">
        <f>事業所一覧!H50</f>
        <v>●</v>
      </c>
      <c r="I50" s="10">
        <f>事業所一覧!I50</f>
        <v>10</v>
      </c>
      <c r="J50" s="10">
        <f>事業所一覧!J50</f>
        <v>0</v>
      </c>
      <c r="K50" s="10" t="str">
        <f>事業所一覧!K50</f>
        <v>●</v>
      </c>
      <c r="L50" s="10">
        <f>事業所一覧!L50</f>
        <v>10</v>
      </c>
      <c r="M50" s="10">
        <f>事業所一覧!M50</f>
        <v>0</v>
      </c>
      <c r="N50" s="10"/>
    </row>
    <row r="51" spans="1:14" ht="30" customHeight="1" x14ac:dyDescent="0.2">
      <c r="A51" s="10" t="str">
        <f>事業所一覧!A51</f>
        <v>2751120656</v>
      </c>
      <c r="B51" s="9" t="str">
        <f>事業所一覧!B51</f>
        <v>就労準備型放課後等デイサービス　粋-SUI-</v>
      </c>
      <c r="C51" s="10" t="str">
        <f>事業所一覧!C51</f>
        <v>072-442-8378</v>
      </c>
      <c r="D51" s="10" t="str">
        <f>事業所一覧!D51</f>
        <v>072-442-8378</v>
      </c>
      <c r="E51" s="10" t="str">
        <f>事業所一覧!E51</f>
        <v>596-0825</v>
      </c>
      <c r="F51" s="9" t="str">
        <f>事業所一覧!F51</f>
        <v>岸和田市土生町十二丁目４番９号</v>
      </c>
      <c r="G51" s="9" t="str">
        <f>事業所一覧!G51</f>
        <v>株式会社オレゴニアン</v>
      </c>
      <c r="H51" s="10" t="str">
        <f>事業所一覧!H51</f>
        <v>●</v>
      </c>
      <c r="I51" s="10">
        <f>事業所一覧!I51</f>
        <v>10</v>
      </c>
      <c r="J51" s="10">
        <f>事業所一覧!J51</f>
        <v>0</v>
      </c>
      <c r="K51" s="10" t="str">
        <f>事業所一覧!K51</f>
        <v>●</v>
      </c>
      <c r="L51" s="10">
        <f>事業所一覧!L51</f>
        <v>10</v>
      </c>
      <c r="M51" s="10">
        <f>事業所一覧!M51</f>
        <v>0</v>
      </c>
      <c r="N51" s="10"/>
    </row>
    <row r="52" spans="1:14" ht="30" customHeight="1" x14ac:dyDescent="0.2">
      <c r="A52" s="10" t="str">
        <f>事業所一覧!A52</f>
        <v>2751120664</v>
      </c>
      <c r="B52" s="9" t="str">
        <f>事業所一覧!B52</f>
        <v>オレンジベース</v>
      </c>
      <c r="C52" s="10" t="str">
        <f>事業所一覧!C52</f>
        <v>０７２－４８９－４８３３</v>
      </c>
      <c r="D52" s="10" t="str">
        <f>事業所一覧!D52</f>
        <v>０７２－４８９－４８３３</v>
      </c>
      <c r="E52" s="10" t="str">
        <f>事業所一覧!E52</f>
        <v>596-0821</v>
      </c>
      <c r="F52" s="9" t="str">
        <f>事業所一覧!F52</f>
        <v>岸和田市小松里町2333番地１号</v>
      </c>
      <c r="G52" s="9" t="str">
        <f>事業所一覧!G52</f>
        <v>株式会社ビロー</v>
      </c>
      <c r="H52" s="10" t="str">
        <f>事業所一覧!H52</f>
        <v>●</v>
      </c>
      <c r="I52" s="10">
        <f>事業所一覧!I52</f>
        <v>10</v>
      </c>
      <c r="J52" s="10">
        <f>事業所一覧!J52</f>
        <v>0</v>
      </c>
      <c r="K52" s="10" t="str">
        <f>事業所一覧!K52</f>
        <v>●</v>
      </c>
      <c r="L52" s="10">
        <f>事業所一覧!L52</f>
        <v>10</v>
      </c>
      <c r="M52" s="10">
        <f>事業所一覧!M52</f>
        <v>0</v>
      </c>
      <c r="N52" s="10"/>
    </row>
    <row r="53" spans="1:14" ht="30" customHeight="1" x14ac:dyDescent="0.2">
      <c r="A53" s="10" t="str">
        <f>事業所一覧!A53</f>
        <v>2751120672</v>
      </c>
      <c r="B53" s="9" t="str">
        <f>事業所一覧!B53</f>
        <v>トンガリはうす　岸和田教室</v>
      </c>
      <c r="C53" s="10" t="str">
        <f>事業所一覧!C53</f>
        <v>０７２４－８９－５５９１</v>
      </c>
      <c r="D53" s="10" t="str">
        <f>事業所一覧!D53</f>
        <v>０７２４－８９－５５９２</v>
      </c>
      <c r="E53" s="10" t="str">
        <f>事業所一覧!E53</f>
        <v>596-005２</v>
      </c>
      <c r="F53" s="9" t="str">
        <f>事業所一覧!F53</f>
        <v>岸和田市並松町５番23号</v>
      </c>
      <c r="G53" s="9" t="str">
        <f>事業所一覧!G53</f>
        <v>ｉｃｒｏｓｓ株式会社</v>
      </c>
      <c r="H53" s="10" t="str">
        <f>事業所一覧!H53</f>
        <v>●</v>
      </c>
      <c r="I53" s="10">
        <f>事業所一覧!I53</f>
        <v>10</v>
      </c>
      <c r="J53" s="10">
        <f>事業所一覧!J53</f>
        <v>0</v>
      </c>
      <c r="K53" s="10" t="str">
        <f>事業所一覧!K53</f>
        <v>●</v>
      </c>
      <c r="L53" s="10">
        <f>事業所一覧!L53</f>
        <v>10</v>
      </c>
      <c r="M53" s="10">
        <f>事業所一覧!M53</f>
        <v>0</v>
      </c>
      <c r="N53" s="10"/>
    </row>
    <row r="54" spans="1:14" ht="30" customHeight="1" x14ac:dyDescent="0.2">
      <c r="A54" s="10" t="str">
        <f>事業所一覧!A54</f>
        <v>2751120680</v>
      </c>
      <c r="B54" s="9" t="str">
        <f>事業所一覧!B54</f>
        <v>放課後等デイサービス　びすけっと大宮校</v>
      </c>
      <c r="C54" s="10" t="str">
        <f>事業所一覧!C54</f>
        <v>０７２－４７５－１０４７</v>
      </c>
      <c r="D54" s="10" t="str">
        <f>事業所一覧!D54</f>
        <v>-</v>
      </c>
      <c r="E54" s="10" t="str">
        <f>事業所一覧!E54</f>
        <v>５９６－００４８</v>
      </c>
      <c r="F54" s="9" t="str">
        <f>事業所一覧!F54</f>
        <v>岸和田市上野町西27番80号　川口第一ビル101・102号</v>
      </c>
      <c r="G54" s="9" t="str">
        <f>事業所一覧!G54</f>
        <v>株式会社Ｄｅａｒ　Ｋｉｄｓ</v>
      </c>
      <c r="H54" s="10">
        <f>事業所一覧!H54</f>
        <v>0</v>
      </c>
      <c r="I54" s="10">
        <f>事業所一覧!I54</f>
        <v>0</v>
      </c>
      <c r="J54" s="10">
        <f>事業所一覧!J54</f>
        <v>0</v>
      </c>
      <c r="K54" s="10" t="str">
        <f>事業所一覧!K54</f>
        <v>●</v>
      </c>
      <c r="L54" s="10">
        <f>事業所一覧!L54</f>
        <v>10</v>
      </c>
      <c r="M54" s="10">
        <f>事業所一覧!M54</f>
        <v>0</v>
      </c>
      <c r="N54" s="10"/>
    </row>
    <row r="55" spans="1:14" ht="30" customHeight="1" x14ac:dyDescent="0.2">
      <c r="A55" s="10" t="str">
        <f>事業所一覧!A55</f>
        <v>2751120698</v>
      </c>
      <c r="B55" s="9" t="str">
        <f>事業所一覧!B55</f>
        <v>児童発達支援・放課後等デイサービス　ＨＵＧＳわーむ</v>
      </c>
      <c r="C55" s="10" t="str">
        <f>事業所一覧!C55</f>
        <v>072-447-4301</v>
      </c>
      <c r="D55" s="10" t="str">
        <f>事業所一覧!D55</f>
        <v>072-447-4302</v>
      </c>
      <c r="E55" s="10" t="str">
        <f>事業所一覧!E55</f>
        <v>596-0047</v>
      </c>
      <c r="F55" s="9" t="str">
        <f>事業所一覧!F55</f>
        <v>岸和田市上野町東10番41号</v>
      </c>
      <c r="G55" s="9" t="str">
        <f>事業所一覧!G55</f>
        <v>株式会社オキシテック</v>
      </c>
      <c r="H55" s="10" t="str">
        <f>事業所一覧!H55</f>
        <v>●</v>
      </c>
      <c r="I55" s="10">
        <f>事業所一覧!I55</f>
        <v>10</v>
      </c>
      <c r="J55" s="10">
        <f>事業所一覧!J55</f>
        <v>0</v>
      </c>
      <c r="K55" s="10" t="str">
        <f>事業所一覧!K55</f>
        <v>●</v>
      </c>
      <c r="L55" s="10">
        <f>事業所一覧!L55</f>
        <v>10</v>
      </c>
      <c r="M55" s="10">
        <f>事業所一覧!M55</f>
        <v>0</v>
      </c>
      <c r="N55" s="10"/>
    </row>
  </sheetData>
  <mergeCells count="1">
    <mergeCell ref="H2:N2"/>
  </mergeCells>
  <phoneticPr fontId="2"/>
  <conditionalFormatting sqref="H31:L55">
    <cfRule type="cellIs" dxfId="114" priority="1" stopIfTrue="1" operator="equal">
      <formula>0</formula>
    </cfRule>
  </conditionalFormatting>
  <conditionalFormatting sqref="H4:M28 N7 K29:L30 M29:M55">
    <cfRule type="cellIs" dxfId="113" priority="12" stopIfTrue="1" operator="equal">
      <formula>0</formula>
    </cfRule>
  </conditionalFormatting>
  <hyperlinks>
    <hyperlink ref="N1" location="市町村一覧!A1" display="市町村一覧に戻る" xr:uid="{00000000-0004-0000-0100-000000000000}"/>
  </hyperlinks>
  <pageMargins left="0.25" right="0.25" top="0.75" bottom="0.75" header="0.3" footer="0.3"/>
  <pageSetup paperSize="9" scale="5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A51"/>
  <sheetViews>
    <sheetView zoomScale="55" zoomScaleNormal="55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3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7" customWidth="1"/>
    <col min="15" max="16384" width="9" style="3"/>
  </cols>
  <sheetData>
    <row r="1" spans="1:53" ht="30" customHeight="1" x14ac:dyDescent="0.2">
      <c r="A1" s="2" t="s">
        <v>90</v>
      </c>
      <c r="N1" s="5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H2" s="143" t="s">
        <v>229</v>
      </c>
      <c r="I2" s="143"/>
      <c r="J2" s="143"/>
      <c r="K2" s="143"/>
      <c r="L2" s="143"/>
      <c r="M2" s="144"/>
      <c r="N2" s="14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1300</v>
      </c>
      <c r="J3" s="8" t="s">
        <v>1367</v>
      </c>
      <c r="K3" s="8" t="s">
        <v>2</v>
      </c>
      <c r="L3" s="8" t="s">
        <v>1300</v>
      </c>
      <c r="M3" s="8" t="s">
        <v>3</v>
      </c>
      <c r="N3" s="8" t="s">
        <v>88</v>
      </c>
    </row>
    <row r="4" spans="1:53" ht="30" customHeight="1" x14ac:dyDescent="0.2">
      <c r="A4" s="10">
        <f>事業所一覧!A56</f>
        <v>2752520029</v>
      </c>
      <c r="B4" s="9" t="str">
        <f>事業所一覧!B56</f>
        <v>はっぴーすまいる</v>
      </c>
      <c r="C4" s="10" t="str">
        <f>事業所一覧!C56</f>
        <v>072-751-8234</v>
      </c>
      <c r="D4" s="10" t="str">
        <f>事業所一覧!D56</f>
        <v>072-751-8234</v>
      </c>
      <c r="E4" s="10" t="str">
        <f>事業所一覧!E56</f>
        <v>563-0021</v>
      </c>
      <c r="F4" s="9" t="str">
        <f>事業所一覧!F56</f>
        <v>池田市畑一丁目５番29号</v>
      </c>
      <c r="G4" s="9" t="str">
        <f>事業所一覧!G56</f>
        <v>合同会社はっぴーすまいる</v>
      </c>
      <c r="H4" s="10">
        <f>事業所一覧!H56</f>
        <v>0</v>
      </c>
      <c r="I4" s="10">
        <f>事業所一覧!I56</f>
        <v>0</v>
      </c>
      <c r="J4" s="10">
        <f>事業所一覧!J56</f>
        <v>0</v>
      </c>
      <c r="K4" s="10" t="str">
        <f>事業所一覧!K56</f>
        <v>●</v>
      </c>
      <c r="L4" s="10">
        <f>事業所一覧!L56</f>
        <v>10</v>
      </c>
      <c r="M4" s="10">
        <f>事業所一覧!M56</f>
        <v>0</v>
      </c>
      <c r="N4" s="10">
        <f>事業所一覧!N56</f>
        <v>0</v>
      </c>
    </row>
    <row r="5" spans="1:53" ht="30" customHeight="1" x14ac:dyDescent="0.2">
      <c r="A5" s="10">
        <f>事業所一覧!A57</f>
        <v>2752520037</v>
      </c>
      <c r="B5" s="9" t="str">
        <f>事業所一覧!B57</f>
        <v>ゴールデンハウス</v>
      </c>
      <c r="C5" s="10" t="str">
        <f>事業所一覧!C57</f>
        <v>072-750-0303</v>
      </c>
      <c r="D5" s="10" t="str">
        <f>事業所一覧!D57</f>
        <v>072-750-0505</v>
      </c>
      <c r="E5" s="10" t="str">
        <f>事業所一覧!E57</f>
        <v>563-0024</v>
      </c>
      <c r="F5" s="9" t="str">
        <f>事業所一覧!F57</f>
        <v>池田市鉢塚一丁目８番２号</v>
      </c>
      <c r="G5" s="9" t="str">
        <f>事業所一覧!G57</f>
        <v>株式会社泰らぎ</v>
      </c>
      <c r="H5" s="10" t="str">
        <f>事業所一覧!H57</f>
        <v>●</v>
      </c>
      <c r="I5" s="10">
        <f>事業所一覧!I57</f>
        <v>10</v>
      </c>
      <c r="J5" s="10">
        <f>事業所一覧!J57</f>
        <v>0</v>
      </c>
      <c r="K5" s="10" t="str">
        <f>事業所一覧!K57</f>
        <v>●</v>
      </c>
      <c r="L5" s="10">
        <f>事業所一覧!L57</f>
        <v>10</v>
      </c>
      <c r="M5" s="10">
        <f>事業所一覧!M57</f>
        <v>0</v>
      </c>
      <c r="N5" s="10">
        <f>事業所一覧!N57</f>
        <v>0</v>
      </c>
    </row>
    <row r="6" spans="1:53" ht="30" customHeight="1" x14ac:dyDescent="0.2">
      <c r="A6" s="10">
        <f>事業所一覧!A58</f>
        <v>2752520045</v>
      </c>
      <c r="B6" s="9" t="str">
        <f>事業所一覧!B58</f>
        <v>スマイルファクトリー</v>
      </c>
      <c r="C6" s="10" t="str">
        <f>事業所一覧!C58</f>
        <v>072-751-1145</v>
      </c>
      <c r="D6" s="10" t="str">
        <f>事業所一覧!D58</f>
        <v>072-751-6881</v>
      </c>
      <c r="E6" s="10" t="str">
        <f>事業所一覧!E58</f>
        <v>563-0017</v>
      </c>
      <c r="F6" s="9" t="str">
        <f>事業所一覧!F58</f>
        <v>池田市伏尾台二丁目11番地</v>
      </c>
      <c r="G6" s="9" t="str">
        <f>事業所一覧!G58</f>
        <v>特定非営利活動法人トイボックス</v>
      </c>
      <c r="H6" s="10" t="str">
        <f>事業所一覧!H58</f>
        <v>●</v>
      </c>
      <c r="I6" s="10">
        <f>事業所一覧!I58</f>
        <v>10</v>
      </c>
      <c r="J6" s="10">
        <f>事業所一覧!J58</f>
        <v>0</v>
      </c>
      <c r="K6" s="10" t="str">
        <f>事業所一覧!K58</f>
        <v>●</v>
      </c>
      <c r="L6" s="10">
        <f>事業所一覧!L58</f>
        <v>10</v>
      </c>
      <c r="M6" s="10">
        <f>事業所一覧!M58</f>
        <v>0</v>
      </c>
      <c r="N6" s="10">
        <f>事業所一覧!N58</f>
        <v>0</v>
      </c>
    </row>
    <row r="7" spans="1:53" ht="30" customHeight="1" x14ac:dyDescent="0.2">
      <c r="A7" s="10">
        <f>事業所一覧!A59</f>
        <v>2752520052</v>
      </c>
      <c r="B7" s="9" t="str">
        <f>事業所一覧!B59</f>
        <v>児童発達支援・放課後等デイサービスＯｈａｎａ（オハナ）</v>
      </c>
      <c r="C7" s="10" t="str">
        <f>事業所一覧!C59</f>
        <v>072-734-8784</v>
      </c>
      <c r="D7" s="10" t="str">
        <f>事業所一覧!D59</f>
        <v>072-734-8774</v>
      </c>
      <c r="E7" s="10" t="str">
        <f>事業所一覧!E59</f>
        <v>563-0042</v>
      </c>
      <c r="F7" s="9" t="str">
        <f>事業所一覧!F59</f>
        <v>池田市宇保町７番１号</v>
      </c>
      <c r="G7" s="9" t="str">
        <f>事業所一覧!G59</f>
        <v>一般社団法人ＣＬＣ　Ｏｈａｎａ</v>
      </c>
      <c r="H7" s="10" t="str">
        <f>事業所一覧!H59</f>
        <v>●</v>
      </c>
      <c r="I7" s="10">
        <f>事業所一覧!I59</f>
        <v>10</v>
      </c>
      <c r="J7" s="10">
        <f>事業所一覧!J59</f>
        <v>0</v>
      </c>
      <c r="K7" s="10" t="str">
        <f>事業所一覧!K59</f>
        <v>●</v>
      </c>
      <c r="L7" s="10">
        <f>事業所一覧!L59</f>
        <v>10</v>
      </c>
      <c r="M7" s="10">
        <f>事業所一覧!M59</f>
        <v>0</v>
      </c>
      <c r="N7" s="10">
        <f>事業所一覧!N59</f>
        <v>0</v>
      </c>
    </row>
    <row r="8" spans="1:53" ht="30" customHeight="1" x14ac:dyDescent="0.2">
      <c r="A8" s="10">
        <f>事業所一覧!A60</f>
        <v>2752520060</v>
      </c>
      <c r="B8" s="9" t="str">
        <f>事業所一覧!B60</f>
        <v>やわらソレイユ</v>
      </c>
      <c r="C8" s="10" t="str">
        <f>事業所一覧!C60</f>
        <v>072-760-4302</v>
      </c>
      <c r="D8" s="10" t="str">
        <f>事業所一覧!D60</f>
        <v>072-760-4301</v>
      </c>
      <c r="E8" s="10" t="str">
        <f>事業所一覧!E60</f>
        <v>563-0032</v>
      </c>
      <c r="F8" s="9" t="str">
        <f>事業所一覧!F60</f>
        <v>池田市石橋二丁目14番11号１階</v>
      </c>
      <c r="G8" s="9" t="str">
        <f>事業所一覧!G60</f>
        <v>株式会社ワイズトライン</v>
      </c>
      <c r="H8" s="10" t="str">
        <f>事業所一覧!H60</f>
        <v>☆</v>
      </c>
      <c r="I8" s="10">
        <f>事業所一覧!I60</f>
        <v>5</v>
      </c>
      <c r="J8" s="10">
        <f>事業所一覧!J60</f>
        <v>0</v>
      </c>
      <c r="K8" s="10" t="str">
        <f>事業所一覧!K60</f>
        <v>☆</v>
      </c>
      <c r="L8" s="10">
        <f>事業所一覧!L60</f>
        <v>5</v>
      </c>
      <c r="M8" s="10" t="str">
        <f>事業所一覧!M60</f>
        <v>●</v>
      </c>
      <c r="N8" s="10">
        <f>事業所一覧!N60</f>
        <v>0</v>
      </c>
    </row>
    <row r="9" spans="1:53" ht="30" customHeight="1" x14ac:dyDescent="0.2">
      <c r="A9" s="10">
        <f>事業所一覧!A61</f>
        <v>2752520094</v>
      </c>
      <c r="B9" s="9" t="str">
        <f>事業所一覧!B61</f>
        <v>デイサービスＳunはーと</v>
      </c>
      <c r="C9" s="10" t="str">
        <f>事業所一覧!C61</f>
        <v>072-702-3577</v>
      </c>
      <c r="D9" s="10" t="str">
        <f>事業所一覧!D61</f>
        <v>072-702-3566</v>
      </c>
      <c r="E9" s="10" t="str">
        <f>事業所一覧!E61</f>
        <v>563-0033</v>
      </c>
      <c r="F9" s="9" t="str">
        <f>事業所一覧!F61</f>
        <v>池田市住吉一丁目14番25号103号,203号</v>
      </c>
      <c r="G9" s="9" t="str">
        <f>事業所一覧!G61</f>
        <v>合同会社Ｓunはーと</v>
      </c>
      <c r="H9" s="10" t="str">
        <f>事業所一覧!H61</f>
        <v>●</v>
      </c>
      <c r="I9" s="10">
        <f>事業所一覧!I61</f>
        <v>10</v>
      </c>
      <c r="J9" s="10">
        <f>事業所一覧!J61</f>
        <v>0</v>
      </c>
      <c r="K9" s="10" t="str">
        <f>事業所一覧!K61</f>
        <v>●</v>
      </c>
      <c r="L9" s="10">
        <f>事業所一覧!L61</f>
        <v>10</v>
      </c>
      <c r="M9" s="10">
        <f>事業所一覧!M61</f>
        <v>0</v>
      </c>
      <c r="N9" s="10">
        <f>事業所一覧!N61</f>
        <v>0</v>
      </c>
    </row>
    <row r="10" spans="1:53" ht="30" customHeight="1" x14ac:dyDescent="0.2">
      <c r="A10" s="10">
        <f>事業所一覧!A62</f>
        <v>2752520128</v>
      </c>
      <c r="B10" s="9" t="str">
        <f>事業所一覧!B62</f>
        <v>Ｏｈａｎａ緑丘</v>
      </c>
      <c r="C10" s="10" t="str">
        <f>事業所一覧!C62</f>
        <v>072-736-9757</v>
      </c>
      <c r="D10" s="10" t="str">
        <f>事業所一覧!D62</f>
        <v>072-736-9757</v>
      </c>
      <c r="E10" s="10" t="str">
        <f>事業所一覧!E62</f>
        <v>563-0026</v>
      </c>
      <c r="F10" s="9" t="str">
        <f>事業所一覧!F62</f>
        <v>池田市緑丘一丁目７番21号</v>
      </c>
      <c r="G10" s="9" t="str">
        <f>事業所一覧!G62</f>
        <v>一般社団法人ＣＬＣ　Ｏｈａｎａ</v>
      </c>
      <c r="H10" s="10">
        <f>事業所一覧!H62</f>
        <v>0</v>
      </c>
      <c r="I10" s="10">
        <f>事業所一覧!I62</f>
        <v>0</v>
      </c>
      <c r="J10" s="10">
        <f>事業所一覧!J62</f>
        <v>0</v>
      </c>
      <c r="K10" s="10" t="str">
        <f>事業所一覧!K62</f>
        <v>●</v>
      </c>
      <c r="L10" s="10">
        <f>事業所一覧!L62</f>
        <v>10</v>
      </c>
      <c r="M10" s="10">
        <f>事業所一覧!M62</f>
        <v>0</v>
      </c>
      <c r="N10" s="10">
        <f>事業所一覧!N62</f>
        <v>0</v>
      </c>
    </row>
    <row r="11" spans="1:53" ht="30" customHeight="1" x14ac:dyDescent="0.2">
      <c r="A11" s="10">
        <f>事業所一覧!A63</f>
        <v>2752520169</v>
      </c>
      <c r="B11" s="9" t="str">
        <f>事業所一覧!B63</f>
        <v>Ｒ．Ｅ．Ａ．Ｄ．Ｄ．</v>
      </c>
      <c r="C11" s="10" t="str">
        <f>事業所一覧!C63</f>
        <v>072-752-0001</v>
      </c>
      <c r="D11" s="10" t="str">
        <f>事業所一覧!D63</f>
        <v>072-752-0002</v>
      </c>
      <c r="E11" s="10" t="str">
        <f>事業所一覧!E63</f>
        <v>563-0058</v>
      </c>
      <c r="F11" s="9" t="str">
        <f>事業所一覧!F63</f>
        <v>池田市栄本町４番24号</v>
      </c>
      <c r="G11" s="9" t="str">
        <f>事業所一覧!G63</f>
        <v>一般社団法人Ｒ．Ｅ．Ａ．Ｄ．Ｄ．</v>
      </c>
      <c r="H11" s="10" t="str">
        <f>事業所一覧!H63</f>
        <v>●</v>
      </c>
      <c r="I11" s="10">
        <f>事業所一覧!I63</f>
        <v>10</v>
      </c>
      <c r="J11" s="10">
        <f>事業所一覧!J63</f>
        <v>0</v>
      </c>
      <c r="K11" s="10" t="str">
        <f>事業所一覧!K63</f>
        <v>●</v>
      </c>
      <c r="L11" s="10">
        <f>事業所一覧!L63</f>
        <v>10</v>
      </c>
      <c r="M11" s="10" t="str">
        <f>事業所一覧!M63</f>
        <v>●</v>
      </c>
      <c r="N11" s="10">
        <f>事業所一覧!N63</f>
        <v>0</v>
      </c>
    </row>
    <row r="12" spans="1:53" ht="30" customHeight="1" x14ac:dyDescent="0.2">
      <c r="A12" s="10">
        <f>事業所一覧!A64</f>
        <v>2752520177</v>
      </c>
      <c r="B12" s="9" t="str">
        <f>事業所一覧!B64</f>
        <v>ＭＯＭＢ池田</v>
      </c>
      <c r="C12" s="10" t="str">
        <f>事業所一覧!C64</f>
        <v>072-753-0807</v>
      </c>
      <c r="D12" s="10" t="str">
        <f>事業所一覧!D64</f>
        <v>072-753-0808</v>
      </c>
      <c r="E12" s="10" t="str">
        <f>事業所一覧!E64</f>
        <v>563-0043</v>
      </c>
      <c r="F12" s="9" t="str">
        <f>事業所一覧!F64</f>
        <v>池田市神田一丁目32番17号　Bellino　１Ｂ号</v>
      </c>
      <c r="G12" s="9" t="str">
        <f>事業所一覧!G64</f>
        <v>株式会社ネクステム</v>
      </c>
      <c r="H12" s="10" t="str">
        <f>事業所一覧!H64</f>
        <v>●</v>
      </c>
      <c r="I12" s="10">
        <f>事業所一覧!I64</f>
        <v>10</v>
      </c>
      <c r="J12" s="10">
        <f>事業所一覧!J64</f>
        <v>0</v>
      </c>
      <c r="K12" s="10" t="str">
        <f>事業所一覧!K64</f>
        <v>●</v>
      </c>
      <c r="L12" s="10">
        <f>事業所一覧!L64</f>
        <v>10</v>
      </c>
      <c r="M12" s="10">
        <f>事業所一覧!M64</f>
        <v>0</v>
      </c>
      <c r="N12" s="10">
        <f>事業所一覧!N64</f>
        <v>0</v>
      </c>
    </row>
    <row r="13" spans="1:53" ht="30" customHeight="1" x14ac:dyDescent="0.2">
      <c r="A13" s="10">
        <f>事業所一覧!A65</f>
        <v>2752520185</v>
      </c>
      <c r="B13" s="9" t="str">
        <f>事業所一覧!B65</f>
        <v>はっぴーすてっぷ</v>
      </c>
      <c r="C13" s="10" t="str">
        <f>事業所一覧!C65</f>
        <v>072-747-2480</v>
      </c>
      <c r="D13" s="10" t="str">
        <f>事業所一覧!D65</f>
        <v>072-786-6331</v>
      </c>
      <c r="E13" s="10" t="str">
        <f>事業所一覧!E65</f>
        <v>563-0022</v>
      </c>
      <c r="F13" s="9" t="str">
        <f>事業所一覧!F65</f>
        <v>池田市旭丘一丁目８番16号旭丘プラザ102号室</v>
      </c>
      <c r="G13" s="9" t="str">
        <f>事業所一覧!G65</f>
        <v>合同会社はっぴーすまいる</v>
      </c>
      <c r="H13" s="10" t="str">
        <f>事業所一覧!H65</f>
        <v>●</v>
      </c>
      <c r="I13" s="10">
        <f>事業所一覧!I65</f>
        <v>10</v>
      </c>
      <c r="J13" s="10">
        <f>事業所一覧!J65</f>
        <v>0</v>
      </c>
      <c r="K13" s="10" t="str">
        <f>事業所一覧!K65</f>
        <v>●</v>
      </c>
      <c r="L13" s="10">
        <f>事業所一覧!L65</f>
        <v>10</v>
      </c>
      <c r="M13" s="10">
        <f>事業所一覧!M65</f>
        <v>0</v>
      </c>
      <c r="N13" s="10">
        <f>事業所一覧!N65</f>
        <v>0</v>
      </c>
    </row>
    <row r="14" spans="1:53" ht="30" customHeight="1" x14ac:dyDescent="0.2">
      <c r="A14" s="10">
        <f>事業所一覧!A66</f>
        <v>2752520193</v>
      </c>
      <c r="B14" s="9" t="str">
        <f>事業所一覧!B66</f>
        <v>ぶるーべりー石橋</v>
      </c>
      <c r="C14" s="10" t="str">
        <f>事業所一覧!C66</f>
        <v>072-737-9225</v>
      </c>
      <c r="D14" s="10" t="str">
        <f>事業所一覧!D66</f>
        <v>072-737-9203</v>
      </c>
      <c r="E14" s="10" t="str">
        <f>事業所一覧!E66</f>
        <v>563-0033</v>
      </c>
      <c r="F14" s="9" t="str">
        <f>事業所一覧!F66</f>
        <v>池田市住吉一丁目14番23号１階ベルクサイト101号室</v>
      </c>
      <c r="G14" s="9" t="str">
        <f>事業所一覧!G66</f>
        <v>株式会社Ｕｎited　Ｐｏｗｅｒｓ</v>
      </c>
      <c r="H14" s="10">
        <f>事業所一覧!H66</f>
        <v>0</v>
      </c>
      <c r="I14" s="10">
        <f>事業所一覧!I66</f>
        <v>0</v>
      </c>
      <c r="J14" s="10">
        <f>事業所一覧!J66</f>
        <v>0</v>
      </c>
      <c r="K14" s="10" t="str">
        <f>事業所一覧!K66</f>
        <v>●</v>
      </c>
      <c r="L14" s="10">
        <f>事業所一覧!L66</f>
        <v>10</v>
      </c>
      <c r="M14" s="10">
        <f>事業所一覧!M66</f>
        <v>0</v>
      </c>
      <c r="N14" s="10">
        <f>事業所一覧!N66</f>
        <v>0</v>
      </c>
    </row>
    <row r="15" spans="1:53" ht="30" customHeight="1" x14ac:dyDescent="0.2">
      <c r="A15" s="10">
        <f>事業所一覧!A67</f>
        <v>2752520201</v>
      </c>
      <c r="B15" s="9" t="str">
        <f>事業所一覧!B67</f>
        <v>ｃｏｃｏｒｏ</v>
      </c>
      <c r="C15" s="10" t="str">
        <f>事業所一覧!C67</f>
        <v>072-736-8514</v>
      </c>
      <c r="D15" s="10" t="str">
        <f>事業所一覧!D67</f>
        <v>072-736-8515</v>
      </c>
      <c r="E15" s="10" t="str">
        <f>事業所一覧!E67</f>
        <v>563-0021</v>
      </c>
      <c r="F15" s="9" t="str">
        <f>事業所一覧!F67</f>
        <v>池田市畑五丁目１番20号</v>
      </c>
      <c r="G15" s="9" t="str">
        <f>事業所一覧!G67</f>
        <v>株式会社ＧＲＯＷＳ</v>
      </c>
      <c r="H15" s="10" t="str">
        <f>事業所一覧!H67</f>
        <v>☆</v>
      </c>
      <c r="I15" s="10">
        <f>事業所一覧!I67</f>
        <v>5</v>
      </c>
      <c r="J15" s="10">
        <f>事業所一覧!J67</f>
        <v>0</v>
      </c>
      <c r="K15" s="10" t="str">
        <f>事業所一覧!K67</f>
        <v>☆</v>
      </c>
      <c r="L15" s="10">
        <f>事業所一覧!L67</f>
        <v>5</v>
      </c>
      <c r="M15" s="10">
        <f>事業所一覧!M67</f>
        <v>0</v>
      </c>
      <c r="N15" s="10">
        <f>事業所一覧!N67</f>
        <v>0</v>
      </c>
    </row>
    <row r="16" spans="1:53" ht="30" customHeight="1" x14ac:dyDescent="0.2">
      <c r="A16" s="10">
        <f>事業所一覧!A68</f>
        <v>2752520219</v>
      </c>
      <c r="B16" s="9" t="str">
        <f>事業所一覧!B68</f>
        <v>ウキウキはなさく石橋教室</v>
      </c>
      <c r="C16" s="10" t="str">
        <f>事業所一覧!C68</f>
        <v>072-761-8739</v>
      </c>
      <c r="D16" s="10" t="str">
        <f>事業所一覧!D68</f>
        <v>072-761-8734</v>
      </c>
      <c r="E16" s="10" t="str">
        <f>事業所一覧!E68</f>
        <v>563-0023</v>
      </c>
      <c r="F16" s="9" t="str">
        <f>事業所一覧!F68</f>
        <v>池田市井口堂一丁目６番19号マエシカ井口堂店舗１F</v>
      </c>
      <c r="G16" s="9" t="str">
        <f>事業所一覧!G68</f>
        <v>株式会社はなさく</v>
      </c>
      <c r="H16" s="10" t="str">
        <f>事業所一覧!H68</f>
        <v>●</v>
      </c>
      <c r="I16" s="10">
        <f>事業所一覧!I68</f>
        <v>10</v>
      </c>
      <c r="J16" s="10">
        <f>事業所一覧!J68</f>
        <v>0</v>
      </c>
      <c r="K16" s="10" t="str">
        <f>事業所一覧!K68</f>
        <v>●</v>
      </c>
      <c r="L16" s="10">
        <f>事業所一覧!L68</f>
        <v>10</v>
      </c>
      <c r="M16" s="10">
        <f>事業所一覧!M68</f>
        <v>0</v>
      </c>
      <c r="N16" s="10">
        <f>事業所一覧!N68</f>
        <v>0</v>
      </c>
    </row>
    <row r="17" spans="1:14" ht="30" customHeight="1" x14ac:dyDescent="0.2">
      <c r="A17" s="10">
        <f>事業所一覧!A69</f>
        <v>2752520235</v>
      </c>
      <c r="B17" s="9" t="str">
        <f>事業所一覧!B69</f>
        <v>ステップ池田</v>
      </c>
      <c r="C17" s="10" t="str">
        <f>事業所一覧!C69</f>
        <v>072-751-1555</v>
      </c>
      <c r="D17" s="10" t="str">
        <f>事業所一覧!D69</f>
        <v>072-739-7595</v>
      </c>
      <c r="E17" s="10" t="str">
        <f>事業所一覧!E69</f>
        <v>563-0042</v>
      </c>
      <c r="F17" s="9" t="str">
        <f>事業所一覧!F69</f>
        <v>池田市宇保町９番21号</v>
      </c>
      <c r="G17" s="9" t="str">
        <f>事業所一覧!G69</f>
        <v>株式会社アーバンホープ</v>
      </c>
      <c r="H17" s="10" t="str">
        <f>事業所一覧!H69</f>
        <v>●</v>
      </c>
      <c r="I17" s="10">
        <f>事業所一覧!I69</f>
        <v>10</v>
      </c>
      <c r="J17" s="10">
        <f>事業所一覧!J69</f>
        <v>0</v>
      </c>
      <c r="K17" s="10" t="str">
        <f>事業所一覧!K69</f>
        <v>●</v>
      </c>
      <c r="L17" s="10">
        <f>事業所一覧!L69</f>
        <v>10</v>
      </c>
      <c r="M17" s="10">
        <f>事業所一覧!M69</f>
        <v>0</v>
      </c>
      <c r="N17" s="10">
        <f>事業所一覧!N69</f>
        <v>0</v>
      </c>
    </row>
    <row r="18" spans="1:14" ht="30" customHeight="1" x14ac:dyDescent="0.2">
      <c r="A18" s="10">
        <f>事業所一覧!A70</f>
        <v>2752520243</v>
      </c>
      <c r="B18" s="9" t="str">
        <f>事業所一覧!B70</f>
        <v>児童発達支援 コアキッズ　放課後等デイサービス コアキッズ・ジュニア</v>
      </c>
      <c r="C18" s="10" t="str">
        <f>事業所一覧!C70</f>
        <v>072-734-6166</v>
      </c>
      <c r="D18" s="10" t="str">
        <f>事業所一覧!D70</f>
        <v>072-734-6166</v>
      </c>
      <c r="E18" s="10" t="str">
        <f>事業所一覧!E70</f>
        <v>563-0055</v>
      </c>
      <c r="F18" s="9" t="str">
        <f>事業所一覧!F70</f>
        <v>池田市菅原町11番４号　ＢＥＮＩＹＡⅡ１階・２階・３階</v>
      </c>
      <c r="G18" s="9" t="str">
        <f>事業所一覧!G70</f>
        <v>株式会社メディカル・ハンド</v>
      </c>
      <c r="H18" s="10" t="str">
        <f>事業所一覧!H70</f>
        <v>●</v>
      </c>
      <c r="I18" s="10">
        <f>事業所一覧!I70</f>
        <v>10</v>
      </c>
      <c r="J18" s="10">
        <f>事業所一覧!J70</f>
        <v>0</v>
      </c>
      <c r="K18" s="10" t="str">
        <f>事業所一覧!K70</f>
        <v>●</v>
      </c>
      <c r="L18" s="10">
        <f>事業所一覧!L70</f>
        <v>10</v>
      </c>
      <c r="M18" s="10">
        <f>事業所一覧!M70</f>
        <v>0</v>
      </c>
      <c r="N18" s="10">
        <f>事業所一覧!N70</f>
        <v>0</v>
      </c>
    </row>
    <row r="19" spans="1:14" ht="30" customHeight="1" x14ac:dyDescent="0.2">
      <c r="A19" s="10">
        <f>事業所一覧!A71</f>
        <v>2752520250</v>
      </c>
      <c r="B19" s="9" t="str">
        <f>事業所一覧!B71</f>
        <v>ながれぼし</v>
      </c>
      <c r="C19" s="10" t="str">
        <f>事業所一覧!C71</f>
        <v>072-760-0055</v>
      </c>
      <c r="D19" s="10" t="str">
        <f>事業所一覧!D71</f>
        <v>072-760-0055</v>
      </c>
      <c r="E19" s="10" t="str">
        <f>事業所一覧!E71</f>
        <v>563-0033</v>
      </c>
      <c r="F19" s="9" t="str">
        <f>事業所一覧!F71</f>
        <v>池田市住吉二丁目６番17号TNG住吉ビル１Ｆ</v>
      </c>
      <c r="G19" s="9" t="str">
        <f>事業所一覧!G71</f>
        <v>株式会社HAKOBUNE</v>
      </c>
      <c r="H19" s="10" t="str">
        <f>事業所一覧!H71</f>
        <v>●</v>
      </c>
      <c r="I19" s="10">
        <f>事業所一覧!I71</f>
        <v>10</v>
      </c>
      <c r="J19" s="10">
        <f>事業所一覧!J71</f>
        <v>0</v>
      </c>
      <c r="K19" s="10" t="str">
        <f>事業所一覧!K71</f>
        <v>●</v>
      </c>
      <c r="L19" s="10">
        <f>事業所一覧!L71</f>
        <v>10</v>
      </c>
      <c r="M19" s="10">
        <f>事業所一覧!M71</f>
        <v>0</v>
      </c>
      <c r="N19" s="10">
        <f>事業所一覧!N71</f>
        <v>0</v>
      </c>
    </row>
    <row r="20" spans="1:14" ht="30" customHeight="1" x14ac:dyDescent="0.2">
      <c r="A20" s="10">
        <f>事業所一覧!A72</f>
        <v>2752520284</v>
      </c>
      <c r="B20" s="9" t="str">
        <f>事業所一覧!B72</f>
        <v>ぶるーべりー池田</v>
      </c>
      <c r="C20" s="10" t="str">
        <f>事業所一覧!C72</f>
        <v>072-768-8661</v>
      </c>
      <c r="D20" s="10" t="str">
        <f>事業所一覧!D72</f>
        <v>072-768-8654</v>
      </c>
      <c r="E20" s="10" t="str">
        <f>事業所一覧!E72</f>
        <v>563-0031</v>
      </c>
      <c r="F20" s="9" t="str">
        <f>事業所一覧!F72</f>
        <v>池田市天神一丁目３番12号</v>
      </c>
      <c r="G20" s="9" t="str">
        <f>事業所一覧!G72</f>
        <v>株式会社United Powers</v>
      </c>
      <c r="H20" s="10" t="str">
        <f>事業所一覧!H72</f>
        <v>●</v>
      </c>
      <c r="I20" s="10">
        <f>事業所一覧!I72</f>
        <v>10</v>
      </c>
      <c r="J20" s="10">
        <f>事業所一覧!J72</f>
        <v>0</v>
      </c>
      <c r="K20" s="10">
        <f>事業所一覧!K72</f>
        <v>0</v>
      </c>
      <c r="L20" s="10">
        <f>事業所一覧!L72</f>
        <v>0</v>
      </c>
      <c r="M20" s="10" t="str">
        <f>事業所一覧!M72</f>
        <v>●</v>
      </c>
      <c r="N20" s="10">
        <f>事業所一覧!N72</f>
        <v>0</v>
      </c>
    </row>
    <row r="21" spans="1:14" ht="30" customHeight="1" x14ac:dyDescent="0.2">
      <c r="A21" s="10">
        <f>事業所一覧!A73</f>
        <v>2752520292</v>
      </c>
      <c r="B21" s="9" t="str">
        <f>事業所一覧!B73</f>
        <v>ハーティワン桃園</v>
      </c>
      <c r="C21" s="10" t="str">
        <f>事業所一覧!C73</f>
        <v>072-737-4836</v>
      </c>
      <c r="D21" s="10" t="str">
        <f>事業所一覧!D73</f>
        <v>072-767-9717</v>
      </c>
      <c r="E21" s="10" t="str">
        <f>事業所一覧!E73</f>
        <v>563-0045</v>
      </c>
      <c r="F21" s="9" t="str">
        <f>事業所一覧!F73</f>
        <v>池田市桃園一丁目7番18号スプリングリバーⅡ101</v>
      </c>
      <c r="G21" s="9" t="str">
        <f>事業所一覧!G73</f>
        <v>有限会社三宮企画</v>
      </c>
      <c r="H21" s="10" t="str">
        <f>事業所一覧!H73</f>
        <v>●</v>
      </c>
      <c r="I21" s="10">
        <f>事業所一覧!I73</f>
        <v>10</v>
      </c>
      <c r="J21" s="10">
        <f>事業所一覧!J73</f>
        <v>0</v>
      </c>
      <c r="K21" s="10" t="str">
        <f>事業所一覧!K73</f>
        <v>●</v>
      </c>
      <c r="L21" s="10">
        <f>事業所一覧!L73</f>
        <v>10</v>
      </c>
      <c r="M21" s="10">
        <f>事業所一覧!M73</f>
        <v>0</v>
      </c>
      <c r="N21" s="10">
        <f>事業所一覧!N73</f>
        <v>0</v>
      </c>
    </row>
    <row r="22" spans="1:14" ht="30" customHeight="1" x14ac:dyDescent="0.2">
      <c r="A22" s="10">
        <f>事業所一覧!A74</f>
        <v>2752520318</v>
      </c>
      <c r="B22" s="9" t="str">
        <f>事業所一覧!B74</f>
        <v>ＫＯＫＯＩＲＯ</v>
      </c>
      <c r="C22" s="10" t="str">
        <f>事業所一覧!C74</f>
        <v>０７０－８９６２-1788</v>
      </c>
      <c r="D22" s="10" t="str">
        <f>事業所一覧!D74</f>
        <v>-</v>
      </c>
      <c r="E22" s="10" t="str">
        <f>事業所一覧!E74</f>
        <v>563-0025</v>
      </c>
      <c r="F22" s="9" t="str">
        <f>事業所一覧!F74</f>
        <v>池田市城南三丁目２番13号シャーメゾンラピス１階</v>
      </c>
      <c r="G22" s="9" t="str">
        <f>事業所一覧!G74</f>
        <v>合同会社ＨａｌｅＮａｌｕ</v>
      </c>
      <c r="H22" s="10" t="str">
        <f>事業所一覧!H74</f>
        <v>●</v>
      </c>
      <c r="I22" s="10">
        <f>事業所一覧!I74</f>
        <v>10</v>
      </c>
      <c r="J22" s="12"/>
      <c r="K22" s="10" t="str">
        <f>事業所一覧!K74</f>
        <v>●</v>
      </c>
      <c r="L22" s="10">
        <f>事業所一覧!L74</f>
        <v>10</v>
      </c>
      <c r="M22" s="10">
        <f>事業所一覧!M74</f>
        <v>0</v>
      </c>
      <c r="N22" s="8"/>
    </row>
    <row r="23" spans="1:14" ht="30" customHeight="1" x14ac:dyDescent="0.2">
      <c r="A23" s="10">
        <f>事業所一覧!A75</f>
        <v>2752520334</v>
      </c>
      <c r="B23" s="9" t="str">
        <f>事業所一覧!B75</f>
        <v>るる</v>
      </c>
      <c r="C23" s="10" t="str">
        <f>事業所一覧!C75</f>
        <v>０７２－７３４－７５１８</v>
      </c>
      <c r="D23" s="10" t="str">
        <f>事業所一覧!D75</f>
        <v>０７２－７３４－７５１８</v>
      </c>
      <c r="E23" s="10" t="str">
        <f>事業所一覧!E75</f>
        <v>563-0032</v>
      </c>
      <c r="F23" s="9" t="str">
        <f>事業所一覧!F75</f>
        <v>池田市石橋一丁目23番13-101号</v>
      </c>
      <c r="G23" s="9" t="str">
        <f>事業所一覧!G75</f>
        <v>知音株式会社</v>
      </c>
      <c r="H23" s="10" t="str">
        <f>事業所一覧!H75</f>
        <v>●</v>
      </c>
      <c r="I23" s="10">
        <f>事業所一覧!I75</f>
        <v>10</v>
      </c>
      <c r="J23" s="12"/>
      <c r="K23" s="10" t="str">
        <f>事業所一覧!K75</f>
        <v>●</v>
      </c>
      <c r="L23" s="10">
        <f>事業所一覧!L75</f>
        <v>10</v>
      </c>
      <c r="M23" s="10">
        <f>事業所一覧!M75</f>
        <v>0</v>
      </c>
      <c r="N23" s="8"/>
    </row>
    <row r="24" spans="1:14" ht="30" customHeight="1" x14ac:dyDescent="0.2">
      <c r="A24" s="10">
        <f>事業所一覧!A76</f>
        <v>2752520342</v>
      </c>
      <c r="B24" s="9" t="str">
        <f>事業所一覧!B76</f>
        <v>ハーティワンおりいぶ</v>
      </c>
      <c r="C24" s="10" t="str">
        <f>事業所一覧!C76</f>
        <v>０７２－７４４－２１６６</v>
      </c>
      <c r="D24" s="10" t="str">
        <f>事業所一覧!D76</f>
        <v>０７２－７４－２１６７</v>
      </c>
      <c r="E24" s="10" t="str">
        <f>事業所一覧!E76</f>
        <v>563-0058</v>
      </c>
      <c r="F24" s="9" t="str">
        <f>事業所一覧!F76</f>
        <v>池田市栄本町９番６号　２階・３階・４階・5階</v>
      </c>
      <c r="G24" s="9" t="str">
        <f>事業所一覧!G76</f>
        <v>有限会社三宮企画</v>
      </c>
      <c r="H24" s="10" t="str">
        <f>事業所一覧!H76</f>
        <v>●</v>
      </c>
      <c r="I24" s="10">
        <f>事業所一覧!I76</f>
        <v>10</v>
      </c>
      <c r="J24" s="12"/>
      <c r="K24" s="10" t="str">
        <f>事業所一覧!K76</f>
        <v>●</v>
      </c>
      <c r="L24" s="10">
        <f>事業所一覧!L76</f>
        <v>10</v>
      </c>
      <c r="M24" s="10" t="str">
        <f>事業所一覧!M76</f>
        <v>●</v>
      </c>
      <c r="N24" s="8"/>
    </row>
    <row r="25" spans="1:14" ht="30" customHeight="1" x14ac:dyDescent="0.2">
      <c r="A25" s="10">
        <f>事業所一覧!A77</f>
        <v>2752520359</v>
      </c>
      <c r="B25" s="9" t="str">
        <f>事業所一覧!B77</f>
        <v>フォレストキッズ池田教室</v>
      </c>
      <c r="C25" s="10" t="str">
        <f>事業所一覧!C77</f>
        <v>072-735-7750</v>
      </c>
      <c r="D25" s="10" t="str">
        <f>事業所一覧!D77</f>
        <v>072-735-７７80</v>
      </c>
      <c r="E25" s="10" t="str">
        <f>事業所一覧!E77</f>
        <v>563-0025</v>
      </c>
      <c r="F25" s="9" t="str">
        <f>事業所一覧!F77</f>
        <v>池田市城南一丁目２番２号コンフォートプレイス１階</v>
      </c>
      <c r="G25" s="9" t="str">
        <f>事業所一覧!G77</f>
        <v>アサヒ産業株式会社</v>
      </c>
      <c r="H25" s="10" t="str">
        <f>事業所一覧!H77</f>
        <v>●</v>
      </c>
      <c r="I25" s="10">
        <f>事業所一覧!I77</f>
        <v>10</v>
      </c>
      <c r="J25" s="12"/>
      <c r="K25" s="10">
        <f>事業所一覧!K77</f>
        <v>0</v>
      </c>
      <c r="L25" s="10">
        <f>事業所一覧!L77</f>
        <v>0</v>
      </c>
      <c r="M25" s="10">
        <f>事業所一覧!M77</f>
        <v>0</v>
      </c>
      <c r="N25" s="8"/>
    </row>
    <row r="26" spans="1:14" ht="30" customHeight="1" x14ac:dyDescent="0.2">
      <c r="A26" s="10">
        <f>事業所一覧!A78</f>
        <v>2752520367</v>
      </c>
      <c r="B26" s="9" t="str">
        <f>事業所一覧!B78</f>
        <v>キックオフ</v>
      </c>
      <c r="C26" s="10" t="str">
        <f>事業所一覧!C78</f>
        <v>072-774-4602</v>
      </c>
      <c r="D26" s="10" t="str">
        <f>事業所一覧!D78</f>
        <v>072-702-4432</v>
      </c>
      <c r="E26" s="10" t="str">
        <f>事業所一覧!E78</f>
        <v>563-0059</v>
      </c>
      <c r="F26" s="9" t="str">
        <f>事業所一覧!F78</f>
        <v>池田市西本町６番17号メゾンクレール201号室</v>
      </c>
      <c r="G26" s="9" t="str">
        <f>事業所一覧!G78</f>
        <v>株式会社グッドサポート</v>
      </c>
      <c r="H26" s="10" t="str">
        <f>事業所一覧!H78</f>
        <v>●</v>
      </c>
      <c r="I26" s="10">
        <f>事業所一覧!I78</f>
        <v>10</v>
      </c>
      <c r="J26" s="12"/>
      <c r="K26" s="10" t="str">
        <f>事業所一覧!K78</f>
        <v>●</v>
      </c>
      <c r="L26" s="10">
        <f>事業所一覧!L78</f>
        <v>10</v>
      </c>
      <c r="M26" s="10">
        <f>事業所一覧!M78</f>
        <v>0</v>
      </c>
      <c r="N26" s="8"/>
    </row>
    <row r="27" spans="1:14" ht="30" customHeight="1" x14ac:dyDescent="0.2">
      <c r="A27" s="10">
        <f>事業所一覧!A79</f>
        <v>2752520383</v>
      </c>
      <c r="B27" s="9" t="str">
        <f>事業所一覧!B79</f>
        <v>コアキッズ・ケア</v>
      </c>
      <c r="C27" s="10" t="str">
        <f>事業所一覧!C79</f>
        <v>072-737-7039</v>
      </c>
      <c r="D27" s="10" t="str">
        <f>事業所一覧!D79</f>
        <v>072-737-7049</v>
      </c>
      <c r="E27" s="10" t="str">
        <f>事業所一覧!E79</f>
        <v>563-0055</v>
      </c>
      <c r="F27" s="9" t="str">
        <f>事業所一覧!F79</f>
        <v>池田市菅原町１番14号</v>
      </c>
      <c r="G27" s="9" t="str">
        <f>事業所一覧!G79</f>
        <v>株式会社メディカル・ハンド</v>
      </c>
      <c r="H27" s="10" t="str">
        <f>事業所一覧!H79</f>
        <v>☆</v>
      </c>
      <c r="I27" s="10">
        <f>事業所一覧!I79</f>
        <v>5</v>
      </c>
      <c r="J27" s="12"/>
      <c r="K27" s="10" t="str">
        <f>事業所一覧!K79</f>
        <v>☆</v>
      </c>
      <c r="L27" s="10">
        <f>事業所一覧!L79</f>
        <v>5</v>
      </c>
      <c r="M27" s="10">
        <f>事業所一覧!M79</f>
        <v>0</v>
      </c>
      <c r="N27" s="8"/>
    </row>
    <row r="28" spans="1:14" ht="30" customHeight="1" x14ac:dyDescent="0.2">
      <c r="A28" s="10">
        <f>事業所一覧!A80</f>
        <v>2752520391</v>
      </c>
      <c r="B28" s="9" t="str">
        <f>事業所一覧!B80</f>
        <v>ＭＯＭＢ石橋</v>
      </c>
      <c r="C28" s="10" t="str">
        <f>事業所一覧!C80</f>
        <v>072-737-8265</v>
      </c>
      <c r="D28" s="10" t="str">
        <f>事業所一覧!D80</f>
        <v>072-737-8266</v>
      </c>
      <c r="E28" s="10" t="str">
        <f>事業所一覧!E80</f>
        <v>563-0032</v>
      </c>
      <c r="F28" s="9" t="str">
        <f>事業所一覧!F80</f>
        <v>池田市石橋三丁目1番21号モンジット1階</v>
      </c>
      <c r="G28" s="9" t="str">
        <f>事業所一覧!G80</f>
        <v>株式会社ネクステム</v>
      </c>
      <c r="H28" s="10">
        <f>事業所一覧!H80</f>
        <v>0</v>
      </c>
      <c r="I28" s="10">
        <f>事業所一覧!I80</f>
        <v>0</v>
      </c>
      <c r="J28" s="12"/>
      <c r="K28" s="10" t="str">
        <f>事業所一覧!K80</f>
        <v>●</v>
      </c>
      <c r="L28" s="10">
        <f>事業所一覧!L80</f>
        <v>10</v>
      </c>
      <c r="M28" s="10">
        <f>事業所一覧!M80</f>
        <v>0</v>
      </c>
      <c r="N28" s="8"/>
    </row>
    <row r="29" spans="1:14" ht="30" customHeight="1" x14ac:dyDescent="0.2">
      <c r="A29" s="10">
        <f>事業所一覧!A81</f>
        <v>2752520417</v>
      </c>
      <c r="B29" s="9" t="str">
        <f>事業所一覧!B81</f>
        <v>Ｌｉｎｏぷれいす池田</v>
      </c>
      <c r="C29" s="10" t="str">
        <f>事業所一覧!C81</f>
        <v>072-737-7121</v>
      </c>
      <c r="D29" s="10" t="str">
        <f>事業所一覧!D81</f>
        <v>072-707-2604</v>
      </c>
      <c r="E29" s="10" t="str">
        <f>事業所一覧!E81</f>
        <v>563-0023</v>
      </c>
      <c r="F29" s="9" t="str">
        <f>事業所一覧!F81</f>
        <v>池田市井口堂一丁目９番26号　アーユス井口堂西棟２階２号室</v>
      </c>
      <c r="G29" s="9" t="str">
        <f>事業所一覧!G81</f>
        <v>株式会社シーシー</v>
      </c>
      <c r="H29" s="10">
        <f>事業所一覧!H81</f>
        <v>0</v>
      </c>
      <c r="I29" s="10">
        <f>事業所一覧!I81</f>
        <v>0</v>
      </c>
      <c r="J29" s="12"/>
      <c r="K29" s="10" t="str">
        <f>事業所一覧!K81</f>
        <v>●</v>
      </c>
      <c r="L29" s="10">
        <f>事業所一覧!L81</f>
        <v>10</v>
      </c>
      <c r="M29" s="10">
        <f>事業所一覧!M81</f>
        <v>0</v>
      </c>
      <c r="N29" s="8"/>
    </row>
    <row r="30" spans="1:14" ht="30" customHeight="1" x14ac:dyDescent="0.2">
      <c r="A30" s="10">
        <f>事業所一覧!A82</f>
        <v>2752520433</v>
      </c>
      <c r="B30" s="9" t="str">
        <f>事業所一覧!B82</f>
        <v>児童発達支援・放課後等デイサービス　ソラーレ神田</v>
      </c>
      <c r="C30" s="10" t="str">
        <f>事業所一覧!C82</f>
        <v>０７２－７３６－８０８９</v>
      </c>
      <c r="D30" s="10" t="str">
        <f>事業所一覧!D82</f>
        <v>０７２－７３６－８０８９</v>
      </c>
      <c r="E30" s="10" t="str">
        <f>事業所一覧!E82</f>
        <v>563-0043</v>
      </c>
      <c r="F30" s="9" t="str">
        <f>事業所一覧!F82</f>
        <v>池田市神田二丁目17番６号</v>
      </c>
      <c r="G30" s="9" t="str">
        <f>事業所一覧!G82</f>
        <v>株式会社スタジオＤ＆Ｈ</v>
      </c>
      <c r="H30" s="10" t="str">
        <f>事業所一覧!H82</f>
        <v>●</v>
      </c>
      <c r="I30" s="10">
        <f>事業所一覧!I82</f>
        <v>10</v>
      </c>
      <c r="J30" s="12"/>
      <c r="K30" s="10" t="str">
        <f>事業所一覧!K82</f>
        <v>●</v>
      </c>
      <c r="L30" s="10">
        <f>事業所一覧!L82</f>
        <v>10</v>
      </c>
      <c r="M30" s="10" t="str">
        <f>事業所一覧!M82</f>
        <v>●</v>
      </c>
      <c r="N30" s="8"/>
    </row>
    <row r="31" spans="1:14" ht="30" customHeight="1" x14ac:dyDescent="0.2">
      <c r="A31" s="10">
        <f>事業所一覧!A83</f>
        <v>2752520441</v>
      </c>
      <c r="B31" s="9" t="str">
        <f>事業所一覧!B83</f>
        <v>児童発達支援・放課後等デイサービス　ここふる</v>
      </c>
      <c r="C31" s="10" t="str">
        <f>事業所一覧!C83</f>
        <v>072-739-6158</v>
      </c>
      <c r="D31" s="10" t="str">
        <f>事業所一覧!D83</f>
        <v>072-739-6159</v>
      </c>
      <c r="E31" s="10" t="str">
        <f>事業所一覧!E83</f>
        <v>563-0024</v>
      </c>
      <c r="F31" s="9" t="str">
        <f>事業所一覧!F83</f>
        <v>池田市鉢塚三丁目15番２号メゾンさつき１階106号室</v>
      </c>
      <c r="G31" s="9" t="str">
        <f>事業所一覧!G83</f>
        <v>株式会社めぐみ</v>
      </c>
      <c r="H31" s="10" t="str">
        <f>事業所一覧!H83</f>
        <v>☆</v>
      </c>
      <c r="I31" s="10">
        <f>事業所一覧!I83</f>
        <v>5</v>
      </c>
      <c r="J31" s="12"/>
      <c r="K31" s="10" t="str">
        <f>事業所一覧!K83</f>
        <v>☆</v>
      </c>
      <c r="L31" s="10">
        <f>事業所一覧!L83</f>
        <v>5</v>
      </c>
      <c r="M31" s="10">
        <f>事業所一覧!M83</f>
        <v>0</v>
      </c>
      <c r="N31" s="8"/>
    </row>
    <row r="32" spans="1:14" ht="30" customHeight="1" x14ac:dyDescent="0.2">
      <c r="A32" s="10">
        <f>事業所一覧!A84</f>
        <v>2752520458</v>
      </c>
      <c r="B32" s="9" t="str">
        <f>事業所一覧!B84</f>
        <v>ＮＰＯ法人つぼみ</v>
      </c>
      <c r="C32" s="10" t="str">
        <f>事業所一覧!C84</f>
        <v>090-7962-7570</v>
      </c>
      <c r="D32" s="10" t="str">
        <f>事業所一覧!D84</f>
        <v>-</v>
      </c>
      <c r="E32" s="10" t="str">
        <f>事業所一覧!E84</f>
        <v>563-0032</v>
      </c>
      <c r="F32" s="9" t="str">
        <f>事業所一覧!F84</f>
        <v>池田市石橋二丁目13番29号２階</v>
      </c>
      <c r="G32" s="9" t="str">
        <f>事業所一覧!G84</f>
        <v>ＮＰＯ法人つぼみ</v>
      </c>
      <c r="H32" s="10" t="str">
        <f>事業所一覧!H84</f>
        <v>●</v>
      </c>
      <c r="I32" s="10">
        <f>事業所一覧!I84</f>
        <v>10</v>
      </c>
      <c r="J32" s="12"/>
      <c r="K32" s="10" t="str">
        <f>事業所一覧!K84</f>
        <v>●</v>
      </c>
      <c r="L32" s="10">
        <f>事業所一覧!L84</f>
        <v>10</v>
      </c>
      <c r="M32" s="10" t="str">
        <f>事業所一覧!M84</f>
        <v>●</v>
      </c>
      <c r="N32" s="8"/>
    </row>
    <row r="33" spans="1:14" ht="30" customHeight="1" x14ac:dyDescent="0.2">
      <c r="A33" s="10" t="str">
        <f>事業所一覧!A85</f>
        <v>2752520466</v>
      </c>
      <c r="B33" s="9" t="str">
        <f>事業所一覧!B85</f>
        <v>ワナビー城南</v>
      </c>
      <c r="C33" s="10" t="str">
        <f>事業所一覧!C85</f>
        <v>072-768-8184</v>
      </c>
      <c r="D33" s="10" t="str">
        <f>事業所一覧!D85</f>
        <v>072-768-8184</v>
      </c>
      <c r="E33" s="10" t="str">
        <f>事業所一覧!E85</f>
        <v>563-0025</v>
      </c>
      <c r="F33" s="9" t="str">
        <f>事業所一覧!F85</f>
        <v>池田市城南一丁目９番22号ＡＸＩＳ池田グリーンプラザⅠ　２Ｆ－Ｄ</v>
      </c>
      <c r="G33" s="9" t="str">
        <f>事業所一覧!G85</f>
        <v>株式会社ミヤビコーポレーション</v>
      </c>
      <c r="H33" s="10" t="str">
        <f>事業所一覧!H85</f>
        <v>●</v>
      </c>
      <c r="I33" s="10">
        <f>事業所一覧!I85</f>
        <v>10</v>
      </c>
      <c r="J33" s="12"/>
      <c r="K33" s="10" t="str">
        <f>事業所一覧!K85</f>
        <v>●</v>
      </c>
      <c r="L33" s="10">
        <f>事業所一覧!L85</f>
        <v>10</v>
      </c>
      <c r="M33" s="10" t="str">
        <f>事業所一覧!M85</f>
        <v>●</v>
      </c>
      <c r="N33" s="8"/>
    </row>
    <row r="34" spans="1:14" ht="30" customHeight="1" x14ac:dyDescent="0.2">
      <c r="A34" s="10" t="str">
        <f>事業所一覧!A86</f>
        <v>2752520474</v>
      </c>
      <c r="B34" s="9" t="str">
        <f>事業所一覧!B86</f>
        <v>多機能型事業所Ｇｏｏｔｅｌａ</v>
      </c>
      <c r="C34" s="10" t="str">
        <f>事業所一覧!C86</f>
        <v>072-737-5381</v>
      </c>
      <c r="D34" s="10" t="str">
        <f>事業所一覧!D86</f>
        <v>072-737-5382</v>
      </c>
      <c r="E34" s="10" t="str">
        <f>事業所一覧!E86</f>
        <v>563-0031</v>
      </c>
      <c r="F34" s="9" t="str">
        <f>事業所一覧!F86</f>
        <v>池田市天神一丁目10番19号</v>
      </c>
      <c r="G34" s="9" t="str">
        <f>事業所一覧!G86</f>
        <v>株式会社Ｇｏｏｔｅｌａ</v>
      </c>
      <c r="H34" s="10" t="str">
        <f>事業所一覧!H86</f>
        <v>●</v>
      </c>
      <c r="I34" s="10">
        <f>事業所一覧!I86</f>
        <v>10</v>
      </c>
      <c r="J34" s="12"/>
      <c r="K34" s="10" t="str">
        <f>事業所一覧!K86</f>
        <v>●</v>
      </c>
      <c r="L34" s="10">
        <f>事業所一覧!L86</f>
        <v>10</v>
      </c>
      <c r="M34" s="10">
        <f>事業所一覧!M86</f>
        <v>0</v>
      </c>
      <c r="N34" s="8"/>
    </row>
    <row r="35" spans="1:14" ht="30" customHeight="1" x14ac:dyDescent="0.2">
      <c r="A35" s="10" t="str">
        <f>事業所一覧!A87</f>
        <v>2752520482</v>
      </c>
      <c r="B35" s="9" t="str">
        <f>事業所一覧!B87</f>
        <v>療育センターエコルド</v>
      </c>
      <c r="C35" s="10" t="str">
        <f>事業所一覧!C87</f>
        <v>072-735-7332</v>
      </c>
      <c r="D35" s="10" t="str">
        <f>事業所一覧!D87</f>
        <v>072-735-7442</v>
      </c>
      <c r="E35" s="10" t="str">
        <f>事業所一覧!E87</f>
        <v>563-0032</v>
      </c>
      <c r="F35" s="9" t="str">
        <f>事業所一覧!F87</f>
        <v>池田市石橋三丁目１番11号大空第２ビル１階、３階</v>
      </c>
      <c r="G35" s="9" t="str">
        <f>事業所一覧!G87</f>
        <v>Ｄ＆Ｉ株式会社</v>
      </c>
      <c r="H35" s="10" t="str">
        <f>事業所一覧!H87</f>
        <v>●</v>
      </c>
      <c r="I35" s="10">
        <f>事業所一覧!I87</f>
        <v>10</v>
      </c>
      <c r="J35" s="12"/>
      <c r="K35" s="10" t="str">
        <f>事業所一覧!K87</f>
        <v>●</v>
      </c>
      <c r="L35" s="10">
        <f>事業所一覧!L87</f>
        <v>10</v>
      </c>
      <c r="M35" s="10" t="str">
        <f>事業所一覧!M87</f>
        <v>●</v>
      </c>
      <c r="N35" s="8"/>
    </row>
    <row r="36" spans="1:14" ht="30" customHeight="1" x14ac:dyDescent="0.2">
      <c r="A36" s="10">
        <f>事業所一覧!A88</f>
        <v>2752520490</v>
      </c>
      <c r="B36" s="9" t="str">
        <f>事業所一覧!B88</f>
        <v>エントランスリバティ　池田教室</v>
      </c>
      <c r="C36" s="10" t="str">
        <f>事業所一覧!C88</f>
        <v>072-737-6165</v>
      </c>
      <c r="D36" s="10" t="str">
        <f>事業所一覧!D88</f>
        <v>072-737-9147</v>
      </c>
      <c r="E36" s="10" t="str">
        <f>事業所一覧!E88</f>
        <v>563-0025</v>
      </c>
      <c r="F36" s="9" t="str">
        <f>事業所一覧!F88</f>
        <v>池田市城南二丁目２番１号ハイツ木下１階103号</v>
      </c>
      <c r="G36" s="9" t="str">
        <f>事業所一覧!G88</f>
        <v>株式会社フューチャージニアス</v>
      </c>
      <c r="H36" s="10" t="str">
        <f>事業所一覧!H88</f>
        <v>●</v>
      </c>
      <c r="I36" s="10">
        <f>事業所一覧!I88</f>
        <v>10</v>
      </c>
      <c r="J36" s="12"/>
      <c r="K36" s="10" t="str">
        <f>事業所一覧!K88</f>
        <v>●</v>
      </c>
      <c r="L36" s="10">
        <f>事業所一覧!L88</f>
        <v>10</v>
      </c>
      <c r="M36" s="10">
        <f>事業所一覧!M88</f>
        <v>0</v>
      </c>
      <c r="N36" s="8"/>
    </row>
    <row r="37" spans="1:14" ht="30" customHeight="1" x14ac:dyDescent="0.2">
      <c r="A37" s="10" t="str">
        <f>事業所一覧!A89</f>
        <v>2752520508</v>
      </c>
      <c r="B37" s="9" t="str">
        <f>事業所一覧!B89</f>
        <v>ＫＯＫＯＩＲＯ　ＰＡＧＥ</v>
      </c>
      <c r="C37" s="10" t="str">
        <f>事業所一覧!C89</f>
        <v>072-776-1791</v>
      </c>
      <c r="D37" s="10" t="str">
        <f>事業所一覧!D89</f>
        <v>050-3488-7960</v>
      </c>
      <c r="E37" s="10" t="str">
        <f>事業所一覧!E89</f>
        <v>563-0023</v>
      </c>
      <c r="F37" s="9" t="str">
        <f>事業所一覧!F89</f>
        <v>池田市井口堂一丁目２番２号ラヴィータ石橋阪大前101号室</v>
      </c>
      <c r="G37" s="9" t="str">
        <f>事業所一覧!G89</f>
        <v>合同会社ＨａｌｅＮａｌｕ</v>
      </c>
      <c r="H37" s="10" t="str">
        <f>事業所一覧!H89</f>
        <v>●</v>
      </c>
      <c r="I37" s="10">
        <f>事業所一覧!I89</f>
        <v>10</v>
      </c>
      <c r="J37" s="12"/>
      <c r="K37" s="10" t="str">
        <f>事業所一覧!K89</f>
        <v>●</v>
      </c>
      <c r="L37" s="10">
        <f>事業所一覧!L89</f>
        <v>10</v>
      </c>
      <c r="M37" s="10" t="str">
        <f>事業所一覧!M89</f>
        <v>●</v>
      </c>
      <c r="N37" s="8"/>
    </row>
    <row r="38" spans="1:14" ht="30" customHeight="1" x14ac:dyDescent="0.2">
      <c r="A38" s="10" t="str">
        <f>事業所一覧!A90</f>
        <v>2752520516</v>
      </c>
      <c r="B38" s="9" t="str">
        <f>事業所一覧!B90</f>
        <v>これからも石橋阪大前</v>
      </c>
      <c r="C38" s="10" t="str">
        <f>事業所一覧!C90</f>
        <v>072-734-8571</v>
      </c>
      <c r="D38" s="10" t="str">
        <f>事業所一覧!D90</f>
        <v>072-734-8572</v>
      </c>
      <c r="E38" s="10" t="str">
        <f>事業所一覧!E90</f>
        <v>563-0032</v>
      </c>
      <c r="F38" s="9" t="str">
        <f>事業所一覧!F90</f>
        <v>池田市石橋二丁目17番12号杉山ビル201号室</v>
      </c>
      <c r="G38" s="9" t="str">
        <f>事業所一覧!G90</f>
        <v>一般社団法人これからも</v>
      </c>
      <c r="H38" s="10" t="str">
        <f>事業所一覧!H90</f>
        <v>●</v>
      </c>
      <c r="I38" s="10">
        <f>事業所一覧!I90</f>
        <v>10</v>
      </c>
      <c r="J38" s="12"/>
      <c r="K38" s="10" t="str">
        <f>事業所一覧!K90</f>
        <v>●</v>
      </c>
      <c r="L38" s="10">
        <f>事業所一覧!L90</f>
        <v>10</v>
      </c>
      <c r="M38" s="10">
        <f>事業所一覧!M90</f>
        <v>0</v>
      </c>
      <c r="N38" s="8"/>
    </row>
    <row r="39" spans="1:14" ht="30" customHeight="1" x14ac:dyDescent="0.2">
      <c r="A39" s="10" t="str">
        <f>事業所一覧!A91</f>
        <v>2752520524</v>
      </c>
      <c r="B39" s="9" t="str">
        <f>事業所一覧!B91</f>
        <v>るるｐｌｕｓ</v>
      </c>
      <c r="C39" s="10" t="str">
        <f>事業所一覧!C91</f>
        <v>072-737-7719</v>
      </c>
      <c r="D39" s="10" t="str">
        <f>事業所一覧!D91</f>
        <v>072-737-7719</v>
      </c>
      <c r="E39" s="10" t="str">
        <f>事業所一覧!E91</f>
        <v>563-0038</v>
      </c>
      <c r="F39" s="9" t="str">
        <f>事業所一覧!F91</f>
        <v>池田市荘園二丁目１番４号</v>
      </c>
      <c r="G39" s="9" t="str">
        <f>事業所一覧!G91</f>
        <v>知音株式会社</v>
      </c>
      <c r="H39" s="10" t="str">
        <f>事業所一覧!H91</f>
        <v>●</v>
      </c>
      <c r="I39" s="10">
        <f>事業所一覧!I91</f>
        <v>10</v>
      </c>
      <c r="J39" s="12"/>
      <c r="K39" s="10" t="str">
        <f>事業所一覧!K91</f>
        <v>●</v>
      </c>
      <c r="L39" s="10">
        <f>事業所一覧!L91</f>
        <v>10</v>
      </c>
      <c r="M39" s="10">
        <f>事業所一覧!M91</f>
        <v>0</v>
      </c>
      <c r="N39" s="8"/>
    </row>
    <row r="40" spans="1:14" ht="30" customHeight="1" x14ac:dyDescent="0.2">
      <c r="A40" s="10" t="str">
        <f>事業所一覧!A92</f>
        <v>2752520532</v>
      </c>
      <c r="B40" s="9" t="str">
        <f>事業所一覧!B92</f>
        <v>スポーツとまなびのひろばＳＡＩＹＯ池田校</v>
      </c>
      <c r="C40" s="10" t="str">
        <f>事業所一覧!C92</f>
        <v>072-752-3313</v>
      </c>
      <c r="D40" s="10" t="str">
        <f>事業所一覧!D92</f>
        <v>072-752-3313</v>
      </c>
      <c r="E40" s="10" t="str">
        <f>事業所一覧!E92</f>
        <v>563-0025</v>
      </c>
      <c r="F40" s="9" t="str">
        <f>事業所一覧!F92</f>
        <v>池田市城南一丁目３番21号豊岡ビル２Ｆ</v>
      </c>
      <c r="G40" s="9" t="str">
        <f>事業所一覧!G92</f>
        <v>株式会社ＳＡＩＹＯ</v>
      </c>
      <c r="H40" s="10">
        <f>事業所一覧!H92</f>
        <v>0</v>
      </c>
      <c r="I40" s="10">
        <f>事業所一覧!I92</f>
        <v>0</v>
      </c>
      <c r="J40" s="12"/>
      <c r="K40" s="10" t="str">
        <f>事業所一覧!K92</f>
        <v>●</v>
      </c>
      <c r="L40" s="10">
        <f>事業所一覧!L92</f>
        <v>10</v>
      </c>
      <c r="M40" s="10">
        <f>事業所一覧!M92</f>
        <v>0</v>
      </c>
      <c r="N40" s="8"/>
    </row>
    <row r="41" spans="1:14" ht="30" customHeight="1" x14ac:dyDescent="0.2">
      <c r="A41" s="10" t="str">
        <f>事業所一覧!A93</f>
        <v>2752520540</v>
      </c>
      <c r="B41" s="9" t="str">
        <f>事業所一覧!B93</f>
        <v>ＬＩＴＡＬＩＣＯジュニア池田教室</v>
      </c>
      <c r="C41" s="10" t="str">
        <f>事業所一覧!C93</f>
        <v>０７２－７３９－７４７６</v>
      </c>
      <c r="D41" s="10" t="str">
        <f>事業所一覧!D93</f>
        <v>０７２－７３９－７４７７</v>
      </c>
      <c r="E41" s="10" t="str">
        <f>事業所一覧!E93</f>
        <v>５６３－００４６</v>
      </c>
      <c r="F41" s="9" t="str">
        <f>事業所一覧!F93</f>
        <v>池田市姫室町８番７号　広瀬ハイツ１階</v>
      </c>
      <c r="G41" s="9" t="str">
        <f>事業所一覧!G93</f>
        <v>株式会社ＬＩＴＡＬＩＣＯパートナーズ</v>
      </c>
      <c r="H41" s="10" t="str">
        <f>事業所一覧!H93</f>
        <v>●</v>
      </c>
      <c r="I41" s="10">
        <f>事業所一覧!I93</f>
        <v>10</v>
      </c>
      <c r="J41" s="12"/>
      <c r="K41" s="10">
        <f>事業所一覧!K93</f>
        <v>0</v>
      </c>
      <c r="L41" s="10">
        <f>事業所一覧!L93</f>
        <v>0</v>
      </c>
      <c r="M41" s="10" t="str">
        <f>事業所一覧!M93</f>
        <v>●</v>
      </c>
      <c r="N41" s="8"/>
    </row>
    <row r="42" spans="1:14" ht="30" customHeight="1" x14ac:dyDescent="0.2">
      <c r="A42" s="10" t="str">
        <f>事業所一覧!A94</f>
        <v>2752520557</v>
      </c>
      <c r="B42" s="9" t="str">
        <f>事業所一覧!B94</f>
        <v>わんダフル</v>
      </c>
      <c r="C42" s="10" t="str">
        <f>事業所一覧!C94</f>
        <v>０７２－７３９－７３３２</v>
      </c>
      <c r="D42" s="10" t="str">
        <f>事業所一覧!D94</f>
        <v>０７２－７３９－７３３３</v>
      </c>
      <c r="E42" s="10" t="str">
        <f>事業所一覧!E94</f>
        <v>563-0043</v>
      </c>
      <c r="F42" s="9" t="str">
        <f>事業所一覧!F94</f>
        <v>池田市住吉一丁目４番３号　長沢マンション101号室</v>
      </c>
      <c r="G42" s="9" t="str">
        <f>事業所一覧!G94</f>
        <v>一般社団法人いちかり</v>
      </c>
      <c r="H42" s="10" t="str">
        <f>事業所一覧!H94</f>
        <v>●</v>
      </c>
      <c r="I42" s="10">
        <f>事業所一覧!I94</f>
        <v>10</v>
      </c>
      <c r="J42" s="12"/>
      <c r="K42" s="10" t="str">
        <f>事業所一覧!K94</f>
        <v>●</v>
      </c>
      <c r="L42" s="10">
        <f>事業所一覧!L94</f>
        <v>10</v>
      </c>
      <c r="M42" s="10">
        <f>事業所一覧!M94</f>
        <v>0</v>
      </c>
      <c r="N42" s="8"/>
    </row>
    <row r="43" spans="1:14" ht="30" customHeight="1" x14ac:dyDescent="0.2">
      <c r="A43" s="10" t="str">
        <f>事業所一覧!A95</f>
        <v>2752520565</v>
      </c>
      <c r="B43" s="9" t="str">
        <f>事業所一覧!B95</f>
        <v>ワナビー槻木</v>
      </c>
      <c r="C43" s="10" t="str">
        <f>事業所一覧!C95</f>
        <v>０７２－７３７－８２３１</v>
      </c>
      <c r="D43" s="10" t="str">
        <f>事業所一覧!D95</f>
        <v>０７２－７３７－８２３１</v>
      </c>
      <c r="E43" s="10" t="str">
        <f>事業所一覧!E95</f>
        <v>５６３－００５７</v>
      </c>
      <c r="F43" s="9" t="str">
        <f>事業所一覧!F95</f>
        <v>池田市槻木町7番１３号　シラテック池田１階Ｂ号室</v>
      </c>
      <c r="G43" s="9" t="str">
        <f>事業所一覧!G95</f>
        <v>株式会社ミヤビコーポレーション</v>
      </c>
      <c r="H43" s="10" t="str">
        <f>事業所一覧!H95</f>
        <v>●</v>
      </c>
      <c r="I43" s="10">
        <f>事業所一覧!I95</f>
        <v>10</v>
      </c>
      <c r="J43" s="12"/>
      <c r="K43" s="10" t="str">
        <f>事業所一覧!K95</f>
        <v>●</v>
      </c>
      <c r="L43" s="10">
        <f>事業所一覧!L95</f>
        <v>10</v>
      </c>
      <c r="M43" s="10">
        <f>事業所一覧!M95</f>
        <v>0</v>
      </c>
      <c r="N43" s="8"/>
    </row>
    <row r="44" spans="1:14" ht="30" customHeight="1" x14ac:dyDescent="0.2">
      <c r="A44" s="10" t="str">
        <f>事業所一覧!A96</f>
        <v>2752520573</v>
      </c>
      <c r="B44" s="9" t="str">
        <f>事業所一覧!B96</f>
        <v>放課後等デイサービス　ウィズ・ユー池田石橋阪大前</v>
      </c>
      <c r="C44" s="10" t="str">
        <f>事業所一覧!C96</f>
        <v>072-739-7206</v>
      </c>
      <c r="D44" s="10" t="str">
        <f>事業所一覧!D96</f>
        <v>072-739-7207</v>
      </c>
      <c r="E44" s="10" t="str">
        <f>事業所一覧!E96</f>
        <v>563-0031</v>
      </c>
      <c r="F44" s="9" t="str">
        <f>事業所一覧!F96</f>
        <v>池田市天神二丁目１番８号　TNG天神102号室</v>
      </c>
      <c r="G44" s="9" t="str">
        <f>事業所一覧!G96</f>
        <v>ウェルネスト合同会社</v>
      </c>
      <c r="H44" s="10" t="str">
        <f>事業所一覧!H96</f>
        <v>●</v>
      </c>
      <c r="I44" s="10">
        <f>事業所一覧!I96</f>
        <v>10</v>
      </c>
      <c r="J44" s="12"/>
      <c r="K44" s="10" t="str">
        <f>事業所一覧!K96</f>
        <v>●</v>
      </c>
      <c r="L44" s="10">
        <f>事業所一覧!L96</f>
        <v>10</v>
      </c>
      <c r="M44" s="10">
        <f>事業所一覧!M96</f>
        <v>0</v>
      </c>
      <c r="N44" s="8"/>
    </row>
    <row r="45" spans="1:14" ht="30" customHeight="1" x14ac:dyDescent="0.2">
      <c r="A45" s="10" t="str">
        <f>事業所一覧!A97</f>
        <v>2752520581</v>
      </c>
      <c r="B45" s="9" t="str">
        <f>事業所一覧!B97</f>
        <v>グッデイ　五月丘</v>
      </c>
      <c r="C45" s="10" t="str">
        <f>事業所一覧!C97</f>
        <v>072-714-0624</v>
      </c>
      <c r="D45" s="10" t="str">
        <f>事業所一覧!D97</f>
        <v>072-714-0624</v>
      </c>
      <c r="E45" s="10" t="str">
        <f>事業所一覧!E97</f>
        <v>563-0029</v>
      </c>
      <c r="F45" s="9" t="str">
        <f>事業所一覧!F97</f>
        <v>池田市五月丘四丁目６番２号　メゾン五月丘102号</v>
      </c>
      <c r="G45" s="9" t="str">
        <f>事業所一覧!G97</f>
        <v>株式会社藍星</v>
      </c>
      <c r="H45" s="10" t="str">
        <f>事業所一覧!H97</f>
        <v>●</v>
      </c>
      <c r="I45" s="10">
        <f>事業所一覧!I97</f>
        <v>10</v>
      </c>
      <c r="J45" s="12"/>
      <c r="K45" s="10" t="str">
        <f>事業所一覧!K97</f>
        <v>●</v>
      </c>
      <c r="L45" s="10">
        <f>事業所一覧!L97</f>
        <v>10</v>
      </c>
      <c r="M45" s="10">
        <f>事業所一覧!M97</f>
        <v>0</v>
      </c>
      <c r="N45" s="8"/>
    </row>
    <row r="46" spans="1:14" ht="30" customHeight="1" x14ac:dyDescent="0.2">
      <c r="A46" s="10" t="str">
        <f>事業所一覧!A98</f>
        <v>2752520599</v>
      </c>
      <c r="B46" s="9" t="str">
        <f>事業所一覧!B98</f>
        <v>あんあん</v>
      </c>
      <c r="C46" s="10" t="str">
        <f>事業所一覧!C98</f>
        <v>072-751-2236</v>
      </c>
      <c r="D46" s="10" t="str">
        <f>事業所一覧!D98</f>
        <v>072-751-2238</v>
      </c>
      <c r="E46" s="10" t="str">
        <f>事業所一覧!E98</f>
        <v>563-0022</v>
      </c>
      <c r="F46" s="9" t="str">
        <f>事業所一覧!F98</f>
        <v>池田市旭丘一丁目11番19号　東光ビル１階</v>
      </c>
      <c r="G46" s="9" t="str">
        <f>事業所一覧!G98</f>
        <v>株式会社ＧＲＡＣＥ</v>
      </c>
      <c r="H46" s="10" t="str">
        <f>事業所一覧!H98</f>
        <v>☆</v>
      </c>
      <c r="I46" s="10">
        <f>事業所一覧!I98</f>
        <v>5</v>
      </c>
      <c r="J46" s="12"/>
      <c r="K46" s="10" t="str">
        <f>事業所一覧!K98</f>
        <v>☆</v>
      </c>
      <c r="L46" s="10">
        <f>事業所一覧!L98</f>
        <v>5</v>
      </c>
      <c r="M46" s="10">
        <f>事業所一覧!M98</f>
        <v>0</v>
      </c>
      <c r="N46" s="8"/>
    </row>
    <row r="47" spans="1:14" ht="30" customHeight="1" x14ac:dyDescent="0.2">
      <c r="A47" s="10" t="str">
        <f>事業所一覧!A99</f>
        <v>2752520607</v>
      </c>
      <c r="B47" s="9" t="str">
        <f>事業所一覧!B99</f>
        <v>あん呉羽</v>
      </c>
      <c r="C47" s="10" t="str">
        <f>事業所一覧!C99</f>
        <v>072-736-8433</v>
      </c>
      <c r="D47" s="10" t="str">
        <f>事業所一覧!D99</f>
        <v>072-751-2238</v>
      </c>
      <c r="E47" s="10" t="str">
        <f>事業所一覧!E99</f>
        <v>563-0021</v>
      </c>
      <c r="F47" s="9" t="str">
        <f>事業所一覧!F99</f>
        <v>池田市畑二丁目１番１号　シャノン呉羽の里２階</v>
      </c>
      <c r="G47" s="9" t="str">
        <f>事業所一覧!G99</f>
        <v>株式会社ＧＲＡＣＥ</v>
      </c>
      <c r="H47" s="10" t="str">
        <f>事業所一覧!H99</f>
        <v>●</v>
      </c>
      <c r="I47" s="10">
        <f>事業所一覧!I99</f>
        <v>10</v>
      </c>
      <c r="J47" s="12"/>
      <c r="K47" s="10" t="str">
        <f>事業所一覧!K99</f>
        <v>●</v>
      </c>
      <c r="L47" s="10">
        <f>事業所一覧!L99</f>
        <v>10</v>
      </c>
      <c r="M47" s="10">
        <f>事業所一覧!M99</f>
        <v>0</v>
      </c>
      <c r="N47" s="8"/>
    </row>
    <row r="48" spans="1:14" ht="30" customHeight="1" x14ac:dyDescent="0.2">
      <c r="A48" s="10" t="str">
        <f>事業所一覧!A100</f>
        <v>2752520615</v>
      </c>
      <c r="B48" s="9" t="str">
        <f>事業所一覧!B100</f>
        <v>運動療育スタジオｓｐａｒｋ池田</v>
      </c>
      <c r="C48" s="10" t="str">
        <f>事業所一覧!C100</f>
        <v>072-754-7007</v>
      </c>
      <c r="D48" s="10" t="str">
        <f>事業所一覧!D100</f>
        <v>072-754-7008</v>
      </c>
      <c r="E48" s="10" t="str">
        <f>事業所一覧!E100</f>
        <v>563-0047</v>
      </c>
      <c r="F48" s="9" t="str">
        <f>事業所一覧!F100</f>
        <v>池田市室町４番49号ＣＯＺＹ室町102号室</v>
      </c>
      <c r="G48" s="9" t="str">
        <f>事業所一覧!G100</f>
        <v>株式会社クーバル・ウエルケア</v>
      </c>
      <c r="H48" s="10" t="str">
        <f>事業所一覧!H100</f>
        <v>●</v>
      </c>
      <c r="I48" s="10">
        <f>事業所一覧!I100</f>
        <v>10</v>
      </c>
      <c r="J48" s="12"/>
      <c r="K48" s="10" t="str">
        <f>事業所一覧!K100</f>
        <v>●</v>
      </c>
      <c r="L48" s="10">
        <f>事業所一覧!L100</f>
        <v>10</v>
      </c>
      <c r="M48" s="10">
        <f>事業所一覧!M100</f>
        <v>0</v>
      </c>
      <c r="N48" s="8"/>
    </row>
    <row r="49" spans="1:14" ht="30" customHeight="1" x14ac:dyDescent="0.2">
      <c r="A49" s="10" t="str">
        <f>事業所一覧!A101</f>
        <v>2752520623</v>
      </c>
      <c r="B49" s="9" t="str">
        <f>事業所一覧!B101</f>
        <v>社会体験スタジオＳｋｉｌｌｓ池田</v>
      </c>
      <c r="C49" s="10" t="str">
        <f>事業所一覧!C101</f>
        <v>072-752-5520</v>
      </c>
      <c r="D49" s="10" t="str">
        <f>事業所一覧!D101</f>
        <v>072-752-5521</v>
      </c>
      <c r="E49" s="10" t="str">
        <f>事業所一覧!E101</f>
        <v>563-0047</v>
      </c>
      <c r="F49" s="9" t="str">
        <f>事業所一覧!F101</f>
        <v>池田市室町４番49号ＣＯＺＹ室町101号室</v>
      </c>
      <c r="G49" s="9" t="str">
        <f>事業所一覧!G101</f>
        <v>株式会社クーバルＣ３</v>
      </c>
      <c r="H49" s="10" t="str">
        <f>事業所一覧!H101</f>
        <v>●</v>
      </c>
      <c r="I49" s="10">
        <f>事業所一覧!I101</f>
        <v>10</v>
      </c>
      <c r="J49" s="12"/>
      <c r="K49" s="10" t="str">
        <f>事業所一覧!K101</f>
        <v>●</v>
      </c>
      <c r="L49" s="10">
        <f>事業所一覧!L101</f>
        <v>10</v>
      </c>
      <c r="M49" s="10">
        <f>事業所一覧!M101</f>
        <v>0</v>
      </c>
      <c r="N49" s="8"/>
    </row>
    <row r="50" spans="1:14" ht="30" customHeight="1" x14ac:dyDescent="0.2">
      <c r="A50" s="10" t="str">
        <f>事業所一覧!A102</f>
        <v>2752520631</v>
      </c>
      <c r="B50" s="9" t="str">
        <f>事業所一覧!B102</f>
        <v>ぴーすステップ</v>
      </c>
      <c r="C50" s="10" t="str">
        <f>事業所一覧!C102</f>
        <v>072-739-7799</v>
      </c>
      <c r="D50" s="10" t="str">
        <f>事業所一覧!D102</f>
        <v>-</v>
      </c>
      <c r="E50" s="10" t="str">
        <f>事業所一覧!E102</f>
        <v>563-0025</v>
      </c>
      <c r="F50" s="9" t="str">
        <f>事業所一覧!F102</f>
        <v>池田市城南二丁目１番22号　ヒューマンズウェル城南館１階　B</v>
      </c>
      <c r="G50" s="9" t="str">
        <f>事業所一覧!G102</f>
        <v>株式会社ファースト</v>
      </c>
      <c r="H50" s="10" t="str">
        <f>事業所一覧!H102</f>
        <v>●</v>
      </c>
      <c r="I50" s="10">
        <f>事業所一覧!I102</f>
        <v>10</v>
      </c>
      <c r="J50" s="12"/>
      <c r="K50" s="10" t="str">
        <f>事業所一覧!K102</f>
        <v>●</v>
      </c>
      <c r="L50" s="10">
        <f>事業所一覧!L102</f>
        <v>10</v>
      </c>
      <c r="M50" s="10">
        <f>事業所一覧!M102</f>
        <v>0</v>
      </c>
      <c r="N50" s="8"/>
    </row>
    <row r="51" spans="1:14" ht="30" customHeight="1" x14ac:dyDescent="0.2">
      <c r="A51" s="10">
        <f>事業所一覧!A103</f>
        <v>2752520649</v>
      </c>
      <c r="B51" s="9" t="str">
        <f>事業所一覧!B103</f>
        <v>こどもサポート教室「きらり」池田駅前校</v>
      </c>
      <c r="C51" s="10" t="str">
        <f>事業所一覧!C103</f>
        <v>072-739-9600</v>
      </c>
      <c r="D51" s="10" t="str">
        <f>事業所一覧!D103</f>
        <v>072-739-9600</v>
      </c>
      <c r="E51" s="10" t="str">
        <f>事業所一覧!E103</f>
        <v>563-0056</v>
      </c>
      <c r="F51" s="9" t="str">
        <f>事業所一覧!F103</f>
        <v>池田市栄町９番13号サカエマチ壱番館２階Ｄ・Ｅ号室</v>
      </c>
      <c r="G51" s="9" t="str">
        <f>事業所一覧!G103</f>
        <v>株式会社クラ・ゼミ</v>
      </c>
      <c r="H51" s="10" t="str">
        <f>事業所一覧!H103</f>
        <v>●</v>
      </c>
      <c r="I51" s="10">
        <f>事業所一覧!I103</f>
        <v>10</v>
      </c>
      <c r="J51" s="12"/>
      <c r="K51" s="10" t="str">
        <f>事業所一覧!K103</f>
        <v>●</v>
      </c>
      <c r="L51" s="10">
        <f>事業所一覧!L103</f>
        <v>10</v>
      </c>
      <c r="M51" s="10">
        <f>事業所一覧!M103</f>
        <v>0</v>
      </c>
      <c r="N51" s="8"/>
    </row>
  </sheetData>
  <mergeCells count="1">
    <mergeCell ref="H2:N2"/>
  </mergeCells>
  <phoneticPr fontId="2"/>
  <conditionalFormatting sqref="A22:A26">
    <cfRule type="cellIs" dxfId="112" priority="45" stopIfTrue="1" operator="equal">
      <formula>0</formula>
    </cfRule>
  </conditionalFormatting>
  <conditionalFormatting sqref="A4:L14 M6:N14">
    <cfRule type="cellIs" dxfId="111" priority="69" stopIfTrue="1" operator="equal">
      <formula>0</formula>
    </cfRule>
  </conditionalFormatting>
  <conditionalFormatting sqref="A12:IV14">
    <cfRule type="cellIs" dxfId="110" priority="72" stopIfTrue="1" operator="equal">
      <formula>0</formula>
    </cfRule>
  </conditionalFormatting>
  <conditionalFormatting sqref="A11:XFD11">
    <cfRule type="cellIs" dxfId="109" priority="82" stopIfTrue="1" operator="equal">
      <formula>0</formula>
    </cfRule>
  </conditionalFormatting>
  <conditionalFormatting sqref="B25:L26">
    <cfRule type="cellIs" dxfId="108" priority="48" stopIfTrue="1" operator="equal">
      <formula>0</formula>
    </cfRule>
  </conditionalFormatting>
  <conditionalFormatting sqref="K18:L26">
    <cfRule type="cellIs" dxfId="107" priority="51" stopIfTrue="1" operator="equal">
      <formula>0</formula>
    </cfRule>
  </conditionalFormatting>
  <conditionalFormatting sqref="K1:N1 A1:J3 O1:IV3 K3:N3 O6:IV6 M7:IV10 A15:XFD20 A21:L21 B22:J24">
    <cfRule type="cellIs" dxfId="106" priority="102" stopIfTrue="1" operator="equal">
      <formula>0</formula>
    </cfRule>
  </conditionalFormatting>
  <conditionalFormatting sqref="M4:IV5">
    <cfRule type="cellIs" dxfId="105" priority="93" stopIfTrue="1" operator="equal">
      <formula>0</formula>
    </cfRule>
  </conditionalFormatting>
  <conditionalFormatting sqref="M21:XFD29 A27:L29 A30:XFD65520">
    <cfRule type="cellIs" dxfId="104" priority="1" stopIfTrue="1" operator="equal">
      <formula>0</formula>
    </cfRule>
  </conditionalFormatting>
  <hyperlinks>
    <hyperlink ref="N1" location="市町村一覧!A1" display="市町村一覧に戻る" xr:uid="{00000000-0004-0000-0200-000000000000}"/>
  </hyperlinks>
  <pageMargins left="0.25" right="0.25" top="0.75" bottom="0.75" header="0.3" footer="0.3"/>
  <pageSetup paperSize="9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A29"/>
  <sheetViews>
    <sheetView zoomScale="55" zoomScaleNormal="55" workbookViewId="0"/>
  </sheetViews>
  <sheetFormatPr defaultColWidth="9" defaultRowHeight="30" customHeight="1" x14ac:dyDescent="0.2"/>
  <cols>
    <col min="1" max="1" width="20.6640625" style="3" customWidth="1"/>
    <col min="2" max="2" width="50.77734375" style="3" customWidth="1"/>
    <col min="3" max="4" width="20.6640625" style="3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6" customWidth="1"/>
    <col min="15" max="16384" width="9" style="3"/>
  </cols>
  <sheetData>
    <row r="1" spans="1:53" ht="30" customHeight="1" x14ac:dyDescent="0.2">
      <c r="A1" s="2" t="s">
        <v>91</v>
      </c>
      <c r="N1" s="13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H2" s="143" t="s">
        <v>229</v>
      </c>
      <c r="I2" s="143"/>
      <c r="J2" s="143"/>
      <c r="K2" s="143"/>
      <c r="L2" s="143"/>
      <c r="M2" s="144"/>
      <c r="N2" s="14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1300</v>
      </c>
      <c r="J3" s="8" t="s">
        <v>1367</v>
      </c>
      <c r="K3" s="8" t="s">
        <v>2</v>
      </c>
      <c r="L3" s="8" t="s">
        <v>1300</v>
      </c>
      <c r="M3" s="8" t="s">
        <v>3</v>
      </c>
      <c r="N3" s="8" t="s">
        <v>88</v>
      </c>
    </row>
    <row r="4" spans="1:53" ht="30" customHeight="1" x14ac:dyDescent="0.2">
      <c r="A4" s="11">
        <f>事業所一覧!A104</f>
        <v>2750620011</v>
      </c>
      <c r="B4" s="12" t="str">
        <f>事業所一覧!B104</f>
        <v>ILIS　CLUB泉大津</v>
      </c>
      <c r="C4" s="12" t="str">
        <f>事業所一覧!C104</f>
        <v>0725-22-6650</v>
      </c>
      <c r="D4" s="30" t="str">
        <f>事業所一覧!D104</f>
        <v>0725-22-6651</v>
      </c>
      <c r="E4" s="8" t="str">
        <f>事業所一覧!E104</f>
        <v>595-0024</v>
      </c>
      <c r="F4" s="12" t="str">
        <f>事業所一覧!F104</f>
        <v>泉大津市池浦町一丁目２番18号</v>
      </c>
      <c r="G4" s="12" t="str">
        <f>事業所一覧!G104</f>
        <v>株式会社アイリス</v>
      </c>
      <c r="H4" s="11" t="str">
        <f>事業所一覧!H104</f>
        <v>●</v>
      </c>
      <c r="I4" s="11">
        <f>事業所一覧!I104</f>
        <v>10</v>
      </c>
      <c r="J4" s="11">
        <f>事業所一覧!J104</f>
        <v>0</v>
      </c>
      <c r="K4" s="11" t="str">
        <f>事業所一覧!K104</f>
        <v>●</v>
      </c>
      <c r="L4" s="11">
        <f>事業所一覧!L104</f>
        <v>10</v>
      </c>
      <c r="M4" s="11">
        <f>事業所一覧!M104</f>
        <v>0</v>
      </c>
      <c r="N4" s="30">
        <f>事業所一覧!N104</f>
        <v>0</v>
      </c>
    </row>
    <row r="5" spans="1:53" ht="30" customHeight="1" x14ac:dyDescent="0.2">
      <c r="A5" s="11">
        <f>事業所一覧!A105</f>
        <v>2750620086</v>
      </c>
      <c r="B5" s="12" t="str">
        <f>事業所一覧!B105</f>
        <v>清流の家　泉大津</v>
      </c>
      <c r="C5" s="12" t="str">
        <f>事業所一覧!C105</f>
        <v>0725-23-2760</v>
      </c>
      <c r="D5" s="30" t="str">
        <f>事業所一覧!D105</f>
        <v>0725-23-2770</v>
      </c>
      <c r="E5" s="8" t="str">
        <f>事業所一覧!E105</f>
        <v>595-0071</v>
      </c>
      <c r="F5" s="12" t="str">
        <f>事業所一覧!F105</f>
        <v>泉大津市助松町二丁目４番10号</v>
      </c>
      <c r="G5" s="12" t="str">
        <f>事業所一覧!G105</f>
        <v>合同会社哲人社</v>
      </c>
      <c r="H5" s="11" t="str">
        <f>事業所一覧!H105</f>
        <v>●</v>
      </c>
      <c r="I5" s="11">
        <f>事業所一覧!I105</f>
        <v>10</v>
      </c>
      <c r="J5" s="11">
        <f>事業所一覧!J105</f>
        <v>0</v>
      </c>
      <c r="K5" s="11" t="str">
        <f>事業所一覧!K105</f>
        <v>●</v>
      </c>
      <c r="L5" s="11">
        <f>事業所一覧!L105</f>
        <v>10</v>
      </c>
      <c r="M5" s="11">
        <f>事業所一覧!M105</f>
        <v>0</v>
      </c>
      <c r="N5" s="8"/>
    </row>
    <row r="6" spans="1:53" ht="30" customHeight="1" x14ac:dyDescent="0.2">
      <c r="A6" s="11">
        <f>事業所一覧!A106</f>
        <v>2750620094</v>
      </c>
      <c r="B6" s="12" t="str">
        <f>事業所一覧!B106</f>
        <v>児童発達支援・放課後等デイサービスろはすの家</v>
      </c>
      <c r="C6" s="12" t="str">
        <f>事業所一覧!C106</f>
        <v>0725-31-3100</v>
      </c>
      <c r="D6" s="30" t="str">
        <f>事業所一覧!D106</f>
        <v>0725-31-3200</v>
      </c>
      <c r="E6" s="8" t="str">
        <f>事業所一覧!E106</f>
        <v>595-0015</v>
      </c>
      <c r="F6" s="12" t="str">
        <f>事業所一覧!F106</f>
        <v>泉大津市二田町一丁目20番19号</v>
      </c>
      <c r="G6" s="12" t="str">
        <f>事業所一覧!G106</f>
        <v>株式会社ＨＨＩ</v>
      </c>
      <c r="H6" s="11" t="str">
        <f>事業所一覧!H106</f>
        <v>☆</v>
      </c>
      <c r="I6" s="11">
        <f>事業所一覧!I106</f>
        <v>7</v>
      </c>
      <c r="J6" s="11">
        <f>事業所一覧!J106</f>
        <v>0</v>
      </c>
      <c r="K6" s="11" t="str">
        <f>事業所一覧!K106</f>
        <v>☆</v>
      </c>
      <c r="L6" s="11">
        <f>事業所一覧!L106</f>
        <v>7</v>
      </c>
      <c r="M6" s="11">
        <f>事業所一覧!M106</f>
        <v>0</v>
      </c>
      <c r="N6" s="8"/>
    </row>
    <row r="7" spans="1:53" ht="30" customHeight="1" x14ac:dyDescent="0.2">
      <c r="A7" s="11">
        <f>事業所一覧!A107</f>
        <v>2750620169</v>
      </c>
      <c r="B7" s="12" t="str">
        <f>事業所一覧!B107</f>
        <v>さんＳＵＮアフタースクール泉大津</v>
      </c>
      <c r="C7" s="12" t="str">
        <f>事業所一覧!C107</f>
        <v>0725-20-6202</v>
      </c>
      <c r="D7" s="30" t="str">
        <f>事業所一覧!D107</f>
        <v>0725-20-6203</v>
      </c>
      <c r="E7" s="8" t="str">
        <f>事業所一覧!E107</f>
        <v>595-0043</v>
      </c>
      <c r="F7" s="12" t="str">
        <f>事業所一覧!F107</f>
        <v>泉大津市清水町１番40号</v>
      </c>
      <c r="G7" s="12" t="str">
        <f>事業所一覧!G107</f>
        <v>株式会社ＩＬＯ</v>
      </c>
      <c r="H7" s="11" t="str">
        <f>事業所一覧!H107</f>
        <v>●</v>
      </c>
      <c r="I7" s="11">
        <f>事業所一覧!I107</f>
        <v>10</v>
      </c>
      <c r="J7" s="11">
        <f>事業所一覧!J107</f>
        <v>0</v>
      </c>
      <c r="K7" s="11" t="str">
        <f>事業所一覧!K107</f>
        <v>●</v>
      </c>
      <c r="L7" s="11">
        <f>事業所一覧!L107</f>
        <v>10</v>
      </c>
      <c r="M7" s="11">
        <f>事業所一覧!M107</f>
        <v>0</v>
      </c>
      <c r="N7" s="8"/>
    </row>
    <row r="8" spans="1:53" ht="30" customHeight="1" x14ac:dyDescent="0.2">
      <c r="A8" s="11">
        <f>事業所一覧!A108</f>
        <v>2750620177</v>
      </c>
      <c r="B8" s="12" t="str">
        <f>事業所一覧!B108</f>
        <v>はぐハウスⅡ</v>
      </c>
      <c r="C8" s="12" t="str">
        <f>事業所一覧!C108</f>
        <v>0725-92-8918</v>
      </c>
      <c r="D8" s="30" t="str">
        <f>事業所一覧!D108</f>
        <v>0725-92-8981</v>
      </c>
      <c r="E8" s="8" t="str">
        <f>事業所一覧!E108</f>
        <v>595-0071</v>
      </c>
      <c r="F8" s="12" t="str">
        <f>事業所一覧!F108</f>
        <v>泉大津市助松町三丁目１－25　ビーチマンションⅡ１階102号</v>
      </c>
      <c r="G8" s="12" t="str">
        <f>事業所一覧!G108</f>
        <v>ＩＯＳメディカルケア株式会社</v>
      </c>
      <c r="H8" s="11" t="str">
        <f>事業所一覧!H108</f>
        <v>☆</v>
      </c>
      <c r="I8" s="11">
        <f>事業所一覧!I108</f>
        <v>5</v>
      </c>
      <c r="J8" s="11">
        <f>事業所一覧!J108</f>
        <v>0</v>
      </c>
      <c r="K8" s="11" t="str">
        <f>事業所一覧!K108</f>
        <v>☆</v>
      </c>
      <c r="L8" s="11">
        <f>事業所一覧!L108</f>
        <v>5</v>
      </c>
      <c r="M8" s="11">
        <f>事業所一覧!M108</f>
        <v>0</v>
      </c>
      <c r="N8" s="8"/>
    </row>
    <row r="9" spans="1:53" ht="30" customHeight="1" x14ac:dyDescent="0.2">
      <c r="A9" s="11">
        <f>事業所一覧!A109</f>
        <v>2750620250</v>
      </c>
      <c r="B9" s="12" t="str">
        <f>事業所一覧!B109</f>
        <v>運動学習支援教室　みらいずジュニア</v>
      </c>
      <c r="C9" s="12" t="str">
        <f>事業所一覧!C109</f>
        <v>0725-58-7533</v>
      </c>
      <c r="D9" s="30" t="str">
        <f>事業所一覧!D109</f>
        <v>0725-58-7534</v>
      </c>
      <c r="E9" s="8" t="str">
        <f>事業所一覧!E109</f>
        <v>595-0023</v>
      </c>
      <c r="F9" s="12" t="str">
        <f>事業所一覧!F109</f>
        <v>泉大津市北豊中町一丁目498番地1</v>
      </c>
      <c r="G9" s="12" t="str">
        <f>事業所一覧!G109</f>
        <v>社会福祉法人豊中福祉会</v>
      </c>
      <c r="H9" s="11" t="str">
        <f>事業所一覧!H109</f>
        <v>●</v>
      </c>
      <c r="I9" s="11">
        <f>事業所一覧!I109</f>
        <v>10</v>
      </c>
      <c r="J9" s="11">
        <f>事業所一覧!J109</f>
        <v>0</v>
      </c>
      <c r="K9" s="11" t="str">
        <f>事業所一覧!K109</f>
        <v>●</v>
      </c>
      <c r="L9" s="11">
        <f>事業所一覧!L109</f>
        <v>10</v>
      </c>
      <c r="M9" s="11">
        <f>事業所一覧!M109</f>
        <v>0</v>
      </c>
      <c r="N9" s="30"/>
    </row>
    <row r="10" spans="1:53" ht="30" customHeight="1" x14ac:dyDescent="0.2">
      <c r="A10" s="11">
        <f>事業所一覧!A110</f>
        <v>2750620268</v>
      </c>
      <c r="B10" s="12" t="str">
        <f>事業所一覧!B110</f>
        <v>児童発達支援・放課後等デイサービス　ろはすの家　つぼみ</v>
      </c>
      <c r="C10" s="12" t="str">
        <f>事業所一覧!C110</f>
        <v>0725-31-3300</v>
      </c>
      <c r="D10" s="30" t="str">
        <f>事業所一覧!D110</f>
        <v>0725-31-3400</v>
      </c>
      <c r="E10" s="8" t="str">
        <f>事業所一覧!E110</f>
        <v>595-0015</v>
      </c>
      <c r="F10" s="12" t="str">
        <f>事業所一覧!F110</f>
        <v>泉大津市二田町三丁目４番15号</v>
      </c>
      <c r="G10" s="12" t="str">
        <f>事業所一覧!G110</f>
        <v>株式会社ＨＨＩ</v>
      </c>
      <c r="H10" s="11" t="str">
        <f>事業所一覧!H110</f>
        <v>●</v>
      </c>
      <c r="I10" s="11">
        <f>事業所一覧!I110</f>
        <v>10</v>
      </c>
      <c r="J10" s="11">
        <f>事業所一覧!J110</f>
        <v>0</v>
      </c>
      <c r="K10" s="11" t="str">
        <f>事業所一覧!K110</f>
        <v>●</v>
      </c>
      <c r="L10" s="11">
        <f>事業所一覧!L110</f>
        <v>10</v>
      </c>
      <c r="M10" s="11">
        <f>事業所一覧!M110</f>
        <v>0</v>
      </c>
      <c r="N10" s="30"/>
    </row>
    <row r="11" spans="1:53" ht="30" customHeight="1" x14ac:dyDescent="0.2">
      <c r="A11" s="11">
        <f>事業所一覧!A111</f>
        <v>2750620284</v>
      </c>
      <c r="B11" s="12" t="str">
        <f>事業所一覧!B111</f>
        <v>こどもサポートばんびーに</v>
      </c>
      <c r="C11" s="12" t="str">
        <f>事業所一覧!C111</f>
        <v>090-2705-1640</v>
      </c>
      <c r="D11" s="8" t="str">
        <f>事業所一覧!D111</f>
        <v>-</v>
      </c>
      <c r="E11" s="8" t="str">
        <f>事業所一覧!E111</f>
        <v>595-0013</v>
      </c>
      <c r="F11" s="12" t="str">
        <f>事業所一覧!F111</f>
        <v>泉大津市宮町10番5号</v>
      </c>
      <c r="G11" s="12" t="str">
        <f>事業所一覧!G111</f>
        <v>株式会社ＫＪＴ</v>
      </c>
      <c r="H11" s="11" t="str">
        <f>事業所一覧!H111</f>
        <v>●</v>
      </c>
      <c r="I11" s="11">
        <f>事業所一覧!I111</f>
        <v>10</v>
      </c>
      <c r="J11" s="11">
        <f>事業所一覧!J111</f>
        <v>0</v>
      </c>
      <c r="K11" s="11" t="str">
        <f>事業所一覧!K111</f>
        <v>●</v>
      </c>
      <c r="L11" s="11">
        <f>事業所一覧!L111</f>
        <v>10</v>
      </c>
      <c r="M11" s="11">
        <f>事業所一覧!M111</f>
        <v>0</v>
      </c>
      <c r="N11" s="30"/>
    </row>
    <row r="12" spans="1:53" ht="30" customHeight="1" x14ac:dyDescent="0.2">
      <c r="A12" s="11">
        <f>事業所一覧!A112</f>
        <v>2750620300</v>
      </c>
      <c r="B12" s="12" t="str">
        <f>事業所一覧!B112</f>
        <v>児童発達支援　ぱぴぷ</v>
      </c>
      <c r="C12" s="12" t="str">
        <f>事業所一覧!C112</f>
        <v>0725-90-4110</v>
      </c>
      <c r="D12" s="30" t="str">
        <f>事業所一覧!D112</f>
        <v>0725-90-4118</v>
      </c>
      <c r="E12" s="8" t="str">
        <f>事業所一覧!E112</f>
        <v>595-0021</v>
      </c>
      <c r="F12" s="12" t="str">
        <f>事業所一覧!F112</f>
        <v>泉大津市東豊中町三丁目14番12号　新井ビル１階</v>
      </c>
      <c r="G12" s="12" t="str">
        <f>事業所一覧!G112</f>
        <v>株式会社Ｔｈｅ　Ｆｉｒｓｔ</v>
      </c>
      <c r="H12" s="11" t="str">
        <f>事業所一覧!H112</f>
        <v>●</v>
      </c>
      <c r="I12" s="11">
        <f>事業所一覧!I112</f>
        <v>10</v>
      </c>
      <c r="J12" s="11">
        <f>事業所一覧!J112</f>
        <v>0</v>
      </c>
      <c r="K12" s="11">
        <f>事業所一覧!K112</f>
        <v>0</v>
      </c>
      <c r="L12" s="11">
        <f>事業所一覧!L112</f>
        <v>0</v>
      </c>
      <c r="M12" s="11">
        <f>事業所一覧!M112</f>
        <v>0</v>
      </c>
      <c r="N12" s="30"/>
    </row>
    <row r="13" spans="1:53" ht="30" customHeight="1" x14ac:dyDescent="0.2">
      <c r="A13" s="11">
        <f>事業所一覧!A113</f>
        <v>2750620318</v>
      </c>
      <c r="B13" s="12" t="str">
        <f>事業所一覧!B113</f>
        <v>ジャンプ泉大津</v>
      </c>
      <c r="C13" s="12" t="str">
        <f>事業所一覧!C113</f>
        <v>0725-24-0215</v>
      </c>
      <c r="D13" s="30" t="str">
        <f>事業所一覧!D113</f>
        <v>0725-24-0331</v>
      </c>
      <c r="E13" s="8" t="str">
        <f>事業所一覧!E113</f>
        <v>595-0014</v>
      </c>
      <c r="F13" s="12" t="str">
        <f>事業所一覧!F113</f>
        <v>泉大津市寿町14番１号</v>
      </c>
      <c r="G13" s="12" t="str">
        <f>事業所一覧!G113</f>
        <v>株式会社JUMP</v>
      </c>
      <c r="H13" s="11" t="str">
        <f>事業所一覧!H113</f>
        <v>●</v>
      </c>
      <c r="I13" s="11">
        <f>事業所一覧!I113</f>
        <v>10</v>
      </c>
      <c r="J13" s="11">
        <f>事業所一覧!J113</f>
        <v>0</v>
      </c>
      <c r="K13" s="11" t="str">
        <f>事業所一覧!K113</f>
        <v>●</v>
      </c>
      <c r="L13" s="11">
        <f>事業所一覧!L113</f>
        <v>10</v>
      </c>
      <c r="M13" s="11">
        <f>事業所一覧!M113</f>
        <v>0</v>
      </c>
      <c r="N13" s="30"/>
    </row>
    <row r="14" spans="1:53" ht="30" customHeight="1" x14ac:dyDescent="0.2">
      <c r="A14" s="11">
        <f>事業所一覧!A114</f>
        <v>2750620334</v>
      </c>
      <c r="B14" s="12" t="str">
        <f>事業所一覧!B114</f>
        <v>あすなろ</v>
      </c>
      <c r="C14" s="12" t="str">
        <f>事業所一覧!C114</f>
        <v>０７２５－９９－８５１２</v>
      </c>
      <c r="D14" s="30" t="str">
        <f>事業所一覧!D114</f>
        <v>０７２５－９９－８５１３</v>
      </c>
      <c r="E14" s="8" t="str">
        <f>事業所一覧!E114</f>
        <v>595-0024</v>
      </c>
      <c r="F14" s="12" t="str">
        <f>事業所一覧!F114</f>
        <v>泉大津市池浦町二丁目14番27号</v>
      </c>
      <c r="G14" s="12" t="str">
        <f>事業所一覧!G114</f>
        <v>株式会社Ｏ－プランニング</v>
      </c>
      <c r="H14" s="11" t="str">
        <f>事業所一覧!H114</f>
        <v>●</v>
      </c>
      <c r="I14" s="11">
        <f>事業所一覧!I114</f>
        <v>10</v>
      </c>
      <c r="J14" s="11">
        <f>事業所一覧!J114</f>
        <v>0</v>
      </c>
      <c r="K14" s="11" t="str">
        <f>事業所一覧!K114</f>
        <v>●</v>
      </c>
      <c r="L14" s="11">
        <f>事業所一覧!L114</f>
        <v>10</v>
      </c>
      <c r="M14" s="11">
        <f>事業所一覧!M114</f>
        <v>0</v>
      </c>
      <c r="N14" s="15"/>
    </row>
    <row r="15" spans="1:53" ht="30" customHeight="1" x14ac:dyDescent="0.2">
      <c r="A15" s="11">
        <f>事業所一覧!A115</f>
        <v>2750620375</v>
      </c>
      <c r="B15" s="12" t="str">
        <f>事業所一覧!B115</f>
        <v>子どもデイサービス　サニー</v>
      </c>
      <c r="C15" s="12" t="str">
        <f>事業所一覧!C115</f>
        <v>0725-25-8127</v>
      </c>
      <c r="D15" s="30" t="str">
        <f>事業所一覧!D115</f>
        <v>0725-51-7588</v>
      </c>
      <c r="E15" s="8" t="str">
        <f>事業所一覧!E115</f>
        <v>595-0011</v>
      </c>
      <c r="F15" s="12" t="str">
        <f>事業所一覧!F115</f>
        <v>泉大津市曽根町三丁目９番30号</v>
      </c>
      <c r="G15" s="12" t="str">
        <f>事業所一覧!G115</f>
        <v>合同会社リレイション</v>
      </c>
      <c r="H15" s="11" t="str">
        <f>事業所一覧!H115</f>
        <v>●</v>
      </c>
      <c r="I15" s="11">
        <f>事業所一覧!I115</f>
        <v>10</v>
      </c>
      <c r="J15" s="11">
        <f>事業所一覧!J115</f>
        <v>0</v>
      </c>
      <c r="K15" s="11" t="str">
        <f>事業所一覧!K115</f>
        <v>●</v>
      </c>
      <c r="L15" s="11">
        <f>事業所一覧!L115</f>
        <v>10</v>
      </c>
      <c r="M15" s="11">
        <f>事業所一覧!M115</f>
        <v>0</v>
      </c>
      <c r="N15" s="15"/>
    </row>
    <row r="16" spans="1:53" ht="30" customHeight="1" x14ac:dyDescent="0.2">
      <c r="A16" s="11">
        <f>事業所一覧!A116</f>
        <v>2750620383</v>
      </c>
      <c r="B16" s="12" t="str">
        <f>事業所一覧!B116</f>
        <v>ホップステップこっちゃん</v>
      </c>
      <c r="C16" s="12" t="str">
        <f>事業所一覧!C116</f>
        <v>0725-92-9972</v>
      </c>
      <c r="D16" s="30" t="str">
        <f>事業所一覧!D116</f>
        <v>0725-92-9972</v>
      </c>
      <c r="E16" s="8" t="str">
        <f>事業所一覧!E116</f>
        <v>595-0021</v>
      </c>
      <c r="F16" s="12" t="str">
        <f>事業所一覧!F116</f>
        <v>泉大津市東豊中町一丁目５番48号シンエイビル１階101号</v>
      </c>
      <c r="G16" s="12" t="str">
        <f>事業所一覧!G116</f>
        <v>株式会社藤花</v>
      </c>
      <c r="H16" s="11" t="str">
        <f>事業所一覧!H116</f>
        <v>●</v>
      </c>
      <c r="I16" s="11">
        <f>事業所一覧!I116</f>
        <v>10</v>
      </c>
      <c r="J16" s="11">
        <f>事業所一覧!J116</f>
        <v>0</v>
      </c>
      <c r="K16" s="11" t="str">
        <f>事業所一覧!K116</f>
        <v>●</v>
      </c>
      <c r="L16" s="11">
        <f>事業所一覧!L116</f>
        <v>10</v>
      </c>
      <c r="M16" s="11">
        <f>事業所一覧!M116</f>
        <v>0</v>
      </c>
      <c r="N16" s="15"/>
    </row>
    <row r="17" spans="1:14" ht="30" customHeight="1" x14ac:dyDescent="0.2">
      <c r="A17" s="11">
        <f>事業所一覧!A117</f>
        <v>2750620391</v>
      </c>
      <c r="B17" s="12" t="str">
        <f>事業所一覧!B117</f>
        <v>ブロッサムジュニア　泉大津教室</v>
      </c>
      <c r="C17" s="12" t="str">
        <f>事業所一覧!C117</f>
        <v>０７２５－５８－８６１６</v>
      </c>
      <c r="D17" s="30" t="str">
        <f>事業所一覧!D117</f>
        <v>０７２５－５８－８６１７</v>
      </c>
      <c r="E17" s="8" t="str">
        <f>事業所一覧!E117</f>
        <v>595-0023</v>
      </c>
      <c r="F17" s="12" t="str">
        <f>事業所一覧!F117</f>
        <v>泉大津市豊中町二丁目９番１７号</v>
      </c>
      <c r="G17" s="12" t="str">
        <f>事業所一覧!G117</f>
        <v>株式会社ＴＯＰ</v>
      </c>
      <c r="H17" s="11" t="str">
        <f>事業所一覧!H117</f>
        <v>●</v>
      </c>
      <c r="I17" s="11">
        <f>事業所一覧!I117</f>
        <v>10</v>
      </c>
      <c r="J17" s="11">
        <f>事業所一覧!J117</f>
        <v>0</v>
      </c>
      <c r="K17" s="11" t="str">
        <f>事業所一覧!K117</f>
        <v>●</v>
      </c>
      <c r="L17" s="11">
        <f>事業所一覧!L117</f>
        <v>10</v>
      </c>
      <c r="M17" s="11">
        <f>事業所一覧!M117</f>
        <v>0</v>
      </c>
      <c r="N17" s="15"/>
    </row>
    <row r="18" spans="1:14" ht="30" customHeight="1" x14ac:dyDescent="0.2">
      <c r="A18" s="11">
        <f>事業所一覧!A118</f>
        <v>2750520435</v>
      </c>
      <c r="B18" s="12" t="str">
        <f>事業所一覧!B118</f>
        <v>きっず・すくーるそら</v>
      </c>
      <c r="C18" s="12" t="str">
        <f>事業所一覧!C118</f>
        <v>0725-40-3512</v>
      </c>
      <c r="D18" s="30" t="str">
        <f>事業所一覧!D118</f>
        <v>0725-40-3513</v>
      </c>
      <c r="E18" s="8" t="str">
        <f>事業所一覧!E118</f>
        <v>595-0021</v>
      </c>
      <c r="F18" s="73" t="str">
        <f>事業所一覧!F118</f>
        <v>泉大津市東豊中町三丁目16番１号フラット・フィールド・オペレーションズビル２階</v>
      </c>
      <c r="G18" s="12" t="str">
        <f>事業所一覧!G118</f>
        <v>株式会社まほろば</v>
      </c>
      <c r="H18" s="11" t="str">
        <f>事業所一覧!H118</f>
        <v>●</v>
      </c>
      <c r="I18" s="11">
        <f>事業所一覧!I118</f>
        <v>10</v>
      </c>
      <c r="J18" s="11">
        <f>事業所一覧!J118</f>
        <v>0</v>
      </c>
      <c r="K18" s="11" t="str">
        <f>事業所一覧!K118</f>
        <v>●</v>
      </c>
      <c r="L18" s="11">
        <f>事業所一覧!L118</f>
        <v>10</v>
      </c>
      <c r="M18" s="11">
        <f>事業所一覧!M118</f>
        <v>0</v>
      </c>
      <c r="N18" s="15"/>
    </row>
    <row r="19" spans="1:14" ht="30" customHeight="1" x14ac:dyDescent="0.2">
      <c r="A19" s="11">
        <f>事業所一覧!A119</f>
        <v>2750620417</v>
      </c>
      <c r="B19" s="12" t="str">
        <f>事業所一覧!B119</f>
        <v>ファーストステップ東助松</v>
      </c>
      <c r="C19" s="12" t="str">
        <f>事業所一覧!C119</f>
        <v>0725-51-7358</v>
      </c>
      <c r="D19" s="30" t="str">
        <f>事業所一覧!D119</f>
        <v>0725-51-7359</v>
      </c>
      <c r="E19" s="8" t="str">
        <f>事業所一覧!E119</f>
        <v>595-0006</v>
      </c>
      <c r="F19" s="73" t="str">
        <f>事業所一覧!F119</f>
        <v>泉大津市東助松町二丁目10番９号</v>
      </c>
      <c r="G19" s="12" t="str">
        <f>事業所一覧!G119</f>
        <v>株式会社Ｔｈｅ　Ｆｉｒｓｔ</v>
      </c>
      <c r="H19" s="11" t="str">
        <f>事業所一覧!H119</f>
        <v>●</v>
      </c>
      <c r="I19" s="11">
        <f>事業所一覧!I119</f>
        <v>10</v>
      </c>
      <c r="J19" s="11">
        <f>事業所一覧!J119</f>
        <v>0</v>
      </c>
      <c r="K19" s="11">
        <f>事業所一覧!K119</f>
        <v>0</v>
      </c>
      <c r="L19" s="11">
        <f>事業所一覧!L119</f>
        <v>0</v>
      </c>
      <c r="M19" s="11">
        <f>事業所一覧!M119</f>
        <v>0</v>
      </c>
      <c r="N19" s="15"/>
    </row>
    <row r="20" spans="1:14" ht="30" customHeight="1" x14ac:dyDescent="0.2">
      <c r="A20" s="11">
        <f>事業所一覧!A120</f>
        <v>2751120458</v>
      </c>
      <c r="B20" s="12" t="str">
        <f>事業所一覧!B120</f>
        <v>スポーツアカデミー泉大津</v>
      </c>
      <c r="C20" s="12" t="str">
        <f>事業所一覧!C120</f>
        <v>0725-25-8517</v>
      </c>
      <c r="D20" s="30" t="str">
        <f>事業所一覧!D120</f>
        <v>0725-25-8517</v>
      </c>
      <c r="E20" s="8" t="str">
        <f>事業所一覧!E120</f>
        <v>595-0071</v>
      </c>
      <c r="F20" s="73" t="str">
        <f>事業所一覧!F120</f>
        <v>泉大津市助松町三丁目９番４０-106号</v>
      </c>
      <c r="G20" s="12" t="str">
        <f>事業所一覧!G120</f>
        <v>株式会社赤い糸</v>
      </c>
      <c r="H20" s="11" t="str">
        <f>事業所一覧!H120</f>
        <v>●</v>
      </c>
      <c r="I20" s="11">
        <f>事業所一覧!I120</f>
        <v>10</v>
      </c>
      <c r="J20" s="11">
        <f>事業所一覧!J120</f>
        <v>0</v>
      </c>
      <c r="K20" s="11" t="str">
        <f>事業所一覧!K120</f>
        <v>●</v>
      </c>
      <c r="L20" s="11">
        <f>事業所一覧!L120</f>
        <v>10</v>
      </c>
      <c r="M20" s="11">
        <f>事業所一覧!M120</f>
        <v>0</v>
      </c>
      <c r="N20" s="15"/>
    </row>
    <row r="21" spans="1:14" ht="30" customHeight="1" x14ac:dyDescent="0.2">
      <c r="A21" s="11" t="str">
        <f>事業所一覧!A121</f>
        <v>2750620425</v>
      </c>
      <c r="B21" s="12" t="str">
        <f>事業所一覧!B121</f>
        <v>放課後等デイサービス　ウィズ・ユー泉大津</v>
      </c>
      <c r="C21" s="12" t="str">
        <f>事業所一覧!C121</f>
        <v>0725-58-7603</v>
      </c>
      <c r="D21" s="30" t="str">
        <f>事業所一覧!D121</f>
        <v>0725-58-7604</v>
      </c>
      <c r="E21" s="8" t="str">
        <f>事業所一覧!E121</f>
        <v>595-0025</v>
      </c>
      <c r="F21" s="73" t="str">
        <f>事業所一覧!F121</f>
        <v>泉大津市旭町18番３号　アルザ203号室</v>
      </c>
      <c r="G21" s="12" t="str">
        <f>事業所一覧!G121</f>
        <v>新秋堂株式会社</v>
      </c>
      <c r="H21" s="11" t="str">
        <f>事業所一覧!H121</f>
        <v>●</v>
      </c>
      <c r="I21" s="11">
        <f>事業所一覧!I121</f>
        <v>10</v>
      </c>
      <c r="J21" s="11">
        <f>事業所一覧!J121</f>
        <v>0</v>
      </c>
      <c r="K21" s="11" t="str">
        <f>事業所一覧!K121</f>
        <v>●</v>
      </c>
      <c r="L21" s="11">
        <f>事業所一覧!L122</f>
        <v>10</v>
      </c>
      <c r="M21" s="11">
        <f>事業所一覧!M121</f>
        <v>0</v>
      </c>
      <c r="N21" s="15"/>
    </row>
    <row r="22" spans="1:14" ht="30" customHeight="1" x14ac:dyDescent="0.2">
      <c r="A22" s="11" t="str">
        <f>事業所一覧!A122</f>
        <v>2750620433</v>
      </c>
      <c r="B22" s="12" t="str">
        <f>事業所一覧!B122</f>
        <v>はぴにこ</v>
      </c>
      <c r="C22" s="12" t="str">
        <f>事業所一覧!C122</f>
        <v>0725-58-9916</v>
      </c>
      <c r="D22" s="30" t="str">
        <f>事業所一覧!D122</f>
        <v>0725-58-9917</v>
      </c>
      <c r="E22" s="8" t="str">
        <f>事業所一覧!E122</f>
        <v>595-0006</v>
      </c>
      <c r="F22" s="73" t="str">
        <f>事業所一覧!F122</f>
        <v>泉大津市東助松町一丁目１番２号</v>
      </c>
      <c r="G22" s="12" t="str">
        <f>事業所一覧!G122</f>
        <v>株式会社ｂｒａｎｃｈ</v>
      </c>
      <c r="H22" s="11" t="str">
        <f>事業所一覧!H122</f>
        <v>●</v>
      </c>
      <c r="I22" s="11">
        <f>事業所一覧!I122</f>
        <v>10</v>
      </c>
      <c r="J22" s="11">
        <f>事業所一覧!J122</f>
        <v>0</v>
      </c>
      <c r="K22" s="11" t="str">
        <f>事業所一覧!K122</f>
        <v>●</v>
      </c>
      <c r="L22" s="11">
        <f>事業所一覧!L123</f>
        <v>10</v>
      </c>
      <c r="M22" s="11">
        <f>事業所一覧!M122</f>
        <v>0</v>
      </c>
      <c r="N22" s="15"/>
    </row>
    <row r="23" spans="1:14" ht="30" customHeight="1" x14ac:dyDescent="0.2">
      <c r="A23" s="11" t="str">
        <f>事業所一覧!A123</f>
        <v>2750620441</v>
      </c>
      <c r="B23" s="12" t="str">
        <f>事業所一覧!B123</f>
        <v>こどもサポートばんびーに　ＰＡＳＳＯ</v>
      </c>
      <c r="C23" s="12" t="str">
        <f>事業所一覧!C123</f>
        <v>0725-24-9096</v>
      </c>
      <c r="D23" s="30" t="str">
        <f>事業所一覧!D123</f>
        <v>0725-24-9097</v>
      </c>
      <c r="E23" s="8" t="str">
        <f>事業所一覧!E123</f>
        <v>595-0013</v>
      </c>
      <c r="F23" s="73" t="str">
        <f>事業所一覧!F123</f>
        <v>泉大津市宮町９番46号</v>
      </c>
      <c r="G23" s="12" t="str">
        <f>事業所一覧!G123</f>
        <v>株式会社ＫＪＴ</v>
      </c>
      <c r="H23" s="11" t="str">
        <f>事業所一覧!H123</f>
        <v>●</v>
      </c>
      <c r="I23" s="11">
        <f>事業所一覧!I123</f>
        <v>10</v>
      </c>
      <c r="J23" s="11">
        <f>事業所一覧!J123</f>
        <v>0</v>
      </c>
      <c r="K23" s="11" t="str">
        <f>事業所一覧!K123</f>
        <v>●</v>
      </c>
      <c r="L23" s="11">
        <f>事業所一覧!L130</f>
        <v>10</v>
      </c>
      <c r="M23" s="11">
        <f>事業所一覧!M123</f>
        <v>0</v>
      </c>
      <c r="N23" s="15"/>
    </row>
    <row r="24" spans="1:14" ht="30" customHeight="1" x14ac:dyDescent="0.2">
      <c r="A24" s="11" t="str">
        <f>事業所一覧!A124</f>
        <v>2750620458</v>
      </c>
      <c r="B24" s="12" t="str">
        <f>事業所一覧!B124</f>
        <v>すこやか</v>
      </c>
      <c r="C24" s="12" t="str">
        <f>事業所一覧!C124</f>
        <v>０７２５－４１－４９９８</v>
      </c>
      <c r="D24" s="30" t="str">
        <f>事業所一覧!D124</f>
        <v>０７２５－４１－４８７４</v>
      </c>
      <c r="E24" s="8" t="str">
        <f>事業所一覧!E124</f>
        <v>595-0021</v>
      </c>
      <c r="F24" s="73" t="str">
        <f>事業所一覧!F124</f>
        <v>泉大津市東豊中町三丁目１番15号４階</v>
      </c>
      <c r="G24" s="12" t="str">
        <f>事業所一覧!G124</f>
        <v>社会福祉法人健福祉会</v>
      </c>
      <c r="H24" s="11" t="str">
        <f>事業所一覧!H124</f>
        <v>●</v>
      </c>
      <c r="I24" s="11">
        <f>事業所一覧!I124</f>
        <v>10</v>
      </c>
      <c r="J24" s="11">
        <f>事業所一覧!J124</f>
        <v>0</v>
      </c>
      <c r="K24" s="11" t="str">
        <f>事業所一覧!K124</f>
        <v>●</v>
      </c>
      <c r="L24" s="11">
        <f>事業所一覧!L131</f>
        <v>10</v>
      </c>
      <c r="M24" s="11">
        <f>事業所一覧!M124</f>
        <v>0</v>
      </c>
      <c r="N24" s="15"/>
    </row>
    <row r="25" spans="1:14" ht="30" customHeight="1" x14ac:dyDescent="0.2">
      <c r="A25" s="11" t="str">
        <f>事業所一覧!A125</f>
        <v>2750620474</v>
      </c>
      <c r="B25" s="12" t="str">
        <f>事業所一覧!B125</f>
        <v>児童発達支援事業所　さんらいず</v>
      </c>
      <c r="C25" s="12" t="str">
        <f>事業所一覧!C125</f>
        <v>0725-58-9127</v>
      </c>
      <c r="D25" s="30" t="str">
        <f>事業所一覧!D125</f>
        <v>0725-58-9128</v>
      </c>
      <c r="E25" s="8" t="str">
        <f>事業所一覧!E125</f>
        <v>５９５－００２７</v>
      </c>
      <c r="F25" s="73" t="str">
        <f>事業所一覧!F125</f>
        <v>泉大津市下条町12－12</v>
      </c>
      <c r="G25" s="12" t="str">
        <f>事業所一覧!G125</f>
        <v>株式会社おひさま</v>
      </c>
      <c r="H25" s="11" t="str">
        <f>事業所一覧!H125</f>
        <v>●</v>
      </c>
      <c r="I25" s="11">
        <f>事業所一覧!I125</f>
        <v>10</v>
      </c>
      <c r="J25" s="11">
        <f>事業所一覧!J125</f>
        <v>0</v>
      </c>
      <c r="K25" s="11" t="str">
        <f>事業所一覧!K125</f>
        <v>●</v>
      </c>
      <c r="L25" s="11">
        <f>事業所一覧!L133</f>
        <v>10</v>
      </c>
      <c r="M25" s="11">
        <f>事業所一覧!M125</f>
        <v>0</v>
      </c>
      <c r="N25" s="15"/>
    </row>
    <row r="26" spans="1:14" ht="30" customHeight="1" x14ac:dyDescent="0.2">
      <c r="A26" s="11" t="str">
        <f>事業所一覧!A126</f>
        <v>2750620482</v>
      </c>
      <c r="B26" s="12" t="str">
        <f>事業所一覧!B126</f>
        <v>トンガリばたけ　泉大津教室</v>
      </c>
      <c r="C26" s="12" t="str">
        <f>事業所一覧!C126</f>
        <v>0725-54-9991</v>
      </c>
      <c r="D26" s="30" t="str">
        <f>事業所一覧!D126</f>
        <v>0725-54-9993</v>
      </c>
      <c r="E26" s="8" t="str">
        <f>事業所一覧!E126</f>
        <v>595-0024</v>
      </c>
      <c r="F26" s="73" t="str">
        <f>事業所一覧!F126</f>
        <v>泉大津市池浦町一丁目７番４号</v>
      </c>
      <c r="G26" s="12" t="str">
        <f>事業所一覧!G126</f>
        <v>ｉｔｒａｄｅ株式会社</v>
      </c>
      <c r="H26" s="11" t="str">
        <f>事業所一覧!H126</f>
        <v>●</v>
      </c>
      <c r="I26" s="11">
        <f>事業所一覧!I126</f>
        <v>10</v>
      </c>
      <c r="J26" s="11">
        <f>事業所一覧!J126</f>
        <v>0</v>
      </c>
      <c r="K26" s="11" t="str">
        <f>事業所一覧!K126</f>
        <v>●</v>
      </c>
      <c r="L26" s="11">
        <f>事業所一覧!L134</f>
        <v>10</v>
      </c>
      <c r="M26" s="11">
        <f>事業所一覧!M126</f>
        <v>0</v>
      </c>
      <c r="N26" s="15"/>
    </row>
    <row r="27" spans="1:14" ht="30" customHeight="1" x14ac:dyDescent="0.2">
      <c r="A27" s="11" t="str">
        <f>事業所一覧!A127</f>
        <v>2750620490</v>
      </c>
      <c r="B27" s="12" t="str">
        <f>事業所一覧!B127</f>
        <v>児童発達支援・放課後等デイサービス　こども館</v>
      </c>
      <c r="C27" s="12" t="str">
        <f>事業所一覧!C127</f>
        <v>0725-39-8764</v>
      </c>
      <c r="D27" s="30" t="str">
        <f>事業所一覧!D127</f>
        <v>0725-39-8764</v>
      </c>
      <c r="E27" s="8" t="str">
        <f>事業所一覧!E127</f>
        <v>595-0033</v>
      </c>
      <c r="F27" s="73" t="str">
        <f>事業所一覧!F127</f>
        <v>泉大津市板原三丁目６番１号</v>
      </c>
      <c r="G27" s="12" t="str">
        <f>事業所一覧!G127</f>
        <v>合同会社ＨＩＫＡＲＵ</v>
      </c>
      <c r="H27" s="11" t="str">
        <f>事業所一覧!H127</f>
        <v>●</v>
      </c>
      <c r="I27" s="11">
        <f>事業所一覧!I127</f>
        <v>10</v>
      </c>
      <c r="J27" s="11">
        <f>事業所一覧!J127</f>
        <v>0</v>
      </c>
      <c r="K27" s="11" t="str">
        <f>事業所一覧!K127</f>
        <v>●</v>
      </c>
      <c r="L27" s="11">
        <f>事業所一覧!L135</f>
        <v>10</v>
      </c>
      <c r="M27" s="11">
        <f>事業所一覧!M127</f>
        <v>0</v>
      </c>
      <c r="N27" s="15"/>
    </row>
    <row r="28" spans="1:14" ht="30" customHeight="1" x14ac:dyDescent="0.2">
      <c r="A28" s="11" t="str">
        <f>事業所一覧!A128</f>
        <v>2750620508</v>
      </c>
      <c r="B28" s="12" t="str">
        <f>事業所一覧!B128</f>
        <v>Ｄｅｌｉｇｈｔ泉大津教室</v>
      </c>
      <c r="C28" s="12" t="str">
        <f>事業所一覧!C128</f>
        <v>090-8375-8167</v>
      </c>
      <c r="D28" s="30" t="str">
        <f>事業所一覧!D128</f>
        <v>0725-30-5520</v>
      </c>
      <c r="E28" s="8" t="str">
        <f>事業所一覧!E128</f>
        <v>595-0043</v>
      </c>
      <c r="F28" s="73" t="str">
        <f>事業所一覧!F128</f>
        <v>泉大津市清水町七丁目20番２号</v>
      </c>
      <c r="G28" s="12" t="str">
        <f>事業所一覧!G128</f>
        <v>株式会社ぽいんせちあ</v>
      </c>
      <c r="H28" s="11" t="str">
        <f>事業所一覧!H128</f>
        <v>●</v>
      </c>
      <c r="I28" s="11">
        <f>事業所一覧!I128</f>
        <v>10</v>
      </c>
      <c r="J28" s="11">
        <f>事業所一覧!J128</f>
        <v>0</v>
      </c>
      <c r="K28" s="11">
        <f>事業所一覧!K128</f>
        <v>0</v>
      </c>
      <c r="L28" s="11"/>
      <c r="M28" s="11">
        <f>事業所一覧!M128</f>
        <v>0</v>
      </c>
      <c r="N28" s="15"/>
    </row>
    <row r="29" spans="1:14" ht="30" customHeight="1" x14ac:dyDescent="0.2">
      <c r="A29" s="11">
        <f>事業所一覧!A129</f>
        <v>2750620516</v>
      </c>
      <c r="B29" s="12" t="str">
        <f>事業所一覧!B129</f>
        <v>あおぞら</v>
      </c>
      <c r="C29" s="12" t="str">
        <f>事業所一覧!C129</f>
        <v>0725-46-5757</v>
      </c>
      <c r="D29" s="30" t="str">
        <f>事業所一覧!D129</f>
        <v>-</v>
      </c>
      <c r="E29" s="8" t="str">
        <f>事業所一覧!E129</f>
        <v>595-0021</v>
      </c>
      <c r="F29" s="73" t="str">
        <f>事業所一覧!F129</f>
        <v>泉大津市東豊中町一丁目３番３号　エルセレーノ府中１F</v>
      </c>
      <c r="G29" s="12" t="str">
        <f>事業所一覧!G129</f>
        <v>株式会社まほろば</v>
      </c>
      <c r="H29" s="11" t="str">
        <f>事業所一覧!H129</f>
        <v>●</v>
      </c>
      <c r="I29" s="11">
        <f>事業所一覧!I129</f>
        <v>10</v>
      </c>
      <c r="J29" s="11">
        <f>事業所一覧!J129</f>
        <v>0</v>
      </c>
      <c r="K29" s="11" t="str">
        <f>事業所一覧!K129</f>
        <v>●</v>
      </c>
      <c r="L29" s="11"/>
      <c r="M29" s="11">
        <f>事業所一覧!M129</f>
        <v>0</v>
      </c>
      <c r="N29" s="15"/>
    </row>
  </sheetData>
  <mergeCells count="1">
    <mergeCell ref="H2:N2"/>
  </mergeCells>
  <phoneticPr fontId="2"/>
  <conditionalFormatting sqref="A4:IV8">
    <cfRule type="cellIs" dxfId="103" priority="50" stopIfTrue="1" operator="equal">
      <formula>0</formula>
    </cfRule>
  </conditionalFormatting>
  <conditionalFormatting sqref="A9:XFD65512">
    <cfRule type="cellIs" dxfId="102" priority="5" stopIfTrue="1" operator="equal">
      <formula>0</formula>
    </cfRule>
  </conditionalFormatting>
  <conditionalFormatting sqref="K1:N1 A1:J3 O1:IV3 K3:N3">
    <cfRule type="cellIs" dxfId="101" priority="56" stopIfTrue="1" operator="equal">
      <formula>0</formula>
    </cfRule>
  </conditionalFormatting>
  <hyperlinks>
    <hyperlink ref="N1" location="市町村一覧!A1" display="市町村一覧に戻る" xr:uid="{00000000-0004-0000-0300-000000000000}"/>
  </hyperlinks>
  <pageMargins left="0.25" right="0.25" top="0.75" bottom="0.75" header="0.3" footer="0.3"/>
  <pageSetup paperSize="9" scale="5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A30"/>
  <sheetViews>
    <sheetView zoomScale="55" zoomScaleNormal="55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3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7" customWidth="1"/>
    <col min="15" max="16384" width="9" style="3"/>
  </cols>
  <sheetData>
    <row r="1" spans="1:53" ht="30" customHeight="1" x14ac:dyDescent="0.2">
      <c r="A1" s="2" t="s">
        <v>92</v>
      </c>
      <c r="N1" s="5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H2" s="143" t="s">
        <v>229</v>
      </c>
      <c r="I2" s="143"/>
      <c r="J2" s="143"/>
      <c r="K2" s="143"/>
      <c r="L2" s="143"/>
      <c r="M2" s="144"/>
      <c r="N2" s="14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1300</v>
      </c>
      <c r="J3" s="8" t="s">
        <v>1367</v>
      </c>
      <c r="K3" s="8" t="s">
        <v>2</v>
      </c>
      <c r="L3" s="8" t="s">
        <v>1300</v>
      </c>
      <c r="M3" s="8" t="s">
        <v>3</v>
      </c>
      <c r="N3" s="8" t="s">
        <v>88</v>
      </c>
    </row>
    <row r="4" spans="1:53" s="19" customFormat="1" ht="30" customHeight="1" x14ac:dyDescent="0.2">
      <c r="A4" s="10">
        <f>事業所一覧!A130</f>
        <v>2751320017</v>
      </c>
      <c r="B4" s="9" t="str">
        <f>事業所一覧!B130</f>
        <v>こどもデイケアいずみ自閉症児支援センター</v>
      </c>
      <c r="C4" s="10" t="str">
        <f>事業所一覧!C130</f>
        <v>072-421-3011</v>
      </c>
      <c r="D4" s="10" t="str">
        <f>事業所一覧!D130</f>
        <v>072-421-3011</v>
      </c>
      <c r="E4" s="10" t="str">
        <f>事業所一覧!E130</f>
        <v>597-0046</v>
      </c>
      <c r="F4" s="9" t="str">
        <f>事業所一覧!F130</f>
        <v>貝塚市東山二丁目1番1号</v>
      </c>
      <c r="G4" s="9" t="str">
        <f>事業所一覧!G130</f>
        <v>社会福祉法人三ヶ山学園</v>
      </c>
      <c r="H4" s="10" t="str">
        <f>事業所一覧!H130</f>
        <v>●</v>
      </c>
      <c r="I4" s="10">
        <f>事業所一覧!I130</f>
        <v>10</v>
      </c>
      <c r="J4" s="10">
        <f>事業所一覧!J130</f>
        <v>0</v>
      </c>
      <c r="K4" s="10" t="str">
        <f>事業所一覧!K130</f>
        <v>●</v>
      </c>
      <c r="L4" s="10">
        <f>事業所一覧!L130</f>
        <v>10</v>
      </c>
      <c r="M4" s="10">
        <f>事業所一覧!M130</f>
        <v>0</v>
      </c>
      <c r="N4" s="10">
        <f>事業所一覧!N130</f>
        <v>0</v>
      </c>
    </row>
    <row r="5" spans="1:53" s="19" customFormat="1" ht="30" customHeight="1" x14ac:dyDescent="0.2">
      <c r="A5" s="10">
        <f>事業所一覧!A131</f>
        <v>2751320025</v>
      </c>
      <c r="B5" s="9" t="str">
        <f>事業所一覧!B131</f>
        <v>ほっこりの里</v>
      </c>
      <c r="C5" s="10" t="str">
        <f>事業所一覧!C131</f>
        <v>072-423-0020</v>
      </c>
      <c r="D5" s="10" t="str">
        <f>事業所一覧!D131</f>
        <v>072-423-0021</v>
      </c>
      <c r="E5" s="10" t="str">
        <f>事業所一覧!E131</f>
        <v>597-0052</v>
      </c>
      <c r="F5" s="9" t="str">
        <f>事業所一覧!F131</f>
        <v>貝塚市窪田１４７－１</v>
      </c>
      <c r="G5" s="9" t="str">
        <f>事業所一覧!G131</f>
        <v>社会福祉法人ほっこり福祉会</v>
      </c>
      <c r="H5" s="10" t="str">
        <f>事業所一覧!H131</f>
        <v>●</v>
      </c>
      <c r="I5" s="10">
        <f>事業所一覧!I131</f>
        <v>10</v>
      </c>
      <c r="J5" s="10">
        <f>事業所一覧!J131</f>
        <v>0</v>
      </c>
      <c r="K5" s="10" t="str">
        <f>事業所一覧!K131</f>
        <v>●</v>
      </c>
      <c r="L5" s="10">
        <f>事業所一覧!L131</f>
        <v>10</v>
      </c>
      <c r="M5" s="10">
        <f>事業所一覧!M131</f>
        <v>0</v>
      </c>
      <c r="N5" s="10">
        <f>事業所一覧!N131</f>
        <v>0</v>
      </c>
    </row>
    <row r="6" spans="1:53" s="19" customFormat="1" ht="30" customHeight="1" x14ac:dyDescent="0.2">
      <c r="A6" s="10">
        <f>事業所一覧!A132</f>
        <v>2751320033</v>
      </c>
      <c r="B6" s="9" t="str">
        <f>事業所一覧!B132</f>
        <v>みつばち加神アフタースクール</v>
      </c>
      <c r="C6" s="10" t="str">
        <f>事業所一覧!C132</f>
        <v>072-425-4066</v>
      </c>
      <c r="D6" s="10" t="str">
        <f>事業所一覧!D132</f>
        <v>072-424-7532</v>
      </c>
      <c r="E6" s="10" t="str">
        <f>事業所一覧!E132</f>
        <v>597-0071</v>
      </c>
      <c r="F6" s="9" t="str">
        <f>事業所一覧!F132</f>
        <v>貝塚市加神二丁目15番28号</v>
      </c>
      <c r="G6" s="9" t="str">
        <f>事業所一覧!G132</f>
        <v>特定非営利活動法人彩福祉会</v>
      </c>
      <c r="H6" s="10">
        <f>事業所一覧!H132</f>
        <v>0</v>
      </c>
      <c r="I6" s="10">
        <f>事業所一覧!I132</f>
        <v>0</v>
      </c>
      <c r="J6" s="10">
        <f>事業所一覧!J132</f>
        <v>0</v>
      </c>
      <c r="K6" s="10" t="str">
        <f>事業所一覧!K132</f>
        <v>●</v>
      </c>
      <c r="L6" s="10">
        <f>事業所一覧!L132</f>
        <v>10</v>
      </c>
      <c r="M6" s="10">
        <f>事業所一覧!M132</f>
        <v>0</v>
      </c>
      <c r="N6" s="10">
        <f>事業所一覧!N132</f>
        <v>0</v>
      </c>
    </row>
    <row r="7" spans="1:53" ht="30" customHeight="1" x14ac:dyDescent="0.2">
      <c r="A7" s="10">
        <f>事業所一覧!A133</f>
        <v>2751320041</v>
      </c>
      <c r="B7" s="9" t="str">
        <f>事業所一覧!B133</f>
        <v>児童福祉サービスＬａｒｉｍａｒ</v>
      </c>
      <c r="C7" s="10" t="str">
        <f>事業所一覧!C133</f>
        <v>072-433-3900</v>
      </c>
      <c r="D7" s="10" t="str">
        <f>事業所一覧!D133</f>
        <v>072-433-3915</v>
      </c>
      <c r="E7" s="10" t="str">
        <f>事業所一覧!E133</f>
        <v>597-0053</v>
      </c>
      <c r="F7" s="9" t="str">
        <f>事業所一覧!F133</f>
        <v>貝塚市地蔵堂１番地８</v>
      </c>
      <c r="G7" s="9" t="str">
        <f>事業所一覧!G133</f>
        <v>ＮＰＯ法人児童福祉サービスＬａｒｉｍａｒ</v>
      </c>
      <c r="H7" s="10" t="str">
        <f>事業所一覧!H133</f>
        <v>●</v>
      </c>
      <c r="I7" s="10">
        <f>事業所一覧!I133</f>
        <v>10</v>
      </c>
      <c r="J7" s="10">
        <f>事業所一覧!J133</f>
        <v>0</v>
      </c>
      <c r="K7" s="10" t="str">
        <f>事業所一覧!K133</f>
        <v>●</v>
      </c>
      <c r="L7" s="10">
        <f>事業所一覧!L133</f>
        <v>10</v>
      </c>
      <c r="M7" s="10">
        <f>事業所一覧!M133</f>
        <v>0</v>
      </c>
      <c r="N7" s="10">
        <f>事業所一覧!N133</f>
        <v>0</v>
      </c>
    </row>
    <row r="8" spans="1:53" ht="30" customHeight="1" x14ac:dyDescent="0.2">
      <c r="A8" s="10">
        <f>事業所一覧!A134</f>
        <v>2751320090</v>
      </c>
      <c r="B8" s="9" t="str">
        <f>事業所一覧!B134</f>
        <v>みつばち森アフタースクール</v>
      </c>
      <c r="C8" s="10" t="str">
        <f>事業所一覧!C134</f>
        <v>072-424-8822</v>
      </c>
      <c r="D8" s="10" t="str">
        <f>事業所一覧!D134</f>
        <v>072-424-6610</v>
      </c>
      <c r="E8" s="10" t="str">
        <f>事業所一覧!E134</f>
        <v>597-0044</v>
      </c>
      <c r="F8" s="9" t="str">
        <f>事業所一覧!F134</f>
        <v>貝塚市森510番地１</v>
      </c>
      <c r="G8" s="9" t="str">
        <f>事業所一覧!G134</f>
        <v>特定非営利活動法人彩福祉会</v>
      </c>
      <c r="H8" s="10">
        <f>事業所一覧!H134</f>
        <v>0</v>
      </c>
      <c r="I8" s="10">
        <f>事業所一覧!I134</f>
        <v>0</v>
      </c>
      <c r="J8" s="10">
        <f>事業所一覧!J134</f>
        <v>0</v>
      </c>
      <c r="K8" s="10" t="str">
        <f>事業所一覧!K134</f>
        <v>●</v>
      </c>
      <c r="L8" s="10">
        <f>事業所一覧!L134</f>
        <v>10</v>
      </c>
      <c r="M8" s="10">
        <f>事業所一覧!M134</f>
        <v>0</v>
      </c>
      <c r="N8" s="10">
        <f>事業所一覧!N134</f>
        <v>0</v>
      </c>
    </row>
    <row r="9" spans="1:53" ht="30" customHeight="1" x14ac:dyDescent="0.2">
      <c r="A9" s="10">
        <f>事業所一覧!A135</f>
        <v>2751320108</v>
      </c>
      <c r="B9" s="9" t="str">
        <f>事業所一覧!B135</f>
        <v>放課後デイサービス・児童発達支援ぱれっと</v>
      </c>
      <c r="C9" s="10" t="str">
        <f>事業所一覧!C135</f>
        <v>072-415-0329</v>
      </c>
      <c r="D9" s="10" t="str">
        <f>事業所一覧!D135</f>
        <v>072-415-0329</v>
      </c>
      <c r="E9" s="10" t="str">
        <f>事業所一覧!E135</f>
        <v>597-0033</v>
      </c>
      <c r="F9" s="9" t="str">
        <f>事業所一覧!F135</f>
        <v>貝塚市半田一丁目17番３号ヴァンテーヌ西納101号</v>
      </c>
      <c r="G9" s="9" t="str">
        <f>事業所一覧!G135</f>
        <v>株式会社カワカミ建装</v>
      </c>
      <c r="H9" s="10" t="str">
        <f>事業所一覧!H135</f>
        <v>●</v>
      </c>
      <c r="I9" s="10">
        <f>事業所一覧!I135</f>
        <v>10</v>
      </c>
      <c r="J9" s="10">
        <f>事業所一覧!J135</f>
        <v>0</v>
      </c>
      <c r="K9" s="10" t="str">
        <f>事業所一覧!K135</f>
        <v>●</v>
      </c>
      <c r="L9" s="10">
        <f>事業所一覧!L135</f>
        <v>10</v>
      </c>
      <c r="M9" s="10">
        <f>事業所一覧!M135</f>
        <v>0</v>
      </c>
      <c r="N9" s="10">
        <f>事業所一覧!N135</f>
        <v>0</v>
      </c>
    </row>
    <row r="10" spans="1:53" ht="30" customHeight="1" x14ac:dyDescent="0.2">
      <c r="A10" s="10">
        <f>事業所一覧!A136</f>
        <v>2751320124</v>
      </c>
      <c r="B10" s="9" t="str">
        <f>事業所一覧!B136</f>
        <v>こっとんオルタ</v>
      </c>
      <c r="C10" s="10" t="str">
        <f>事業所一覧!C136</f>
        <v>072-425-2433</v>
      </c>
      <c r="D10" s="10" t="str">
        <f>事業所一覧!D136</f>
        <v>072-425-2434</v>
      </c>
      <c r="E10" s="10" t="str">
        <f>事業所一覧!E136</f>
        <v>597-0033</v>
      </c>
      <c r="F10" s="9" t="str">
        <f>事業所一覧!F136</f>
        <v>貝塚市半田一丁目10番40号</v>
      </c>
      <c r="G10" s="9" t="str">
        <f>事業所一覧!G136</f>
        <v>一般社団法人ＳＥＥＤ</v>
      </c>
      <c r="H10" s="10" t="str">
        <f>事業所一覧!H136</f>
        <v>●</v>
      </c>
      <c r="I10" s="10">
        <f>事業所一覧!I136</f>
        <v>10</v>
      </c>
      <c r="J10" s="10">
        <f>事業所一覧!J136</f>
        <v>0</v>
      </c>
      <c r="K10" s="10" t="str">
        <f>事業所一覧!K136</f>
        <v>●</v>
      </c>
      <c r="L10" s="10">
        <f>事業所一覧!L136</f>
        <v>10</v>
      </c>
      <c r="M10" s="10">
        <f>事業所一覧!M136</f>
        <v>0</v>
      </c>
      <c r="N10" s="10">
        <f>事業所一覧!N136</f>
        <v>0</v>
      </c>
    </row>
    <row r="11" spans="1:53" ht="30" customHeight="1" x14ac:dyDescent="0.2">
      <c r="A11" s="10">
        <f>事業所一覧!A137</f>
        <v>2751320132</v>
      </c>
      <c r="B11" s="9" t="str">
        <f>事業所一覧!B137</f>
        <v>児童デイサービスいっぽ</v>
      </c>
      <c r="C11" s="10" t="str">
        <f>事業所一覧!C137</f>
        <v>072-488-7258</v>
      </c>
      <c r="D11" s="10" t="str">
        <f>事業所一覧!D137</f>
        <v>072-488-7259</v>
      </c>
      <c r="E11" s="10" t="str">
        <f>事業所一覧!E137</f>
        <v>597-0033</v>
      </c>
      <c r="F11" s="9" t="str">
        <f>事業所一覧!F137</f>
        <v>貝塚市半田二丁目22番６号</v>
      </c>
      <c r="G11" s="9" t="str">
        <f>事業所一覧!G137</f>
        <v>株式会社フォーライフ</v>
      </c>
      <c r="H11" s="10" t="str">
        <f>事業所一覧!H137</f>
        <v>●</v>
      </c>
      <c r="I11" s="10">
        <f>事業所一覧!I137</f>
        <v>10</v>
      </c>
      <c r="J11" s="10">
        <f>事業所一覧!J137</f>
        <v>0</v>
      </c>
      <c r="K11" s="10" t="str">
        <f>事業所一覧!K137</f>
        <v>●</v>
      </c>
      <c r="L11" s="10">
        <f>事業所一覧!L137</f>
        <v>10</v>
      </c>
      <c r="M11" s="10">
        <f>事業所一覧!M137</f>
        <v>0</v>
      </c>
      <c r="N11" s="10">
        <f>事業所一覧!N137</f>
        <v>0</v>
      </c>
    </row>
    <row r="12" spans="1:53" ht="30" customHeight="1" x14ac:dyDescent="0.2">
      <c r="A12" s="10">
        <f>事業所一覧!A138</f>
        <v>2751320199</v>
      </c>
      <c r="B12" s="9" t="str">
        <f>事業所一覧!B138</f>
        <v>こどもデイサービスｅｎｉｓｈｉ</v>
      </c>
      <c r="C12" s="10" t="str">
        <f>事業所一覧!C138</f>
        <v>072-446-3930</v>
      </c>
      <c r="D12" s="10" t="str">
        <f>事業所一覧!D138</f>
        <v>072-446-3931</v>
      </c>
      <c r="E12" s="10" t="str">
        <f>事業所一覧!E138</f>
        <v>597-0046</v>
      </c>
      <c r="F12" s="9" t="str">
        <f>事業所一覧!F138</f>
        <v>貝塚市東山七丁目６番21号</v>
      </c>
      <c r="G12" s="9" t="str">
        <f>事業所一覧!G138</f>
        <v>株式会社縁</v>
      </c>
      <c r="H12" s="10" t="str">
        <f>事業所一覧!H138</f>
        <v>☆</v>
      </c>
      <c r="I12" s="10">
        <f>事業所一覧!I138</f>
        <v>5</v>
      </c>
      <c r="J12" s="10">
        <f>事業所一覧!J138</f>
        <v>0</v>
      </c>
      <c r="K12" s="10" t="str">
        <f>事業所一覧!K138</f>
        <v>☆</v>
      </c>
      <c r="L12" s="10">
        <f>事業所一覧!L138</f>
        <v>5</v>
      </c>
      <c r="M12" s="10">
        <f>事業所一覧!M138</f>
        <v>0</v>
      </c>
      <c r="N12" s="10">
        <f>事業所一覧!N138</f>
        <v>0</v>
      </c>
    </row>
    <row r="13" spans="1:53" ht="30" customHeight="1" x14ac:dyDescent="0.2">
      <c r="A13" s="10">
        <f>事業所一覧!A139</f>
        <v>2751320207</v>
      </c>
      <c r="B13" s="9" t="str">
        <f>事業所一覧!B139</f>
        <v>わくわくエイト</v>
      </c>
      <c r="C13" s="10" t="str">
        <f>事業所一覧!C139</f>
        <v>072-479-3677</v>
      </c>
      <c r="D13" s="10" t="str">
        <f>事業所一覧!D139</f>
        <v>072-479-3688</v>
      </c>
      <c r="E13" s="10" t="str">
        <f>事業所一覧!E139</f>
        <v>597-0083</v>
      </c>
      <c r="F13" s="9" t="str">
        <f>事業所一覧!F139</f>
        <v>貝塚市海塚二丁目22番15号　山裾ビル４階</v>
      </c>
      <c r="G13" s="9" t="str">
        <f>事業所一覧!G139</f>
        <v>株式会社ＷＡＫＯ</v>
      </c>
      <c r="H13" s="10" t="str">
        <f>事業所一覧!H139</f>
        <v>●</v>
      </c>
      <c r="I13" s="10">
        <f>事業所一覧!I139</f>
        <v>10</v>
      </c>
      <c r="J13" s="10">
        <f>事業所一覧!J139</f>
        <v>0</v>
      </c>
      <c r="K13" s="10" t="str">
        <f>事業所一覧!K139</f>
        <v>●</v>
      </c>
      <c r="L13" s="10">
        <f>事業所一覧!L139</f>
        <v>10</v>
      </c>
      <c r="M13" s="10">
        <f>事業所一覧!M139</f>
        <v>0</v>
      </c>
      <c r="N13" s="10">
        <f>事業所一覧!N139</f>
        <v>0</v>
      </c>
    </row>
    <row r="14" spans="1:53" ht="30" customHeight="1" x14ac:dyDescent="0.2">
      <c r="A14" s="10">
        <f>事業所一覧!A140</f>
        <v>2751320249</v>
      </c>
      <c r="B14" s="9" t="str">
        <f>事業所一覧!B140</f>
        <v>運動＆学習療育　あなたが宝モノ　貝塚王子教室</v>
      </c>
      <c r="C14" s="10" t="str">
        <f>事業所一覧!C140</f>
        <v>072-479-3524</v>
      </c>
      <c r="D14" s="10" t="str">
        <f>事業所一覧!D140</f>
        <v>072-479-3534</v>
      </c>
      <c r="E14" s="10" t="str">
        <f>事業所一覧!E140</f>
        <v>597-0051</v>
      </c>
      <c r="F14" s="9" t="str">
        <f>事業所一覧!F140</f>
        <v>貝塚市王子1028番地１</v>
      </c>
      <c r="G14" s="9" t="str">
        <f>事業所一覧!G140</f>
        <v>株式会社　いのちの木</v>
      </c>
      <c r="H14" s="10" t="str">
        <f>事業所一覧!H140</f>
        <v>●</v>
      </c>
      <c r="I14" s="10">
        <f>事業所一覧!I140</f>
        <v>10</v>
      </c>
      <c r="J14" s="10">
        <f>事業所一覧!J140</f>
        <v>0</v>
      </c>
      <c r="K14" s="10" t="str">
        <f>事業所一覧!K140</f>
        <v>●</v>
      </c>
      <c r="L14" s="10">
        <f>事業所一覧!L140</f>
        <v>10</v>
      </c>
      <c r="M14" s="10" t="str">
        <f>事業所一覧!M140</f>
        <v>●</v>
      </c>
      <c r="N14" s="10">
        <f>事業所一覧!N140</f>
        <v>0</v>
      </c>
    </row>
    <row r="15" spans="1:53" ht="30" customHeight="1" x14ac:dyDescent="0.2">
      <c r="A15" s="10">
        <f>事業所一覧!A141</f>
        <v>2751320256</v>
      </c>
      <c r="B15" s="9" t="str">
        <f>事業所一覧!B141</f>
        <v>児童デイサービス　ルミナス</v>
      </c>
      <c r="C15" s="10" t="str">
        <f>事業所一覧!C141</f>
        <v>072-428-7444</v>
      </c>
      <c r="D15" s="10" t="str">
        <f>事業所一覧!D141</f>
        <v>072-428-7445</v>
      </c>
      <c r="E15" s="10" t="str">
        <f>事業所一覧!E141</f>
        <v>597-0081</v>
      </c>
      <c r="F15" s="9" t="str">
        <f>事業所一覧!F141</f>
        <v>貝塚市麻生中973番地１</v>
      </c>
      <c r="G15" s="9" t="str">
        <f>事業所一覧!G141</f>
        <v>株式会社Ｗｅｌｆａｒｅ</v>
      </c>
      <c r="H15" s="10" t="str">
        <f>事業所一覧!H141</f>
        <v>☆</v>
      </c>
      <c r="I15" s="10">
        <f>事業所一覧!I141</f>
        <v>5</v>
      </c>
      <c r="J15" s="10">
        <f>事業所一覧!J141</f>
        <v>0</v>
      </c>
      <c r="K15" s="10" t="str">
        <f>事業所一覧!K141</f>
        <v>☆</v>
      </c>
      <c r="L15" s="10">
        <f>事業所一覧!L141</f>
        <v>5</v>
      </c>
      <c r="M15" s="10">
        <f>事業所一覧!M141</f>
        <v>0</v>
      </c>
      <c r="N15" s="10">
        <f>事業所一覧!N141</f>
        <v>0</v>
      </c>
    </row>
    <row r="16" spans="1:53" ht="30" customHeight="1" x14ac:dyDescent="0.2">
      <c r="A16" s="10">
        <f>事業所一覧!A142</f>
        <v>2751320272</v>
      </c>
      <c r="B16" s="9" t="str">
        <f>事業所一覧!B142</f>
        <v>こどもサポート　わんだ</v>
      </c>
      <c r="C16" s="10" t="str">
        <f>事業所一覧!C142</f>
        <v>072-437-5525</v>
      </c>
      <c r="D16" s="10" t="str">
        <f>事業所一覧!D142</f>
        <v>072-437-5663</v>
      </c>
      <c r="E16" s="10" t="str">
        <f>事業所一覧!E142</f>
        <v>597-0073</v>
      </c>
      <c r="F16" s="9" t="str">
        <f>事業所一覧!F142</f>
        <v>貝塚市脇浜二丁目６番２号</v>
      </c>
      <c r="G16" s="9" t="str">
        <f>事業所一覧!G142</f>
        <v>有限会社ありす</v>
      </c>
      <c r="H16" s="10" t="str">
        <f>事業所一覧!H142</f>
        <v>●</v>
      </c>
      <c r="I16" s="10">
        <f>事業所一覧!I142</f>
        <v>10</v>
      </c>
      <c r="J16" s="10">
        <f>事業所一覧!J142</f>
        <v>0</v>
      </c>
      <c r="K16" s="10" t="str">
        <f>事業所一覧!K142</f>
        <v>●</v>
      </c>
      <c r="L16" s="10">
        <f>事業所一覧!L142</f>
        <v>10</v>
      </c>
      <c r="M16" s="10">
        <f>事業所一覧!M142</f>
        <v>0</v>
      </c>
      <c r="N16" s="10">
        <f>事業所一覧!N142</f>
        <v>0</v>
      </c>
    </row>
    <row r="17" spans="1:14" ht="30" customHeight="1" x14ac:dyDescent="0.2">
      <c r="A17" s="10">
        <f>事業所一覧!A143</f>
        <v>2751320298</v>
      </c>
      <c r="B17" s="9" t="str">
        <f>事業所一覧!B143</f>
        <v>音楽＆リズム　あなたが宝モノ　貝塚王子教室</v>
      </c>
      <c r="C17" s="10" t="str">
        <f>事業所一覧!C143</f>
        <v>072-489-5800</v>
      </c>
      <c r="D17" s="10" t="str">
        <f>事業所一覧!D143</f>
        <v>072-489-5801</v>
      </c>
      <c r="E17" s="10" t="str">
        <f>事業所一覧!E143</f>
        <v>597-0051</v>
      </c>
      <c r="F17" s="9" t="str">
        <f>事業所一覧!F143</f>
        <v>貝塚市王子1029番５号いのちの木リエゾンビル３Ｆ</v>
      </c>
      <c r="G17" s="9" t="str">
        <f>事業所一覧!G143</f>
        <v>株式会社いのちの木</v>
      </c>
      <c r="H17" s="10" t="str">
        <f>事業所一覧!H143</f>
        <v>●</v>
      </c>
      <c r="I17" s="10">
        <f>事業所一覧!I143</f>
        <v>10</v>
      </c>
      <c r="J17" s="10">
        <f>事業所一覧!J143</f>
        <v>0</v>
      </c>
      <c r="K17" s="10" t="str">
        <f>事業所一覧!K143</f>
        <v>●</v>
      </c>
      <c r="L17" s="10">
        <f>事業所一覧!L143</f>
        <v>10</v>
      </c>
      <c r="M17" s="10" t="str">
        <f>事業所一覧!M143</f>
        <v>●</v>
      </c>
      <c r="N17" s="10">
        <f>事業所一覧!N143</f>
        <v>0</v>
      </c>
    </row>
    <row r="18" spans="1:14" ht="30" customHeight="1" x14ac:dyDescent="0.2">
      <c r="A18" s="10">
        <f>事業所一覧!A144</f>
        <v>2751320306</v>
      </c>
      <c r="B18" s="9" t="str">
        <f>事業所一覧!B144</f>
        <v>放課後等デイサービスはうす</v>
      </c>
      <c r="C18" s="10" t="str">
        <f>事業所一覧!C144</f>
        <v>072-468-6774</v>
      </c>
      <c r="D18" s="10" t="str">
        <f>事業所一覧!D144</f>
        <v>072-468-6774</v>
      </c>
      <c r="E18" s="10" t="str">
        <f>事業所一覧!E144</f>
        <v>597-0033</v>
      </c>
      <c r="F18" s="9" t="str">
        <f>事業所一覧!F144</f>
        <v>貝塚市半田591番地８サンプレス半田Ｂ棟１号室</v>
      </c>
      <c r="G18" s="9" t="str">
        <f>事業所一覧!G144</f>
        <v>株式会社ペタゴー</v>
      </c>
      <c r="H18" s="10">
        <f>事業所一覧!H144</f>
        <v>0</v>
      </c>
      <c r="I18" s="10">
        <f>事業所一覧!I144</f>
        <v>0</v>
      </c>
      <c r="J18" s="10">
        <f>事業所一覧!J144</f>
        <v>0</v>
      </c>
      <c r="K18" s="10" t="str">
        <f>事業所一覧!K144</f>
        <v>●</v>
      </c>
      <c r="L18" s="10">
        <f>事業所一覧!L144</f>
        <v>10</v>
      </c>
      <c r="M18" s="10">
        <f>事業所一覧!M144</f>
        <v>0</v>
      </c>
      <c r="N18" s="10">
        <f>事業所一覧!N144</f>
        <v>0</v>
      </c>
    </row>
    <row r="19" spans="1:14" ht="30" customHeight="1" x14ac:dyDescent="0.2">
      <c r="A19" s="10" t="str">
        <f>事業所一覧!A145</f>
        <v>2751320314</v>
      </c>
      <c r="B19" s="9" t="str">
        <f>事業所一覧!B145</f>
        <v>放課後等デイサービス　みのり　貝塚校</v>
      </c>
      <c r="C19" s="10" t="str">
        <f>事業所一覧!C145</f>
        <v>072-424-6589</v>
      </c>
      <c r="D19" s="10" t="str">
        <f>事業所一覧!D145</f>
        <v>072-424-6589</v>
      </c>
      <c r="E19" s="10" t="str">
        <f>事業所一覧!E145</f>
        <v>597-0015</v>
      </c>
      <c r="F19" s="9" t="str">
        <f>事業所一覧!F145</f>
        <v>貝塚市堀二丁目８番11号</v>
      </c>
      <c r="G19" s="9" t="str">
        <f>事業所一覧!G145</f>
        <v>株式会社大樹</v>
      </c>
      <c r="H19" s="10">
        <f>事業所一覧!H145</f>
        <v>0</v>
      </c>
      <c r="I19" s="10">
        <f>事業所一覧!I145</f>
        <v>0</v>
      </c>
      <c r="J19" s="10">
        <f>事業所一覧!J145</f>
        <v>0</v>
      </c>
      <c r="K19" s="10" t="str">
        <f>事業所一覧!K145</f>
        <v>●</v>
      </c>
      <c r="L19" s="10">
        <f>事業所一覧!L145</f>
        <v>10</v>
      </c>
      <c r="M19" s="10">
        <f>事業所一覧!M145</f>
        <v>0</v>
      </c>
      <c r="N19" s="10">
        <f>事業所一覧!N145</f>
        <v>0</v>
      </c>
    </row>
    <row r="20" spans="1:14" ht="30" customHeight="1" x14ac:dyDescent="0.2">
      <c r="A20" s="10" t="str">
        <f>事業所一覧!A146</f>
        <v>2751320322</v>
      </c>
      <c r="B20" s="9" t="str">
        <f>事業所一覧!B146</f>
        <v>児童発達支援・放課後等デイサービスキラボシ</v>
      </c>
      <c r="C20" s="10" t="str">
        <f>事業所一覧!C146</f>
        <v>050-8893-2790</v>
      </c>
      <c r="D20" s="10" t="str">
        <f>事業所一覧!D146</f>
        <v>050-8893-7234</v>
      </c>
      <c r="E20" s="10" t="str">
        <f>事業所一覧!E146</f>
        <v>597-0003</v>
      </c>
      <c r="F20" s="9" t="str">
        <f>事業所一覧!F146</f>
        <v>貝塚市中町１番40号</v>
      </c>
      <c r="G20" s="9" t="str">
        <f>事業所一覧!G146</f>
        <v>特定非営利活動法人キラボシ</v>
      </c>
      <c r="H20" s="10" t="str">
        <f>事業所一覧!H146</f>
        <v>●</v>
      </c>
      <c r="I20" s="10">
        <f>事業所一覧!I146</f>
        <v>8</v>
      </c>
      <c r="J20" s="10">
        <f>事業所一覧!J146</f>
        <v>0</v>
      </c>
      <c r="K20" s="10" t="str">
        <f>事業所一覧!K146</f>
        <v>●</v>
      </c>
      <c r="L20" s="10">
        <f>事業所一覧!L146</f>
        <v>8</v>
      </c>
      <c r="M20" s="10">
        <f>事業所一覧!M146</f>
        <v>0</v>
      </c>
      <c r="N20" s="10" t="str">
        <f>事業所一覧!N146</f>
        <v>共生型</v>
      </c>
    </row>
    <row r="21" spans="1:14" ht="30" customHeight="1" x14ac:dyDescent="0.2">
      <c r="A21" s="10" t="str">
        <f>事業所一覧!A147</f>
        <v>2751320330</v>
      </c>
      <c r="B21" s="9" t="str">
        <f>事業所一覧!B147</f>
        <v>パピプケア貝塚</v>
      </c>
      <c r="C21" s="10" t="str">
        <f>事業所一覧!C147</f>
        <v>072-489-5305</v>
      </c>
      <c r="D21" s="10" t="str">
        <f>事業所一覧!D147</f>
        <v>072-489-5306</v>
      </c>
      <c r="E21" s="10" t="str">
        <f>事業所一覧!E147</f>
        <v>597-0062</v>
      </c>
      <c r="F21" s="9" t="str">
        <f>事業所一覧!F147</f>
        <v>貝塚市澤1101番１号　ピアコートＵ101</v>
      </c>
      <c r="G21" s="9" t="str">
        <f>事業所一覧!G147</f>
        <v>株式会社Ｔｈｅ　Ｆｉｒｓｔ</v>
      </c>
      <c r="H21" s="10" t="str">
        <f>事業所一覧!H147</f>
        <v>●</v>
      </c>
      <c r="I21" s="10">
        <f>事業所一覧!I147</f>
        <v>10</v>
      </c>
      <c r="J21" s="10">
        <f>事業所一覧!J147</f>
        <v>0</v>
      </c>
      <c r="K21" s="10">
        <f>事業所一覧!K147</f>
        <v>0</v>
      </c>
      <c r="L21" s="10">
        <f>事業所一覧!L147</f>
        <v>0</v>
      </c>
      <c r="M21" s="10">
        <f>事業所一覧!M147</f>
        <v>0</v>
      </c>
      <c r="N21" s="10">
        <f>事業所一覧!N147</f>
        <v>0</v>
      </c>
    </row>
    <row r="22" spans="1:14" ht="30" customHeight="1" x14ac:dyDescent="0.2">
      <c r="A22" s="10" t="str">
        <f>事業所一覧!A148</f>
        <v>2751320348</v>
      </c>
      <c r="B22" s="9" t="str">
        <f>事業所一覧!B148</f>
        <v>ほっこりＮｅｘｔ</v>
      </c>
      <c r="C22" s="10" t="str">
        <f>事業所一覧!C148</f>
        <v>072-487-9485</v>
      </c>
      <c r="D22" s="10" t="str">
        <f>事業所一覧!D148</f>
        <v>072-487-9485</v>
      </c>
      <c r="E22" s="10" t="str">
        <f>事業所一覧!E148</f>
        <v>597-0052</v>
      </c>
      <c r="F22" s="9" t="str">
        <f>事業所一覧!F148</f>
        <v>貝塚市窪田193番地１</v>
      </c>
      <c r="G22" s="9" t="str">
        <f>事業所一覧!G148</f>
        <v>社会福祉法人ほっこり福祉会</v>
      </c>
      <c r="H22" s="10">
        <f>事業所一覧!H148</f>
        <v>0</v>
      </c>
      <c r="I22" s="10">
        <f>事業所一覧!I148</f>
        <v>0</v>
      </c>
      <c r="J22" s="10">
        <f>事業所一覧!J148</f>
        <v>0</v>
      </c>
      <c r="K22" s="10" t="str">
        <f>事業所一覧!K148</f>
        <v>●</v>
      </c>
      <c r="L22" s="10">
        <f>事業所一覧!L148</f>
        <v>10</v>
      </c>
      <c r="M22" s="10">
        <f>事業所一覧!M148</f>
        <v>0</v>
      </c>
      <c r="N22" s="10">
        <f>事業所一覧!N148</f>
        <v>0</v>
      </c>
    </row>
    <row r="23" spans="1:14" ht="30" customHeight="1" x14ac:dyDescent="0.2">
      <c r="A23" s="10" t="str">
        <f>事業所一覧!A149</f>
        <v>2751320355</v>
      </c>
      <c r="B23" s="9" t="str">
        <f>事業所一覧!B149</f>
        <v>放課後等デイサービス　エナジー</v>
      </c>
      <c r="C23" s="10" t="str">
        <f>事業所一覧!C149</f>
        <v>072-446-7808</v>
      </c>
      <c r="D23" s="10" t="str">
        <f>事業所一覧!D149</f>
        <v>072-446-7807</v>
      </c>
      <c r="E23" s="10" t="str">
        <f>事業所一覧!E149</f>
        <v>597-0044</v>
      </c>
      <c r="F23" s="9" t="str">
        <f>事業所一覧!F149</f>
        <v>貝塚市森678番地</v>
      </c>
      <c r="G23" s="9" t="str">
        <f>事業所一覧!G149</f>
        <v>株式会社ＫＩＮＪＩＴＯ</v>
      </c>
      <c r="H23" s="10" t="str">
        <f>事業所一覧!H149</f>
        <v>●</v>
      </c>
      <c r="I23" s="10">
        <f>事業所一覧!I149</f>
        <v>10</v>
      </c>
      <c r="J23" s="10">
        <f>事業所一覧!J149</f>
        <v>0</v>
      </c>
      <c r="K23" s="10" t="str">
        <f>事業所一覧!K149</f>
        <v>●</v>
      </c>
      <c r="L23" s="10">
        <f>事業所一覧!L149</f>
        <v>10</v>
      </c>
      <c r="M23" s="10">
        <f>事業所一覧!M149</f>
        <v>0</v>
      </c>
      <c r="N23" s="10">
        <f>事業所一覧!N149</f>
        <v>0</v>
      </c>
    </row>
    <row r="24" spans="1:14" ht="30" customHeight="1" x14ac:dyDescent="0.2">
      <c r="A24" s="10" t="str">
        <f>事業所一覧!A150</f>
        <v>2751320363</v>
      </c>
      <c r="B24" s="9" t="str">
        <f>事業所一覧!B150</f>
        <v>わんちーむ</v>
      </c>
      <c r="C24" s="10" t="str">
        <f>事業所一覧!C150</f>
        <v>072-442-8338</v>
      </c>
      <c r="D24" s="10" t="str">
        <f>事業所一覧!D150</f>
        <v>-</v>
      </c>
      <c r="E24" s="10" t="str">
        <f>事業所一覧!E150</f>
        <v>597-0044</v>
      </c>
      <c r="F24" s="9" t="str">
        <f>事業所一覧!F150</f>
        <v>貝塚市森1041番地安枝事務所１階</v>
      </c>
      <c r="G24" s="9" t="str">
        <f>事業所一覧!G150</f>
        <v>合同会社わんちーむ</v>
      </c>
      <c r="H24" s="10" t="str">
        <f>事業所一覧!H150</f>
        <v>●</v>
      </c>
      <c r="I24" s="10">
        <f>事業所一覧!I150</f>
        <v>10</v>
      </c>
      <c r="J24" s="10">
        <f>事業所一覧!J150</f>
        <v>0</v>
      </c>
      <c r="K24" s="10" t="str">
        <f>事業所一覧!K150</f>
        <v>●</v>
      </c>
      <c r="L24" s="10">
        <f>事業所一覧!L150</f>
        <v>10</v>
      </c>
      <c r="M24" s="10">
        <f>事業所一覧!M150</f>
        <v>0</v>
      </c>
      <c r="N24" s="10">
        <f>事業所一覧!N150</f>
        <v>0</v>
      </c>
    </row>
    <row r="25" spans="1:14" ht="30" customHeight="1" x14ac:dyDescent="0.2">
      <c r="A25" s="10" t="str">
        <f>事業所一覧!A151</f>
        <v>2751320371</v>
      </c>
      <c r="B25" s="9" t="str">
        <f>事業所一覧!B151</f>
        <v>ハピスポ貝塚</v>
      </c>
      <c r="C25" s="10" t="str">
        <f>事業所一覧!C151</f>
        <v>072-423-8880</v>
      </c>
      <c r="D25" s="10" t="str">
        <f>事業所一覧!D151</f>
        <v>072-423-8881</v>
      </c>
      <c r="E25" s="10" t="str">
        <f>事業所一覧!E151</f>
        <v>597-0062</v>
      </c>
      <c r="F25" s="9" t="str">
        <f>事業所一覧!F151</f>
        <v>貝塚市澤835番地の１</v>
      </c>
      <c r="G25" s="9" t="str">
        <f>事業所一覧!G151</f>
        <v>社会福祉法人北野福祉会</v>
      </c>
      <c r="H25" s="10" t="str">
        <f>事業所一覧!H151</f>
        <v>●</v>
      </c>
      <c r="I25" s="10">
        <f>事業所一覧!I151</f>
        <v>10</v>
      </c>
      <c r="J25" s="10">
        <f>事業所一覧!J151</f>
        <v>0</v>
      </c>
      <c r="K25" s="10" t="str">
        <f>事業所一覧!K151</f>
        <v>●</v>
      </c>
      <c r="L25" s="10">
        <f>事業所一覧!L151</f>
        <v>10</v>
      </c>
      <c r="M25" s="10">
        <f>事業所一覧!M151</f>
        <v>0</v>
      </c>
      <c r="N25" s="10">
        <f>事業所一覧!N151</f>
        <v>0</v>
      </c>
    </row>
    <row r="26" spans="1:14" ht="30" customHeight="1" x14ac:dyDescent="0.2">
      <c r="A26" s="10" t="str">
        <f>事業所一覧!A152</f>
        <v>2751320389</v>
      </c>
      <c r="B26" s="9" t="str">
        <f>事業所一覧!B152</f>
        <v>清流の家　貝塚</v>
      </c>
      <c r="C26" s="10" t="str">
        <f>事業所一覧!C152</f>
        <v>０７２－４８９－５０００</v>
      </c>
      <c r="D26" s="10" t="str">
        <f>事業所一覧!D152</f>
        <v>０７２－４８９－５００１</v>
      </c>
      <c r="E26" s="10" t="str">
        <f>事業所一覧!E152</f>
        <v>597-0044</v>
      </c>
      <c r="F26" s="9" t="str">
        <f>事業所一覧!F152</f>
        <v>貝塚市森５５３番地１</v>
      </c>
      <c r="G26" s="9" t="str">
        <f>事業所一覧!G152</f>
        <v>合同会社哲人社</v>
      </c>
      <c r="H26" s="10" t="str">
        <f>事業所一覧!H152</f>
        <v>●</v>
      </c>
      <c r="I26" s="10">
        <f>事業所一覧!I152</f>
        <v>10</v>
      </c>
      <c r="J26" s="10">
        <f>事業所一覧!J152</f>
        <v>0</v>
      </c>
      <c r="K26" s="10" t="str">
        <f>事業所一覧!K152</f>
        <v>●</v>
      </c>
      <c r="L26" s="10">
        <f>事業所一覧!L152</f>
        <v>10</v>
      </c>
      <c r="M26" s="10">
        <f>事業所一覧!M152</f>
        <v>0</v>
      </c>
      <c r="N26" s="10">
        <f>事業所一覧!N152</f>
        <v>0</v>
      </c>
    </row>
    <row r="27" spans="1:14" ht="30" customHeight="1" x14ac:dyDescent="0.2">
      <c r="A27" s="10" t="str">
        <f>事業所一覧!A153</f>
        <v>2751320397</v>
      </c>
      <c r="B27" s="9" t="str">
        <f>事業所一覧!B153</f>
        <v>保育所等訪問支援事業所　縁</v>
      </c>
      <c r="C27" s="10" t="str">
        <f>事業所一覧!C153</f>
        <v>072-424-1742</v>
      </c>
      <c r="D27" s="10" t="str">
        <f>事業所一覧!D153</f>
        <v>072-424-1742</v>
      </c>
      <c r="E27" s="10" t="str">
        <f>事業所一覧!E153</f>
        <v>597-0001</v>
      </c>
      <c r="F27" s="9" t="str">
        <f>事業所一覧!F153</f>
        <v>貝塚市近木町17番11号</v>
      </c>
      <c r="G27" s="9" t="str">
        <f>事業所一覧!G153</f>
        <v>一般社団法人古今</v>
      </c>
      <c r="H27" s="10">
        <f>事業所一覧!H153</f>
        <v>0</v>
      </c>
      <c r="I27" s="10">
        <f>事業所一覧!I153</f>
        <v>0</v>
      </c>
      <c r="J27" s="10">
        <f>事業所一覧!J153</f>
        <v>0</v>
      </c>
      <c r="K27" s="10">
        <f>事業所一覧!K153</f>
        <v>0</v>
      </c>
      <c r="L27" s="10">
        <f>事業所一覧!L153</f>
        <v>0</v>
      </c>
      <c r="M27" s="10" t="str">
        <f>事業所一覧!M153</f>
        <v>●</v>
      </c>
      <c r="N27" s="10">
        <f>事業所一覧!N153</f>
        <v>0</v>
      </c>
    </row>
    <row r="28" spans="1:14" ht="30" customHeight="1" x14ac:dyDescent="0.2">
      <c r="A28" s="10" t="str">
        <f>事業所一覧!A154</f>
        <v>2751320405</v>
      </c>
      <c r="B28" s="9" t="str">
        <f>事業所一覧!B154</f>
        <v>児童発達支援・放課後等デイサービスSTEP</v>
      </c>
      <c r="C28" s="10" t="str">
        <f>事業所一覧!C154</f>
        <v>072-489-6255</v>
      </c>
      <c r="D28" s="10" t="str">
        <f>事業所一覧!D154</f>
        <v>072-489-6256</v>
      </c>
      <c r="E28" s="10" t="str">
        <f>事業所一覧!E154</f>
        <v>597-0051</v>
      </c>
      <c r="F28" s="9" t="str">
        <f>事業所一覧!F154</f>
        <v>貝塚市王子719番地１</v>
      </c>
      <c r="G28" s="9" t="str">
        <f>事業所一覧!G154</f>
        <v>株式会社髙田</v>
      </c>
      <c r="H28" s="10" t="str">
        <f>事業所一覧!H154</f>
        <v>●</v>
      </c>
      <c r="I28" s="10">
        <f>事業所一覧!I154</f>
        <v>10</v>
      </c>
      <c r="J28" s="10">
        <f>事業所一覧!J154</f>
        <v>0</v>
      </c>
      <c r="K28" s="10" t="str">
        <f>事業所一覧!K154</f>
        <v>●</v>
      </c>
      <c r="L28" s="10">
        <f>事業所一覧!L154</f>
        <v>10</v>
      </c>
      <c r="M28" s="10">
        <f>事業所一覧!M154</f>
        <v>0</v>
      </c>
      <c r="N28" s="10">
        <f>事業所一覧!N154</f>
        <v>0</v>
      </c>
    </row>
    <row r="29" spans="1:14" ht="30" customHeight="1" x14ac:dyDescent="0.2">
      <c r="A29" s="10">
        <f>事業所一覧!A155</f>
        <v>2751320413</v>
      </c>
      <c r="B29" s="9" t="str">
        <f>事業所一覧!B155</f>
        <v>まいるーむ放課後こども教室　貝塚校</v>
      </c>
      <c r="C29" s="10" t="str">
        <f>事業所一覧!C155</f>
        <v>072-493-3764</v>
      </c>
      <c r="D29" s="10" t="str">
        <f>事業所一覧!D155</f>
        <v>072-493-2995</v>
      </c>
      <c r="E29" s="10" t="str">
        <f>事業所一覧!E155</f>
        <v>597-0062</v>
      </c>
      <c r="F29" s="9" t="str">
        <f>事業所一覧!F155</f>
        <v>貝塚市澤1101番地の１　ピアコートU207号室、208号室</v>
      </c>
      <c r="G29" s="9" t="str">
        <f>事業所一覧!G155</f>
        <v>株式会社ＷｉｌｌＳｔａｎｄ</v>
      </c>
      <c r="H29" s="10" t="str">
        <f>事業所一覧!H155</f>
        <v>●</v>
      </c>
      <c r="I29" s="10">
        <f>事業所一覧!I155</f>
        <v>10</v>
      </c>
      <c r="J29" s="10">
        <f>事業所一覧!J155</f>
        <v>0</v>
      </c>
      <c r="K29" s="10" t="str">
        <f>事業所一覧!K155</f>
        <v>●</v>
      </c>
      <c r="L29" s="10">
        <f>事業所一覧!L155</f>
        <v>10</v>
      </c>
      <c r="M29" s="10">
        <f>事業所一覧!M155</f>
        <v>0</v>
      </c>
      <c r="N29" s="10">
        <f>事業所一覧!N155</f>
        <v>0</v>
      </c>
    </row>
    <row r="30" spans="1:14" ht="30" customHeight="1" x14ac:dyDescent="0.2">
      <c r="A30" s="10">
        <f>事業所一覧!A156</f>
        <v>2751320421</v>
      </c>
      <c r="B30" s="9" t="str">
        <f>事業所一覧!B156</f>
        <v>完全マンツーマン　あなたが宝モノ　貝塚王子教室</v>
      </c>
      <c r="C30" s="10" t="str">
        <f>事業所一覧!C156</f>
        <v>072-488-7038</v>
      </c>
      <c r="D30" s="10" t="str">
        <f>事業所一覧!D156</f>
        <v>072-488-7039</v>
      </c>
      <c r="E30" s="10" t="str">
        <f>事業所一覧!E156</f>
        <v>597-0051</v>
      </c>
      <c r="F30" s="9" t="str">
        <f>事業所一覧!F156</f>
        <v>貝塚市王子1029番５号　いのちの木リエゾンビル１階</v>
      </c>
      <c r="G30" s="9" t="str">
        <f>事業所一覧!G156</f>
        <v>こえていこう株式会社</v>
      </c>
      <c r="H30" s="10" t="str">
        <f>事業所一覧!H156</f>
        <v>●</v>
      </c>
      <c r="I30" s="10">
        <f>事業所一覧!I156</f>
        <v>10</v>
      </c>
      <c r="J30" s="10">
        <f>事業所一覧!J156</f>
        <v>0</v>
      </c>
      <c r="K30" s="10" t="str">
        <f>事業所一覧!K156</f>
        <v>●</v>
      </c>
      <c r="L30" s="10">
        <f>事業所一覧!L156</f>
        <v>10</v>
      </c>
      <c r="M30" s="10">
        <f>事業所一覧!M156</f>
        <v>0</v>
      </c>
      <c r="N30" s="10">
        <f>事業所一覧!N156</f>
        <v>0</v>
      </c>
    </row>
  </sheetData>
  <mergeCells count="1">
    <mergeCell ref="H2:N2"/>
  </mergeCells>
  <phoneticPr fontId="2"/>
  <conditionalFormatting sqref="A1:J11 K5:L11 M7:N11 A12:N15 A14:XFD65526">
    <cfRule type="cellIs" dxfId="100" priority="13" stopIfTrue="1" operator="equal">
      <formula>0</formula>
    </cfRule>
  </conditionalFormatting>
  <conditionalFormatting sqref="K1:N1 O1:IV4 K3:N4">
    <cfRule type="cellIs" dxfId="99" priority="32" stopIfTrue="1" operator="equal">
      <formula>0</formula>
    </cfRule>
  </conditionalFormatting>
  <conditionalFormatting sqref="M5:IV6">
    <cfRule type="cellIs" dxfId="98" priority="28" stopIfTrue="1" operator="equal">
      <formula>0</formula>
    </cfRule>
  </conditionalFormatting>
  <conditionalFormatting sqref="O7:IV13">
    <cfRule type="cellIs" dxfId="97" priority="15" stopIfTrue="1" operator="equal">
      <formula>0</formula>
    </cfRule>
  </conditionalFormatting>
  <hyperlinks>
    <hyperlink ref="N1" location="市町村一覧!A1" display="市町村一覧に戻る" xr:uid="{00000000-0004-0000-0400-000000000000}"/>
  </hyperlinks>
  <pageMargins left="0.25" right="0.25" top="0.75" bottom="0.75" header="0.3" footer="0.3"/>
  <pageSetup paperSize="9" scale="5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A51"/>
  <sheetViews>
    <sheetView zoomScale="55" zoomScaleNormal="55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3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7" customWidth="1"/>
    <col min="15" max="16384" width="9" style="3"/>
  </cols>
  <sheetData>
    <row r="1" spans="1:53" ht="30" customHeight="1" x14ac:dyDescent="0.2">
      <c r="A1" s="2" t="s">
        <v>93</v>
      </c>
      <c r="N1" s="5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H2" s="143" t="s">
        <v>229</v>
      </c>
      <c r="I2" s="143"/>
      <c r="J2" s="143"/>
      <c r="K2" s="143"/>
      <c r="L2" s="143"/>
      <c r="M2" s="144"/>
      <c r="N2" s="14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1300</v>
      </c>
      <c r="J3" s="8" t="s">
        <v>1367</v>
      </c>
      <c r="K3" s="8" t="s">
        <v>2</v>
      </c>
      <c r="L3" s="8" t="s">
        <v>1300</v>
      </c>
      <c r="M3" s="8" t="s">
        <v>3</v>
      </c>
      <c r="N3" s="8" t="s">
        <v>88</v>
      </c>
    </row>
    <row r="4" spans="1:53" ht="30" customHeight="1" x14ac:dyDescent="0.2">
      <c r="A4" s="10">
        <f>事業所一覧!A157</f>
        <v>2753220041</v>
      </c>
      <c r="B4" s="9" t="str">
        <f>事業所一覧!B157</f>
        <v>放課後等デイサービス事業所どり～むはうす</v>
      </c>
      <c r="C4" s="10" t="str">
        <f>事業所一覧!C157</f>
        <v>06-6994-8560</v>
      </c>
      <c r="D4" s="10" t="str">
        <f>事業所一覧!D157</f>
        <v>06-6994-8561</v>
      </c>
      <c r="E4" s="10" t="str">
        <f>事業所一覧!E157</f>
        <v>570-0056</v>
      </c>
      <c r="F4" s="9" t="str">
        <f>事業所一覧!F157</f>
        <v>守口市寺内町一丁目８番７号創建ビル１階及び２階</v>
      </c>
      <c r="G4" s="9" t="str">
        <f>事業所一覧!G157</f>
        <v>株式会社ドリームフューチャー</v>
      </c>
      <c r="H4" s="10">
        <f>事業所一覧!H157</f>
        <v>0</v>
      </c>
      <c r="I4" s="10">
        <f>事業所一覧!I157</f>
        <v>0</v>
      </c>
      <c r="J4" s="10">
        <f>事業所一覧!J157</f>
        <v>0</v>
      </c>
      <c r="K4" s="10" t="str">
        <f>事業所一覧!K157</f>
        <v>●</v>
      </c>
      <c r="L4" s="10">
        <f>事業所一覧!L157</f>
        <v>10</v>
      </c>
      <c r="M4" s="10">
        <f>事業所一覧!M157</f>
        <v>0</v>
      </c>
      <c r="N4" s="10">
        <f>事業所一覧!N157</f>
        <v>0</v>
      </c>
    </row>
    <row r="5" spans="1:53" ht="30" customHeight="1" x14ac:dyDescent="0.2">
      <c r="A5" s="10">
        <f>事業所一覧!A158</f>
        <v>2753220058</v>
      </c>
      <c r="B5" s="9" t="str">
        <f>事業所一覧!B158</f>
        <v>みずいろはうす</v>
      </c>
      <c r="C5" s="10" t="str">
        <f>事業所一覧!C158</f>
        <v>06-6780-4212</v>
      </c>
      <c r="D5" s="10" t="str">
        <f>事業所一覧!D158</f>
        <v>06-6780-4213</v>
      </c>
      <c r="E5" s="10" t="str">
        <f>事業所一覧!E158</f>
        <v>570-0048</v>
      </c>
      <c r="F5" s="9" t="str">
        <f>事業所一覧!F158</f>
        <v>守口市寺方本通三丁目１番21号</v>
      </c>
      <c r="G5" s="9" t="str">
        <f>事業所一覧!G158</f>
        <v>合同会社からふるぱーとなーず</v>
      </c>
      <c r="H5" s="10" t="str">
        <f>事業所一覧!H158</f>
        <v>●</v>
      </c>
      <c r="I5" s="10">
        <f>事業所一覧!I158</f>
        <v>10</v>
      </c>
      <c r="J5" s="10">
        <f>事業所一覧!J158</f>
        <v>0</v>
      </c>
      <c r="K5" s="10" t="str">
        <f>事業所一覧!K158</f>
        <v>●</v>
      </c>
      <c r="L5" s="10">
        <f>事業所一覧!L158</f>
        <v>10</v>
      </c>
      <c r="M5" s="10">
        <f>事業所一覧!M158</f>
        <v>0</v>
      </c>
      <c r="N5" s="10">
        <f>事業所一覧!N158</f>
        <v>0</v>
      </c>
    </row>
    <row r="6" spans="1:53" ht="30" customHeight="1" x14ac:dyDescent="0.2">
      <c r="A6" s="10">
        <f>事業所一覧!A159</f>
        <v>2753220066</v>
      </c>
      <c r="B6" s="9" t="str">
        <f>事業所一覧!B159</f>
        <v>ぷりずむ</v>
      </c>
      <c r="C6" s="10" t="str">
        <f>事業所一覧!C159</f>
        <v>06-4304-4585</v>
      </c>
      <c r="D6" s="10" t="str">
        <f>事業所一覧!D159</f>
        <v>06-4304-4589</v>
      </c>
      <c r="E6" s="10" t="str">
        <f>事業所一覧!E159</f>
        <v>570-0053</v>
      </c>
      <c r="F6" s="9" t="str">
        <f>事業所一覧!F159</f>
        <v>守口市高瀬町一丁目５番18号101号室</v>
      </c>
      <c r="G6" s="9" t="str">
        <f>事業所一覧!G159</f>
        <v>スバル・トータルプランニング株式会社</v>
      </c>
      <c r="H6" s="10" t="str">
        <f>事業所一覧!H159</f>
        <v>●</v>
      </c>
      <c r="I6" s="10">
        <f>事業所一覧!I159</f>
        <v>10</v>
      </c>
      <c r="J6" s="10">
        <f>事業所一覧!J159</f>
        <v>0</v>
      </c>
      <c r="K6" s="10" t="str">
        <f>事業所一覧!K159</f>
        <v>●</v>
      </c>
      <c r="L6" s="10">
        <f>事業所一覧!L159</f>
        <v>10</v>
      </c>
      <c r="M6" s="10">
        <f>事業所一覧!M159</f>
        <v>0</v>
      </c>
      <c r="N6" s="10">
        <f>事業所一覧!N159</f>
        <v>0</v>
      </c>
    </row>
    <row r="7" spans="1:53" ht="30" customHeight="1" x14ac:dyDescent="0.2">
      <c r="A7" s="10">
        <f>事業所一覧!A160</f>
        <v>2753220090</v>
      </c>
      <c r="B7" s="9" t="str">
        <f>事業所一覧!B160</f>
        <v>ワイワイスマイル守口教室</v>
      </c>
      <c r="C7" s="10" t="str">
        <f>事業所一覧!C160</f>
        <v>06-6780-4248</v>
      </c>
      <c r="D7" s="10" t="str">
        <f>事業所一覧!D160</f>
        <v>06-6780-4249</v>
      </c>
      <c r="E7" s="10" t="str">
        <f>事業所一覧!E160</f>
        <v>570-0014</v>
      </c>
      <c r="F7" s="9" t="str">
        <f>事業所一覧!F160</f>
        <v>守口市藤田町三丁目41番６号ツインコープ守口北館１階</v>
      </c>
      <c r="G7" s="9" t="str">
        <f>事業所一覧!G160</f>
        <v>株式会社四谷宮本</v>
      </c>
      <c r="H7" s="10">
        <f>事業所一覧!H160</f>
        <v>0</v>
      </c>
      <c r="I7" s="10">
        <f>事業所一覧!I160</f>
        <v>0</v>
      </c>
      <c r="J7" s="10">
        <f>事業所一覧!J160</f>
        <v>0</v>
      </c>
      <c r="K7" s="10" t="str">
        <f>事業所一覧!K160</f>
        <v>●</v>
      </c>
      <c r="L7" s="10">
        <f>事業所一覧!L160</f>
        <v>10</v>
      </c>
      <c r="M7" s="10">
        <f>事業所一覧!M160</f>
        <v>0</v>
      </c>
      <c r="N7" s="10"/>
    </row>
    <row r="8" spans="1:53" ht="30" customHeight="1" x14ac:dyDescent="0.2">
      <c r="A8" s="10">
        <f>事業所一覧!A161</f>
        <v>2753220108</v>
      </c>
      <c r="B8" s="9" t="str">
        <f>事業所一覧!B161</f>
        <v>どんぐりの家</v>
      </c>
      <c r="C8" s="10" t="str">
        <f>事業所一覧!C161</f>
        <v>06-6906-7233</v>
      </c>
      <c r="D8" s="10" t="str">
        <f>事業所一覧!D161</f>
        <v>06-6906-7233</v>
      </c>
      <c r="E8" s="10" t="str">
        <f>事業所一覧!E161</f>
        <v>570-0021</v>
      </c>
      <c r="F8" s="9" t="str">
        <f>事業所一覧!F161</f>
        <v>守口市八雲東町一丁目５番８号</v>
      </c>
      <c r="G8" s="9" t="str">
        <f>事業所一覧!G161</f>
        <v>合同会社鷹山</v>
      </c>
      <c r="H8" s="10" t="str">
        <f>事業所一覧!H161</f>
        <v>●</v>
      </c>
      <c r="I8" s="10">
        <f>事業所一覧!I161</f>
        <v>10</v>
      </c>
      <c r="J8" s="10">
        <f>事業所一覧!J161</f>
        <v>0</v>
      </c>
      <c r="K8" s="10" t="str">
        <f>事業所一覧!K161</f>
        <v>●</v>
      </c>
      <c r="L8" s="10">
        <f>事業所一覧!L161</f>
        <v>10</v>
      </c>
      <c r="M8" s="10">
        <f>事業所一覧!M161</f>
        <v>0</v>
      </c>
      <c r="N8" s="10"/>
    </row>
    <row r="9" spans="1:53" ht="30" customHeight="1" x14ac:dyDescent="0.2">
      <c r="A9" s="10">
        <f>事業所一覧!A162</f>
        <v>2753220116</v>
      </c>
      <c r="B9" s="9" t="str">
        <f>事業所一覧!B162</f>
        <v>きらら守口</v>
      </c>
      <c r="C9" s="10" t="str">
        <f>事業所一覧!C162</f>
        <v>06-7163-7231</v>
      </c>
      <c r="D9" s="10" t="str">
        <f>事業所一覧!D162</f>
        <v>06-7162-3161</v>
      </c>
      <c r="E9" s="10" t="str">
        <f>事業所一覧!E162</f>
        <v>570-0084</v>
      </c>
      <c r="F9" s="9" t="str">
        <f>事業所一覧!F162</f>
        <v>守口市緑町１番７号グリーンハイツ101号室</v>
      </c>
      <c r="G9" s="9" t="str">
        <f>事業所一覧!G162</f>
        <v>一般社団法人芳縁会</v>
      </c>
      <c r="H9" s="10" t="str">
        <f>事業所一覧!H162</f>
        <v>●</v>
      </c>
      <c r="I9" s="10">
        <f>事業所一覧!I162</f>
        <v>10</v>
      </c>
      <c r="J9" s="10">
        <f>事業所一覧!J162</f>
        <v>0</v>
      </c>
      <c r="K9" s="10" t="str">
        <f>事業所一覧!K162</f>
        <v>●</v>
      </c>
      <c r="L9" s="10">
        <f>事業所一覧!L162</f>
        <v>10</v>
      </c>
      <c r="M9" s="10">
        <f>事業所一覧!M162</f>
        <v>0</v>
      </c>
      <c r="N9" s="10"/>
    </row>
    <row r="10" spans="1:53" ht="30" customHeight="1" x14ac:dyDescent="0.2">
      <c r="A10" s="10">
        <f>事業所一覧!A163</f>
        <v>2753220124</v>
      </c>
      <c r="B10" s="9" t="str">
        <f>事業所一覧!B163</f>
        <v>地域生活総合支援センターいま</v>
      </c>
      <c r="C10" s="10" t="str">
        <f>事業所一覧!C163</f>
        <v>06-6780-4370</v>
      </c>
      <c r="D10" s="10" t="str">
        <f>事業所一覧!D163</f>
        <v>06-6780-4371</v>
      </c>
      <c r="E10" s="10" t="str">
        <f>事業所一覧!E163</f>
        <v>570-0048</v>
      </c>
      <c r="F10" s="9" t="str">
        <f>事業所一覧!F163</f>
        <v>守口市寺方本通二丁目20番４号</v>
      </c>
      <c r="G10" s="9" t="str">
        <f>事業所一覧!G163</f>
        <v>社会福祉法人大阪府障害者福祉事業団</v>
      </c>
      <c r="H10" s="10">
        <f>事業所一覧!H163</f>
        <v>0</v>
      </c>
      <c r="I10" s="10">
        <f>事業所一覧!I163</f>
        <v>0</v>
      </c>
      <c r="J10" s="10">
        <f>事業所一覧!J163</f>
        <v>0</v>
      </c>
      <c r="K10" s="10" t="str">
        <f>事業所一覧!K163</f>
        <v>●</v>
      </c>
      <c r="L10" s="10">
        <f>事業所一覧!L163</f>
        <v>10</v>
      </c>
      <c r="M10" s="10">
        <f>事業所一覧!M163</f>
        <v>0</v>
      </c>
      <c r="N10" s="10"/>
    </row>
    <row r="11" spans="1:53" ht="30" customHeight="1" x14ac:dyDescent="0.2">
      <c r="A11" s="10">
        <f>事業所一覧!A164</f>
        <v>2753220173</v>
      </c>
      <c r="B11" s="9" t="str">
        <f>事業所一覧!B164</f>
        <v>あさがおねっと</v>
      </c>
      <c r="C11" s="10" t="str">
        <f>事業所一覧!C164</f>
        <v>06-7508-4909</v>
      </c>
      <c r="D11" s="10" t="str">
        <f>事業所一覧!D164</f>
        <v>06-7508-4909</v>
      </c>
      <c r="E11" s="10" t="str">
        <f>事業所一覧!E164</f>
        <v>570-0006</v>
      </c>
      <c r="F11" s="9" t="str">
        <f>事業所一覧!F164</f>
        <v>守口市八雲西町二丁目12番13号</v>
      </c>
      <c r="G11" s="9" t="str">
        <f>事業所一覧!G164</f>
        <v>株式会社あさがおねっと</v>
      </c>
      <c r="H11" s="10" t="str">
        <f>事業所一覧!H164</f>
        <v>●</v>
      </c>
      <c r="I11" s="10">
        <f>事業所一覧!I164</f>
        <v>10</v>
      </c>
      <c r="J11" s="10">
        <f>事業所一覧!J164</f>
        <v>0</v>
      </c>
      <c r="K11" s="10" t="str">
        <f>事業所一覧!K164</f>
        <v>●</v>
      </c>
      <c r="L11" s="10">
        <f>事業所一覧!L164</f>
        <v>10</v>
      </c>
      <c r="M11" s="10">
        <f>事業所一覧!M164</f>
        <v>0</v>
      </c>
      <c r="N11" s="10"/>
    </row>
    <row r="12" spans="1:53" ht="30" customHeight="1" x14ac:dyDescent="0.2">
      <c r="A12" s="10">
        <f>事業所一覧!A165</f>
        <v>2753220181</v>
      </c>
      <c r="B12" s="9" t="str">
        <f>事業所一覧!B165</f>
        <v>放課後等デイサービスウィズ守口滝井</v>
      </c>
      <c r="C12" s="10" t="str">
        <f>事業所一覧!C165</f>
        <v>06-6967-8735</v>
      </c>
      <c r="D12" s="10" t="str">
        <f>事業所一覧!D165</f>
        <v>06-6967-8135</v>
      </c>
      <c r="E12" s="10" t="str">
        <f>事業所一覧!E165</f>
        <v>570-0076</v>
      </c>
      <c r="F12" s="9" t="str">
        <f>事業所一覧!F165</f>
        <v>守口市滝井西町三丁目７番４号</v>
      </c>
      <c r="G12" s="9" t="str">
        <f>事業所一覧!G165</f>
        <v>株式会社エール</v>
      </c>
      <c r="H12" s="10" t="str">
        <f>事業所一覧!H165</f>
        <v>●</v>
      </c>
      <c r="I12" s="10">
        <f>事業所一覧!I165</f>
        <v>10</v>
      </c>
      <c r="J12" s="10">
        <f>事業所一覧!J165</f>
        <v>0</v>
      </c>
      <c r="K12" s="10" t="str">
        <f>事業所一覧!K165</f>
        <v>●</v>
      </c>
      <c r="L12" s="10">
        <f>事業所一覧!L165</f>
        <v>10</v>
      </c>
      <c r="M12" s="10">
        <f>事業所一覧!M165</f>
        <v>0</v>
      </c>
      <c r="N12" s="10"/>
    </row>
    <row r="13" spans="1:53" ht="30" customHeight="1" x14ac:dyDescent="0.2">
      <c r="A13" s="10">
        <f>事業所一覧!A166</f>
        <v>2753220199</v>
      </c>
      <c r="B13" s="9" t="str">
        <f>事業所一覧!B166</f>
        <v>放課後等デイサービスらいとすぺーす</v>
      </c>
      <c r="C13" s="10" t="str">
        <f>事業所一覧!C166</f>
        <v>06-7508-3313</v>
      </c>
      <c r="D13" s="10" t="str">
        <f>事業所一覧!D166</f>
        <v>06-7509-4422</v>
      </c>
      <c r="E13" s="10" t="str">
        <f>事業所一覧!E166</f>
        <v>570-0029</v>
      </c>
      <c r="F13" s="9" t="str">
        <f>事業所一覧!F166</f>
        <v>守口市来迎町５番17号</v>
      </c>
      <c r="G13" s="9" t="str">
        <f>事業所一覧!G166</f>
        <v>合同会社らいとすぺーす</v>
      </c>
      <c r="H13" s="10">
        <f>事業所一覧!H166</f>
        <v>0</v>
      </c>
      <c r="I13" s="10">
        <f>事業所一覧!I166</f>
        <v>0</v>
      </c>
      <c r="J13" s="10">
        <f>事業所一覧!J166</f>
        <v>0</v>
      </c>
      <c r="K13" s="10" t="str">
        <f>事業所一覧!K166</f>
        <v>●</v>
      </c>
      <c r="L13" s="10">
        <f>事業所一覧!L166</f>
        <v>10</v>
      </c>
      <c r="M13" s="10">
        <f>事業所一覧!M166</f>
        <v>0</v>
      </c>
      <c r="N13" s="10"/>
    </row>
    <row r="14" spans="1:53" ht="30" customHeight="1" x14ac:dyDescent="0.2">
      <c r="A14" s="10">
        <f>事業所一覧!A167</f>
        <v>2753220223</v>
      </c>
      <c r="B14" s="9" t="str">
        <f>事業所一覧!B167</f>
        <v>ゆりいか</v>
      </c>
      <c r="C14" s="10" t="str">
        <f>事業所一覧!C167</f>
        <v>06-4397-7582</v>
      </c>
      <c r="D14" s="10" t="str">
        <f>事業所一覧!D167</f>
        <v>06-4397-7583</v>
      </c>
      <c r="E14" s="10" t="str">
        <f>事業所一覧!E167</f>
        <v>570-0081</v>
      </c>
      <c r="F14" s="9" t="str">
        <f>事業所一覧!F167</f>
        <v>守口市日吉町二丁目14番２号</v>
      </c>
      <c r="G14" s="9" t="str">
        <f>事業所一覧!G167</f>
        <v>スバル・トータルプランニング株式会社</v>
      </c>
      <c r="H14" s="10" t="str">
        <f>事業所一覧!H167</f>
        <v>●</v>
      </c>
      <c r="I14" s="10">
        <f>事業所一覧!I167</f>
        <v>10</v>
      </c>
      <c r="J14" s="10">
        <f>事業所一覧!J167</f>
        <v>0</v>
      </c>
      <c r="K14" s="10" t="str">
        <f>事業所一覧!K167</f>
        <v>●</v>
      </c>
      <c r="L14" s="10">
        <f>事業所一覧!L167</f>
        <v>10</v>
      </c>
      <c r="M14" s="10">
        <f>事業所一覧!M167</f>
        <v>0</v>
      </c>
      <c r="N14" s="10"/>
    </row>
    <row r="15" spans="1:53" ht="30" customHeight="1" x14ac:dyDescent="0.2">
      <c r="A15" s="10">
        <f>事業所一覧!A168</f>
        <v>2753220272</v>
      </c>
      <c r="B15" s="9" t="str">
        <f>事業所一覧!B168</f>
        <v>YCCもこもこ守口教室</v>
      </c>
      <c r="C15" s="10" t="str">
        <f>事業所一覧!C168</f>
        <v>06-6998-7001</v>
      </c>
      <c r="D15" s="10" t="str">
        <f>事業所一覧!D168</f>
        <v>06-6998-7002</v>
      </c>
      <c r="E15" s="10" t="str">
        <f>事業所一覧!E168</f>
        <v>570-0034</v>
      </c>
      <c r="F15" s="9" t="str">
        <f>事業所一覧!F168</f>
        <v>守口市西郷通一丁目４番14号扇商事ビル３Ｆ</v>
      </c>
      <c r="G15" s="9" t="str">
        <f>事業所一覧!G168</f>
        <v>株式会社One Vision</v>
      </c>
      <c r="H15" s="10" t="str">
        <f>事業所一覧!H168</f>
        <v>●</v>
      </c>
      <c r="I15" s="10">
        <f>事業所一覧!I168</f>
        <v>10</v>
      </c>
      <c r="J15" s="10">
        <f>事業所一覧!J168</f>
        <v>0</v>
      </c>
      <c r="K15" s="10" t="str">
        <f>事業所一覧!K168</f>
        <v>●</v>
      </c>
      <c r="L15" s="10">
        <f>事業所一覧!L168</f>
        <v>10</v>
      </c>
      <c r="M15" s="10">
        <f>事業所一覧!M168</f>
        <v>0</v>
      </c>
      <c r="N15" s="10"/>
    </row>
    <row r="16" spans="1:53" ht="30" customHeight="1" x14ac:dyDescent="0.2">
      <c r="A16" s="10">
        <f>事業所一覧!A169</f>
        <v>2753220280</v>
      </c>
      <c r="B16" s="9" t="str">
        <f>事業所一覧!B169</f>
        <v>放課後等デイサービス　くりーむうさぎ・守口</v>
      </c>
      <c r="C16" s="10" t="str">
        <f>事業所一覧!C169</f>
        <v>06-6916-3505</v>
      </c>
      <c r="D16" s="10" t="str">
        <f>事業所一覧!D169</f>
        <v>06-6916-3506</v>
      </c>
      <c r="E16" s="10" t="str">
        <f>事業所一覧!E169</f>
        <v>570-0005</v>
      </c>
      <c r="F16" s="9" t="str">
        <f>事業所一覧!F169</f>
        <v>守口市八雲中町二丁目１番４号　あんしんらいふ守口１F　B号室</v>
      </c>
      <c r="G16" s="9" t="str">
        <f>事業所一覧!G169</f>
        <v>株式会社ブリス</v>
      </c>
      <c r="H16" s="10">
        <f>事業所一覧!H169</f>
        <v>0</v>
      </c>
      <c r="I16" s="10">
        <f>事業所一覧!I169</f>
        <v>0</v>
      </c>
      <c r="J16" s="10">
        <f>事業所一覧!J169</f>
        <v>0</v>
      </c>
      <c r="K16" s="10" t="str">
        <f>事業所一覧!K169</f>
        <v>●</v>
      </c>
      <c r="L16" s="10">
        <f>事業所一覧!L169</f>
        <v>10</v>
      </c>
      <c r="M16" s="10">
        <f>事業所一覧!M169</f>
        <v>0</v>
      </c>
      <c r="N16" s="10"/>
    </row>
    <row r="17" spans="1:14" ht="30" customHeight="1" x14ac:dyDescent="0.2">
      <c r="A17" s="10">
        <f>事業所一覧!A170</f>
        <v>2753220306</v>
      </c>
      <c r="B17" s="9" t="str">
        <f>事業所一覧!B170</f>
        <v>児童デイ　はっぴー</v>
      </c>
      <c r="C17" s="10" t="str">
        <f>事業所一覧!C170</f>
        <v>06-6916-0555</v>
      </c>
      <c r="D17" s="10" t="str">
        <f>事業所一覧!D170</f>
        <v>06-6916-0333</v>
      </c>
      <c r="E17" s="10" t="str">
        <f>事業所一覧!E170</f>
        <v>570-0012</v>
      </c>
      <c r="F17" s="9" t="str">
        <f>事業所一覧!F170</f>
        <v>守口市大久保町五丁目39番６号</v>
      </c>
      <c r="G17" s="9" t="str">
        <f>事業所一覧!G170</f>
        <v>株式会社オールケア守口</v>
      </c>
      <c r="H17" s="10" t="str">
        <f>事業所一覧!H170</f>
        <v>☆</v>
      </c>
      <c r="I17" s="10">
        <f>事業所一覧!I170</f>
        <v>5</v>
      </c>
      <c r="J17" s="10">
        <f>事業所一覧!J170</f>
        <v>0</v>
      </c>
      <c r="K17" s="10" t="str">
        <f>事業所一覧!K170</f>
        <v>☆</v>
      </c>
      <c r="L17" s="10">
        <f>事業所一覧!L170</f>
        <v>5</v>
      </c>
      <c r="M17" s="10">
        <f>事業所一覧!M170</f>
        <v>0</v>
      </c>
      <c r="N17" s="10"/>
    </row>
    <row r="18" spans="1:14" ht="30" customHeight="1" x14ac:dyDescent="0.2">
      <c r="A18" s="10">
        <f>事業所一覧!A171</f>
        <v>2753220314</v>
      </c>
      <c r="B18" s="9" t="str">
        <f>事業所一覧!B171</f>
        <v>オールケア大日</v>
      </c>
      <c r="C18" s="10" t="str">
        <f>事業所一覧!C171</f>
        <v>06-6904-1010</v>
      </c>
      <c r="D18" s="10" t="str">
        <f>事業所一覧!D171</f>
        <v>06-6904-1011</v>
      </c>
      <c r="E18" s="10" t="str">
        <f>事業所一覧!E171</f>
        <v>570-0015</v>
      </c>
      <c r="F18" s="9" t="str">
        <f>事業所一覧!F171</f>
        <v>守口市梶町一丁目4番14号</v>
      </c>
      <c r="G18" s="9" t="str">
        <f>事業所一覧!G171</f>
        <v>株式会社オールケア大日</v>
      </c>
      <c r="H18" s="10" t="str">
        <f>事業所一覧!H171</f>
        <v>●・☆</v>
      </c>
      <c r="I18" s="10">
        <f>事業所一覧!I171</f>
        <v>15</v>
      </c>
      <c r="J18" s="10" t="str">
        <f>事業所一覧!J171</f>
        <v>●</v>
      </c>
      <c r="K18" s="10" t="str">
        <f>事業所一覧!K171</f>
        <v>●・☆</v>
      </c>
      <c r="L18" s="10">
        <f>事業所一覧!L171</f>
        <v>15</v>
      </c>
      <c r="M18" s="10" t="str">
        <f>事業所一覧!M171</f>
        <v>●</v>
      </c>
      <c r="N18" s="10"/>
    </row>
    <row r="19" spans="1:14" ht="30" customHeight="1" x14ac:dyDescent="0.2">
      <c r="A19" s="10">
        <f>事業所一覧!A172</f>
        <v>2753220322</v>
      </c>
      <c r="B19" s="9" t="str">
        <f>事業所一覧!B172</f>
        <v>ＣＬＡＮ守口</v>
      </c>
      <c r="C19" s="10" t="str">
        <f>事業所一覧!C172</f>
        <v>06-6780-3700</v>
      </c>
      <c r="D19" s="10" t="str">
        <f>事業所一覧!D172</f>
        <v>06-6780-3710</v>
      </c>
      <c r="E19" s="10" t="str">
        <f>事業所一覧!E172</f>
        <v>570-0012</v>
      </c>
      <c r="F19" s="9" t="str">
        <f>事業所一覧!F172</f>
        <v>守口市大久保町二丁目16番17号</v>
      </c>
      <c r="G19" s="9" t="str">
        <f>事業所一覧!G172</f>
        <v>株式会社ＣＬＡＮ</v>
      </c>
      <c r="H19" s="10">
        <f>事業所一覧!H172</f>
        <v>0</v>
      </c>
      <c r="I19" s="10">
        <f>事業所一覧!I172</f>
        <v>0</v>
      </c>
      <c r="J19" s="10">
        <f>事業所一覧!J172</f>
        <v>0</v>
      </c>
      <c r="K19" s="10" t="str">
        <f>事業所一覧!K172</f>
        <v>☆</v>
      </c>
      <c r="L19" s="10">
        <f>事業所一覧!L172</f>
        <v>5</v>
      </c>
      <c r="M19" s="10">
        <f>事業所一覧!M172</f>
        <v>0</v>
      </c>
      <c r="N19" s="10"/>
    </row>
    <row r="20" spans="1:14" ht="30" customHeight="1" x14ac:dyDescent="0.2">
      <c r="A20" s="10">
        <f>事業所一覧!A173</f>
        <v>2753220348</v>
      </c>
      <c r="B20" s="9" t="str">
        <f>事業所一覧!B173</f>
        <v>ハイチーズ</v>
      </c>
      <c r="C20" s="10" t="str">
        <f>事業所一覧!C173</f>
        <v>06-6992-6601</v>
      </c>
      <c r="D20" s="10" t="str">
        <f>事業所一覧!D173</f>
        <v>06-6992-6606</v>
      </c>
      <c r="E20" s="10" t="str">
        <f>事業所一覧!E173</f>
        <v>570-0083</v>
      </c>
      <c r="F20" s="9" t="str">
        <f>事業所一覧!F173</f>
        <v>守口市京阪本通一丁目10番32号　メロディハイム守口Ａ棟201</v>
      </c>
      <c r="G20" s="9" t="str">
        <f>事業所一覧!G173</f>
        <v>オンユアサイド株式会社</v>
      </c>
      <c r="H20" s="10" t="str">
        <f>事業所一覧!H173</f>
        <v>●</v>
      </c>
      <c r="I20" s="10">
        <f>事業所一覧!I173</f>
        <v>10</v>
      </c>
      <c r="J20" s="10">
        <f>事業所一覧!J173</f>
        <v>0</v>
      </c>
      <c r="K20" s="10" t="str">
        <f>事業所一覧!K173</f>
        <v>●</v>
      </c>
      <c r="L20" s="10">
        <f>事業所一覧!L173</f>
        <v>10</v>
      </c>
      <c r="M20" s="10" t="str">
        <f>事業所一覧!M173</f>
        <v>●</v>
      </c>
      <c r="N20" s="10"/>
    </row>
    <row r="21" spans="1:14" ht="30" customHeight="1" x14ac:dyDescent="0.2">
      <c r="A21" s="10">
        <f>事業所一覧!A174</f>
        <v>2753220363</v>
      </c>
      <c r="B21" s="9" t="str">
        <f>事業所一覧!B174</f>
        <v>ＣＯＭＰＡＳＳ発達支援センター守口</v>
      </c>
      <c r="C21" s="10" t="str">
        <f>事業所一覧!C174</f>
        <v>06-6991-9138</v>
      </c>
      <c r="D21" s="10" t="str">
        <f>事業所一覧!D174</f>
        <v>06-6991-9139</v>
      </c>
      <c r="E21" s="10" t="str">
        <f>事業所一覧!E174</f>
        <v>570-0002</v>
      </c>
      <c r="F21" s="9" t="str">
        <f>事業所一覧!F174</f>
        <v>守口市佐太中町一丁目３番５号　ピースフルマンション101号室</v>
      </c>
      <c r="G21" s="9" t="str">
        <f>事業所一覧!G174</f>
        <v>株式会社三葉</v>
      </c>
      <c r="H21" s="10" t="str">
        <f>事業所一覧!H174</f>
        <v>●</v>
      </c>
      <c r="I21" s="10">
        <f>事業所一覧!I174</f>
        <v>10</v>
      </c>
      <c r="J21" s="10">
        <f>事業所一覧!J174</f>
        <v>0</v>
      </c>
      <c r="K21" s="10" t="str">
        <f>事業所一覧!K174</f>
        <v>●</v>
      </c>
      <c r="L21" s="10">
        <f>事業所一覧!L174</f>
        <v>10</v>
      </c>
      <c r="M21" s="10" t="str">
        <f>事業所一覧!M174</f>
        <v>●</v>
      </c>
      <c r="N21" s="10"/>
    </row>
    <row r="22" spans="1:14" ht="30" customHeight="1" x14ac:dyDescent="0.2">
      <c r="A22" s="10">
        <f>事業所一覧!A175</f>
        <v>2753220371</v>
      </c>
      <c r="B22" s="9" t="str">
        <f>事業所一覧!B175</f>
        <v>ファミリアキッズ守口</v>
      </c>
      <c r="C22" s="10" t="str">
        <f>事業所一覧!C175</f>
        <v>06-6916-5581</v>
      </c>
      <c r="D22" s="10" t="str">
        <f>事業所一覧!D175</f>
        <v>06-6916-5582</v>
      </c>
      <c r="E22" s="10" t="str">
        <f>事業所一覧!E175</f>
        <v>570-0017</v>
      </c>
      <c r="F22" s="9" t="str">
        <f>事業所一覧!F175</f>
        <v>守口市佐太東町一丁目38番2号REMY佐太ビル2階</v>
      </c>
      <c r="G22" s="9" t="str">
        <f>事業所一覧!G175</f>
        <v>株式会社S&amp;S</v>
      </c>
      <c r="H22" s="10" t="str">
        <f>事業所一覧!H175</f>
        <v>●</v>
      </c>
      <c r="I22" s="10">
        <f>事業所一覧!I175</f>
        <v>10</v>
      </c>
      <c r="J22" s="10">
        <f>事業所一覧!J175</f>
        <v>0</v>
      </c>
      <c r="K22" s="10">
        <f>事業所一覧!K175</f>
        <v>0</v>
      </c>
      <c r="L22" s="10">
        <f>事業所一覧!L175</f>
        <v>0</v>
      </c>
      <c r="M22" s="10">
        <f>事業所一覧!M175</f>
        <v>0</v>
      </c>
      <c r="N22" s="10"/>
    </row>
    <row r="23" spans="1:14" ht="30" customHeight="1" x14ac:dyDescent="0.2">
      <c r="A23" s="10">
        <f>事業所一覧!A176</f>
        <v>2753220389</v>
      </c>
      <c r="B23" s="9" t="str">
        <f>事業所一覧!B176</f>
        <v>あさがおきっず守口</v>
      </c>
      <c r="C23" s="10" t="str">
        <f>事業所一覧!C176</f>
        <v>06-6115-5778</v>
      </c>
      <c r="D23" s="10" t="str">
        <f>事業所一覧!D176</f>
        <v>06-6115-5778</v>
      </c>
      <c r="E23" s="10" t="str">
        <f>事業所一覧!E176</f>
        <v>570-0081</v>
      </c>
      <c r="F23" s="9" t="str">
        <f>事業所一覧!F176</f>
        <v>守口市日吉町二丁目14番8号ハイタウン日吉町コーポ1階</v>
      </c>
      <c r="G23" s="9" t="str">
        <f>事業所一覧!G176</f>
        <v>株式会社あさがおねっと</v>
      </c>
      <c r="H23" s="10" t="str">
        <f>事業所一覧!H176</f>
        <v>●</v>
      </c>
      <c r="I23" s="10">
        <f>事業所一覧!I176</f>
        <v>10</v>
      </c>
      <c r="J23" s="10">
        <f>事業所一覧!J176</f>
        <v>0</v>
      </c>
      <c r="K23" s="10" t="str">
        <f>事業所一覧!K176</f>
        <v>●</v>
      </c>
      <c r="L23" s="10">
        <f>事業所一覧!L176</f>
        <v>10</v>
      </c>
      <c r="M23" s="10">
        <f>事業所一覧!M176</f>
        <v>0</v>
      </c>
      <c r="N23" s="10"/>
    </row>
    <row r="24" spans="1:14" ht="30" customHeight="1" x14ac:dyDescent="0.2">
      <c r="A24" s="10">
        <f>事業所一覧!A177</f>
        <v>2753220397</v>
      </c>
      <c r="B24" s="9" t="str">
        <f>事業所一覧!B177</f>
        <v>きららジュニア</v>
      </c>
      <c r="C24" s="10" t="str">
        <f>事業所一覧!C177</f>
        <v>06-6998-1470</v>
      </c>
      <c r="D24" s="10" t="str">
        <f>事業所一覧!D177</f>
        <v>06-6998-1471</v>
      </c>
      <c r="E24" s="10" t="str">
        <f>事業所一覧!E177</f>
        <v>570-0084</v>
      </c>
      <c r="F24" s="9" t="str">
        <f>事業所一覧!F177</f>
        <v>守口市緑町1番4号T's Cube緑町201</v>
      </c>
      <c r="G24" s="9" t="str">
        <f>事業所一覧!G177</f>
        <v>一般社団法人芳緑会</v>
      </c>
      <c r="H24" s="10" t="str">
        <f>事業所一覧!H177</f>
        <v>●</v>
      </c>
      <c r="I24" s="10">
        <f>事業所一覧!I177</f>
        <v>10</v>
      </c>
      <c r="J24" s="10">
        <f>事業所一覧!J177</f>
        <v>0</v>
      </c>
      <c r="K24" s="10" t="str">
        <f>事業所一覧!K177</f>
        <v>●</v>
      </c>
      <c r="L24" s="10">
        <f>事業所一覧!L177</f>
        <v>10</v>
      </c>
      <c r="M24" s="10">
        <f>事業所一覧!M177</f>
        <v>0</v>
      </c>
      <c r="N24" s="10"/>
    </row>
    <row r="25" spans="1:14" ht="30" customHeight="1" x14ac:dyDescent="0.2">
      <c r="A25" s="10">
        <f>事業所一覧!A178</f>
        <v>2753220413</v>
      </c>
      <c r="B25" s="9" t="str">
        <f>事業所一覧!B178</f>
        <v>リコララ守口教室</v>
      </c>
      <c r="C25" s="10" t="str">
        <f>事業所一覧!C178</f>
        <v>06-4397-7078</v>
      </c>
      <c r="D25" s="10" t="str">
        <f>事業所一覧!D178</f>
        <v>06-4397-7188</v>
      </c>
      <c r="E25" s="10" t="str">
        <f>事業所一覧!E178</f>
        <v>570-0082</v>
      </c>
      <c r="F25" s="9" t="str">
        <f>事業所一覧!F178</f>
        <v>守口市豊秀町二丁目13番３号サンエイビル４階</v>
      </c>
      <c r="G25" s="9" t="str">
        <f>事業所一覧!G178</f>
        <v>株式会社SUNSEAREN</v>
      </c>
      <c r="H25" s="10" t="str">
        <f>事業所一覧!H178</f>
        <v>●</v>
      </c>
      <c r="I25" s="10">
        <f>事業所一覧!I178</f>
        <v>10</v>
      </c>
      <c r="J25" s="10">
        <f>事業所一覧!J178</f>
        <v>0</v>
      </c>
      <c r="K25" s="10" t="str">
        <f>事業所一覧!K178</f>
        <v>●</v>
      </c>
      <c r="L25" s="10">
        <f>事業所一覧!L178</f>
        <v>10</v>
      </c>
      <c r="M25" s="10">
        <f>事業所一覧!M178</f>
        <v>0</v>
      </c>
      <c r="N25" s="10"/>
    </row>
    <row r="26" spans="1:14" ht="30" customHeight="1" x14ac:dyDescent="0.2">
      <c r="A26" s="10">
        <f>事業所一覧!A179</f>
        <v>2753220421</v>
      </c>
      <c r="B26" s="9" t="str">
        <f>事業所一覧!B179</f>
        <v>ふくろう</v>
      </c>
      <c r="C26" s="10" t="str">
        <f>事業所一覧!C179</f>
        <v>06-6901-8850</v>
      </c>
      <c r="D26" s="10" t="str">
        <f>事業所一覧!D179</f>
        <v>050-3737-7731</v>
      </c>
      <c r="E26" s="10" t="str">
        <f>事業所一覧!E179</f>
        <v>570-0021</v>
      </c>
      <c r="F26" s="9" t="str">
        <f>事業所一覧!F179</f>
        <v>守口市八雲東町二丁目82番35号</v>
      </c>
      <c r="G26" s="9" t="str">
        <f>事業所一覧!G179</f>
        <v>株式会社リトルアイデア</v>
      </c>
      <c r="H26" s="10" t="str">
        <f>事業所一覧!H179</f>
        <v>●</v>
      </c>
      <c r="I26" s="10">
        <f>事業所一覧!I179</f>
        <v>10</v>
      </c>
      <c r="J26" s="10">
        <f>事業所一覧!J179</f>
        <v>0</v>
      </c>
      <c r="K26" s="10" t="str">
        <f>事業所一覧!K179</f>
        <v>●</v>
      </c>
      <c r="L26" s="10">
        <f>事業所一覧!L179</f>
        <v>10</v>
      </c>
      <c r="M26" s="10">
        <f>事業所一覧!M179</f>
        <v>0</v>
      </c>
      <c r="N26" s="10"/>
    </row>
    <row r="27" spans="1:14" ht="30" customHeight="1" x14ac:dyDescent="0.2">
      <c r="A27" s="10">
        <f>事業所一覧!A180</f>
        <v>2753220439</v>
      </c>
      <c r="B27" s="9" t="str">
        <f>事業所一覧!B180</f>
        <v>療育こども園凸（でこ）</v>
      </c>
      <c r="C27" s="10" t="str">
        <f>事業所一覧!C180</f>
        <v>06-7479-8371</v>
      </c>
      <c r="D27" s="10" t="str">
        <f>事業所一覧!D180</f>
        <v>06-7494-8371</v>
      </c>
      <c r="E27" s="10" t="str">
        <f>事業所一覧!E180</f>
        <v>570-0037</v>
      </c>
      <c r="F27" s="9" t="str">
        <f>事業所一覧!F180</f>
        <v>守口市大枝北町12番6号</v>
      </c>
      <c r="G27" s="9" t="str">
        <f>事業所一覧!G180</f>
        <v>合同会社ベルフラワー</v>
      </c>
      <c r="H27" s="10" t="str">
        <f>事業所一覧!H180</f>
        <v>●</v>
      </c>
      <c r="I27" s="10">
        <f>事業所一覧!I180</f>
        <v>10</v>
      </c>
      <c r="J27" s="10">
        <f>事業所一覧!J180</f>
        <v>0</v>
      </c>
      <c r="K27" s="10">
        <f>事業所一覧!K180</f>
        <v>0</v>
      </c>
      <c r="L27" s="10">
        <f>事業所一覧!L180</f>
        <v>0</v>
      </c>
      <c r="M27" s="10">
        <f>事業所一覧!M180</f>
        <v>0</v>
      </c>
      <c r="N27" s="10"/>
    </row>
    <row r="28" spans="1:14" ht="30" customHeight="1" x14ac:dyDescent="0.2">
      <c r="A28" s="10">
        <f>事業所一覧!A181</f>
        <v>2753220447</v>
      </c>
      <c r="B28" s="9" t="str">
        <f>事業所一覧!B181</f>
        <v>放課後等デイサービス　メルルキッズ守口</v>
      </c>
      <c r="C28" s="10" t="str">
        <f>事業所一覧!C181</f>
        <v>06-6906-5555</v>
      </c>
      <c r="D28" s="10" t="str">
        <f>事業所一覧!D181</f>
        <v>06-6906-8100</v>
      </c>
      <c r="E28" s="10" t="str">
        <f>事業所一覧!E181</f>
        <v>570-0014</v>
      </c>
      <c r="F28" s="9" t="str">
        <f>事業所一覧!F181</f>
        <v>守口市藤田町五丁目35番９号なるなるビル1階</v>
      </c>
      <c r="G28" s="9" t="str">
        <f>事業所一覧!G181</f>
        <v>株式会社ＭＥＲＵＲＵ</v>
      </c>
      <c r="H28" s="10" t="str">
        <f>事業所一覧!H181</f>
        <v>●</v>
      </c>
      <c r="I28" s="10">
        <f>事業所一覧!I181</f>
        <v>10</v>
      </c>
      <c r="J28" s="10">
        <f>事業所一覧!J181</f>
        <v>0</v>
      </c>
      <c r="K28" s="10" t="str">
        <f>事業所一覧!K181</f>
        <v>●</v>
      </c>
      <c r="L28" s="10">
        <f>事業所一覧!L181</f>
        <v>10</v>
      </c>
      <c r="M28" s="10">
        <f>事業所一覧!M181</f>
        <v>0</v>
      </c>
      <c r="N28" s="10"/>
    </row>
    <row r="29" spans="1:14" ht="30" customHeight="1" x14ac:dyDescent="0.2">
      <c r="A29" s="10" t="str">
        <f>事業所一覧!A182</f>
        <v>2753220454</v>
      </c>
      <c r="B29" s="9" t="str">
        <f>事業所一覧!B182</f>
        <v>ＹＣＣもこもこ守口駅前教室</v>
      </c>
      <c r="C29" s="10" t="str">
        <f>事業所一覧!C182</f>
        <v>06-6997-9001</v>
      </c>
      <c r="D29" s="10" t="str">
        <f>事業所一覧!D182</f>
        <v>06-6997-9002</v>
      </c>
      <c r="E29" s="10" t="str">
        <f>事業所一覧!E182</f>
        <v>570-0028</v>
      </c>
      <c r="F29" s="9" t="str">
        <f>事業所一覧!F182</f>
        <v>守口市本町一丁目１番９号本町ビル２階</v>
      </c>
      <c r="G29" s="9" t="str">
        <f>事業所一覧!G182</f>
        <v>株式会社Ｏｎｅ　Ｖｉｓｉｏｎ</v>
      </c>
      <c r="H29" s="10" t="str">
        <f>事業所一覧!H182</f>
        <v>●</v>
      </c>
      <c r="I29" s="10">
        <f>事業所一覧!I182</f>
        <v>10</v>
      </c>
      <c r="J29" s="10">
        <f>事業所一覧!J182</f>
        <v>0</v>
      </c>
      <c r="K29" s="10" t="str">
        <f>事業所一覧!K182</f>
        <v>●</v>
      </c>
      <c r="L29" s="10">
        <f>事業所一覧!L182</f>
        <v>10</v>
      </c>
      <c r="M29" s="10">
        <f>事業所一覧!M182</f>
        <v>0</v>
      </c>
      <c r="N29" s="10"/>
    </row>
    <row r="30" spans="1:14" ht="30" customHeight="1" x14ac:dyDescent="0.2">
      <c r="A30" s="10">
        <f>事業所一覧!A183</f>
        <v>2753220462</v>
      </c>
      <c r="B30" s="9" t="str">
        <f>事業所一覧!B183</f>
        <v>児童発達支援・放課後等デイサービス　ＬＵＭＯ　守口校</v>
      </c>
      <c r="C30" s="10" t="str">
        <f>事業所一覧!C183</f>
        <v>06-6786-9608</v>
      </c>
      <c r="D30" s="10" t="str">
        <f>事業所一覧!D183</f>
        <v>06-6786-9609</v>
      </c>
      <c r="E30" s="10" t="str">
        <f>事業所一覧!E183</f>
        <v>570-0025</v>
      </c>
      <c r="F30" s="9" t="str">
        <f>事業所一覧!F183</f>
        <v>守口市竜田通一丁目６番５号ル・セルポ105号</v>
      </c>
      <c r="G30" s="9" t="str">
        <f>事業所一覧!G183</f>
        <v>株式会社Ｇｏｔｏｓｃｈｏｏｌ</v>
      </c>
      <c r="H30" s="10" t="str">
        <f>事業所一覧!H183</f>
        <v>●</v>
      </c>
      <c r="I30" s="10">
        <f>事業所一覧!I183</f>
        <v>10</v>
      </c>
      <c r="J30" s="10">
        <f>事業所一覧!J183</f>
        <v>0</v>
      </c>
      <c r="K30" s="10" t="str">
        <f>事業所一覧!K183</f>
        <v>●</v>
      </c>
      <c r="L30" s="10">
        <f>事業所一覧!L183</f>
        <v>10</v>
      </c>
      <c r="M30" s="10">
        <f>事業所一覧!M183</f>
        <v>0</v>
      </c>
      <c r="N30" s="10"/>
    </row>
    <row r="31" spans="1:14" ht="30" customHeight="1" x14ac:dyDescent="0.2">
      <c r="A31" s="10">
        <f>事業所一覧!A184</f>
        <v>2753220470</v>
      </c>
      <c r="B31" s="9" t="str">
        <f>事業所一覧!B184</f>
        <v>児童発達支援・放課後等デイサービス　ちえのわ</v>
      </c>
      <c r="C31" s="10" t="str">
        <f>事業所一覧!C184</f>
        <v>06-6105-0810</v>
      </c>
      <c r="D31" s="10" t="str">
        <f>事業所一覧!D184</f>
        <v>06-6105-0811</v>
      </c>
      <c r="E31" s="10" t="str">
        <f>事業所一覧!E184</f>
        <v>570-0031</v>
      </c>
      <c r="F31" s="9" t="str">
        <f>事業所一覧!F184</f>
        <v>守口市橋波東之町一丁目４番18号セブンスヒルⅡ１階</v>
      </c>
      <c r="G31" s="9" t="str">
        <f>事業所一覧!G184</f>
        <v>医療法人悠悠堂</v>
      </c>
      <c r="H31" s="10" t="str">
        <f>事業所一覧!H184</f>
        <v>●</v>
      </c>
      <c r="I31" s="10">
        <f>事業所一覧!I184</f>
        <v>10</v>
      </c>
      <c r="J31" s="10">
        <f>事業所一覧!J184</f>
        <v>0</v>
      </c>
      <c r="K31" s="10" t="str">
        <f>事業所一覧!K184</f>
        <v>●</v>
      </c>
      <c r="L31" s="10">
        <f>事業所一覧!L184</f>
        <v>10</v>
      </c>
      <c r="M31" s="10">
        <f>事業所一覧!M184</f>
        <v>0</v>
      </c>
      <c r="N31" s="10"/>
    </row>
    <row r="32" spans="1:14" ht="30" customHeight="1" x14ac:dyDescent="0.2">
      <c r="A32" s="10">
        <f>事業所一覧!A185</f>
        <v>2753220488</v>
      </c>
      <c r="B32" s="9" t="str">
        <f>事業所一覧!B185</f>
        <v>キッズボンド守口</v>
      </c>
      <c r="C32" s="10" t="str">
        <f>事業所一覧!C185</f>
        <v>06-6115-9915</v>
      </c>
      <c r="D32" s="10" t="str">
        <f>事業所一覧!D185</f>
        <v>06-6115-9916</v>
      </c>
      <c r="E32" s="10" t="str">
        <f>事業所一覧!E185</f>
        <v>570-0021</v>
      </c>
      <c r="F32" s="9" t="str">
        <f>事業所一覧!F185</f>
        <v>守口市八雲東町一丁目７番４号</v>
      </c>
      <c r="G32" s="9" t="str">
        <f>事業所一覧!G185</f>
        <v>株式会社ＯＫＤ</v>
      </c>
      <c r="H32" s="10" t="str">
        <f>事業所一覧!H185</f>
        <v>●</v>
      </c>
      <c r="I32" s="10">
        <f>事業所一覧!I185</f>
        <v>10</v>
      </c>
      <c r="J32" s="10">
        <f>事業所一覧!J185</f>
        <v>0</v>
      </c>
      <c r="K32" s="10" t="str">
        <f>事業所一覧!K185</f>
        <v>●</v>
      </c>
      <c r="L32" s="10">
        <f>事業所一覧!L185</f>
        <v>10</v>
      </c>
      <c r="M32" s="10">
        <f>事業所一覧!M185</f>
        <v>0</v>
      </c>
      <c r="N32" s="10"/>
    </row>
    <row r="33" spans="1:14" ht="30" customHeight="1" x14ac:dyDescent="0.2">
      <c r="A33" s="10" t="str">
        <f>事業所一覧!A186</f>
        <v>2753220504</v>
      </c>
      <c r="B33" s="9" t="str">
        <f>事業所一覧!B186</f>
        <v>児童発達支援・放課後等デイサービス　ＬＵＭＯ　守口第二校</v>
      </c>
      <c r="C33" s="10" t="str">
        <f>事業所一覧!C186</f>
        <v>06-6780-9704</v>
      </c>
      <c r="D33" s="10" t="str">
        <f>事業所一覧!D186</f>
        <v>06-6780-9705</v>
      </c>
      <c r="E33" s="10" t="str">
        <f>事業所一覧!E186</f>
        <v>570-0025</v>
      </c>
      <c r="F33" s="9" t="str">
        <f>事業所一覧!F186</f>
        <v>守口市竜田通一丁目６番５号　ル・セルポ　106号</v>
      </c>
      <c r="G33" s="9" t="str">
        <f>事業所一覧!G186</f>
        <v>株式会社ＶｉＡ</v>
      </c>
      <c r="H33" s="10" t="str">
        <f>事業所一覧!H186</f>
        <v>●</v>
      </c>
      <c r="I33" s="10">
        <f>事業所一覧!I186</f>
        <v>10</v>
      </c>
      <c r="J33" s="10">
        <f>事業所一覧!J186</f>
        <v>0</v>
      </c>
      <c r="K33" s="10" t="str">
        <f>事業所一覧!K186</f>
        <v>●</v>
      </c>
      <c r="L33" s="10">
        <f>事業所一覧!L186</f>
        <v>10</v>
      </c>
      <c r="M33" s="10">
        <f>事業所一覧!M186</f>
        <v>0</v>
      </c>
      <c r="N33" s="10"/>
    </row>
    <row r="34" spans="1:14" ht="30" customHeight="1" x14ac:dyDescent="0.2">
      <c r="A34" s="10" t="str">
        <f>事業所一覧!A187</f>
        <v>2753220512</v>
      </c>
      <c r="B34" s="9" t="str">
        <f>事業所一覧!B187</f>
        <v>あけぼし</v>
      </c>
      <c r="C34" s="10" t="str">
        <f>事業所一覧!C187</f>
        <v>06-6995-4793</v>
      </c>
      <c r="D34" s="10" t="str">
        <f>事業所一覧!D187</f>
        <v>06-6995-4793</v>
      </c>
      <c r="E34" s="10" t="str">
        <f>事業所一覧!E187</f>
        <v>570-0041</v>
      </c>
      <c r="F34" s="9" t="str">
        <f>事業所一覧!F187</f>
        <v>守口市東郷通三丁目11番25号　レックスガーデン鶴見緑地101</v>
      </c>
      <c r="G34" s="9" t="str">
        <f>事業所一覧!G187</f>
        <v>合同会社あけ星</v>
      </c>
      <c r="H34" s="10" t="str">
        <f>事業所一覧!H187</f>
        <v>●</v>
      </c>
      <c r="I34" s="10">
        <f>事業所一覧!I187</f>
        <v>10</v>
      </c>
      <c r="J34" s="10">
        <f>事業所一覧!J187</f>
        <v>0</v>
      </c>
      <c r="K34" s="10" t="str">
        <f>事業所一覧!K187</f>
        <v>●</v>
      </c>
      <c r="L34" s="10">
        <f>事業所一覧!L187</f>
        <v>10</v>
      </c>
      <c r="M34" s="10">
        <f>事業所一覧!M187</f>
        <v>0</v>
      </c>
      <c r="N34" s="10"/>
    </row>
    <row r="35" spans="1:14" ht="30" customHeight="1" x14ac:dyDescent="0.2">
      <c r="A35" s="10">
        <f>事業所一覧!A188</f>
        <v>2753220520</v>
      </c>
      <c r="B35" s="9" t="str">
        <f>事業所一覧!B188</f>
        <v>みっくべりー</v>
      </c>
      <c r="C35" s="10" t="str">
        <f>事業所一覧!C188</f>
        <v>06-6914-9276</v>
      </c>
      <c r="D35" s="10" t="str">
        <f>事業所一覧!D188</f>
        <v>06-6914-9277</v>
      </c>
      <c r="E35" s="10" t="str">
        <f>事業所一覧!E188</f>
        <v>570-0078</v>
      </c>
      <c r="F35" s="9" t="str">
        <f>事業所一覧!F188</f>
        <v>守口市平代町４番10号</v>
      </c>
      <c r="G35" s="9" t="str">
        <f>事業所一覧!G188</f>
        <v>株式会社ミラエミオ</v>
      </c>
      <c r="H35" s="10" t="str">
        <f>事業所一覧!H188</f>
        <v>●</v>
      </c>
      <c r="I35" s="10">
        <f>事業所一覧!I188</f>
        <v>10</v>
      </c>
      <c r="J35" s="10">
        <f>事業所一覧!J188</f>
        <v>0</v>
      </c>
      <c r="K35" s="10" t="str">
        <f>事業所一覧!K188</f>
        <v>●</v>
      </c>
      <c r="L35" s="10">
        <f>事業所一覧!L188</f>
        <v>10</v>
      </c>
      <c r="M35" s="10">
        <f>事業所一覧!M188</f>
        <v>0</v>
      </c>
      <c r="N35" s="10"/>
    </row>
    <row r="36" spans="1:14" ht="30" customHeight="1" x14ac:dyDescent="0.2">
      <c r="A36" s="10" t="str">
        <f>事業所一覧!A189</f>
        <v>2753220538</v>
      </c>
      <c r="B36" s="9" t="str">
        <f>事業所一覧!B189</f>
        <v>児童発達支援・放課後等デイサービス　きらめき</v>
      </c>
      <c r="C36" s="10" t="str">
        <f>事業所一覧!C189</f>
        <v>06-6115-5416</v>
      </c>
      <c r="D36" s="10" t="str">
        <f>事業所一覧!D189</f>
        <v>06-6115-5417</v>
      </c>
      <c r="E36" s="10" t="str">
        <f>事業所一覧!E189</f>
        <v>570-0092</v>
      </c>
      <c r="F36" s="9" t="str">
        <f>事業所一覧!F189</f>
        <v>守口市日光町３番６号　第３ニシキマンション１階104号</v>
      </c>
      <c r="G36" s="9" t="str">
        <f>事業所一覧!G189</f>
        <v>株式会社輝</v>
      </c>
      <c r="H36" s="10" t="str">
        <f>事業所一覧!H189</f>
        <v>●</v>
      </c>
      <c r="I36" s="10">
        <f>事業所一覧!I189</f>
        <v>10</v>
      </c>
      <c r="J36" s="10">
        <f>事業所一覧!J189</f>
        <v>0</v>
      </c>
      <c r="K36" s="10" t="str">
        <f>事業所一覧!K189</f>
        <v>●</v>
      </c>
      <c r="L36" s="10">
        <f>事業所一覧!L189</f>
        <v>10</v>
      </c>
      <c r="M36" s="10">
        <f>事業所一覧!M189</f>
        <v>0</v>
      </c>
      <c r="N36" s="10"/>
    </row>
    <row r="37" spans="1:14" ht="30" customHeight="1" x14ac:dyDescent="0.2">
      <c r="A37" s="10" t="str">
        <f>事業所一覧!A190</f>
        <v>2753220546</v>
      </c>
      <c r="B37" s="9" t="str">
        <f>事業所一覧!B190</f>
        <v>ｓｔｅｐ</v>
      </c>
      <c r="C37" s="10" t="str">
        <f>事業所一覧!C190</f>
        <v>06-6991-2595</v>
      </c>
      <c r="D37" s="10" t="str">
        <f>事業所一覧!D190</f>
        <v>06-6991-2656</v>
      </c>
      <c r="E37" s="10" t="str">
        <f>事業所一覧!E190</f>
        <v>570-0072</v>
      </c>
      <c r="F37" s="9" t="str">
        <f>事業所一覧!F190</f>
        <v>守口市早苗町６番９号</v>
      </c>
      <c r="G37" s="9" t="str">
        <f>事業所一覧!G190</f>
        <v>学校法人　吉川学園</v>
      </c>
      <c r="H37" s="10" t="str">
        <f>事業所一覧!H190</f>
        <v>●</v>
      </c>
      <c r="I37" s="10">
        <f>事業所一覧!I190</f>
        <v>10</v>
      </c>
      <c r="J37" s="10">
        <f>事業所一覧!J190</f>
        <v>0</v>
      </c>
      <c r="K37" s="10">
        <f>事業所一覧!K190</f>
        <v>0</v>
      </c>
      <c r="L37" s="10">
        <f>事業所一覧!L190</f>
        <v>0</v>
      </c>
      <c r="M37" s="10" t="str">
        <f>事業所一覧!M190</f>
        <v>●</v>
      </c>
      <c r="N37" s="10"/>
    </row>
    <row r="38" spans="1:14" ht="30" customHeight="1" x14ac:dyDescent="0.2">
      <c r="A38" s="10" t="str">
        <f>事業所一覧!A191</f>
        <v>2753220553</v>
      </c>
      <c r="B38" s="9" t="str">
        <f>事業所一覧!B191</f>
        <v>きららプラス</v>
      </c>
      <c r="C38" s="10" t="str">
        <f>事業所一覧!C191</f>
        <v>06-4400-7671</v>
      </c>
      <c r="D38" s="10" t="str">
        <f>事業所一覧!D191</f>
        <v>06-6115-5340</v>
      </c>
      <c r="E38" s="10" t="str">
        <f>事業所一覧!E191</f>
        <v>570-0062</v>
      </c>
      <c r="F38" s="9" t="str">
        <f>事業所一覧!F191</f>
        <v>守口市馬場町一丁目２番１号</v>
      </c>
      <c r="G38" s="9" t="str">
        <f>事業所一覧!G191</f>
        <v>一般社団法人芳縁会</v>
      </c>
      <c r="H38" s="10" t="str">
        <f>事業所一覧!H191</f>
        <v>●</v>
      </c>
      <c r="I38" s="10">
        <f>事業所一覧!I191</f>
        <v>10</v>
      </c>
      <c r="J38" s="10">
        <f>事業所一覧!J191</f>
        <v>0</v>
      </c>
      <c r="K38" s="10" t="str">
        <f>事業所一覧!K191</f>
        <v>●</v>
      </c>
      <c r="L38" s="10">
        <f>事業所一覧!L191</f>
        <v>10</v>
      </c>
      <c r="M38" s="10">
        <f>事業所一覧!M191</f>
        <v>0</v>
      </c>
      <c r="N38" s="10"/>
    </row>
    <row r="39" spans="1:14" ht="30" customHeight="1" x14ac:dyDescent="0.2">
      <c r="A39" s="10" t="str">
        <f>事業所一覧!A192</f>
        <v>2753220561</v>
      </c>
      <c r="B39" s="9" t="str">
        <f>事業所一覧!B192</f>
        <v>ハウディ―</v>
      </c>
      <c r="C39" s="10" t="str">
        <f>事業所一覧!C192</f>
        <v>06-4400-9962</v>
      </c>
      <c r="D39" s="10" t="str">
        <f>事業所一覧!D192</f>
        <v>06-4400-9964</v>
      </c>
      <c r="E39" s="10" t="str">
        <f>事業所一覧!E192</f>
        <v>570-0094</v>
      </c>
      <c r="F39" s="9" t="str">
        <f>事業所一覧!F192</f>
        <v>守口市京阪北本通一丁目20番守口ニューハイツ102</v>
      </c>
      <c r="G39" s="9" t="str">
        <f>事業所一覧!G192</f>
        <v>株式会社かきくけこっこ</v>
      </c>
      <c r="H39" s="10" t="str">
        <f>事業所一覧!H192</f>
        <v>●</v>
      </c>
      <c r="I39" s="10">
        <f>事業所一覧!I192</f>
        <v>10</v>
      </c>
      <c r="J39" s="10">
        <f>事業所一覧!J192</f>
        <v>0</v>
      </c>
      <c r="K39" s="10" t="str">
        <f>事業所一覧!K192</f>
        <v>●</v>
      </c>
      <c r="L39" s="10">
        <f>事業所一覧!L192</f>
        <v>10</v>
      </c>
      <c r="M39" s="10">
        <f>事業所一覧!M192</f>
        <v>0</v>
      </c>
      <c r="N39" s="10"/>
    </row>
    <row r="40" spans="1:14" ht="30" customHeight="1" x14ac:dyDescent="0.2">
      <c r="A40" s="10" t="str">
        <f>事業所一覧!A193</f>
        <v>2753220579</v>
      </c>
      <c r="B40" s="9" t="str">
        <f>事業所一覧!B193</f>
        <v>コペルプラス　守口大日教室</v>
      </c>
      <c r="C40" s="10" t="str">
        <f>事業所一覧!C193</f>
        <v>06-6914-9182</v>
      </c>
      <c r="D40" s="10" t="str">
        <f>事業所一覧!D193</f>
        <v>06-6914-9205</v>
      </c>
      <c r="E40" s="10" t="str">
        <f>事業所一覧!E193</f>
        <v>570-0015</v>
      </c>
      <c r="F40" s="9" t="str">
        <f>事業所一覧!F193</f>
        <v>守口市梶町一丁目10番７号</v>
      </c>
      <c r="G40" s="9" t="str">
        <f>事業所一覧!G193</f>
        <v>株式会社スマイルエス</v>
      </c>
      <c r="H40" s="10" t="str">
        <f>事業所一覧!H193</f>
        <v>●</v>
      </c>
      <c r="I40" s="10">
        <f>事業所一覧!I193</f>
        <v>10</v>
      </c>
      <c r="J40" s="10">
        <f>事業所一覧!J193</f>
        <v>0</v>
      </c>
      <c r="K40" s="10" t="str">
        <f>事業所一覧!K193</f>
        <v>●</v>
      </c>
      <c r="L40" s="10">
        <f>事業所一覧!L193</f>
        <v>10</v>
      </c>
      <c r="M40" s="10">
        <f>事業所一覧!M193</f>
        <v>0</v>
      </c>
      <c r="N40" s="10"/>
    </row>
    <row r="41" spans="1:14" ht="30" customHeight="1" x14ac:dyDescent="0.2">
      <c r="A41" s="10" t="str">
        <f>事業所一覧!A194</f>
        <v>2753220587</v>
      </c>
      <c r="B41" s="9" t="str">
        <f>事業所一覧!B194</f>
        <v>キミノみらいテラス</v>
      </c>
      <c r="C41" s="10" t="str">
        <f>事業所一覧!C194</f>
        <v>06-6115-9260</v>
      </c>
      <c r="D41" s="10" t="str">
        <f>事業所一覧!D194</f>
        <v>06-6115-9261</v>
      </c>
      <c r="E41" s="10" t="str">
        <f>事業所一覧!E194</f>
        <v>570-0011</v>
      </c>
      <c r="F41" s="9" t="str">
        <f>事業所一覧!F194</f>
        <v>守口市金田町六丁目24番10号</v>
      </c>
      <c r="G41" s="9" t="str">
        <f>事業所一覧!G194</f>
        <v>合同会社鏡</v>
      </c>
      <c r="H41" s="10">
        <f>事業所一覧!H194</f>
        <v>0</v>
      </c>
      <c r="I41" s="10">
        <f>事業所一覧!I194</f>
        <v>0</v>
      </c>
      <c r="J41" s="10">
        <f>事業所一覧!J194</f>
        <v>0</v>
      </c>
      <c r="K41" s="10" t="str">
        <f>事業所一覧!K194</f>
        <v>●</v>
      </c>
      <c r="L41" s="10">
        <f>事業所一覧!L194</f>
        <v>10</v>
      </c>
      <c r="M41" s="10">
        <f>事業所一覧!M194</f>
        <v>0</v>
      </c>
      <c r="N41" s="10"/>
    </row>
    <row r="42" spans="1:14" ht="30" customHeight="1" x14ac:dyDescent="0.2">
      <c r="A42" s="10" t="str">
        <f>事業所一覧!A195</f>
        <v>2753220595</v>
      </c>
      <c r="B42" s="9" t="str">
        <f>事業所一覧!B195</f>
        <v>オールケアあゆむ</v>
      </c>
      <c r="C42" s="10" t="str">
        <f>事業所一覧!C195</f>
        <v>０６－６７８０－９６６３</v>
      </c>
      <c r="D42" s="10" t="str">
        <f>事業所一覧!D195</f>
        <v>０６－６７８０－９６80</v>
      </c>
      <c r="E42" s="10" t="str">
        <f>事業所一覧!E195</f>
        <v>570-0012</v>
      </c>
      <c r="F42" s="9" t="str">
        <f>事業所一覧!F195</f>
        <v>守口市大久保町一丁目24番7号</v>
      </c>
      <c r="G42" s="9" t="str">
        <f>事業所一覧!G195</f>
        <v>株式会社オールケア守口</v>
      </c>
      <c r="H42" s="10" t="str">
        <f>事業所一覧!H195</f>
        <v>●</v>
      </c>
      <c r="I42" s="10">
        <f>事業所一覧!I195</f>
        <v>10</v>
      </c>
      <c r="J42" s="10">
        <f>事業所一覧!J195</f>
        <v>0</v>
      </c>
      <c r="K42" s="10">
        <f>事業所一覧!K195</f>
        <v>0</v>
      </c>
      <c r="L42" s="10">
        <f>事業所一覧!L195</f>
        <v>0</v>
      </c>
      <c r="M42" s="10">
        <f>事業所一覧!M195</f>
        <v>0</v>
      </c>
      <c r="N42" s="10"/>
    </row>
    <row r="43" spans="1:14" ht="30" customHeight="1" x14ac:dyDescent="0.2">
      <c r="A43" s="10" t="str">
        <f>事業所一覧!A196</f>
        <v>2753220595</v>
      </c>
      <c r="B43" s="9" t="str">
        <f>事業所一覧!B196</f>
        <v>オールケアあゆむ</v>
      </c>
      <c r="C43" s="10" t="str">
        <f>事業所一覧!C196</f>
        <v>０６－６７８０－９６６３</v>
      </c>
      <c r="D43" s="10" t="str">
        <f>事業所一覧!D196</f>
        <v>０６－６７８０－９６80</v>
      </c>
      <c r="E43" s="10" t="str">
        <f>事業所一覧!E196</f>
        <v>570-0012</v>
      </c>
      <c r="F43" s="9" t="str">
        <f>事業所一覧!F196</f>
        <v>守口市大久保町一丁目24番7号</v>
      </c>
      <c r="G43" s="9" t="str">
        <f>事業所一覧!G196</f>
        <v>株式会社オールケア守口</v>
      </c>
      <c r="H43" s="10" t="str">
        <f>事業所一覧!H196</f>
        <v>☆</v>
      </c>
      <c r="I43" s="10">
        <f>事業所一覧!I196</f>
        <v>5</v>
      </c>
      <c r="J43" s="10">
        <f>事業所一覧!J196</f>
        <v>0</v>
      </c>
      <c r="K43" s="10" t="str">
        <f>事業所一覧!K196</f>
        <v>☆</v>
      </c>
      <c r="L43" s="10">
        <f>事業所一覧!L196</f>
        <v>5</v>
      </c>
      <c r="M43" s="10">
        <f>事業所一覧!M196</f>
        <v>0</v>
      </c>
      <c r="N43" s="10"/>
    </row>
    <row r="44" spans="1:14" ht="30" customHeight="1" x14ac:dyDescent="0.2">
      <c r="A44" s="10" t="str">
        <f>事業所一覧!A197</f>
        <v>2753220603</v>
      </c>
      <c r="B44" s="9" t="str">
        <f>事業所一覧!B197</f>
        <v>リコララ滝井教室</v>
      </c>
      <c r="C44" s="10" t="str">
        <f>事業所一覧!C197</f>
        <v>０６－６１１５－９２５０</v>
      </c>
      <c r="D44" s="10" t="str">
        <f>事業所一覧!D197</f>
        <v>０６－６１１５－９２５１</v>
      </c>
      <c r="E44" s="10" t="str">
        <f>事業所一覧!E197</f>
        <v>５７０－００７５</v>
      </c>
      <c r="F44" s="9" t="str">
        <f>事業所一覧!F197</f>
        <v>守口市紅屋町6番13号　１階店舗</v>
      </c>
      <c r="G44" s="9" t="str">
        <f>事業所一覧!G197</f>
        <v>株式会社ＳＵＮＳＥＡＲＥＮ</v>
      </c>
      <c r="H44" s="10" t="str">
        <f>事業所一覧!H197</f>
        <v>●</v>
      </c>
      <c r="I44" s="10">
        <f>事業所一覧!I197</f>
        <v>10</v>
      </c>
      <c r="J44" s="10">
        <f>事業所一覧!J197</f>
        <v>0</v>
      </c>
      <c r="K44" s="10">
        <f>事業所一覧!K197</f>
        <v>0</v>
      </c>
      <c r="L44" s="10">
        <f>事業所一覧!L197</f>
        <v>0</v>
      </c>
      <c r="M44" s="10">
        <f>事業所一覧!M197</f>
        <v>0</v>
      </c>
      <c r="N44" s="10"/>
    </row>
    <row r="45" spans="1:14" ht="30" customHeight="1" x14ac:dyDescent="0.2">
      <c r="A45" s="10" t="str">
        <f>事業所一覧!A198</f>
        <v>2753220611</v>
      </c>
      <c r="B45" s="9" t="str">
        <f>事業所一覧!B198</f>
        <v>ｃｏｃｏｍ</v>
      </c>
      <c r="C45" s="10" t="str">
        <f>事業所一覧!C198</f>
        <v>０６－６７８０－９９６０</v>
      </c>
      <c r="D45" s="10" t="str">
        <f>事業所一覧!D198</f>
        <v>０６－６７８０－９９６１</v>
      </c>
      <c r="E45" s="10" t="str">
        <f>事業所一覧!E198</f>
        <v>570-0078</v>
      </c>
      <c r="F45" s="9" t="str">
        <f>事業所一覧!F198</f>
        <v>守口市平代町7番２号　ベル平代101号室</v>
      </c>
      <c r="G45" s="9" t="str">
        <f>事業所一覧!G198</f>
        <v>Ｃｈｅｅｒ　Ｐｒａｉｓｅ株式会社</v>
      </c>
      <c r="H45" s="10" t="str">
        <f>事業所一覧!H198</f>
        <v>●</v>
      </c>
      <c r="I45" s="10">
        <f>事業所一覧!I198</f>
        <v>10</v>
      </c>
      <c r="J45" s="10">
        <f>事業所一覧!J198</f>
        <v>0</v>
      </c>
      <c r="K45" s="10" t="str">
        <f>事業所一覧!K198</f>
        <v>●</v>
      </c>
      <c r="L45" s="10">
        <f>事業所一覧!L198</f>
        <v>10</v>
      </c>
      <c r="M45" s="10" t="str">
        <f>事業所一覧!M198</f>
        <v>●</v>
      </c>
      <c r="N45" s="10"/>
    </row>
    <row r="46" spans="1:14" ht="30" customHeight="1" x14ac:dyDescent="0.2">
      <c r="A46" s="10" t="str">
        <f>事業所一覧!A199</f>
        <v>2753220629</v>
      </c>
      <c r="B46" s="9" t="str">
        <f>事業所一覧!B199</f>
        <v>ブロッサムジュニア　守口藤田教室</v>
      </c>
      <c r="C46" s="10" t="str">
        <f>事業所一覧!C199</f>
        <v>０６－６７８６－９３５７</v>
      </c>
      <c r="D46" s="10" t="str">
        <f>事業所一覧!D199</f>
        <v>０６－６７８６－９３５８</v>
      </c>
      <c r="E46" s="10" t="str">
        <f>事業所一覧!E199</f>
        <v>570-0014</v>
      </c>
      <c r="F46" s="9" t="str">
        <f>事業所一覧!F199</f>
        <v>守口市藤田町一丁目51番３号</v>
      </c>
      <c r="G46" s="9" t="str">
        <f>事業所一覧!G199</f>
        <v>株式会社ミラリズム</v>
      </c>
      <c r="H46" s="10" t="str">
        <f>事業所一覧!H199</f>
        <v>●</v>
      </c>
      <c r="I46" s="10">
        <f>事業所一覧!I199</f>
        <v>10</v>
      </c>
      <c r="J46" s="10">
        <f>事業所一覧!J199</f>
        <v>0</v>
      </c>
      <c r="K46" s="10" t="str">
        <f>事業所一覧!K199</f>
        <v>●</v>
      </c>
      <c r="L46" s="10">
        <f>事業所一覧!L199</f>
        <v>10</v>
      </c>
      <c r="M46" s="10">
        <f>事業所一覧!M199</f>
        <v>0</v>
      </c>
      <c r="N46" s="10"/>
    </row>
    <row r="47" spans="1:14" ht="30" customHeight="1" x14ac:dyDescent="0.2">
      <c r="A47" s="10" t="str">
        <f>事業所一覧!A200</f>
        <v>2753220637</v>
      </c>
      <c r="B47" s="9" t="str">
        <f>事業所一覧!B200</f>
        <v>放課後等デイサービスぽぽ</v>
      </c>
      <c r="C47" s="10" t="str">
        <f>事業所一覧!C200</f>
        <v>０６－６９９２－８５７５</v>
      </c>
      <c r="D47" s="10" t="str">
        <f>事業所一覧!D200</f>
        <v>０６－４３９７－７１２０</v>
      </c>
      <c r="E47" s="10" t="str">
        <f>事業所一覧!E200</f>
        <v>５７０－００８５</v>
      </c>
      <c r="F47" s="9" t="str">
        <f>事業所一覧!F200</f>
        <v>守口市松町４番１号</v>
      </c>
      <c r="G47" s="9" t="str">
        <f>事業所一覧!G200</f>
        <v>株式会社ｐｏｎｏ</v>
      </c>
      <c r="H47" s="10" t="str">
        <f>事業所一覧!H200</f>
        <v>●</v>
      </c>
      <c r="I47" s="10">
        <f>事業所一覧!I200</f>
        <v>10</v>
      </c>
      <c r="J47" s="10">
        <f>事業所一覧!J200</f>
        <v>0</v>
      </c>
      <c r="K47" s="10" t="str">
        <f>事業所一覧!K200</f>
        <v>●</v>
      </c>
      <c r="L47" s="10">
        <f>事業所一覧!L200</f>
        <v>10</v>
      </c>
      <c r="M47" s="10">
        <f>事業所一覧!M200</f>
        <v>0</v>
      </c>
      <c r="N47" s="10"/>
    </row>
    <row r="48" spans="1:14" ht="30" customHeight="1" x14ac:dyDescent="0.2">
      <c r="A48" s="10" t="str">
        <f>事業所一覧!A201</f>
        <v>2753220645</v>
      </c>
      <c r="B48" s="9" t="str">
        <f>事業所一覧!B201</f>
        <v>児童発達支援・放課後等デイサービスｅｋｕｂｏ　Ｍｉｋｋｅ</v>
      </c>
      <c r="C48" s="10" t="str">
        <f>事業所一覧!C201</f>
        <v>06-6991-9815</v>
      </c>
      <c r="D48" s="10" t="str">
        <f>事業所一覧!D201</f>
        <v>06-6991-9816</v>
      </c>
      <c r="E48" s="10" t="str">
        <f>事業所一覧!E201</f>
        <v>570-0035</v>
      </c>
      <c r="F48" s="9" t="str">
        <f>事業所一覧!F201</f>
        <v>守口市東光町三丁目５番13号</v>
      </c>
      <c r="G48" s="9" t="str">
        <f>事業所一覧!G201</f>
        <v>一般社団法人ｅｋｕｂｏ</v>
      </c>
      <c r="H48" s="10" t="str">
        <f>事業所一覧!H201</f>
        <v>☆</v>
      </c>
      <c r="I48" s="10">
        <f>事業所一覧!I201</f>
        <v>5</v>
      </c>
      <c r="J48" s="10">
        <f>事業所一覧!J201</f>
        <v>0</v>
      </c>
      <c r="K48" s="10" t="str">
        <f>事業所一覧!K201</f>
        <v>☆</v>
      </c>
      <c r="L48" s="10">
        <f>事業所一覧!L201</f>
        <v>5</v>
      </c>
      <c r="M48" s="10">
        <f>事業所一覧!M201</f>
        <v>0</v>
      </c>
      <c r="N48" s="10"/>
    </row>
    <row r="49" spans="1:14" ht="30" customHeight="1" x14ac:dyDescent="0.2">
      <c r="A49" s="10" t="str">
        <f>事業所一覧!A202</f>
        <v>2753220652</v>
      </c>
      <c r="B49" s="9" t="str">
        <f>事業所一覧!B202</f>
        <v>ライフ・スタディベース守口教室</v>
      </c>
      <c r="C49" s="10" t="str">
        <f>事業所一覧!C202</f>
        <v>０７０－５１４７－６６１９</v>
      </c>
      <c r="D49" s="10" t="str">
        <f>事業所一覧!D202</f>
        <v>０６－７６３５－７６４４</v>
      </c>
      <c r="E49" s="10" t="str">
        <f>事業所一覧!E202</f>
        <v>５７０－００３６</v>
      </c>
      <c r="F49" s="9" t="str">
        <f>事業所一覧!F202</f>
        <v>守口市大枝東町10番５号ラ・ハイール守口１階事務所</v>
      </c>
      <c r="G49" s="9" t="str">
        <f>事業所一覧!G202</f>
        <v>合同会社ともあるき</v>
      </c>
      <c r="H49" s="10" t="str">
        <f>事業所一覧!H202</f>
        <v>●</v>
      </c>
      <c r="I49" s="10">
        <f>事業所一覧!I202</f>
        <v>10</v>
      </c>
      <c r="J49" s="10">
        <f>事業所一覧!J202</f>
        <v>0</v>
      </c>
      <c r="K49" s="10" t="str">
        <f>事業所一覧!K202</f>
        <v>●</v>
      </c>
      <c r="L49" s="10">
        <f>事業所一覧!L202</f>
        <v>10</v>
      </c>
      <c r="M49" s="10">
        <f>事業所一覧!M202</f>
        <v>0</v>
      </c>
      <c r="N49" s="10"/>
    </row>
    <row r="50" spans="1:14" ht="30" customHeight="1" x14ac:dyDescent="0.2">
      <c r="A50" s="10" t="str">
        <f>事業所一覧!A203</f>
        <v>2753220678</v>
      </c>
      <c r="B50" s="9" t="str">
        <f>事業所一覧!B203</f>
        <v>はれる</v>
      </c>
      <c r="C50" s="10" t="str">
        <f>事業所一覧!C203</f>
        <v>06-4400-1780</v>
      </c>
      <c r="D50" s="10" t="str">
        <f>事業所一覧!D203</f>
        <v>06-4400-1708</v>
      </c>
      <c r="E50" s="10" t="str">
        <f>事業所一覧!E203</f>
        <v>570-0033</v>
      </c>
      <c r="F50" s="9" t="str">
        <f>事業所一覧!F203</f>
        <v>守口市大宮通四丁目13番３号</v>
      </c>
      <c r="G50" s="9" t="str">
        <f>事業所一覧!G203</f>
        <v>ハレノヒ株式会社</v>
      </c>
      <c r="H50" s="10" t="str">
        <f>事業所一覧!H203</f>
        <v>●</v>
      </c>
      <c r="I50" s="10">
        <f>事業所一覧!I203</f>
        <v>10</v>
      </c>
      <c r="J50" s="10">
        <f>事業所一覧!J203</f>
        <v>0</v>
      </c>
      <c r="K50" s="10" t="str">
        <f>事業所一覧!K203</f>
        <v>●</v>
      </c>
      <c r="L50" s="10">
        <f>事業所一覧!L203</f>
        <v>10</v>
      </c>
      <c r="M50" s="10">
        <f>事業所一覧!M203</f>
        <v>0</v>
      </c>
      <c r="N50" s="10"/>
    </row>
    <row r="51" spans="1:14" ht="30" customHeight="1" x14ac:dyDescent="0.2">
      <c r="A51" s="10" t="str">
        <f>事業所一覧!A204</f>
        <v>2753220686</v>
      </c>
      <c r="B51" s="9" t="str">
        <f>事業所一覧!B204</f>
        <v>放課後等デイサービス　メルルキッズⅡ</v>
      </c>
      <c r="C51" s="10" t="str">
        <f>事業所一覧!C204</f>
        <v>06-6906-5556</v>
      </c>
      <c r="D51" s="10" t="str">
        <f>事業所一覧!D204</f>
        <v>06-6906-8101</v>
      </c>
      <c r="E51" s="10" t="str">
        <f>事業所一覧!E204</f>
        <v>570-0014</v>
      </c>
      <c r="F51" s="9" t="str">
        <f>事業所一覧!F204</f>
        <v>守口市藤田町五丁目35番９号なるなるビル１F102</v>
      </c>
      <c r="G51" s="9" t="str">
        <f>事業所一覧!G204</f>
        <v>株式会社太成堂</v>
      </c>
      <c r="H51" s="10" t="str">
        <f>事業所一覧!H204</f>
        <v>●</v>
      </c>
      <c r="I51" s="10">
        <f>事業所一覧!I204</f>
        <v>10</v>
      </c>
      <c r="J51" s="10">
        <f>事業所一覧!J204</f>
        <v>0</v>
      </c>
      <c r="K51" s="10" t="str">
        <f>事業所一覧!K204</f>
        <v>●</v>
      </c>
      <c r="L51" s="10">
        <f>事業所一覧!L204</f>
        <v>10</v>
      </c>
      <c r="M51" s="10">
        <f>事業所一覧!M204</f>
        <v>0</v>
      </c>
      <c r="N51" s="10"/>
    </row>
  </sheetData>
  <mergeCells count="1">
    <mergeCell ref="H2:N2"/>
  </mergeCells>
  <phoneticPr fontId="2"/>
  <conditionalFormatting sqref="K1:N1 A1:J14 K3:N3 M4:N6 K4:L14 M7:IV14 A15:XFD65519">
    <cfRule type="cellIs" dxfId="96" priority="3" stopIfTrue="1" operator="equal">
      <formula>0</formula>
    </cfRule>
  </conditionalFormatting>
  <conditionalFormatting sqref="O1:IV6">
    <cfRule type="cellIs" dxfId="95" priority="1" stopIfTrue="1" operator="equal">
      <formula>0</formula>
    </cfRule>
  </conditionalFormatting>
  <hyperlinks>
    <hyperlink ref="N1" location="市町村一覧!A1" display="市町村一覧に戻る" xr:uid="{00000000-0004-0000-0500-000000000000}"/>
  </hyperlinks>
  <pageMargins left="0.25" right="0.25" top="0.75" bottom="0.75" header="0.3" footer="0.3"/>
  <pageSetup paperSize="9" scale="5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A67"/>
  <sheetViews>
    <sheetView zoomScale="55" zoomScaleNormal="55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3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7" customWidth="1"/>
    <col min="15" max="16384" width="9" style="3"/>
  </cols>
  <sheetData>
    <row r="1" spans="1:53" ht="30" customHeight="1" x14ac:dyDescent="0.2">
      <c r="A1" s="2" t="s">
        <v>94</v>
      </c>
      <c r="N1" s="5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H2" s="143" t="s">
        <v>229</v>
      </c>
      <c r="I2" s="143"/>
      <c r="J2" s="143"/>
      <c r="K2" s="143"/>
      <c r="L2" s="143"/>
      <c r="M2" s="144"/>
      <c r="N2" s="14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1300</v>
      </c>
      <c r="J3" s="8" t="s">
        <v>1367</v>
      </c>
      <c r="K3" s="8" t="s">
        <v>2</v>
      </c>
      <c r="L3" s="8" t="s">
        <v>1300</v>
      </c>
      <c r="M3" s="8" t="s">
        <v>3</v>
      </c>
      <c r="N3" s="8" t="s">
        <v>88</v>
      </c>
    </row>
    <row r="4" spans="1:53" s="19" customFormat="1" ht="30" customHeight="1" x14ac:dyDescent="0.2">
      <c r="A4" s="10">
        <f>事業所一覧!A205</f>
        <v>2754220024</v>
      </c>
      <c r="B4" s="9" t="str">
        <f>事業所一覧!B205</f>
        <v>児童発達支援事業所すくすく親子教室</v>
      </c>
      <c r="C4" s="10" t="str">
        <f>事業所一覧!C205</f>
        <v>072-620-9817</v>
      </c>
      <c r="D4" s="10" t="str">
        <f>事業所一覧!D205</f>
        <v>072-620-9833</v>
      </c>
      <c r="E4" s="10" t="str">
        <f>事業所一覧!E205</f>
        <v>567-0031</v>
      </c>
      <c r="F4" s="9" t="str">
        <f>事業所一覧!F205</f>
        <v>茨木市春日三丁目13番5号</v>
      </c>
      <c r="G4" s="9" t="str">
        <f>事業所一覧!G205</f>
        <v>茨木市</v>
      </c>
      <c r="H4" s="10" t="str">
        <f>事業所一覧!H205</f>
        <v>●</v>
      </c>
      <c r="I4" s="10">
        <f>事業所一覧!I205</f>
        <v>48</v>
      </c>
      <c r="J4" s="10">
        <f>事業所一覧!J205</f>
        <v>0</v>
      </c>
      <c r="K4" s="10">
        <f>事業所一覧!K205</f>
        <v>0</v>
      </c>
      <c r="L4" s="10">
        <f>事業所一覧!L205</f>
        <v>0</v>
      </c>
      <c r="M4" s="10">
        <f>事業所一覧!M205</f>
        <v>0</v>
      </c>
      <c r="N4" s="10">
        <f>事業所一覧!N205</f>
        <v>0</v>
      </c>
    </row>
    <row r="5" spans="1:53" s="19" customFormat="1" ht="30" customHeight="1" x14ac:dyDescent="0.2">
      <c r="A5" s="10">
        <f>事業所一覧!A206</f>
        <v>2754220032</v>
      </c>
      <c r="B5" s="9" t="str">
        <f>事業所一覧!B206</f>
        <v>さくらんぼるーむ</v>
      </c>
      <c r="C5" s="10" t="str">
        <f>事業所一覧!C206</f>
        <v>072-634-5624</v>
      </c>
      <c r="D5" s="10" t="str">
        <f>事業所一覧!D206</f>
        <v>072-634-5625</v>
      </c>
      <c r="E5" s="10" t="str">
        <f>事業所一覧!E206</f>
        <v>567-0892</v>
      </c>
      <c r="F5" s="9" t="str">
        <f>事業所一覧!F206</f>
        <v>茨木市並木町1番6号　茨木スクエアービル201・202号</v>
      </c>
      <c r="G5" s="9" t="str">
        <f>事業所一覧!G206</f>
        <v>社会福祉法人育成福祉会</v>
      </c>
      <c r="H5" s="10" t="str">
        <f>事業所一覧!H206</f>
        <v>●</v>
      </c>
      <c r="I5" s="10">
        <f>事業所一覧!I206</f>
        <v>20</v>
      </c>
      <c r="J5" s="10">
        <f>事業所一覧!J206</f>
        <v>0</v>
      </c>
      <c r="K5" s="29">
        <f>事業所一覧!K206</f>
        <v>0</v>
      </c>
      <c r="L5" s="10">
        <f>事業所一覧!L206</f>
        <v>0</v>
      </c>
      <c r="M5" s="10">
        <f>事業所一覧!M206</f>
        <v>0</v>
      </c>
      <c r="N5" s="10">
        <f>事業所一覧!N206</f>
        <v>0</v>
      </c>
    </row>
    <row r="6" spans="1:53" s="19" customFormat="1" ht="30" customHeight="1" x14ac:dyDescent="0.2">
      <c r="A6" s="10">
        <f>事業所一覧!A207</f>
        <v>2754220081</v>
      </c>
      <c r="B6" s="9" t="str">
        <f>事業所一覧!B207</f>
        <v>デイサービスなかよし</v>
      </c>
      <c r="C6" s="10" t="str">
        <f>事業所一覧!C207</f>
        <v>072-627-9005</v>
      </c>
      <c r="D6" s="10" t="str">
        <f>事業所一覧!D207</f>
        <v>072-622-9393</v>
      </c>
      <c r="E6" s="10" t="str">
        <f>事業所一覧!E207</f>
        <v>567-0036</v>
      </c>
      <c r="F6" s="9" t="str">
        <f>事業所一覧!F207</f>
        <v>茨木市上穂積二丁目5番16号</v>
      </c>
      <c r="G6" s="9" t="str">
        <f>事業所一覧!G207</f>
        <v>特定非営利活動法人ふれあいぽっぽ</v>
      </c>
      <c r="H6" s="10" t="str">
        <f>事業所一覧!H207</f>
        <v>●</v>
      </c>
      <c r="I6" s="10">
        <f>事業所一覧!I207</f>
        <v>10</v>
      </c>
      <c r="J6" s="10">
        <f>事業所一覧!J207</f>
        <v>0</v>
      </c>
      <c r="K6" s="10" t="str">
        <f>事業所一覧!K207</f>
        <v>●</v>
      </c>
      <c r="L6" s="10">
        <f>事業所一覧!L207</f>
        <v>10</v>
      </c>
      <c r="M6" s="10">
        <f>事業所一覧!M207</f>
        <v>0</v>
      </c>
      <c r="N6" s="10">
        <f>事業所一覧!N207</f>
        <v>0</v>
      </c>
    </row>
    <row r="7" spans="1:53" s="19" customFormat="1" ht="30" customHeight="1" x14ac:dyDescent="0.2">
      <c r="A7" s="10">
        <f>事業所一覧!A208</f>
        <v>2754220107</v>
      </c>
      <c r="B7" s="9" t="str">
        <f>事業所一覧!B208</f>
        <v>発達支援センターれふあ</v>
      </c>
      <c r="C7" s="10" t="str">
        <f>事業所一覧!C208</f>
        <v>072-641-4512</v>
      </c>
      <c r="D7" s="10" t="str">
        <f>事業所一覧!D208</f>
        <v>072-641-3173</v>
      </c>
      <c r="E7" s="10" t="str">
        <f>事業所一覧!E208</f>
        <v>567-0059</v>
      </c>
      <c r="F7" s="9" t="str">
        <f>事業所一覧!F208</f>
        <v>茨木市清水一丁目28番15号</v>
      </c>
      <c r="G7" s="9" t="str">
        <f>事業所一覧!G208</f>
        <v>社会福祉法人慶徳会</v>
      </c>
      <c r="H7" s="10" t="str">
        <f>事業所一覧!H208</f>
        <v>●</v>
      </c>
      <c r="I7" s="10">
        <f>事業所一覧!I208</f>
        <v>10</v>
      </c>
      <c r="J7" s="10">
        <f>事業所一覧!J208</f>
        <v>0</v>
      </c>
      <c r="K7" s="10" t="str">
        <f>事業所一覧!K208</f>
        <v>●</v>
      </c>
      <c r="L7" s="10">
        <f>事業所一覧!L208</f>
        <v>10</v>
      </c>
      <c r="M7" s="10">
        <f>事業所一覧!M208</f>
        <v>0</v>
      </c>
      <c r="N7" s="10">
        <f>事業所一覧!N208</f>
        <v>0</v>
      </c>
    </row>
    <row r="8" spans="1:53" s="14" customFormat="1" ht="30" customHeight="1" x14ac:dyDescent="0.2">
      <c r="A8" s="10">
        <f>事業所一覧!A209</f>
        <v>2754220123</v>
      </c>
      <c r="B8" s="9" t="str">
        <f>事業所一覧!B209</f>
        <v>生活介護事業所あいの</v>
      </c>
      <c r="C8" s="10" t="str">
        <f>事業所一覧!C209</f>
        <v>072-627-1919</v>
      </c>
      <c r="D8" s="10" t="str">
        <f>事業所一覧!D209</f>
        <v>072-627-1940</v>
      </c>
      <c r="E8" s="10" t="str">
        <f>事業所一覧!E209</f>
        <v>567-0012</v>
      </c>
      <c r="F8" s="9" t="str">
        <f>事業所一覧!F209</f>
        <v>茨木市東太田1丁目4番39号</v>
      </c>
      <c r="G8" s="9" t="str">
        <f>事業所一覧!G209</f>
        <v>社会福祉法人藍野福祉会</v>
      </c>
      <c r="H8" s="10">
        <f>事業所一覧!H209</f>
        <v>0</v>
      </c>
      <c r="I8" s="10">
        <f>事業所一覧!I209</f>
        <v>0</v>
      </c>
      <c r="J8" s="10">
        <f>事業所一覧!J209</f>
        <v>0</v>
      </c>
      <c r="K8" s="10" t="str">
        <f>事業所一覧!K209</f>
        <v>☆</v>
      </c>
      <c r="L8" s="10">
        <f>事業所一覧!L209</f>
        <v>5</v>
      </c>
      <c r="M8" s="10">
        <f>事業所一覧!M209</f>
        <v>0</v>
      </c>
      <c r="N8" s="10">
        <f>事業所一覧!N209</f>
        <v>0</v>
      </c>
    </row>
    <row r="9" spans="1:53" s="14" customFormat="1" ht="30" customHeight="1" x14ac:dyDescent="0.2">
      <c r="A9" s="10">
        <f>事業所一覧!A210</f>
        <v>2754220156</v>
      </c>
      <c r="B9" s="9" t="str">
        <f>事業所一覧!B210</f>
        <v>ハイトップファミリー真砂</v>
      </c>
      <c r="C9" s="10" t="str">
        <f>事業所一覧!C210</f>
        <v>072-652-3733</v>
      </c>
      <c r="D9" s="10" t="str">
        <f>事業所一覧!D210</f>
        <v>072-652-3734</v>
      </c>
      <c r="E9" s="10" t="str">
        <f>事業所一覧!E210</f>
        <v>567-0851</v>
      </c>
      <c r="F9" s="9" t="str">
        <f>事業所一覧!F210</f>
        <v>茨木市真砂一丁目28番17号１Ｆ</v>
      </c>
      <c r="G9" s="9" t="str">
        <f>事業所一覧!G210</f>
        <v>株式会社大阪医科学研究所</v>
      </c>
      <c r="H9" s="10">
        <f>事業所一覧!H210</f>
        <v>0</v>
      </c>
      <c r="I9" s="10">
        <f>事業所一覧!I210</f>
        <v>0</v>
      </c>
      <c r="J9" s="10">
        <f>事業所一覧!J210</f>
        <v>0</v>
      </c>
      <c r="K9" s="10" t="str">
        <f>事業所一覧!K210</f>
        <v>●</v>
      </c>
      <c r="L9" s="10">
        <f>事業所一覧!L210</f>
        <v>10</v>
      </c>
      <c r="M9" s="10">
        <f>事業所一覧!M210</f>
        <v>0</v>
      </c>
      <c r="N9" s="10">
        <f>事業所一覧!N210</f>
        <v>0</v>
      </c>
    </row>
    <row r="10" spans="1:53" ht="30" customHeight="1" x14ac:dyDescent="0.2">
      <c r="A10" s="10">
        <f>事業所一覧!A211</f>
        <v>2754220206</v>
      </c>
      <c r="B10" s="9" t="str">
        <f>事業所一覧!B211</f>
        <v>発達サポートセンターつむぎ</v>
      </c>
      <c r="C10" s="10" t="str">
        <f>事業所一覧!C211</f>
        <v>072-622-1818</v>
      </c>
      <c r="D10" s="10" t="str">
        <f>事業所一覧!D211</f>
        <v>072-622-1886</v>
      </c>
      <c r="E10" s="10" t="str">
        <f>事業所一覧!E211</f>
        <v>567-0888</v>
      </c>
      <c r="F10" s="9" t="str">
        <f>事業所一覧!F211</f>
        <v>茨木市駅前一丁目８番20号１階右側</v>
      </c>
      <c r="G10" s="9" t="str">
        <f>事業所一覧!G211</f>
        <v>一般社団法人明日へのつむぎ</v>
      </c>
      <c r="H10" s="10">
        <f>事業所一覧!H211</f>
        <v>0</v>
      </c>
      <c r="I10" s="10">
        <f>事業所一覧!I211</f>
        <v>0</v>
      </c>
      <c r="J10" s="10">
        <f>事業所一覧!J211</f>
        <v>0</v>
      </c>
      <c r="K10" s="10" t="str">
        <f>事業所一覧!K211</f>
        <v>●</v>
      </c>
      <c r="L10" s="10">
        <f>事業所一覧!L211</f>
        <v>10</v>
      </c>
      <c r="M10" s="10">
        <f>事業所一覧!M211</f>
        <v>0</v>
      </c>
      <c r="N10" s="10">
        <f>事業所一覧!N211</f>
        <v>0</v>
      </c>
    </row>
    <row r="11" spans="1:53" ht="30" customHeight="1" x14ac:dyDescent="0.2">
      <c r="A11" s="10">
        <f>事業所一覧!A212</f>
        <v>2754220214</v>
      </c>
      <c r="B11" s="9" t="str">
        <f>事業所一覧!B212</f>
        <v>ジョイジョイ</v>
      </c>
      <c r="C11" s="10" t="str">
        <f>事業所一覧!C212</f>
        <v>072-635-4077</v>
      </c>
      <c r="D11" s="10" t="str">
        <f>事業所一覧!D212</f>
        <v>072-635-2115</v>
      </c>
      <c r="E11" s="10" t="str">
        <f>事業所一覧!E212</f>
        <v>567-0891</v>
      </c>
      <c r="F11" s="9" t="str">
        <f>事業所一覧!F212</f>
        <v>茨木市水尾二丁目７番18号</v>
      </c>
      <c r="G11" s="9" t="str">
        <f>事業所一覧!G212</f>
        <v>宗教法人日本同盟基督教団茨木聖書教会</v>
      </c>
      <c r="H11" s="10" t="str">
        <f>事業所一覧!H212</f>
        <v>●</v>
      </c>
      <c r="I11" s="10">
        <f>事業所一覧!I212</f>
        <v>10</v>
      </c>
      <c r="J11" s="10">
        <f>事業所一覧!J212</f>
        <v>0</v>
      </c>
      <c r="K11" s="10" t="str">
        <f>事業所一覧!K212</f>
        <v>●</v>
      </c>
      <c r="L11" s="10">
        <f>事業所一覧!L212</f>
        <v>10</v>
      </c>
      <c r="M11" s="10">
        <f>事業所一覧!M212</f>
        <v>0</v>
      </c>
      <c r="N11" s="10">
        <f>事業所一覧!N212</f>
        <v>0</v>
      </c>
    </row>
    <row r="12" spans="1:53" ht="30" customHeight="1" x14ac:dyDescent="0.2">
      <c r="A12" s="10">
        <f>事業所一覧!A213</f>
        <v>2754220230</v>
      </c>
      <c r="B12" s="9" t="str">
        <f>事業所一覧!B213</f>
        <v>こども発達支援センター風</v>
      </c>
      <c r="C12" s="10" t="str">
        <f>事業所一覧!C213</f>
        <v>072-636-0110</v>
      </c>
      <c r="D12" s="10" t="str">
        <f>事業所一覧!D213</f>
        <v>072-646-6890</v>
      </c>
      <c r="E12" s="10" t="str">
        <f>事業所一覧!E213</f>
        <v>567-0861</v>
      </c>
      <c r="F12" s="9" t="str">
        <f>事業所一覧!F213</f>
        <v>茨木市東奈良三丁目16番14号茨木市南茨木多世代交流センター２階特別利用保育室</v>
      </c>
      <c r="G12" s="9" t="str">
        <f>事業所一覧!G213</f>
        <v>社会福祉法人大阪府障害者福祉事業団</v>
      </c>
      <c r="H12" s="10" t="str">
        <f>事業所一覧!H213</f>
        <v>●</v>
      </c>
      <c r="I12" s="10">
        <f>事業所一覧!I213</f>
        <v>15</v>
      </c>
      <c r="J12" s="10">
        <f>事業所一覧!J213</f>
        <v>0</v>
      </c>
      <c r="K12" s="10" t="str">
        <f>事業所一覧!K213</f>
        <v>●</v>
      </c>
      <c r="L12" s="10">
        <f>事業所一覧!L213</f>
        <v>15</v>
      </c>
      <c r="M12" s="10" t="str">
        <f>事業所一覧!M213</f>
        <v>●</v>
      </c>
      <c r="N12" s="10">
        <f>事業所一覧!N213</f>
        <v>0</v>
      </c>
    </row>
    <row r="13" spans="1:53" ht="30" customHeight="1" x14ac:dyDescent="0.2">
      <c r="A13" s="10">
        <f>事業所一覧!A214</f>
        <v>2754220271</v>
      </c>
      <c r="B13" s="9" t="str">
        <f>事業所一覧!B214</f>
        <v>わくわくクラブ茨木校</v>
      </c>
      <c r="C13" s="10" t="str">
        <f>事業所一覧!C214</f>
        <v>072-637-2515</v>
      </c>
      <c r="D13" s="10" t="str">
        <f>事業所一覧!D214</f>
        <v>072-637-2516</v>
      </c>
      <c r="E13" s="10" t="str">
        <f>事業所一覧!E214</f>
        <v>567-0829</v>
      </c>
      <c r="F13" s="9" t="str">
        <f>事業所一覧!F214</f>
        <v>茨木市双葉町13番25号つじせビル４階</v>
      </c>
      <c r="G13" s="9" t="str">
        <f>事業所一覧!G214</f>
        <v>株式会社興学社</v>
      </c>
      <c r="H13" s="10" t="str">
        <f>事業所一覧!H214</f>
        <v>●</v>
      </c>
      <c r="I13" s="10">
        <f>事業所一覧!I214</f>
        <v>10</v>
      </c>
      <c r="J13" s="10">
        <f>事業所一覧!J214</f>
        <v>0</v>
      </c>
      <c r="K13" s="10" t="str">
        <f>事業所一覧!K214</f>
        <v>●</v>
      </c>
      <c r="L13" s="10">
        <f>事業所一覧!L214</f>
        <v>10</v>
      </c>
      <c r="M13" s="10">
        <f>事業所一覧!M214</f>
        <v>0</v>
      </c>
      <c r="N13" s="10">
        <f>事業所一覧!N214</f>
        <v>0</v>
      </c>
    </row>
    <row r="14" spans="1:53" ht="30" customHeight="1" x14ac:dyDescent="0.2">
      <c r="A14" s="10">
        <f>事業所一覧!A215</f>
        <v>2754220289</v>
      </c>
      <c r="B14" s="9" t="str">
        <f>事業所一覧!B215</f>
        <v>なないろKids</v>
      </c>
      <c r="C14" s="10" t="str">
        <f>事業所一覧!C215</f>
        <v>072-609-5276</v>
      </c>
      <c r="D14" s="10" t="str">
        <f>事業所一覧!D215</f>
        <v>072-697-9878</v>
      </c>
      <c r="E14" s="10" t="str">
        <f>事業所一覧!E215</f>
        <v>567-0031</v>
      </c>
      <c r="F14" s="9" t="str">
        <f>事業所一覧!F215</f>
        <v>茨木市春日三丁目14番41号　メゾン春日101号室</v>
      </c>
      <c r="G14" s="9" t="str">
        <f>事業所一覧!G215</f>
        <v>株式会社ドリームリンク</v>
      </c>
      <c r="H14" s="10" t="str">
        <f>事業所一覧!H215</f>
        <v>●</v>
      </c>
      <c r="I14" s="10">
        <f>事業所一覧!I215</f>
        <v>10</v>
      </c>
      <c r="J14" s="10">
        <f>事業所一覧!J215</f>
        <v>0</v>
      </c>
      <c r="K14" s="10" t="str">
        <f>事業所一覧!K215</f>
        <v>●</v>
      </c>
      <c r="L14" s="10">
        <f>事業所一覧!L215</f>
        <v>10</v>
      </c>
      <c r="M14" s="10">
        <f>事業所一覧!M215</f>
        <v>0</v>
      </c>
      <c r="N14" s="10">
        <f>事業所一覧!N215</f>
        <v>0</v>
      </c>
    </row>
    <row r="15" spans="1:53" ht="30" customHeight="1" x14ac:dyDescent="0.2">
      <c r="A15" s="10">
        <f>事業所一覧!A216</f>
        <v>2754220297</v>
      </c>
      <c r="B15" s="9" t="str">
        <f>事業所一覧!B216</f>
        <v>放課後等デイサービス輝茨木館</v>
      </c>
      <c r="C15" s="10" t="str">
        <f>事業所一覧!C216</f>
        <v>072-646-8713</v>
      </c>
      <c r="D15" s="10" t="str">
        <f>事業所一覧!D216</f>
        <v>072-646-8714</v>
      </c>
      <c r="E15" s="10" t="str">
        <f>事業所一覧!E216</f>
        <v>567-0865</v>
      </c>
      <c r="F15" s="9" t="str">
        <f>事業所一覧!F216</f>
        <v>茨木市横江二丁目８番43号C-POINTビル303号室</v>
      </c>
      <c r="G15" s="9" t="str">
        <f>事業所一覧!G216</f>
        <v>セントラルポイント株式会社</v>
      </c>
      <c r="H15" s="10">
        <f>事業所一覧!H216</f>
        <v>0</v>
      </c>
      <c r="I15" s="10">
        <f>事業所一覧!I216</f>
        <v>0</v>
      </c>
      <c r="J15" s="10">
        <f>事業所一覧!J216</f>
        <v>0</v>
      </c>
      <c r="K15" s="10" t="str">
        <f>事業所一覧!K216</f>
        <v>●</v>
      </c>
      <c r="L15" s="10">
        <f>事業所一覧!L216</f>
        <v>10</v>
      </c>
      <c r="M15" s="10">
        <f>事業所一覧!M216</f>
        <v>0</v>
      </c>
      <c r="N15" s="10">
        <f>事業所一覧!N216</f>
        <v>0</v>
      </c>
    </row>
    <row r="16" spans="1:53" ht="30" customHeight="1" x14ac:dyDescent="0.2">
      <c r="A16" s="10">
        <f>事業所一覧!A217</f>
        <v>2754220305</v>
      </c>
      <c r="B16" s="9" t="str">
        <f>事業所一覧!B217</f>
        <v>こどもサポート教室「きらり茨木駅前校</v>
      </c>
      <c r="C16" s="10" t="str">
        <f>事業所一覧!C217</f>
        <v>072-621-3810</v>
      </c>
      <c r="D16" s="10" t="str">
        <f>事業所一覧!D217</f>
        <v>072-621-3810</v>
      </c>
      <c r="E16" s="10" t="str">
        <f>事業所一覧!E217</f>
        <v>567-0031</v>
      </c>
      <c r="F16" s="9" t="str">
        <f>事業所一覧!F217</f>
        <v>茨木市春日一丁目４番13号明日香ビル302号室</v>
      </c>
      <c r="G16" s="9" t="str">
        <f>事業所一覧!G217</f>
        <v>株式会社クラ・ゼミ</v>
      </c>
      <c r="H16" s="10" t="str">
        <f>事業所一覧!H217</f>
        <v>●</v>
      </c>
      <c r="I16" s="10">
        <f>事業所一覧!I217</f>
        <v>10</v>
      </c>
      <c r="J16" s="10">
        <f>事業所一覧!J217</f>
        <v>0</v>
      </c>
      <c r="K16" s="10" t="str">
        <f>事業所一覧!K217</f>
        <v>●</v>
      </c>
      <c r="L16" s="10">
        <f>事業所一覧!L217</f>
        <v>10</v>
      </c>
      <c r="M16" s="10">
        <f>事業所一覧!M217</f>
        <v>0</v>
      </c>
      <c r="N16" s="10">
        <f>事業所一覧!N217</f>
        <v>0</v>
      </c>
    </row>
    <row r="17" spans="1:14" ht="30" customHeight="1" x14ac:dyDescent="0.2">
      <c r="A17" s="10">
        <f>事業所一覧!A218</f>
        <v>2754220339</v>
      </c>
      <c r="B17" s="9" t="str">
        <f>事業所一覧!B218</f>
        <v>あいの放課後等デイサービス茨木</v>
      </c>
      <c r="C17" s="10" t="str">
        <f>事業所一覧!C218</f>
        <v>072-631-2101</v>
      </c>
      <c r="D17" s="10" t="str">
        <f>事業所一覧!D218</f>
        <v>072-646-8465</v>
      </c>
      <c r="E17" s="10" t="str">
        <f>事業所一覧!E218</f>
        <v>567-0011</v>
      </c>
      <c r="F17" s="9" t="str">
        <f>事業所一覧!F218</f>
        <v>茨木市高田町２番23号１Ｆ</v>
      </c>
      <c r="G17" s="9" t="str">
        <f>事業所一覧!G218</f>
        <v>社会福祉法人藍野福祉会</v>
      </c>
      <c r="H17" s="10" t="str">
        <f>事業所一覧!H218</f>
        <v>●</v>
      </c>
      <c r="I17" s="10">
        <f>事業所一覧!I218</f>
        <v>10</v>
      </c>
      <c r="J17" s="10">
        <f>事業所一覧!J218</f>
        <v>0</v>
      </c>
      <c r="K17" s="10" t="str">
        <f>事業所一覧!K218</f>
        <v>●</v>
      </c>
      <c r="L17" s="10">
        <f>事業所一覧!L218</f>
        <v>10</v>
      </c>
      <c r="M17" s="10">
        <f>事業所一覧!M218</f>
        <v>0</v>
      </c>
      <c r="N17" s="10">
        <f>事業所一覧!N218</f>
        <v>0</v>
      </c>
    </row>
    <row r="18" spans="1:14" ht="30" customHeight="1" x14ac:dyDescent="0.2">
      <c r="A18" s="10">
        <f>事業所一覧!A219</f>
        <v>2754220347</v>
      </c>
      <c r="B18" s="9" t="str">
        <f>事業所一覧!B219</f>
        <v>あいの放課後等デイサービスあい</v>
      </c>
      <c r="C18" s="10" t="str">
        <f>事業所一覧!C219</f>
        <v>072-640-3511</v>
      </c>
      <c r="D18" s="10" t="str">
        <f>事業所一覧!D219</f>
        <v>072-640-3512</v>
      </c>
      <c r="E18" s="10" t="str">
        <f>事業所一覧!E219</f>
        <v>567-0007</v>
      </c>
      <c r="F18" s="9" t="str">
        <f>事業所一覧!F219</f>
        <v>茨木市南安威二丁目５番５号</v>
      </c>
      <c r="G18" s="9" t="str">
        <f>事業所一覧!G219</f>
        <v>社会福祉法人藍野福祉会</v>
      </c>
      <c r="H18" s="10" t="str">
        <f>事業所一覧!H219</f>
        <v>●</v>
      </c>
      <c r="I18" s="10">
        <f>事業所一覧!I219</f>
        <v>10</v>
      </c>
      <c r="J18" s="10">
        <f>事業所一覧!J219</f>
        <v>0</v>
      </c>
      <c r="K18" s="10" t="str">
        <f>事業所一覧!K219</f>
        <v>●</v>
      </c>
      <c r="L18" s="10">
        <f>事業所一覧!L219</f>
        <v>10</v>
      </c>
      <c r="M18" s="10">
        <f>事業所一覧!M219</f>
        <v>0</v>
      </c>
      <c r="N18" s="10">
        <f>事業所一覧!N219</f>
        <v>0</v>
      </c>
    </row>
    <row r="19" spans="1:14" ht="30" customHeight="1" x14ac:dyDescent="0.2">
      <c r="A19" s="10">
        <f>事業所一覧!A220</f>
        <v>2754220362</v>
      </c>
      <c r="B19" s="9" t="str">
        <f>事業所一覧!B220</f>
        <v>７th　Sense　彩都駅前</v>
      </c>
      <c r="C19" s="10" t="str">
        <f>事業所一覧!C220</f>
        <v>072-628-5517</v>
      </c>
      <c r="D19" s="10" t="str">
        <f>事業所一覧!D220</f>
        <v>072-628-5517</v>
      </c>
      <c r="E19" s="10" t="str">
        <f>事業所一覧!E220</f>
        <v>567-0086</v>
      </c>
      <c r="F19" s="9" t="str">
        <f>事業所一覧!F220</f>
        <v>茨木市彩都やまぶき一丁目１番20号ｼﾞｵ彩都ﾌﾟﾚﾐｱﾑﾃﾗｽ101号</v>
      </c>
      <c r="G19" s="9" t="str">
        <f>事業所一覧!G220</f>
        <v>株式会社キャニオン・マインド</v>
      </c>
      <c r="H19" s="10" t="str">
        <f>事業所一覧!H220</f>
        <v>●</v>
      </c>
      <c r="I19" s="10">
        <f>事業所一覧!I220</f>
        <v>10</v>
      </c>
      <c r="J19" s="10">
        <f>事業所一覧!J220</f>
        <v>0</v>
      </c>
      <c r="K19" s="10" t="str">
        <f>事業所一覧!K220</f>
        <v>●</v>
      </c>
      <c r="L19" s="10">
        <f>事業所一覧!L220</f>
        <v>10</v>
      </c>
      <c r="M19" s="10">
        <f>事業所一覧!M220</f>
        <v>0</v>
      </c>
      <c r="N19" s="10">
        <f>事業所一覧!N220</f>
        <v>0</v>
      </c>
    </row>
    <row r="20" spans="1:14" ht="30" customHeight="1" x14ac:dyDescent="0.2">
      <c r="A20" s="10">
        <f>事業所一覧!A221</f>
        <v>2754220370</v>
      </c>
      <c r="B20" s="9" t="str">
        <f>事業所一覧!B221</f>
        <v>プレインジム茨木教室</v>
      </c>
      <c r="C20" s="10" t="str">
        <f>事業所一覧!C221</f>
        <v>072-623-2860</v>
      </c>
      <c r="D20" s="10" t="str">
        <f>事業所一覧!D221</f>
        <v>072-344-5219</v>
      </c>
      <c r="E20" s="10" t="str">
        <f>事業所一覧!E221</f>
        <v>567-0882</v>
      </c>
      <c r="F20" s="9" t="str">
        <f>事業所一覧!F221</f>
        <v>茨木市元町２番20号</v>
      </c>
      <c r="G20" s="9" t="str">
        <f>事業所一覧!G221</f>
        <v>株式会社プレイン</v>
      </c>
      <c r="H20" s="10" t="str">
        <f>事業所一覧!H221</f>
        <v>●</v>
      </c>
      <c r="I20" s="10">
        <f>事業所一覧!I221</f>
        <v>10</v>
      </c>
      <c r="J20" s="10">
        <f>事業所一覧!J221</f>
        <v>0</v>
      </c>
      <c r="K20" s="10" t="str">
        <f>事業所一覧!K221</f>
        <v>●</v>
      </c>
      <c r="L20" s="10">
        <f>事業所一覧!L221</f>
        <v>10</v>
      </c>
      <c r="M20" s="10">
        <f>事業所一覧!M221</f>
        <v>0</v>
      </c>
      <c r="N20" s="10">
        <f>事業所一覧!N221</f>
        <v>0</v>
      </c>
    </row>
    <row r="21" spans="1:14" ht="30" customHeight="1" x14ac:dyDescent="0.2">
      <c r="A21" s="10">
        <f>事業所一覧!A222</f>
        <v>2754220388</v>
      </c>
      <c r="B21" s="9" t="str">
        <f>事業所一覧!B222</f>
        <v>こども発達サポートせーの</v>
      </c>
      <c r="C21" s="10" t="str">
        <f>事業所一覧!C222</f>
        <v>072-646-7315</v>
      </c>
      <c r="D21" s="10" t="str">
        <f>事業所一覧!D222</f>
        <v>072-646-7316</v>
      </c>
      <c r="E21" s="10" t="str">
        <f>事業所一覧!E222</f>
        <v>567-0803</v>
      </c>
      <c r="F21" s="9" t="str">
        <f>事業所一覧!F222</f>
        <v>茨木市中総持寺町５番４号エクセレント中村１階101号室</v>
      </c>
      <c r="G21" s="9" t="str">
        <f>事業所一覧!G222</f>
        <v>株式会社ミタス</v>
      </c>
      <c r="H21" s="10" t="str">
        <f>事業所一覧!H222</f>
        <v>●</v>
      </c>
      <c r="I21" s="10">
        <f>事業所一覧!I222</f>
        <v>10</v>
      </c>
      <c r="J21" s="10">
        <f>事業所一覧!J222</f>
        <v>0</v>
      </c>
      <c r="K21" s="10" t="str">
        <f>事業所一覧!K222</f>
        <v>●</v>
      </c>
      <c r="L21" s="10">
        <f>事業所一覧!L222</f>
        <v>10</v>
      </c>
      <c r="M21" s="10">
        <f>事業所一覧!M222</f>
        <v>0</v>
      </c>
      <c r="N21" s="10">
        <f>事業所一覧!N222</f>
        <v>0</v>
      </c>
    </row>
    <row r="22" spans="1:14" ht="30" customHeight="1" x14ac:dyDescent="0.2">
      <c r="A22" s="10">
        <f>事業所一覧!A223</f>
        <v>2754220404</v>
      </c>
      <c r="B22" s="9" t="str">
        <f>事業所一覧!B223</f>
        <v>なないろHome</v>
      </c>
      <c r="C22" s="10" t="str">
        <f>事業所一覧!C223</f>
        <v>072-657-7909</v>
      </c>
      <c r="D22" s="10" t="str">
        <f>事業所一覧!D223</f>
        <v>072-657-7910</v>
      </c>
      <c r="E22" s="10" t="str">
        <f>事業所一覧!E223</f>
        <v>567-0027</v>
      </c>
      <c r="F22" s="9" t="str">
        <f>事業所一覧!F223</f>
        <v>茨木市西田中町７番15号　ドゥエルやま１階101号室</v>
      </c>
      <c r="G22" s="9" t="str">
        <f>事業所一覧!G223</f>
        <v>株式会社ドリームリンク</v>
      </c>
      <c r="H22" s="10" t="str">
        <f>事業所一覧!H223</f>
        <v>●</v>
      </c>
      <c r="I22" s="10">
        <f>事業所一覧!I223</f>
        <v>10</v>
      </c>
      <c r="J22" s="10">
        <f>事業所一覧!J223</f>
        <v>0</v>
      </c>
      <c r="K22" s="10" t="str">
        <f>事業所一覧!K223</f>
        <v>●</v>
      </c>
      <c r="L22" s="10">
        <f>事業所一覧!L223</f>
        <v>10</v>
      </c>
      <c r="M22" s="10">
        <f>事業所一覧!M223</f>
        <v>0</v>
      </c>
      <c r="N22" s="10">
        <f>事業所一覧!N223</f>
        <v>0</v>
      </c>
    </row>
    <row r="23" spans="1:14" ht="30" customHeight="1" x14ac:dyDescent="0.2">
      <c r="A23" s="10">
        <f>事業所一覧!A224</f>
        <v>2754220412</v>
      </c>
      <c r="B23" s="9" t="str">
        <f>事業所一覧!B224</f>
        <v>こたふくの部屋</v>
      </c>
      <c r="C23" s="10" t="str">
        <f>事業所一覧!C224</f>
        <v>072-697-8286</v>
      </c>
      <c r="D23" s="10" t="str">
        <f>事業所一覧!D224</f>
        <v>072-697-8287</v>
      </c>
      <c r="E23" s="10" t="str">
        <f>事業所一覧!E224</f>
        <v>567-0850</v>
      </c>
      <c r="F23" s="9" t="str">
        <f>事業所一覧!F224</f>
        <v>茨木市真砂玉島台10番26号</v>
      </c>
      <c r="G23" s="9" t="str">
        <f>事業所一覧!G224</f>
        <v>株式会社Otafuku</v>
      </c>
      <c r="H23" s="10" t="str">
        <f>事業所一覧!H224</f>
        <v>●</v>
      </c>
      <c r="I23" s="10">
        <f>事業所一覧!I224</f>
        <v>10</v>
      </c>
      <c r="J23" s="10">
        <f>事業所一覧!J224</f>
        <v>0</v>
      </c>
      <c r="K23" s="10" t="str">
        <f>事業所一覧!K224</f>
        <v>●</v>
      </c>
      <c r="L23" s="10">
        <f>事業所一覧!L224</f>
        <v>10</v>
      </c>
      <c r="M23" s="10">
        <f>事業所一覧!M224</f>
        <v>0</v>
      </c>
      <c r="N23" s="10">
        <f>事業所一覧!N224</f>
        <v>0</v>
      </c>
    </row>
    <row r="24" spans="1:14" ht="30" customHeight="1" x14ac:dyDescent="0.2">
      <c r="A24" s="10">
        <f>事業所一覧!A225</f>
        <v>2754220420</v>
      </c>
      <c r="B24" s="9" t="str">
        <f>事業所一覧!B225</f>
        <v>リールスメイト茨木郡</v>
      </c>
      <c r="C24" s="10" t="str">
        <f>事業所一覧!C225</f>
        <v>072-647-2921</v>
      </c>
      <c r="D24" s="10" t="str">
        <f>事業所一覧!D225</f>
        <v>072-647-2922</v>
      </c>
      <c r="E24" s="10" t="str">
        <f>事業所一覧!E225</f>
        <v>567-0072</v>
      </c>
      <c r="F24" s="9" t="str">
        <f>事業所一覧!F225</f>
        <v>茨木市郡五丁目22番34号ブランドール山中１階</v>
      </c>
      <c r="G24" s="9" t="str">
        <f>事業所一覧!G225</f>
        <v>株式会社ケア２１</v>
      </c>
      <c r="H24" s="10" t="str">
        <f>事業所一覧!H225</f>
        <v>●</v>
      </c>
      <c r="I24" s="10">
        <f>事業所一覧!I225</f>
        <v>10</v>
      </c>
      <c r="J24" s="10">
        <f>事業所一覧!J225</f>
        <v>0</v>
      </c>
      <c r="K24" s="10" t="str">
        <f>事業所一覧!K225</f>
        <v>●</v>
      </c>
      <c r="L24" s="10">
        <f>事業所一覧!L225</f>
        <v>10</v>
      </c>
      <c r="M24" s="10">
        <f>事業所一覧!M225</f>
        <v>0</v>
      </c>
      <c r="N24" s="10">
        <f>事業所一覧!N225</f>
        <v>0</v>
      </c>
    </row>
    <row r="25" spans="1:14" ht="30" customHeight="1" x14ac:dyDescent="0.2">
      <c r="A25" s="10">
        <f>事業所一覧!A226</f>
        <v>2754220438</v>
      </c>
      <c r="B25" s="9" t="str">
        <f>事業所一覧!B226</f>
        <v>リールスメディカル茨木玉島台</v>
      </c>
      <c r="C25" s="10" t="str">
        <f>事業所一覧!C226</f>
        <v>072-655-9821</v>
      </c>
      <c r="D25" s="10" t="str">
        <f>事業所一覧!D226</f>
        <v>072-655-9822</v>
      </c>
      <c r="E25" s="10" t="str">
        <f>事業所一覧!E226</f>
        <v>567-0850</v>
      </c>
      <c r="F25" s="9" t="str">
        <f>事業所一覧!F226</f>
        <v>茨木市真砂玉島台５番９号ポルトボヌール１階</v>
      </c>
      <c r="G25" s="9" t="str">
        <f>事業所一覧!G226</f>
        <v>株式会社ケア２１</v>
      </c>
      <c r="H25" s="10" t="str">
        <f>事業所一覧!H226</f>
        <v>☆</v>
      </c>
      <c r="I25" s="10">
        <f>事業所一覧!I226</f>
        <v>5</v>
      </c>
      <c r="J25" s="10">
        <f>事業所一覧!J226</f>
        <v>0</v>
      </c>
      <c r="K25" s="10" t="str">
        <f>事業所一覧!K226</f>
        <v>☆</v>
      </c>
      <c r="L25" s="10">
        <f>事業所一覧!L226</f>
        <v>5</v>
      </c>
      <c r="M25" s="10">
        <f>事業所一覧!M226</f>
        <v>0</v>
      </c>
      <c r="N25" s="10">
        <f>事業所一覧!N226</f>
        <v>0</v>
      </c>
    </row>
    <row r="26" spans="1:14" ht="30" customHeight="1" x14ac:dyDescent="0.2">
      <c r="A26" s="10">
        <f>事業所一覧!A227</f>
        <v>2754220446</v>
      </c>
      <c r="B26" s="9" t="str">
        <f>事業所一覧!B227</f>
        <v>放課後等デイサービス　ナーチャーハーツ</v>
      </c>
      <c r="C26" s="10" t="str">
        <f>事業所一覧!C227</f>
        <v>072-665-8300</v>
      </c>
      <c r="D26" s="10" t="str">
        <f>事業所一覧!D227</f>
        <v>072-665-8302</v>
      </c>
      <c r="E26" s="10" t="str">
        <f>事業所一覧!E227</f>
        <v>567-0805</v>
      </c>
      <c r="F26" s="9" t="str">
        <f>事業所一覧!F227</f>
        <v>茨木市橋の内二丁目２番26号クボタコーポ１階</v>
      </c>
      <c r="G26" s="9" t="str">
        <f>事業所一覧!G227</f>
        <v>株式会社ナーチャーハーツ</v>
      </c>
      <c r="H26" s="10">
        <f>事業所一覧!H227</f>
        <v>0</v>
      </c>
      <c r="I26" s="10">
        <f>事業所一覧!I227</f>
        <v>0</v>
      </c>
      <c r="J26" s="10">
        <f>事業所一覧!J227</f>
        <v>0</v>
      </c>
      <c r="K26" s="10" t="str">
        <f>事業所一覧!K227</f>
        <v>●</v>
      </c>
      <c r="L26" s="10">
        <f>事業所一覧!L227</f>
        <v>10</v>
      </c>
      <c r="M26" s="10">
        <f>事業所一覧!M227</f>
        <v>0</v>
      </c>
      <c r="N26" s="10">
        <f>事業所一覧!N227</f>
        <v>0</v>
      </c>
    </row>
    <row r="27" spans="1:14" ht="30" customHeight="1" x14ac:dyDescent="0.2">
      <c r="A27" s="10">
        <f>事業所一覧!A228</f>
        <v>2750920312</v>
      </c>
      <c r="B27" s="9" t="str">
        <f>事業所一覧!B228</f>
        <v>プレインジム茨木駅前教室</v>
      </c>
      <c r="C27" s="10" t="str">
        <f>事業所一覧!C228</f>
        <v>072-668-6860</v>
      </c>
      <c r="D27" s="10" t="str">
        <f>事業所一覧!D228</f>
        <v>072-344-5219</v>
      </c>
      <c r="E27" s="10" t="str">
        <f>事業所一覧!E228</f>
        <v>567-0882</v>
      </c>
      <c r="F27" s="9" t="str">
        <f>事業所一覧!F228</f>
        <v>茨木市元町１番９号</v>
      </c>
      <c r="G27" s="9" t="str">
        <f>事業所一覧!G228</f>
        <v>株式会社プレイン</v>
      </c>
      <c r="H27" s="10" t="str">
        <f>事業所一覧!H228</f>
        <v>●</v>
      </c>
      <c r="I27" s="10">
        <f>事業所一覧!I228</f>
        <v>10</v>
      </c>
      <c r="J27" s="10">
        <f>事業所一覧!J228</f>
        <v>0</v>
      </c>
      <c r="K27" s="10" t="str">
        <f>事業所一覧!K228</f>
        <v>●</v>
      </c>
      <c r="L27" s="10">
        <f>事業所一覧!L228</f>
        <v>10</v>
      </c>
      <c r="M27" s="10">
        <f>事業所一覧!M228</f>
        <v>0</v>
      </c>
      <c r="N27" s="10">
        <f>事業所一覧!N228</f>
        <v>0</v>
      </c>
    </row>
    <row r="28" spans="1:14" ht="30" customHeight="1" x14ac:dyDescent="0.2">
      <c r="A28" s="10">
        <f>事業所一覧!A229</f>
        <v>2754220487</v>
      </c>
      <c r="B28" s="9" t="str">
        <f>事業所一覧!B229</f>
        <v>YCCもこもこ茨木・吹田教室</v>
      </c>
      <c r="C28" s="10" t="str">
        <f>事業所一覧!C229</f>
        <v>072-646-7727</v>
      </c>
      <c r="D28" s="10" t="str">
        <f>事業所一覧!D229</f>
        <v>072-646-9022</v>
      </c>
      <c r="E28" s="10" t="str">
        <f>事業所一覧!E229</f>
        <v>567-0042</v>
      </c>
      <c r="F28" s="9" t="str">
        <f>事業所一覧!F229</f>
        <v>茨木市宇野辺二丁目13番10号</v>
      </c>
      <c r="G28" s="9" t="str">
        <f>事業所一覧!G229</f>
        <v>Ｓｕｎｎｙ　Ｌａｂ株式会社</v>
      </c>
      <c r="H28" s="10" t="str">
        <f>事業所一覧!H229</f>
        <v>●</v>
      </c>
      <c r="I28" s="10">
        <f>事業所一覧!I229</f>
        <v>10</v>
      </c>
      <c r="J28" s="10">
        <f>事業所一覧!J229</f>
        <v>0</v>
      </c>
      <c r="K28" s="10" t="str">
        <f>事業所一覧!K229</f>
        <v>●</v>
      </c>
      <c r="L28" s="10">
        <f>事業所一覧!L229</f>
        <v>10</v>
      </c>
      <c r="M28" s="10">
        <f>事業所一覧!M229</f>
        <v>0</v>
      </c>
      <c r="N28" s="10">
        <f>事業所一覧!N229</f>
        <v>0</v>
      </c>
    </row>
    <row r="29" spans="1:14" ht="30" customHeight="1" x14ac:dyDescent="0.2">
      <c r="A29" s="10">
        <f>事業所一覧!A230</f>
        <v>2754220495</v>
      </c>
      <c r="B29" s="9" t="str">
        <f>事業所一覧!B230</f>
        <v>放課後等デイサービス　ウィズ・ユー茨木</v>
      </c>
      <c r="C29" s="10" t="str">
        <f>事業所一覧!C230</f>
        <v>072-657-8599</v>
      </c>
      <c r="D29" s="10" t="str">
        <f>事業所一覧!D230</f>
        <v>072-657-8599</v>
      </c>
      <c r="E29" s="10" t="str">
        <f>事業所一覧!E230</f>
        <v>567-0852</v>
      </c>
      <c r="F29" s="9" t="str">
        <f>事業所一覧!F230</f>
        <v>茨木市小柳町10番17号グランドハイツ小柳２階201・２・３号</v>
      </c>
      <c r="G29" s="9" t="str">
        <f>事業所一覧!G230</f>
        <v>株式会社Ｅｎｊｏｙ　Ｌｅａｒｎｉｎｇ</v>
      </c>
      <c r="H29" s="10" t="str">
        <f>事業所一覧!H230</f>
        <v>●</v>
      </c>
      <c r="I29" s="10">
        <f>事業所一覧!I230</f>
        <v>10</v>
      </c>
      <c r="J29" s="10">
        <f>事業所一覧!J230</f>
        <v>0</v>
      </c>
      <c r="K29" s="10" t="str">
        <f>事業所一覧!K230</f>
        <v>●</v>
      </c>
      <c r="L29" s="10">
        <f>事業所一覧!L230</f>
        <v>10</v>
      </c>
      <c r="M29" s="10">
        <f>事業所一覧!M230</f>
        <v>0</v>
      </c>
      <c r="N29" s="10">
        <f>事業所一覧!N230</f>
        <v>0</v>
      </c>
    </row>
    <row r="30" spans="1:14" ht="30" customHeight="1" x14ac:dyDescent="0.2">
      <c r="A30" s="10">
        <f>事業所一覧!A231</f>
        <v>2754220503</v>
      </c>
      <c r="B30" s="9" t="str">
        <f>事業所一覧!B231</f>
        <v>放課後等デイサービスかしのき教室</v>
      </c>
      <c r="C30" s="10" t="str">
        <f>事業所一覧!C231</f>
        <v>072-665-9226</v>
      </c>
      <c r="D30" s="10" t="str">
        <f>事業所一覧!D231</f>
        <v>072-665-9226</v>
      </c>
      <c r="E30" s="10" t="str">
        <f>事業所一覧!E231</f>
        <v>567-0803</v>
      </c>
      <c r="F30" s="9" t="str">
        <f>事業所一覧!F231</f>
        <v>茨木市大手町８番13号日本医科薬品(株)ビルディング403</v>
      </c>
      <c r="G30" s="9" t="str">
        <f>事業所一覧!G231</f>
        <v>一般社団法人Ｎｅｘｔ　Ｃｕｒｅ</v>
      </c>
      <c r="H30" s="10" t="str">
        <f>事業所一覧!H231</f>
        <v>●</v>
      </c>
      <c r="I30" s="10">
        <f>事業所一覧!I231</f>
        <v>10</v>
      </c>
      <c r="J30" s="10">
        <f>事業所一覧!J231</f>
        <v>0</v>
      </c>
      <c r="K30" s="10" t="str">
        <f>事業所一覧!K231</f>
        <v>●</v>
      </c>
      <c r="L30" s="10">
        <f>事業所一覧!L231</f>
        <v>10</v>
      </c>
      <c r="M30" s="10">
        <f>事業所一覧!M231</f>
        <v>0</v>
      </c>
      <c r="N30" s="10">
        <f>事業所一覧!N231</f>
        <v>0</v>
      </c>
    </row>
    <row r="31" spans="1:14" ht="30" customHeight="1" x14ac:dyDescent="0.2">
      <c r="A31" s="10">
        <f>事業所一覧!A232</f>
        <v>2754220529</v>
      </c>
      <c r="B31" s="9" t="str">
        <f>事業所一覧!B232</f>
        <v>運動療育スタジオｓｐａｒｋ南茨木</v>
      </c>
      <c r="C31" s="10" t="str">
        <f>事業所一覧!C232</f>
        <v>072-625-3809</v>
      </c>
      <c r="D31" s="10" t="str">
        <f>事業所一覧!D232</f>
        <v>072-625-3810</v>
      </c>
      <c r="E31" s="10" t="str">
        <f>事業所一覧!E232</f>
        <v>567-0876</v>
      </c>
      <c r="F31" s="9" t="str">
        <f>事業所一覧!F232</f>
        <v>茨木市天王二丁目５番10号阪急グリーンプラザ２階Ａ区画</v>
      </c>
      <c r="G31" s="9" t="str">
        <f>事業所一覧!G232</f>
        <v>株式会社クーバル・ウエルケア</v>
      </c>
      <c r="H31" s="10" t="str">
        <f>事業所一覧!H232</f>
        <v>●</v>
      </c>
      <c r="I31" s="10">
        <f>事業所一覧!I232</f>
        <v>10</v>
      </c>
      <c r="J31" s="10">
        <f>事業所一覧!J232</f>
        <v>0</v>
      </c>
      <c r="K31" s="10" t="str">
        <f>事業所一覧!K232</f>
        <v>●</v>
      </c>
      <c r="L31" s="10">
        <f>事業所一覧!L232</f>
        <v>10</v>
      </c>
      <c r="M31" s="10">
        <f>事業所一覧!M232</f>
        <v>0</v>
      </c>
      <c r="N31" s="10">
        <f>事業所一覧!N232</f>
        <v>0</v>
      </c>
    </row>
    <row r="32" spans="1:14" ht="30" customHeight="1" x14ac:dyDescent="0.2">
      <c r="A32" s="10">
        <f>事業所一覧!A233</f>
        <v>2754220537</v>
      </c>
      <c r="B32" s="9" t="str">
        <f>事業所一覧!B233</f>
        <v>Ｌｉｅｎ茨木</v>
      </c>
      <c r="C32" s="10" t="str">
        <f>事業所一覧!C233</f>
        <v>072-631-2007</v>
      </c>
      <c r="D32" s="10" t="str">
        <f>事業所一覧!D233</f>
        <v>072-631-2008</v>
      </c>
      <c r="E32" s="10" t="str">
        <f>事業所一覧!E233</f>
        <v>567-0818</v>
      </c>
      <c r="F32" s="9" t="str">
        <f>事業所一覧!F233</f>
        <v>茨木市本町６番８号ナカヤビル１階</v>
      </c>
      <c r="G32" s="9" t="str">
        <f>事業所一覧!G233</f>
        <v>一般社団法人Ｅｖｅｒ　Ｇｒｅｅｎ</v>
      </c>
      <c r="H32" s="10" t="str">
        <f>事業所一覧!H233</f>
        <v>☆</v>
      </c>
      <c r="I32" s="10">
        <f>事業所一覧!I233</f>
        <v>5</v>
      </c>
      <c r="J32" s="10">
        <f>事業所一覧!J233</f>
        <v>0</v>
      </c>
      <c r="K32" s="10" t="str">
        <f>事業所一覧!K233</f>
        <v>☆</v>
      </c>
      <c r="L32" s="10">
        <f>事業所一覧!L233</f>
        <v>5</v>
      </c>
      <c r="M32" s="10">
        <f>事業所一覧!M233</f>
        <v>0</v>
      </c>
      <c r="N32" s="10">
        <f>事業所一覧!N233</f>
        <v>0</v>
      </c>
    </row>
    <row r="33" spans="1:14" ht="30" customHeight="1" x14ac:dyDescent="0.2">
      <c r="A33" s="10">
        <f>事業所一覧!A234</f>
        <v>2754220545</v>
      </c>
      <c r="B33" s="9" t="str">
        <f>事業所一覧!B234</f>
        <v>社会体験スタジオＳｋｉｌｌｓ南茨木</v>
      </c>
      <c r="C33" s="10" t="str">
        <f>事業所一覧!C234</f>
        <v>072-645-4962</v>
      </c>
      <c r="D33" s="10" t="str">
        <f>事業所一覧!D234</f>
        <v>072-645-4960</v>
      </c>
      <c r="E33" s="10" t="str">
        <f>事業所一覧!E234</f>
        <v>567-0876</v>
      </c>
      <c r="F33" s="9" t="str">
        <f>事業所一覧!F234</f>
        <v>茨木市天王二丁目５番１０号阪急グリーンプラザ２階Ｂ区画</v>
      </c>
      <c r="G33" s="9" t="str">
        <f>事業所一覧!G234</f>
        <v>株式会社クーバルＣ３</v>
      </c>
      <c r="H33" s="10" t="str">
        <f>事業所一覧!H234</f>
        <v>●</v>
      </c>
      <c r="I33" s="10">
        <f>事業所一覧!I234</f>
        <v>10</v>
      </c>
      <c r="J33" s="10">
        <f>事業所一覧!J234</f>
        <v>0</v>
      </c>
      <c r="K33" s="10" t="str">
        <f>事業所一覧!K234</f>
        <v>●</v>
      </c>
      <c r="L33" s="10">
        <f>事業所一覧!L234</f>
        <v>10</v>
      </c>
      <c r="M33" s="10">
        <f>事業所一覧!M234</f>
        <v>0</v>
      </c>
      <c r="N33" s="10">
        <f>事業所一覧!N234</f>
        <v>0</v>
      </c>
    </row>
    <row r="34" spans="1:14" ht="30" customHeight="1" x14ac:dyDescent="0.2">
      <c r="A34" s="10">
        <f>事業所一覧!A235</f>
        <v>2754220552</v>
      </c>
      <c r="B34" s="9" t="str">
        <f>事業所一覧!B235</f>
        <v>なないろＳｔｕｄｙ</v>
      </c>
      <c r="C34" s="10" t="str">
        <f>事業所一覧!C235</f>
        <v>072-646-5818</v>
      </c>
      <c r="D34" s="10" t="str">
        <f>事業所一覧!D235</f>
        <v>072-646-6239</v>
      </c>
      <c r="E34" s="10" t="str">
        <f>事業所一覧!E235</f>
        <v>567-0031</v>
      </c>
      <c r="F34" s="9" t="str">
        <f>事業所一覧!F235</f>
        <v>茨木市春日四丁目５番11号　サンハイツ穂積102号室</v>
      </c>
      <c r="G34" s="9" t="str">
        <f>事業所一覧!G235</f>
        <v>株式会社ドリームリンク</v>
      </c>
      <c r="H34" s="10" t="str">
        <f>事業所一覧!H235</f>
        <v>●</v>
      </c>
      <c r="I34" s="10">
        <f>事業所一覧!I235</f>
        <v>10</v>
      </c>
      <c r="J34" s="10">
        <f>事業所一覧!J235</f>
        <v>0</v>
      </c>
      <c r="K34" s="10" t="str">
        <f>事業所一覧!K235</f>
        <v>●</v>
      </c>
      <c r="L34" s="10">
        <f>事業所一覧!L235</f>
        <v>10</v>
      </c>
      <c r="M34" s="10">
        <f>事業所一覧!M235</f>
        <v>0</v>
      </c>
      <c r="N34" s="10">
        <f>事業所一覧!N235</f>
        <v>0</v>
      </c>
    </row>
    <row r="35" spans="1:14" ht="30" customHeight="1" x14ac:dyDescent="0.2">
      <c r="A35" s="10">
        <f>事業所一覧!A236</f>
        <v>2754220560</v>
      </c>
      <c r="B35" s="9" t="str">
        <f>事業所一覧!B236</f>
        <v>なないろＫｉｄｓ２ｎｄ</v>
      </c>
      <c r="C35" s="10" t="str">
        <f>事業所一覧!C236</f>
        <v>072-697-9411</v>
      </c>
      <c r="D35" s="10" t="str">
        <f>事業所一覧!D236</f>
        <v>072-697-9878</v>
      </c>
      <c r="E35" s="10" t="str">
        <f>事業所一覧!E236</f>
        <v>567-0031</v>
      </c>
      <c r="F35" s="9" t="str">
        <f>事業所一覧!F236</f>
        <v>茨木市春日三丁目14番41号　メゾン春日101号室</v>
      </c>
      <c r="G35" s="9" t="str">
        <f>事業所一覧!G236</f>
        <v>株式会社ドリームリンクプラス</v>
      </c>
      <c r="H35" s="10" t="str">
        <f>事業所一覧!H236</f>
        <v>●</v>
      </c>
      <c r="I35" s="10">
        <f>事業所一覧!I236</f>
        <v>10</v>
      </c>
      <c r="J35" s="10">
        <f>事業所一覧!J236</f>
        <v>0</v>
      </c>
      <c r="K35" s="10" t="str">
        <f>事業所一覧!K236</f>
        <v>●</v>
      </c>
      <c r="L35" s="10">
        <f>事業所一覧!L236</f>
        <v>10</v>
      </c>
      <c r="M35" s="10">
        <f>事業所一覧!M236</f>
        <v>0</v>
      </c>
      <c r="N35" s="10">
        <f>事業所一覧!N236</f>
        <v>0</v>
      </c>
    </row>
    <row r="36" spans="1:14" ht="30" customHeight="1" x14ac:dyDescent="0.2">
      <c r="A36" s="10">
        <f>事業所一覧!A237</f>
        <v>2754220578</v>
      </c>
      <c r="B36" s="9" t="str">
        <f>事業所一覧!B237</f>
        <v>こどもサポート教室「きらり」阪急茨木校</v>
      </c>
      <c r="C36" s="10" t="str">
        <f>事業所一覧!C237</f>
        <v>072-621-1255</v>
      </c>
      <c r="D36" s="10" t="str">
        <f>事業所一覧!D237</f>
        <v>072-621-1255</v>
      </c>
      <c r="E36" s="10" t="str">
        <f>事業所一覧!E237</f>
        <v>567-0816</v>
      </c>
      <c r="F36" s="9" t="str">
        <f>事業所一覧!F237</f>
        <v>茨木市永代町８番８号国里メディカルビル５Ｆ502号503号</v>
      </c>
      <c r="G36" s="9" t="str">
        <f>事業所一覧!G237</f>
        <v>株式会社クラ・ゼミ</v>
      </c>
      <c r="H36" s="10" t="str">
        <f>事業所一覧!H237</f>
        <v>●</v>
      </c>
      <c r="I36" s="10">
        <f>事業所一覧!I237</f>
        <v>10</v>
      </c>
      <c r="J36" s="10">
        <f>事業所一覧!J237</f>
        <v>0</v>
      </c>
      <c r="K36" s="10" t="str">
        <f>事業所一覧!K237</f>
        <v>●</v>
      </c>
      <c r="L36" s="10">
        <f>事業所一覧!L237</f>
        <v>10</v>
      </c>
      <c r="M36" s="10">
        <f>事業所一覧!M237</f>
        <v>0</v>
      </c>
      <c r="N36" s="10">
        <f>事業所一覧!N237</f>
        <v>0</v>
      </c>
    </row>
    <row r="37" spans="1:14" ht="30" customHeight="1" x14ac:dyDescent="0.2">
      <c r="A37" s="10">
        <f>事業所一覧!A238</f>
        <v>2754220586</v>
      </c>
      <c r="B37" s="9" t="str">
        <f>事業所一覧!B238</f>
        <v>えんりっち安威</v>
      </c>
      <c r="C37" s="10" t="str">
        <f>事業所一覧!C238</f>
        <v>072-665-4343</v>
      </c>
      <c r="D37" s="10" t="str">
        <f>事業所一覧!D238</f>
        <v>072-665-4342</v>
      </c>
      <c r="E37" s="10" t="str">
        <f>事業所一覧!E238</f>
        <v>567-0007</v>
      </c>
      <c r="F37" s="9" t="str">
        <f>事業所一覧!F238</f>
        <v>茨木市南安威二丁目６番20号田中ビル２階東店舗</v>
      </c>
      <c r="G37" s="9" t="str">
        <f>事業所一覧!G238</f>
        <v>ＥｎＲｉｃｈ合同会社</v>
      </c>
      <c r="H37" s="10" t="str">
        <f>事業所一覧!H238</f>
        <v>●</v>
      </c>
      <c r="I37" s="10">
        <f>事業所一覧!I238</f>
        <v>10</v>
      </c>
      <c r="J37" s="10">
        <f>事業所一覧!J238</f>
        <v>0</v>
      </c>
      <c r="K37" s="10" t="str">
        <f>事業所一覧!K238</f>
        <v>●</v>
      </c>
      <c r="L37" s="10">
        <f>事業所一覧!L238</f>
        <v>10</v>
      </c>
      <c r="M37" s="10" t="str">
        <f>事業所一覧!M238</f>
        <v>●</v>
      </c>
      <c r="N37" s="10">
        <f>事業所一覧!N238</f>
        <v>0</v>
      </c>
    </row>
    <row r="38" spans="1:14" ht="30" customHeight="1" x14ac:dyDescent="0.2">
      <c r="A38" s="10">
        <f>事業所一覧!A239</f>
        <v>2754220594</v>
      </c>
      <c r="B38" s="9" t="str">
        <f>事業所一覧!B239</f>
        <v>あぽろ放課後等支援事業所</v>
      </c>
      <c r="C38" s="10" t="str">
        <f>事業所一覧!C239</f>
        <v>072-646-7428</v>
      </c>
      <c r="D38" s="10" t="str">
        <f>事業所一覧!D239</f>
        <v>072-646-7429</v>
      </c>
      <c r="E38" s="10" t="str">
        <f>事業所一覧!E239</f>
        <v>567-0831</v>
      </c>
      <c r="F38" s="9" t="str">
        <f>事業所一覧!F239</f>
        <v>茨木市鮎川二丁目32番25号アライブ21　102号</v>
      </c>
      <c r="G38" s="9" t="str">
        <f>事業所一覧!G239</f>
        <v>ＵＮＩＸ株式会社</v>
      </c>
      <c r="H38" s="10">
        <f>事業所一覧!H239</f>
        <v>0</v>
      </c>
      <c r="I38" s="10">
        <f>事業所一覧!I239</f>
        <v>0</v>
      </c>
      <c r="J38" s="10">
        <f>事業所一覧!J239</f>
        <v>0</v>
      </c>
      <c r="K38" s="10" t="str">
        <f>事業所一覧!K239</f>
        <v>●</v>
      </c>
      <c r="L38" s="10">
        <f>事業所一覧!L239</f>
        <v>10</v>
      </c>
      <c r="M38" s="10">
        <f>事業所一覧!M239</f>
        <v>0</v>
      </c>
      <c r="N38" s="10">
        <f>事業所一覧!N239</f>
        <v>0</v>
      </c>
    </row>
    <row r="39" spans="1:14" ht="30" customHeight="1" x14ac:dyDescent="0.2">
      <c r="A39" s="10">
        <f>事業所一覧!A240</f>
        <v>2754220602</v>
      </c>
      <c r="B39" s="9" t="str">
        <f>事業所一覧!B240</f>
        <v>児童デイサービス　みのり</v>
      </c>
      <c r="C39" s="10" t="str">
        <f>事業所一覧!C240</f>
        <v>０７２－６４８－７４４７</v>
      </c>
      <c r="D39" s="10" t="str">
        <f>事業所一覧!D240</f>
        <v>０７２－６４６－８００３</v>
      </c>
      <c r="E39" s="10" t="str">
        <f>事業所一覧!E240</f>
        <v>567-0817</v>
      </c>
      <c r="F39" s="9" t="str">
        <f>事業所一覧!F240</f>
        <v>茨木市別院町７番５号　三友ビル３階302号</v>
      </c>
      <c r="G39" s="9" t="str">
        <f>事業所一覧!G240</f>
        <v>株式会社　ｍｅ</v>
      </c>
      <c r="H39" s="10" t="str">
        <f>事業所一覧!H240</f>
        <v>☆</v>
      </c>
      <c r="I39" s="10">
        <f>事業所一覧!I240</f>
        <v>5</v>
      </c>
      <c r="J39" s="10" t="str">
        <f>事業所一覧!J240</f>
        <v>●</v>
      </c>
      <c r="K39" s="10" t="str">
        <f>事業所一覧!K240</f>
        <v>☆</v>
      </c>
      <c r="L39" s="10">
        <f>事業所一覧!L240</f>
        <v>5</v>
      </c>
      <c r="M39" s="10">
        <f>事業所一覧!M240</f>
        <v>0</v>
      </c>
      <c r="N39" s="10">
        <f>事業所一覧!N240</f>
        <v>0</v>
      </c>
    </row>
    <row r="40" spans="1:14" ht="30" customHeight="1" x14ac:dyDescent="0.2">
      <c r="A40" s="10">
        <f>事業所一覧!A241</f>
        <v>2754220610</v>
      </c>
      <c r="B40" s="9" t="str">
        <f>事業所一覧!B241</f>
        <v>ＬＩＴＡＬＩＣＯジュニア茨木教室</v>
      </c>
      <c r="C40" s="10" t="str">
        <f>事業所一覧!C241</f>
        <v>072-645-8250</v>
      </c>
      <c r="D40" s="10" t="str">
        <f>事業所一覧!D241</f>
        <v>072-645-8251</v>
      </c>
      <c r="E40" s="10" t="str">
        <f>事業所一覧!E241</f>
        <v>567-0031</v>
      </c>
      <c r="F40" s="9" t="str">
        <f>事業所一覧!F241</f>
        <v>茨木市春日二丁目２番12号　茨木セントラルビル301</v>
      </c>
      <c r="G40" s="9" t="str">
        <f>事業所一覧!G241</f>
        <v>株式会社LITALICOパートナーズ</v>
      </c>
      <c r="H40" s="10" t="str">
        <f>事業所一覧!H241</f>
        <v>●</v>
      </c>
      <c r="I40" s="10">
        <f>事業所一覧!I241</f>
        <v>10</v>
      </c>
      <c r="J40" s="10">
        <f>事業所一覧!J241</f>
        <v>0</v>
      </c>
      <c r="K40" s="10">
        <f>事業所一覧!K241</f>
        <v>0</v>
      </c>
      <c r="L40" s="10">
        <f>事業所一覧!L241</f>
        <v>0</v>
      </c>
      <c r="M40" s="10" t="str">
        <f>事業所一覧!M241</f>
        <v>●</v>
      </c>
      <c r="N40" s="10">
        <f>事業所一覧!N241</f>
        <v>0</v>
      </c>
    </row>
    <row r="41" spans="1:14" ht="30" customHeight="1" x14ac:dyDescent="0.2">
      <c r="A41" s="10">
        <f>事業所一覧!A242</f>
        <v>2754220628</v>
      </c>
      <c r="B41" s="9" t="str">
        <f>事業所一覧!B242</f>
        <v>アスト体操クラブ　児童発達支援・放課後等デイサービス</v>
      </c>
      <c r="C41" s="10" t="str">
        <f>事業所一覧!C242</f>
        <v>072-635-2011</v>
      </c>
      <c r="D41" s="10" t="str">
        <f>事業所一覧!D242</f>
        <v>072-635-2015</v>
      </c>
      <c r="E41" s="10" t="str">
        <f>事業所一覧!E242</f>
        <v>567^0897</v>
      </c>
      <c r="F41" s="9" t="str">
        <f>事業所一覧!F242</f>
        <v>茨木市主原町５番15号シャン・リ・フォーレビル１階</v>
      </c>
      <c r="G41" s="9" t="str">
        <f>事業所一覧!G242</f>
        <v>プロードス株式会社</v>
      </c>
      <c r="H41" s="10" t="str">
        <f>事業所一覧!H242</f>
        <v>●</v>
      </c>
      <c r="I41" s="10">
        <f>事業所一覧!I242</f>
        <v>10</v>
      </c>
      <c r="J41" s="10">
        <f>事業所一覧!J242</f>
        <v>0</v>
      </c>
      <c r="K41" s="10" t="str">
        <f>事業所一覧!K242</f>
        <v>●</v>
      </c>
      <c r="L41" s="10">
        <f>事業所一覧!L242</f>
        <v>10</v>
      </c>
      <c r="M41" s="10">
        <f>事業所一覧!M242</f>
        <v>0</v>
      </c>
      <c r="N41" s="10">
        <f>事業所一覧!N242</f>
        <v>0</v>
      </c>
    </row>
    <row r="42" spans="1:14" ht="30" customHeight="1" x14ac:dyDescent="0.2">
      <c r="A42" s="10">
        <f>事業所一覧!A243</f>
        <v>2754220636</v>
      </c>
      <c r="B42" s="9" t="str">
        <f>事業所一覧!B243</f>
        <v>ハグマザリー</v>
      </c>
      <c r="C42" s="10" t="str">
        <f>事業所一覧!C243</f>
        <v>070-8581-8418</v>
      </c>
      <c r="D42" s="10" t="str">
        <f>事業所一覧!D243</f>
        <v>-</v>
      </c>
      <c r="E42" s="10" t="str">
        <f>事業所一覧!E243</f>
        <v>567-0009</v>
      </c>
      <c r="F42" s="9" t="str">
        <f>事業所一覧!F243</f>
        <v>茨木市山手台七丁目8番3号</v>
      </c>
      <c r="G42" s="9" t="str">
        <f>事業所一覧!G243</f>
        <v>合同会社　Ｉマザリー</v>
      </c>
      <c r="H42" s="10">
        <f>事業所一覧!H243</f>
        <v>0</v>
      </c>
      <c r="I42" s="10">
        <f>事業所一覧!I243</f>
        <v>0</v>
      </c>
      <c r="J42" s="10">
        <f>事業所一覧!J243</f>
        <v>0</v>
      </c>
      <c r="K42" s="10" t="str">
        <f>事業所一覧!K243</f>
        <v>☆</v>
      </c>
      <c r="L42" s="10">
        <f>事業所一覧!L243</f>
        <v>5</v>
      </c>
      <c r="M42" s="10">
        <f>事業所一覧!M243</f>
        <v>0</v>
      </c>
      <c r="N42" s="10">
        <f>事業所一覧!N243</f>
        <v>0</v>
      </c>
    </row>
    <row r="43" spans="1:14" ht="30" customHeight="1" x14ac:dyDescent="0.2">
      <c r="A43" s="10">
        <f>事業所一覧!A244</f>
        <v>2754220644</v>
      </c>
      <c r="B43" s="9" t="str">
        <f>事業所一覧!B244</f>
        <v>リールきっず朋</v>
      </c>
      <c r="C43" s="10" t="str">
        <f>事業所一覧!C244</f>
        <v>072-636-6220</v>
      </c>
      <c r="D43" s="10" t="str">
        <f>事業所一覧!D244</f>
        <v>072-636-6221</v>
      </c>
      <c r="E43" s="10" t="str">
        <f>事業所一覧!E244</f>
        <v>567-0851</v>
      </c>
      <c r="F43" s="9" t="str">
        <f>事業所一覧!F244</f>
        <v>茨木市真砂二丁目16番15号　ヌーヴェルハイム１階</v>
      </c>
      <c r="G43" s="9" t="str">
        <f>事業所一覧!G244</f>
        <v>一般社団法人　幸朋樹</v>
      </c>
      <c r="H43" s="10" t="str">
        <f>事業所一覧!H244</f>
        <v>●</v>
      </c>
      <c r="I43" s="10">
        <f>事業所一覧!I244</f>
        <v>10</v>
      </c>
      <c r="J43" s="10">
        <f>事業所一覧!J244</f>
        <v>0</v>
      </c>
      <c r="K43" s="10" t="str">
        <f>事業所一覧!K244</f>
        <v>●</v>
      </c>
      <c r="L43" s="10">
        <f>事業所一覧!L244</f>
        <v>10</v>
      </c>
      <c r="M43" s="10">
        <f>事業所一覧!M244</f>
        <v>0</v>
      </c>
      <c r="N43" s="10">
        <f>事業所一覧!N244</f>
        <v>0</v>
      </c>
    </row>
    <row r="44" spans="1:14" ht="30" customHeight="1" x14ac:dyDescent="0.2">
      <c r="A44" s="10">
        <f>事業所一覧!A245</f>
        <v>2754220651</v>
      </c>
      <c r="B44" s="9" t="str">
        <f>事業所一覧!B245</f>
        <v>なないろＳｔｕｄｙ２ｎｄ</v>
      </c>
      <c r="C44" s="10" t="str">
        <f>事業所一覧!C245</f>
        <v>072-648-5471</v>
      </c>
      <c r="D44" s="10" t="str">
        <f>事業所一覧!D245</f>
        <v>072-648-5709</v>
      </c>
      <c r="E44" s="10" t="str">
        <f>事業所一覧!E245</f>
        <v>567-0818</v>
      </c>
      <c r="F44" s="9" t="str">
        <f>事業所一覧!F245</f>
        <v>茨木市本町６番13号マプログレイスⅡ１階</v>
      </c>
      <c r="G44" s="9" t="str">
        <f>事業所一覧!G245</f>
        <v>株式会社ドリームリンク</v>
      </c>
      <c r="H44" s="10" t="str">
        <f>事業所一覧!H245</f>
        <v>●</v>
      </c>
      <c r="I44" s="10">
        <f>事業所一覧!I245</f>
        <v>10</v>
      </c>
      <c r="J44" s="10">
        <f>事業所一覧!J245</f>
        <v>0</v>
      </c>
      <c r="K44" s="10" t="str">
        <f>事業所一覧!K245</f>
        <v>●</v>
      </c>
      <c r="L44" s="10">
        <f>事業所一覧!L245</f>
        <v>10</v>
      </c>
      <c r="M44" s="10">
        <f>事業所一覧!M245</f>
        <v>0</v>
      </c>
      <c r="N44" s="10">
        <f>事業所一覧!N245</f>
        <v>0</v>
      </c>
    </row>
    <row r="45" spans="1:14" ht="30" customHeight="1" x14ac:dyDescent="0.2">
      <c r="A45" s="10">
        <f>事業所一覧!A246</f>
        <v>2754220669</v>
      </c>
      <c r="B45" s="9" t="str">
        <f>事業所一覧!B246</f>
        <v>スリーケアこどもセンター</v>
      </c>
      <c r="C45" s="10" t="str">
        <f>事業所一覧!C246</f>
        <v>072-664-1233</v>
      </c>
      <c r="D45" s="10" t="str">
        <f>事業所一覧!D246</f>
        <v>072-663-5564</v>
      </c>
      <c r="E45" s="10" t="str">
        <f>事業所一覧!E246</f>
        <v>567-0851</v>
      </c>
      <c r="F45" s="9" t="str">
        <f>事業所一覧!F246</f>
        <v>茨木市鮎川二丁目32番25号　アライブ21　104</v>
      </c>
      <c r="G45" s="9" t="str">
        <f>事業所一覧!G246</f>
        <v>合同会社アポージオ</v>
      </c>
      <c r="H45" s="10" t="str">
        <f>事業所一覧!H246</f>
        <v>●</v>
      </c>
      <c r="I45" s="10">
        <f>事業所一覧!I246</f>
        <v>10</v>
      </c>
      <c r="J45" s="10">
        <f>事業所一覧!J246</f>
        <v>0</v>
      </c>
      <c r="K45" s="10" t="str">
        <f>事業所一覧!K246</f>
        <v>●</v>
      </c>
      <c r="L45" s="10">
        <f>事業所一覧!L246</f>
        <v>10</v>
      </c>
      <c r="M45" s="10">
        <f>事業所一覧!M246</f>
        <v>0</v>
      </c>
      <c r="N45" s="10">
        <f>事業所一覧!N246</f>
        <v>0</v>
      </c>
    </row>
    <row r="46" spans="1:14" s="19" customFormat="1" ht="30" customHeight="1" x14ac:dyDescent="0.2">
      <c r="A46" s="10">
        <f>事業所一覧!A247</f>
        <v>2754220685</v>
      </c>
      <c r="B46" s="9" t="str">
        <f>事業所一覧!B247</f>
        <v>ツインズリハビリ児童発達支援・放課後等デイサービス</v>
      </c>
      <c r="C46" s="10" t="str">
        <f>事業所一覧!C247</f>
        <v>072-626-7205</v>
      </c>
      <c r="D46" s="10" t="str">
        <f>事業所一覧!D247</f>
        <v>072-626-7206</v>
      </c>
      <c r="E46" s="10" t="str">
        <f>事業所一覧!E247</f>
        <v>567-0032</v>
      </c>
      <c r="F46" s="9" t="str">
        <f>事業所一覧!F247</f>
        <v>茨木市西駅前町６番36号　ラビアンヌ・エスポワール201号室</v>
      </c>
      <c r="G46" s="9" t="str">
        <f>事業所一覧!G247</f>
        <v>株式会社Twins　family</v>
      </c>
      <c r="H46" s="10" t="str">
        <f>事業所一覧!H247</f>
        <v>●</v>
      </c>
      <c r="I46" s="10">
        <f>事業所一覧!I247</f>
        <v>10</v>
      </c>
      <c r="J46" s="10">
        <f>事業所一覧!J247</f>
        <v>0</v>
      </c>
      <c r="K46" s="10" t="str">
        <f>事業所一覧!K247</f>
        <v>●</v>
      </c>
      <c r="L46" s="10">
        <f>事業所一覧!L247</f>
        <v>10</v>
      </c>
      <c r="M46" s="10" t="str">
        <f>事業所一覧!M247</f>
        <v>●</v>
      </c>
      <c r="N46" s="10">
        <f>事業所一覧!N247</f>
        <v>0</v>
      </c>
    </row>
    <row r="47" spans="1:14" ht="30" customHeight="1" x14ac:dyDescent="0.2">
      <c r="A47" s="10" t="str">
        <f>事業所一覧!A248</f>
        <v>2754220719</v>
      </c>
      <c r="B47" s="9" t="str">
        <f>事業所一覧!B248</f>
        <v>Ａｍｂｉｔｉｏｎ　Ｋｉｄｓ</v>
      </c>
      <c r="C47" s="10" t="str">
        <f>事業所一覧!C248</f>
        <v>０７２－６５７－８９０６</v>
      </c>
      <c r="D47" s="10" t="str">
        <f>事業所一覧!D248</f>
        <v>０７２－６５７－８９０７</v>
      </c>
      <c r="E47" s="10" t="str">
        <f>事業所一覧!E248</f>
        <v>567-0804</v>
      </c>
      <c r="F47" s="9" t="str">
        <f>事業所一覧!F248</f>
        <v>茨木市総持寺台１番11号　ホクセツ・メディカルモール４－Ａ</v>
      </c>
      <c r="G47" s="9" t="str">
        <f>事業所一覧!G248</f>
        <v>ａｍｂｉｔｉｏｎ合同会社</v>
      </c>
      <c r="H47" s="10" t="str">
        <f>事業所一覧!H248</f>
        <v>●</v>
      </c>
      <c r="I47" s="10">
        <f>事業所一覧!I248</f>
        <v>10</v>
      </c>
      <c r="J47" s="10">
        <f>事業所一覧!J248</f>
        <v>0</v>
      </c>
      <c r="K47" s="10" t="str">
        <f>事業所一覧!K248</f>
        <v>●</v>
      </c>
      <c r="L47" s="10">
        <f>事業所一覧!L248</f>
        <v>10</v>
      </c>
      <c r="M47" s="10">
        <f>事業所一覧!M248</f>
        <v>0</v>
      </c>
      <c r="N47" s="10">
        <f>事業所一覧!N248</f>
        <v>0</v>
      </c>
    </row>
    <row r="48" spans="1:14" ht="30" customHeight="1" x14ac:dyDescent="0.2">
      <c r="A48" s="10" t="str">
        <f>事業所一覧!A249</f>
        <v>2754220727</v>
      </c>
      <c r="B48" s="9" t="str">
        <f>事業所一覧!B249</f>
        <v>児童発達支援・放課後等デイサービス　いろどり</v>
      </c>
      <c r="C48" s="10" t="str">
        <f>事業所一覧!C249</f>
        <v>072-657-8312</v>
      </c>
      <c r="D48" s="10" t="str">
        <f>事業所一覧!D249</f>
        <v>072-657-8312</v>
      </c>
      <c r="E48" s="10" t="str">
        <f>事業所一覧!E249</f>
        <v>567-0817</v>
      </c>
      <c r="F48" s="9" t="str">
        <f>事業所一覧!F249</f>
        <v>茨木市別院町６番43号２階</v>
      </c>
      <c r="G48" s="9" t="str">
        <f>事業所一覧!G249</f>
        <v>株式会社ネイヴル</v>
      </c>
      <c r="H48" s="10" t="str">
        <f>事業所一覧!H249</f>
        <v>●</v>
      </c>
      <c r="I48" s="10">
        <f>事業所一覧!I249</f>
        <v>10</v>
      </c>
      <c r="J48" s="10">
        <f>事業所一覧!J249</f>
        <v>0</v>
      </c>
      <c r="K48" s="10" t="str">
        <f>事業所一覧!K249</f>
        <v>●</v>
      </c>
      <c r="L48" s="10">
        <f>事業所一覧!L249</f>
        <v>10</v>
      </c>
      <c r="M48" s="10">
        <f>事業所一覧!M249</f>
        <v>0</v>
      </c>
      <c r="N48" s="10">
        <f>事業所一覧!N249</f>
        <v>0</v>
      </c>
    </row>
    <row r="49" spans="1:14" ht="30" customHeight="1" x14ac:dyDescent="0.2">
      <c r="A49" s="10" t="str">
        <f>事業所一覧!A250</f>
        <v>2754220735</v>
      </c>
      <c r="B49" s="9" t="str">
        <f>事業所一覧!B250</f>
        <v>ツインズリハビリ２ｎｄ児童発達支援・放課後等デイサービス</v>
      </c>
      <c r="C49" s="10" t="str">
        <f>事業所一覧!C250</f>
        <v>072-631-3290</v>
      </c>
      <c r="D49" s="10" t="str">
        <f>事業所一覧!D250</f>
        <v>072-631-3291</v>
      </c>
      <c r="E49" s="10" t="str">
        <f>事業所一覧!E250</f>
        <v>567-0882</v>
      </c>
      <c r="F49" s="9" t="str">
        <f>事業所一覧!F250</f>
        <v>茨木市元町７番６号　野上ビル１Ｆ</v>
      </c>
      <c r="G49" s="9" t="str">
        <f>事業所一覧!G250</f>
        <v>株式会社Ｔｗｉｎｓ　ｆａｍｉｌｙ</v>
      </c>
      <c r="H49" s="10" t="str">
        <f>事業所一覧!H250</f>
        <v>●</v>
      </c>
      <c r="I49" s="10">
        <f>事業所一覧!I250</f>
        <v>10</v>
      </c>
      <c r="J49" s="10">
        <f>事業所一覧!J250</f>
        <v>0</v>
      </c>
      <c r="K49" s="10" t="str">
        <f>事業所一覧!K250</f>
        <v>●</v>
      </c>
      <c r="L49" s="10">
        <f>事業所一覧!L250</f>
        <v>10</v>
      </c>
      <c r="M49" s="10">
        <f>事業所一覧!M250</f>
        <v>0</v>
      </c>
      <c r="N49" s="10">
        <f>事業所一覧!N250</f>
        <v>0</v>
      </c>
    </row>
    <row r="50" spans="1:14" ht="30" customHeight="1" x14ac:dyDescent="0.2">
      <c r="A50" s="10" t="str">
        <f>事業所一覧!A251</f>
        <v>2754220743</v>
      </c>
      <c r="B50" s="9" t="str">
        <f>事業所一覧!B251</f>
        <v>スタサポ茨木校</v>
      </c>
      <c r="C50" s="10" t="str">
        <f>事業所一覧!C251</f>
        <v>072-657-9938</v>
      </c>
      <c r="D50" s="10" t="str">
        <f>事業所一覧!D251</f>
        <v>-</v>
      </c>
      <c r="E50" s="10" t="str">
        <f>事業所一覧!E251</f>
        <v>567-0031</v>
      </c>
      <c r="F50" s="9" t="str">
        <f>事業所一覧!F251</f>
        <v>茨木市春日一丁目５番17号クラインフェルト２階２号室</v>
      </c>
      <c r="G50" s="9" t="str">
        <f>事業所一覧!G251</f>
        <v>ＬａＺｏ株式会社</v>
      </c>
      <c r="H50" s="10" t="str">
        <f>事業所一覧!H251</f>
        <v>●</v>
      </c>
      <c r="I50" s="10">
        <f>事業所一覧!I251</f>
        <v>10</v>
      </c>
      <c r="J50" s="10">
        <f>事業所一覧!J251</f>
        <v>0</v>
      </c>
      <c r="K50" s="10" t="str">
        <f>事業所一覧!K251</f>
        <v>●</v>
      </c>
      <c r="L50" s="10">
        <f>事業所一覧!L251</f>
        <v>10</v>
      </c>
      <c r="M50" s="10">
        <f>事業所一覧!M251</f>
        <v>0</v>
      </c>
      <c r="N50" s="10">
        <f>事業所一覧!N251</f>
        <v>0</v>
      </c>
    </row>
    <row r="51" spans="1:14" ht="30" customHeight="1" x14ac:dyDescent="0.2">
      <c r="A51" s="10" t="str">
        <f>事業所一覧!A252</f>
        <v>2754220750</v>
      </c>
      <c r="B51" s="9" t="str">
        <f>事業所一覧!B252</f>
        <v>コペルプラス　茨木教室</v>
      </c>
      <c r="C51" s="10" t="str">
        <f>事業所一覧!C252</f>
        <v>072-646-5851</v>
      </c>
      <c r="D51" s="10" t="str">
        <f>事業所一覧!D252</f>
        <v>072-646-5852</v>
      </c>
      <c r="E51" s="10" t="str">
        <f>事業所一覧!E252</f>
        <v>567-0888</v>
      </c>
      <c r="F51" s="9" t="str">
        <f>事業所一覧!F252</f>
        <v>茨木市駅前三丁目２番５号両泉ビル４階</v>
      </c>
      <c r="G51" s="9" t="str">
        <f>事業所一覧!G252</f>
        <v>株式会社クラ・ゼミ</v>
      </c>
      <c r="H51" s="10" t="str">
        <f>事業所一覧!H252</f>
        <v>●</v>
      </c>
      <c r="I51" s="10">
        <f>事業所一覧!I252</f>
        <v>10</v>
      </c>
      <c r="J51" s="10">
        <f>事業所一覧!J252</f>
        <v>0</v>
      </c>
      <c r="K51" s="10">
        <f>事業所一覧!K252</f>
        <v>0</v>
      </c>
      <c r="L51" s="10">
        <f>事業所一覧!L252</f>
        <v>0</v>
      </c>
      <c r="M51" s="10">
        <f>事業所一覧!M252</f>
        <v>0</v>
      </c>
      <c r="N51" s="10">
        <f>事業所一覧!N252</f>
        <v>0</v>
      </c>
    </row>
    <row r="52" spans="1:14" ht="30" customHeight="1" x14ac:dyDescent="0.2">
      <c r="A52" s="10" t="str">
        <f>事業所一覧!A253</f>
        <v>2754220776</v>
      </c>
      <c r="B52" s="9" t="str">
        <f>事業所一覧!B253</f>
        <v>ポノ茨木市</v>
      </c>
      <c r="C52" s="10" t="str">
        <f>事業所一覧!C253</f>
        <v>072-697-8031</v>
      </c>
      <c r="D52" s="10" t="str">
        <f>事業所一覧!D253</f>
        <v>072-697-8032</v>
      </c>
      <c r="E52" s="10" t="str">
        <f>事業所一覧!E253</f>
        <v>567-0802</v>
      </c>
      <c r="F52" s="9" t="str">
        <f>事業所一覧!F253</f>
        <v>茨木市総持寺駅前町15番31号　ワコーレジデンス１階</v>
      </c>
      <c r="G52" s="9" t="str">
        <f>事業所一覧!G253</f>
        <v>株式会社三楽</v>
      </c>
      <c r="H52" s="10" t="str">
        <f>事業所一覧!H253</f>
        <v>☆</v>
      </c>
      <c r="I52" s="10">
        <f>事業所一覧!I253</f>
        <v>5</v>
      </c>
      <c r="J52" s="10" t="str">
        <f>事業所一覧!J253</f>
        <v>●</v>
      </c>
      <c r="K52" s="10" t="str">
        <f>事業所一覧!K253</f>
        <v>☆</v>
      </c>
      <c r="L52" s="10">
        <f>事業所一覧!L253</f>
        <v>5</v>
      </c>
      <c r="M52" s="10" t="str">
        <f>事業所一覧!M253</f>
        <v>●</v>
      </c>
      <c r="N52" s="10">
        <f>事業所一覧!N253</f>
        <v>0</v>
      </c>
    </row>
    <row r="53" spans="1:14" ht="30" customHeight="1" x14ac:dyDescent="0.2">
      <c r="A53" s="10" t="str">
        <f>事業所一覧!A254</f>
        <v>2754220784</v>
      </c>
      <c r="B53" s="9" t="str">
        <f>事業所一覧!B254</f>
        <v>児童デイサービス Ｒａｃｏｎｙ</v>
      </c>
      <c r="C53" s="10" t="str">
        <f>事業所一覧!C254</f>
        <v>0726-97-9537</v>
      </c>
      <c r="D53" s="10" t="str">
        <f>事業所一覧!D254</f>
        <v>0726-97-9538</v>
      </c>
      <c r="E53" s="10" t="str">
        <f>事業所一覧!E254</f>
        <v>567-0888</v>
      </c>
      <c r="F53" s="9" t="str">
        <f>事業所一覧!F254</f>
        <v>茨木市駅前二丁目３番地11号</v>
      </c>
      <c r="G53" s="9" t="str">
        <f>事業所一覧!G254</f>
        <v>社会福祉法人宏徳福祉会</v>
      </c>
      <c r="H53" s="10" t="str">
        <f>事業所一覧!H254</f>
        <v>●</v>
      </c>
      <c r="I53" s="10">
        <f>事業所一覧!I254</f>
        <v>10</v>
      </c>
      <c r="J53" s="10">
        <f>事業所一覧!J254</f>
        <v>0</v>
      </c>
      <c r="K53" s="10" t="str">
        <f>事業所一覧!K254</f>
        <v>●</v>
      </c>
      <c r="L53" s="10">
        <f>事業所一覧!L254</f>
        <v>10</v>
      </c>
      <c r="M53" s="10">
        <f>事業所一覧!M254</f>
        <v>0</v>
      </c>
      <c r="N53" s="10">
        <f>事業所一覧!N254</f>
        <v>0</v>
      </c>
    </row>
    <row r="54" spans="1:14" ht="30" customHeight="1" x14ac:dyDescent="0.2">
      <c r="A54" s="10" t="str">
        <f>事業所一覧!A255</f>
        <v>2754220792</v>
      </c>
      <c r="B54" s="9" t="str">
        <f>事業所一覧!B255</f>
        <v>児童発達支援事業所　スピネス</v>
      </c>
      <c r="C54" s="10" t="str">
        <f>事業所一覧!C255</f>
        <v>080-6170-9931</v>
      </c>
      <c r="D54" s="10" t="str">
        <f>事業所一覧!D255</f>
        <v>-</v>
      </c>
      <c r="E54" s="10" t="str">
        <f>事業所一覧!E255</f>
        <v>567-0861</v>
      </c>
      <c r="F54" s="9" t="str">
        <f>事業所一覧!F255</f>
        <v>茨木市東奈良二丁目17番18号フジイマンション101号室</v>
      </c>
      <c r="G54" s="9" t="str">
        <f>事業所一覧!G255</f>
        <v>株式会社　縁森</v>
      </c>
      <c r="H54" s="10" t="str">
        <f>事業所一覧!H255</f>
        <v>●</v>
      </c>
      <c r="I54" s="10">
        <f>事業所一覧!I255</f>
        <v>10</v>
      </c>
      <c r="J54" s="10">
        <f>事業所一覧!J255</f>
        <v>0</v>
      </c>
      <c r="K54" s="10" t="str">
        <f>事業所一覧!K255</f>
        <v>●</v>
      </c>
      <c r="L54" s="10">
        <f>事業所一覧!L255</f>
        <v>10</v>
      </c>
      <c r="M54" s="10">
        <f>事業所一覧!M255</f>
        <v>0</v>
      </c>
      <c r="N54" s="10">
        <f>事業所一覧!N255</f>
        <v>0</v>
      </c>
    </row>
    <row r="55" spans="1:14" ht="30" customHeight="1" x14ac:dyDescent="0.2">
      <c r="A55" s="10" t="str">
        <f>事業所一覧!A256</f>
        <v>2754220800</v>
      </c>
      <c r="B55" s="9" t="str">
        <f>事業所一覧!B256</f>
        <v>放課後等デイサービス　スマイルステージ</v>
      </c>
      <c r="C55" s="10" t="str">
        <f>事業所一覧!C256</f>
        <v>072-646-8290</v>
      </c>
      <c r="D55" s="10" t="str">
        <f>事業所一覧!D256</f>
        <v>072-646-8292</v>
      </c>
      <c r="E55" s="10" t="str">
        <f>事業所一覧!E256</f>
        <v>567-0865</v>
      </c>
      <c r="F55" s="9" t="str">
        <f>事業所一覧!F256</f>
        <v>茨木市横江二丁目８番43号　C－POINTビル３０２号</v>
      </c>
      <c r="G55" s="9" t="str">
        <f>事業所一覧!G256</f>
        <v>一般社団法人ステージアップ</v>
      </c>
      <c r="H55" s="10">
        <f>事業所一覧!H256</f>
        <v>0</v>
      </c>
      <c r="I55" s="10">
        <f>事業所一覧!I256</f>
        <v>0</v>
      </c>
      <c r="J55" s="10">
        <f>事業所一覧!J256</f>
        <v>0</v>
      </c>
      <c r="K55" s="10" t="str">
        <f>事業所一覧!K256</f>
        <v>●</v>
      </c>
      <c r="L55" s="10">
        <f>事業所一覧!L256</f>
        <v>10</v>
      </c>
      <c r="M55" s="10">
        <f>事業所一覧!M256</f>
        <v>0</v>
      </c>
      <c r="N55" s="10">
        <f>事業所一覧!N256</f>
        <v>0</v>
      </c>
    </row>
    <row r="56" spans="1:14" ht="30" customHeight="1" x14ac:dyDescent="0.2">
      <c r="A56" s="10" t="str">
        <f>事業所一覧!A257</f>
        <v>2754220818</v>
      </c>
      <c r="B56" s="9" t="str">
        <f>事業所一覧!B257</f>
        <v>児童デイサービス はぐハート</v>
      </c>
      <c r="C56" s="10" t="str">
        <f>事業所一覧!C257</f>
        <v>072-663-5712</v>
      </c>
      <c r="D56" s="10" t="str">
        <f>事業所一覧!D257</f>
        <v>072-667-0249</v>
      </c>
      <c r="E56" s="10" t="str">
        <f>事業所一覧!E257</f>
        <v>567-0865</v>
      </c>
      <c r="F56" s="9" t="str">
        <f>事業所一覧!F257</f>
        <v>茨木市横江一丁目11番33号サイユウカン103号室</v>
      </c>
      <c r="G56" s="9" t="str">
        <f>事業所一覧!G257</f>
        <v>LIFE PLAN株式会社</v>
      </c>
      <c r="H56" s="10" t="str">
        <f>事業所一覧!H257</f>
        <v>●</v>
      </c>
      <c r="I56" s="10">
        <f>事業所一覧!I257</f>
        <v>5</v>
      </c>
      <c r="J56" s="10">
        <f>事業所一覧!J257</f>
        <v>0</v>
      </c>
      <c r="K56" s="10" t="str">
        <f>事業所一覧!K257</f>
        <v>●</v>
      </c>
      <c r="L56" s="10">
        <f>事業所一覧!L257</f>
        <v>5</v>
      </c>
      <c r="M56" s="10">
        <f>事業所一覧!M257</f>
        <v>0</v>
      </c>
      <c r="N56" s="10">
        <f>事業所一覧!N257</f>
        <v>0</v>
      </c>
    </row>
    <row r="57" spans="1:14" ht="30" customHeight="1" x14ac:dyDescent="0.2">
      <c r="A57" s="10" t="str">
        <f>事業所一覧!A258</f>
        <v>2754220826</v>
      </c>
      <c r="B57" s="9" t="str">
        <f>事業所一覧!B258</f>
        <v>さぼてん茨木庄</v>
      </c>
      <c r="C57" s="10" t="str">
        <f>事業所一覧!C258</f>
        <v>070-3205-7383</v>
      </c>
      <c r="D57" s="10" t="str">
        <f>事業所一覧!D258</f>
        <v>06-7632-4323</v>
      </c>
      <c r="E57" s="10" t="str">
        <f>事業所一覧!E258</f>
        <v>567-0806</v>
      </c>
      <c r="F57" s="9" t="str">
        <f>事業所一覧!F258</f>
        <v>茨木市庄二丁目26番14号コーポかみすな202号室</v>
      </c>
      <c r="G57" s="9" t="str">
        <f>事業所一覧!G258</f>
        <v>合同会社大福</v>
      </c>
      <c r="H57" s="10" t="str">
        <f>事業所一覧!H258</f>
        <v>●</v>
      </c>
      <c r="I57" s="10">
        <f>事業所一覧!I258</f>
        <v>10</v>
      </c>
      <c r="J57" s="10">
        <f>事業所一覧!J258</f>
        <v>0</v>
      </c>
      <c r="K57" s="10" t="str">
        <f>事業所一覧!K258</f>
        <v>●</v>
      </c>
      <c r="L57" s="10">
        <f>事業所一覧!L258</f>
        <v>10</v>
      </c>
      <c r="M57" s="10" t="str">
        <f>事業所一覧!M258</f>
        <v>●</v>
      </c>
      <c r="N57" s="10">
        <f>事業所一覧!N258</f>
        <v>0</v>
      </c>
    </row>
    <row r="58" spans="1:14" ht="30" customHeight="1" x14ac:dyDescent="0.2">
      <c r="A58" s="10" t="str">
        <f>事業所一覧!A259</f>
        <v>2754220834</v>
      </c>
      <c r="B58" s="9" t="str">
        <f>事業所一覧!B259</f>
        <v>ラウレア　ｉｂａｒａｋｉ</v>
      </c>
      <c r="C58" s="10" t="str">
        <f>事業所一覧!C259</f>
        <v>072-657-9836</v>
      </c>
      <c r="D58" s="10" t="str">
        <f>事業所一覧!D259</f>
        <v>０７２－６５７－９８３７</v>
      </c>
      <c r="E58" s="10" t="str">
        <f>事業所一覧!E259</f>
        <v>567-0806</v>
      </c>
      <c r="F58" s="9" t="str">
        <f>事業所一覧!F259</f>
        <v>茨木市庄二丁目19番13－203号</v>
      </c>
      <c r="G58" s="9" t="str">
        <f>事業所一覧!G259</f>
        <v>株式会社ｓｌｏｗＬｉｆｅ</v>
      </c>
      <c r="H58" s="10" t="str">
        <f>事業所一覧!H259</f>
        <v>●</v>
      </c>
      <c r="I58" s="10">
        <f>事業所一覧!I259</f>
        <v>10</v>
      </c>
      <c r="J58" s="10">
        <f>事業所一覧!J259</f>
        <v>0</v>
      </c>
      <c r="K58" s="10" t="str">
        <f>事業所一覧!K259</f>
        <v>●</v>
      </c>
      <c r="L58" s="10">
        <f>事業所一覧!L259</f>
        <v>10</v>
      </c>
      <c r="M58" s="10">
        <f>事業所一覧!M259</f>
        <v>0</v>
      </c>
      <c r="N58" s="10">
        <f>事業所一覧!N259</f>
        <v>0</v>
      </c>
    </row>
    <row r="59" spans="1:14" ht="30" customHeight="1" x14ac:dyDescent="0.2">
      <c r="A59" s="10" t="str">
        <f>事業所一覧!A260</f>
        <v>2754220842</v>
      </c>
      <c r="B59" s="9" t="str">
        <f>事業所一覧!B260</f>
        <v>ＫＡＩＳＥＩ</v>
      </c>
      <c r="C59" s="10" t="str">
        <f>事業所一覧!C260</f>
        <v>072-665-9577</v>
      </c>
      <c r="D59" s="10" t="str">
        <f>事業所一覧!D260</f>
        <v>072-665-9578</v>
      </c>
      <c r="E59" s="10" t="str">
        <f>事業所一覧!E260</f>
        <v>567-0041</v>
      </c>
      <c r="F59" s="9" t="str">
        <f>事業所一覧!F260</f>
        <v>茨木市下穂積三丁目２番８号</v>
      </c>
      <c r="G59" s="9" t="str">
        <f>事業所一覧!G260</f>
        <v>株式会社　あすなろ</v>
      </c>
      <c r="H59" s="10">
        <f>事業所一覧!H260</f>
        <v>0</v>
      </c>
      <c r="I59" s="10">
        <f>事業所一覧!I260</f>
        <v>0</v>
      </c>
      <c r="J59" s="10">
        <f>事業所一覧!J260</f>
        <v>0</v>
      </c>
      <c r="K59" s="10" t="str">
        <f>事業所一覧!K260</f>
        <v>●</v>
      </c>
      <c r="L59" s="10">
        <f>事業所一覧!L260</f>
        <v>10</v>
      </c>
      <c r="M59" s="10">
        <f>事業所一覧!M260</f>
        <v>0</v>
      </c>
      <c r="N59" s="10">
        <f>事業所一覧!N260</f>
        <v>0</v>
      </c>
    </row>
    <row r="60" spans="1:14" ht="30" customHeight="1" x14ac:dyDescent="0.2">
      <c r="A60" s="10" t="str">
        <f>事業所一覧!A261</f>
        <v>2754220859</v>
      </c>
      <c r="B60" s="9" t="str">
        <f>事業所一覧!B261</f>
        <v>児童発達支援事業所　日常</v>
      </c>
      <c r="C60" s="10" t="str">
        <f>事業所一覧!C261</f>
        <v>０７２－６４８－７１３０</v>
      </c>
      <c r="D60" s="10" t="str">
        <f>事業所一覧!D261</f>
        <v>０７２－６４８－７１３１</v>
      </c>
      <c r="E60" s="10" t="str">
        <f>事業所一覧!E261</f>
        <v>５６７－０８６８</v>
      </c>
      <c r="F60" s="9" t="str">
        <f>事業所一覧!F261</f>
        <v>茨木市沢良宜西一丁目４番１号　エミネンス南茨木203号室</v>
      </c>
      <c r="G60" s="9" t="str">
        <f>事業所一覧!G261</f>
        <v>株式会社Ｌｉｆｅ・Ｇｏｅｓ・Ｏｎ</v>
      </c>
      <c r="H60" s="10" t="str">
        <f>事業所一覧!H261</f>
        <v>●</v>
      </c>
      <c r="I60" s="10">
        <f>事業所一覧!I261</f>
        <v>10</v>
      </c>
      <c r="J60" s="10">
        <f>事業所一覧!J261</f>
        <v>0</v>
      </c>
      <c r="K60" s="10" t="str">
        <f>事業所一覧!K261</f>
        <v>●</v>
      </c>
      <c r="L60" s="10">
        <f>事業所一覧!L261</f>
        <v>10</v>
      </c>
      <c r="M60" s="10">
        <f>事業所一覧!M261</f>
        <v>0</v>
      </c>
      <c r="N60" s="10">
        <f>事業所一覧!N261</f>
        <v>0</v>
      </c>
    </row>
    <row r="61" spans="1:14" ht="30" customHeight="1" x14ac:dyDescent="0.2">
      <c r="A61" s="10" t="str">
        <f>事業所一覧!A262</f>
        <v>2754220875</v>
      </c>
      <c r="B61" s="9" t="str">
        <f>事業所一覧!B262</f>
        <v>ブロッサムジュニア　茨木鮎川教室</v>
      </c>
      <c r="C61" s="10" t="str">
        <f>事業所一覧!C262</f>
        <v>072-665-5584</v>
      </c>
      <c r="D61" s="10" t="str">
        <f>事業所一覧!D262</f>
        <v>07-2665-5584</v>
      </c>
      <c r="E61" s="10" t="str">
        <f>事業所一覧!E262</f>
        <v>567-0831</v>
      </c>
      <c r="F61" s="9" t="str">
        <f>事業所一覧!F262</f>
        <v>茨木市鮎川五丁目１番34号</v>
      </c>
      <c r="G61" s="9" t="str">
        <f>事業所一覧!G262</f>
        <v>株式会社ｊｏｙｎｕｐ</v>
      </c>
      <c r="H61" s="10" t="str">
        <f>事業所一覧!H262</f>
        <v>●</v>
      </c>
      <c r="I61" s="10">
        <f>事業所一覧!I262</f>
        <v>10</v>
      </c>
      <c r="J61" s="10">
        <f>事業所一覧!J262</f>
        <v>0</v>
      </c>
      <c r="K61" s="10" t="str">
        <f>事業所一覧!K262</f>
        <v>●</v>
      </c>
      <c r="L61" s="10">
        <f>事業所一覧!L262</f>
        <v>10</v>
      </c>
      <c r="M61" s="10">
        <f>事業所一覧!M262</f>
        <v>0</v>
      </c>
      <c r="N61" s="10">
        <f>事業所一覧!N262</f>
        <v>0</v>
      </c>
    </row>
    <row r="62" spans="1:14" ht="30" customHeight="1" x14ac:dyDescent="0.2">
      <c r="A62" s="10" t="str">
        <f>事業所一覧!A263</f>
        <v>2754220883</v>
      </c>
      <c r="B62" s="9" t="str">
        <f>事業所一覧!B263</f>
        <v>児童発達支援・放課後等デイサービス　いろどり　小柳町ＨＯＭＥ</v>
      </c>
      <c r="C62" s="10" t="str">
        <f>事業所一覧!C263</f>
        <v>080-7525-6393</v>
      </c>
      <c r="D62" s="10" t="str">
        <f>事業所一覧!D263</f>
        <v>-</v>
      </c>
      <c r="E62" s="10" t="str">
        <f>事業所一覧!E263</f>
        <v>567-0852</v>
      </c>
      <c r="F62" s="9" t="str">
        <f>事業所一覧!F263</f>
        <v>茨木市小柳町３番23号　ラディアス小柳Ｖ号</v>
      </c>
      <c r="G62" s="9" t="str">
        <f>事業所一覧!G263</f>
        <v>株式会社ネイヴル</v>
      </c>
      <c r="H62" s="10" t="str">
        <f>事業所一覧!H263</f>
        <v>●</v>
      </c>
      <c r="I62" s="10">
        <f>事業所一覧!I263</f>
        <v>10</v>
      </c>
      <c r="J62" s="10">
        <f>事業所一覧!J263</f>
        <v>0</v>
      </c>
      <c r="K62" s="10" t="str">
        <f>事業所一覧!K263</f>
        <v>●</v>
      </c>
      <c r="L62" s="10">
        <f>事業所一覧!L263</f>
        <v>10</v>
      </c>
      <c r="M62" s="10">
        <f>事業所一覧!M263</f>
        <v>0</v>
      </c>
      <c r="N62" s="10">
        <f>事業所一覧!N263</f>
        <v>0</v>
      </c>
    </row>
    <row r="63" spans="1:14" ht="30" customHeight="1" x14ac:dyDescent="0.2">
      <c r="A63" s="10" t="str">
        <f>事業所一覧!A264</f>
        <v>2754220891</v>
      </c>
      <c r="B63" s="9" t="str">
        <f>事業所一覧!B264</f>
        <v>なないろＡｒｔ</v>
      </c>
      <c r="C63" s="10" t="str">
        <f>事業所一覧!C264</f>
        <v>072-657-8134</v>
      </c>
      <c r="D63" s="10" t="str">
        <f>事業所一覧!D264</f>
        <v>072-657-8114</v>
      </c>
      <c r="E63" s="10" t="str">
        <f>事業所一覧!E264</f>
        <v>567-0883</v>
      </c>
      <c r="F63" s="9" t="str">
        <f>事業所一覧!F264</f>
        <v>茨木市大手町11番19号　ジュネス大手１階南</v>
      </c>
      <c r="G63" s="9" t="str">
        <f>事業所一覧!G264</f>
        <v>株式会社ドリームリンクプラス</v>
      </c>
      <c r="H63" s="10" t="str">
        <f>事業所一覧!H264</f>
        <v>●</v>
      </c>
      <c r="I63" s="10">
        <f>事業所一覧!I264</f>
        <v>10</v>
      </c>
      <c r="J63" s="10">
        <f>事業所一覧!J264</f>
        <v>0</v>
      </c>
      <c r="K63" s="10" t="str">
        <f>事業所一覧!K264</f>
        <v>●</v>
      </c>
      <c r="L63" s="10">
        <f>事業所一覧!L264</f>
        <v>10</v>
      </c>
      <c r="M63" s="10">
        <f>事業所一覧!M264</f>
        <v>0</v>
      </c>
      <c r="N63" s="10">
        <f>事業所一覧!N264</f>
        <v>0</v>
      </c>
    </row>
    <row r="64" spans="1:14" ht="30" customHeight="1" x14ac:dyDescent="0.2">
      <c r="A64" s="10" t="str">
        <f>事業所一覧!A265</f>
        <v>2754220909</v>
      </c>
      <c r="B64" s="9" t="str">
        <f>事業所一覧!B265</f>
        <v>ふわふわのおうち</v>
      </c>
      <c r="C64" s="10" t="str">
        <f>事業所一覧!C265</f>
        <v>072-628-2287</v>
      </c>
      <c r="D64" s="10" t="str">
        <f>事業所一覧!D265</f>
        <v>072-628-2287</v>
      </c>
      <c r="E64" s="10" t="str">
        <f>事業所一覧!E265</f>
        <v>567-0057</v>
      </c>
      <c r="F64" s="9" t="str">
        <f>事業所一覧!F265</f>
        <v>茨木市豊川一丁目34番３号</v>
      </c>
      <c r="G64" s="9" t="str">
        <f>事業所一覧!G265</f>
        <v>合同会社ふわふわのおうち</v>
      </c>
      <c r="H64" s="10" t="str">
        <f>事業所一覧!H265</f>
        <v>●</v>
      </c>
      <c r="I64" s="10">
        <f>事業所一覧!I265</f>
        <v>10</v>
      </c>
      <c r="J64" s="10">
        <f>事業所一覧!J265</f>
        <v>0</v>
      </c>
      <c r="K64" s="10" t="str">
        <f>事業所一覧!K265</f>
        <v>●</v>
      </c>
      <c r="L64" s="10">
        <f>事業所一覧!L265</f>
        <v>10</v>
      </c>
      <c r="M64" s="10">
        <f>事業所一覧!M265</f>
        <v>0</v>
      </c>
      <c r="N64" s="10">
        <f>事業所一覧!N265</f>
        <v>0</v>
      </c>
    </row>
    <row r="65" spans="1:14" ht="30" customHeight="1" x14ac:dyDescent="0.2">
      <c r="A65" s="10" t="str">
        <f>事業所一覧!A266</f>
        <v>2754220917</v>
      </c>
      <c r="B65" s="9" t="str">
        <f>事業所一覧!B266</f>
        <v>えんりっち真砂</v>
      </c>
      <c r="C65" s="10" t="str">
        <f>事業所一覧!C266</f>
        <v>０７２－６６５－４４００</v>
      </c>
      <c r="D65" s="10" t="str">
        <f>事業所一覧!D266</f>
        <v>０７２－６６５－４４５０</v>
      </c>
      <c r="E65" s="10" t="str">
        <f>事業所一覧!E266</f>
        <v>567-0851</v>
      </c>
      <c r="F65" s="9" t="str">
        <f>事業所一覧!F266</f>
        <v>茨木市真砂一丁目13番２号エクセルハイムⅢ103号</v>
      </c>
      <c r="G65" s="9" t="str">
        <f>事業所一覧!G266</f>
        <v>ＥｎＲｉｃｈ合同会社</v>
      </c>
      <c r="H65" s="10" t="str">
        <f>事業所一覧!H266</f>
        <v>●</v>
      </c>
      <c r="I65" s="10">
        <f>事業所一覧!I266</f>
        <v>10</v>
      </c>
      <c r="J65" s="10">
        <f>事業所一覧!J266</f>
        <v>0</v>
      </c>
      <c r="K65" s="10" t="str">
        <f>事業所一覧!K266</f>
        <v>●</v>
      </c>
      <c r="L65" s="10">
        <f>事業所一覧!L266</f>
        <v>10</v>
      </c>
      <c r="M65" s="10">
        <f>事業所一覧!M266</f>
        <v>0</v>
      </c>
      <c r="N65" s="10">
        <f>事業所一覧!N266</f>
        <v>0</v>
      </c>
    </row>
    <row r="66" spans="1:14" ht="30" customHeight="1" x14ac:dyDescent="0.2">
      <c r="A66" s="10" t="str">
        <f>事業所一覧!A267</f>
        <v>2754220925</v>
      </c>
      <c r="B66" s="9" t="str">
        <f>事業所一覧!B267</f>
        <v>ひまわり</v>
      </c>
      <c r="C66" s="10" t="str">
        <f>事業所一覧!C267</f>
        <v>０８０－３８３４－７８００</v>
      </c>
      <c r="D66" s="10" t="str">
        <f>事業所一覧!D267</f>
        <v>-</v>
      </c>
      <c r="E66" s="10" t="str">
        <f>事業所一覧!E267</f>
        <v>567-0806</v>
      </c>
      <c r="F66" s="9" t="str">
        <f>事業所一覧!F267</f>
        <v>茨木市庄一丁目13番27号</v>
      </c>
      <c r="G66" s="9" t="str">
        <f>事業所一覧!G267</f>
        <v>株式会社ルーフ</v>
      </c>
      <c r="H66" s="10" t="str">
        <f>事業所一覧!H267</f>
        <v>●</v>
      </c>
      <c r="I66" s="10">
        <f>事業所一覧!I267</f>
        <v>10</v>
      </c>
      <c r="J66" s="10">
        <f>事業所一覧!J267</f>
        <v>0</v>
      </c>
      <c r="K66" s="10" t="str">
        <f>事業所一覧!K267</f>
        <v>●</v>
      </c>
      <c r="L66" s="10">
        <f>事業所一覧!L267</f>
        <v>10</v>
      </c>
      <c r="M66" s="10">
        <f>事業所一覧!M267</f>
        <v>0</v>
      </c>
      <c r="N66" s="10">
        <f>事業所一覧!N267</f>
        <v>0</v>
      </c>
    </row>
    <row r="67" spans="1:14" ht="30" customHeight="1" x14ac:dyDescent="0.2">
      <c r="A67" s="10">
        <f>事業所一覧!A268</f>
        <v>2754220933</v>
      </c>
      <c r="B67" s="9" t="str">
        <f>事業所一覧!B268</f>
        <v>ＡＫＩＤＳ茨木</v>
      </c>
      <c r="C67" s="10" t="str">
        <f>事業所一覧!C268</f>
        <v>050-3442-0592</v>
      </c>
      <c r="D67" s="10" t="str">
        <f>事業所一覧!D268</f>
        <v>050-3172-2290</v>
      </c>
      <c r="E67" s="10" t="str">
        <f>事業所一覧!E268</f>
        <v>567-0828</v>
      </c>
      <c r="F67" s="9" t="str">
        <f>事業所一覧!F268</f>
        <v>茨木市舟木町２番25号　エルボスク１　４階</v>
      </c>
      <c r="G67" s="9" t="str">
        <f>事業所一覧!G268</f>
        <v>株式会社日英</v>
      </c>
      <c r="H67" s="10" t="str">
        <f>事業所一覧!H268</f>
        <v>●</v>
      </c>
      <c r="I67" s="10">
        <f>事業所一覧!I268</f>
        <v>10</v>
      </c>
      <c r="J67" s="10">
        <f>事業所一覧!J268</f>
        <v>0</v>
      </c>
      <c r="K67" s="10" t="str">
        <f>事業所一覧!K268</f>
        <v>●</v>
      </c>
      <c r="L67" s="10">
        <f>事業所一覧!L268</f>
        <v>10</v>
      </c>
      <c r="M67" s="10">
        <f>事業所一覧!M268</f>
        <v>0</v>
      </c>
      <c r="N67" s="10">
        <f>事業所一覧!N268</f>
        <v>0</v>
      </c>
    </row>
  </sheetData>
  <mergeCells count="1">
    <mergeCell ref="H2:N2"/>
  </mergeCells>
  <phoneticPr fontId="2"/>
  <conditionalFormatting sqref="A46:IV46">
    <cfRule type="cellIs" dxfId="94" priority="1" stopIfTrue="1" operator="equal">
      <formula>0</formula>
    </cfRule>
  </conditionalFormatting>
  <conditionalFormatting sqref="K1:N1 A1:J3 K3:N3 A47:XFD65514">
    <cfRule type="cellIs" dxfId="93" priority="84" stopIfTrue="1" operator="equal">
      <formula>0</formula>
    </cfRule>
  </conditionalFormatting>
  <conditionalFormatting sqref="O1:IV27 A4:N45">
    <cfRule type="cellIs" dxfId="92" priority="5" stopIfTrue="1" operator="equal">
      <formula>0</formula>
    </cfRule>
  </conditionalFormatting>
  <conditionalFormatting sqref="O28:XFD45">
    <cfRule type="cellIs" dxfId="91" priority="8" stopIfTrue="1" operator="equal">
      <formula>0</formula>
    </cfRule>
  </conditionalFormatting>
  <hyperlinks>
    <hyperlink ref="N1" location="市町村一覧!A1" display="市町村一覧に戻る" xr:uid="{00000000-0004-0000-0600-000000000000}"/>
  </hyperlinks>
  <pageMargins left="0.25" right="0.25" top="0.75" bottom="0.75" header="0.3" footer="0.3"/>
  <pageSetup paperSize="9" scale="5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A24"/>
  <sheetViews>
    <sheetView zoomScale="55" zoomScaleNormal="55" workbookViewId="0">
      <selection activeCell="A22" sqref="A22:XFD22"/>
    </sheetView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3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6" customWidth="1"/>
    <col min="15" max="16384" width="9" style="3"/>
  </cols>
  <sheetData>
    <row r="1" spans="1:53" ht="30" customHeight="1" x14ac:dyDescent="0.2">
      <c r="A1" s="2" t="s">
        <v>95</v>
      </c>
      <c r="N1" s="13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H2" s="143" t="s">
        <v>229</v>
      </c>
      <c r="I2" s="143"/>
      <c r="J2" s="143"/>
      <c r="K2" s="143"/>
      <c r="L2" s="143"/>
      <c r="M2" s="144"/>
      <c r="N2" s="14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1300</v>
      </c>
      <c r="J3" s="8" t="s">
        <v>1367</v>
      </c>
      <c r="K3" s="8" t="s">
        <v>2</v>
      </c>
      <c r="L3" s="8" t="s">
        <v>1300</v>
      </c>
      <c r="M3" s="8" t="s">
        <v>3</v>
      </c>
      <c r="N3" s="8" t="s">
        <v>88</v>
      </c>
    </row>
    <row r="4" spans="1:53" s="19" customFormat="1" ht="30" customHeight="1" x14ac:dyDescent="0.2">
      <c r="A4" s="10">
        <f>事業所一覧!A269</f>
        <v>2754520027</v>
      </c>
      <c r="B4" s="9" t="str">
        <f>事業所一覧!B269</f>
        <v>ＩＬＩＳ　ＣＬＵＢ泉佐野</v>
      </c>
      <c r="C4" s="10" t="str">
        <f>事業所一覧!C269</f>
        <v>072-468-6973</v>
      </c>
      <c r="D4" s="10" t="str">
        <f>事業所一覧!D269</f>
        <v>072-468-6983</v>
      </c>
      <c r="E4" s="10" t="str">
        <f>事業所一覧!E269</f>
        <v>598-0034</v>
      </c>
      <c r="F4" s="9" t="str">
        <f>事業所一覧!F269</f>
        <v>泉佐野市長滝281－５</v>
      </c>
      <c r="G4" s="9" t="str">
        <f>事業所一覧!G269</f>
        <v>株式会社アイリス</v>
      </c>
      <c r="H4" s="10" t="str">
        <f>事業所一覧!H269</f>
        <v>●</v>
      </c>
      <c r="I4" s="10">
        <f>事業所一覧!I269</f>
        <v>10</v>
      </c>
      <c r="J4" s="10">
        <f>事業所一覧!J269</f>
        <v>0</v>
      </c>
      <c r="K4" s="10" t="str">
        <f>事業所一覧!K269</f>
        <v>●</v>
      </c>
      <c r="L4" s="10">
        <f>事業所一覧!L269</f>
        <v>10</v>
      </c>
      <c r="M4" s="10">
        <f>事業所一覧!M269</f>
        <v>0</v>
      </c>
      <c r="N4" s="10">
        <f>事業所一覧!N269</f>
        <v>0</v>
      </c>
    </row>
    <row r="5" spans="1:53" ht="30" customHeight="1" x14ac:dyDescent="0.2">
      <c r="A5" s="10">
        <f>事業所一覧!A270</f>
        <v>2754520068</v>
      </c>
      <c r="B5" s="9" t="str">
        <f>事業所一覧!B270</f>
        <v>アスレチッククラブこっとん</v>
      </c>
      <c r="C5" s="10" t="str">
        <f>事業所一覧!C270</f>
        <v>072-425-0843</v>
      </c>
      <c r="D5" s="10" t="str">
        <f>事業所一覧!D270</f>
        <v>072-425-0845</v>
      </c>
      <c r="E5" s="10" t="str">
        <f>事業所一覧!E270</f>
        <v>598-0032</v>
      </c>
      <c r="F5" s="9" t="str">
        <f>事業所一覧!F270</f>
        <v>泉佐野市新安松一丁目４番16号</v>
      </c>
      <c r="G5" s="9" t="str">
        <f>事業所一覧!G270</f>
        <v>一般社団法人SEED</v>
      </c>
      <c r="H5" s="10" t="str">
        <f>事業所一覧!H270</f>
        <v>●</v>
      </c>
      <c r="I5" s="10">
        <f>事業所一覧!I270</f>
        <v>10</v>
      </c>
      <c r="J5" s="10">
        <f>事業所一覧!J270</f>
        <v>0</v>
      </c>
      <c r="K5" s="10" t="str">
        <f>事業所一覧!K270</f>
        <v>●</v>
      </c>
      <c r="L5" s="10">
        <f>事業所一覧!L270</f>
        <v>10</v>
      </c>
      <c r="M5" s="10">
        <f>事業所一覧!M270</f>
        <v>0</v>
      </c>
      <c r="N5" s="10">
        <f>事業所一覧!N270</f>
        <v>0</v>
      </c>
    </row>
    <row r="6" spans="1:53" ht="30" customHeight="1" x14ac:dyDescent="0.2">
      <c r="A6" s="10">
        <f>事業所一覧!A271</f>
        <v>2754520076</v>
      </c>
      <c r="B6" s="9" t="str">
        <f>事業所一覧!B271</f>
        <v>放課後等デイサービスりーふ</v>
      </c>
      <c r="C6" s="10" t="str">
        <f>事業所一覧!C271</f>
        <v>072-467-1855</v>
      </c>
      <c r="D6" s="10" t="str">
        <f>事業所一覧!D271</f>
        <v>072-467-1880</v>
      </c>
      <c r="E6" s="10" t="str">
        <f>事業所一覧!E271</f>
        <v>598-0021</v>
      </c>
      <c r="F6" s="9" t="str">
        <f>事業所一覧!F271</f>
        <v>泉佐野市日根野415番地</v>
      </c>
      <c r="G6" s="9" t="str">
        <f>事業所一覧!G271</f>
        <v>株式会社土原造園</v>
      </c>
      <c r="H6" s="10">
        <f>事業所一覧!H271</f>
        <v>0</v>
      </c>
      <c r="I6" s="10">
        <f>事業所一覧!I271</f>
        <v>0</v>
      </c>
      <c r="J6" s="10">
        <f>事業所一覧!J271</f>
        <v>0</v>
      </c>
      <c r="K6" s="10" t="str">
        <f>事業所一覧!K271</f>
        <v>●</v>
      </c>
      <c r="L6" s="10">
        <f>事業所一覧!L271</f>
        <v>10</v>
      </c>
      <c r="M6" s="10">
        <f>事業所一覧!M271</f>
        <v>0</v>
      </c>
      <c r="N6" s="10">
        <f>事業所一覧!N271</f>
        <v>0</v>
      </c>
    </row>
    <row r="7" spans="1:53" ht="30" customHeight="1" x14ac:dyDescent="0.2">
      <c r="A7" s="10">
        <f>事業所一覧!A272</f>
        <v>2754520134</v>
      </c>
      <c r="B7" s="9" t="str">
        <f>事業所一覧!B272</f>
        <v>いいね放課後等デイサービス</v>
      </c>
      <c r="C7" s="10" t="str">
        <f>事業所一覧!C272</f>
        <v>072-465-1171</v>
      </c>
      <c r="D7" s="10" t="str">
        <f>事業所一覧!D272</f>
        <v>072-465-1172</v>
      </c>
      <c r="E7" s="10" t="str">
        <f>事業所一覧!E272</f>
        <v>598-0034</v>
      </c>
      <c r="F7" s="9" t="str">
        <f>事業所一覧!F272</f>
        <v>泉佐野市長滝3839番地の１</v>
      </c>
      <c r="G7" s="9" t="str">
        <f>事業所一覧!G272</f>
        <v>いいね合同会社</v>
      </c>
      <c r="H7" s="10" t="str">
        <f>事業所一覧!H272</f>
        <v>●</v>
      </c>
      <c r="I7" s="10">
        <f>事業所一覧!I272</f>
        <v>10</v>
      </c>
      <c r="J7" s="10">
        <f>事業所一覧!J272</f>
        <v>0</v>
      </c>
      <c r="K7" s="10" t="str">
        <f>事業所一覧!K272</f>
        <v>●</v>
      </c>
      <c r="L7" s="10">
        <f>事業所一覧!L272</f>
        <v>10</v>
      </c>
      <c r="M7" s="10">
        <f>事業所一覧!M272</f>
        <v>0</v>
      </c>
      <c r="N7" s="10">
        <f>事業所一覧!N272</f>
        <v>0</v>
      </c>
    </row>
    <row r="8" spans="1:53" ht="30" customHeight="1" x14ac:dyDescent="0.2">
      <c r="A8" s="10">
        <f>事業所一覧!A273</f>
        <v>2754520142</v>
      </c>
      <c r="B8" s="9" t="str">
        <f>事業所一覧!B273</f>
        <v>放課後等デイサービスぴあーちぇ</v>
      </c>
      <c r="C8" s="10" t="str">
        <f>事業所一覧!C273</f>
        <v>072-424-7191</v>
      </c>
      <c r="D8" s="10" t="str">
        <f>事業所一覧!D273</f>
        <v>072-424-7191</v>
      </c>
      <c r="E8" s="10" t="str">
        <f>事業所一覧!E273</f>
        <v>598-0024</v>
      </c>
      <c r="F8" s="9" t="str">
        <f>事業所一覧!F273</f>
        <v>泉佐野市上之郷2221番地の１</v>
      </c>
      <c r="G8" s="9" t="str">
        <f>事業所一覧!G273</f>
        <v>株式会社ひなた</v>
      </c>
      <c r="H8" s="10" t="str">
        <f>事業所一覧!H273</f>
        <v>●</v>
      </c>
      <c r="I8" s="10">
        <f>事業所一覧!I273</f>
        <v>10</v>
      </c>
      <c r="J8" s="10">
        <f>事業所一覧!J273</f>
        <v>0</v>
      </c>
      <c r="K8" s="10" t="str">
        <f>事業所一覧!K273</f>
        <v>●</v>
      </c>
      <c r="L8" s="10">
        <f>事業所一覧!L273</f>
        <v>10</v>
      </c>
      <c r="M8" s="10">
        <f>事業所一覧!M273</f>
        <v>0</v>
      </c>
      <c r="N8" s="10">
        <f>事業所一覧!N273</f>
        <v>0</v>
      </c>
    </row>
    <row r="9" spans="1:53" ht="30" customHeight="1" x14ac:dyDescent="0.2">
      <c r="A9" s="10">
        <f>事業所一覧!A274</f>
        <v>2754520175</v>
      </c>
      <c r="B9" s="9" t="str">
        <f>事業所一覧!B274</f>
        <v>良心地</v>
      </c>
      <c r="C9" s="10" t="str">
        <f>事業所一覧!C274</f>
        <v>072-465-3114</v>
      </c>
      <c r="D9" s="10" t="str">
        <f>事業所一覧!D274</f>
        <v>072-465-3114</v>
      </c>
      <c r="E9" s="10" t="str">
        <f>事業所一覧!E274</f>
        <v>598-0033</v>
      </c>
      <c r="F9" s="9" t="str">
        <f>事業所一覧!F274</f>
        <v>泉佐野市南中安松1281番地の5</v>
      </c>
      <c r="G9" s="9" t="str">
        <f>事業所一覧!G274</f>
        <v>合同会社いごこち</v>
      </c>
      <c r="H9" s="10">
        <f>事業所一覧!H274</f>
        <v>0</v>
      </c>
      <c r="I9" s="10">
        <f>事業所一覧!I274</f>
        <v>0</v>
      </c>
      <c r="J9" s="10">
        <f>事業所一覧!J274</f>
        <v>0</v>
      </c>
      <c r="K9" s="10" t="str">
        <f>事業所一覧!K274</f>
        <v>●</v>
      </c>
      <c r="L9" s="10">
        <f>事業所一覧!L274</f>
        <v>10</v>
      </c>
      <c r="M9" s="10">
        <f>事業所一覧!M274</f>
        <v>0</v>
      </c>
      <c r="N9" s="10">
        <f>事業所一覧!N274</f>
        <v>0</v>
      </c>
    </row>
    <row r="10" spans="1:53" ht="30" customHeight="1" x14ac:dyDescent="0.2">
      <c r="A10" s="10">
        <f>事業所一覧!A275</f>
        <v>2754520183</v>
      </c>
      <c r="B10" s="9" t="str">
        <f>事業所一覧!B275</f>
        <v>放課後等デイサービスめーぷる</v>
      </c>
      <c r="C10" s="10" t="str">
        <f>事業所一覧!C275</f>
        <v>072-493-2335</v>
      </c>
      <c r="D10" s="10" t="str">
        <f>事業所一覧!D275</f>
        <v>072-493-2336</v>
      </c>
      <c r="E10" s="10" t="str">
        <f>事業所一覧!E275</f>
        <v>598-0021</v>
      </c>
      <c r="F10" s="9" t="str">
        <f>事業所一覧!F275</f>
        <v>泉佐野市日根野584番地</v>
      </c>
      <c r="G10" s="9" t="str">
        <f>事業所一覧!G275</f>
        <v>株式会社Leaf</v>
      </c>
      <c r="H10" s="10">
        <f>事業所一覧!H275</f>
        <v>0</v>
      </c>
      <c r="I10" s="10">
        <f>事業所一覧!I275</f>
        <v>0</v>
      </c>
      <c r="J10" s="10">
        <f>事業所一覧!J275</f>
        <v>0</v>
      </c>
      <c r="K10" s="10" t="str">
        <f>事業所一覧!K275</f>
        <v>●</v>
      </c>
      <c r="L10" s="10">
        <f>事業所一覧!L275</f>
        <v>10</v>
      </c>
      <c r="M10" s="10">
        <f>事業所一覧!M275</f>
        <v>0</v>
      </c>
      <c r="N10" s="10">
        <f>事業所一覧!N275</f>
        <v>0</v>
      </c>
    </row>
    <row r="11" spans="1:53" ht="30" customHeight="1" x14ac:dyDescent="0.2">
      <c r="A11" s="10">
        <f>事業所一覧!A276</f>
        <v>2754520191</v>
      </c>
      <c r="B11" s="9" t="str">
        <f>事業所一覧!B276</f>
        <v>放課後等デイサービスオリオリ</v>
      </c>
      <c r="C11" s="10" t="str">
        <f>事業所一覧!C276</f>
        <v>072-425-2215</v>
      </c>
      <c r="D11" s="10" t="str">
        <f>事業所一覧!D276</f>
        <v>072-425-2215</v>
      </c>
      <c r="E11" s="10" t="str">
        <f>事業所一覧!E276</f>
        <v>598-0042</v>
      </c>
      <c r="F11" s="9" t="str">
        <f>事業所一覧!F276</f>
        <v>泉佐野市西本町14ー18</v>
      </c>
      <c r="G11" s="9" t="str">
        <f>事業所一覧!G276</f>
        <v>合同会社大北</v>
      </c>
      <c r="H11" s="10">
        <f>事業所一覧!H276</f>
        <v>0</v>
      </c>
      <c r="I11" s="10">
        <f>事業所一覧!I276</f>
        <v>0</v>
      </c>
      <c r="J11" s="10">
        <f>事業所一覧!J276</f>
        <v>0</v>
      </c>
      <c r="K11" s="10" t="str">
        <f>事業所一覧!K276</f>
        <v>●</v>
      </c>
      <c r="L11" s="10">
        <f>事業所一覧!L276</f>
        <v>10</v>
      </c>
      <c r="M11" s="10">
        <f>事業所一覧!M276</f>
        <v>0</v>
      </c>
      <c r="N11" s="10">
        <f>事業所一覧!N276</f>
        <v>0</v>
      </c>
    </row>
    <row r="12" spans="1:53" ht="30" customHeight="1" x14ac:dyDescent="0.2">
      <c r="A12" s="10">
        <f>事業所一覧!A277</f>
        <v>2754520225</v>
      </c>
      <c r="B12" s="9" t="str">
        <f>事業所一覧!B277</f>
        <v>キッズキャンパスラビット</v>
      </c>
      <c r="C12" s="10" t="str">
        <f>事業所一覧!C277</f>
        <v>072-442-8112</v>
      </c>
      <c r="D12" s="10" t="str">
        <f>事業所一覧!D277</f>
        <v>072-468-7106</v>
      </c>
      <c r="E12" s="10" t="str">
        <f>事業所一覧!E277</f>
        <v>598-0032</v>
      </c>
      <c r="F12" s="9" t="str">
        <f>事業所一覧!F277</f>
        <v>泉佐野市新安松二丁目２番37号１</v>
      </c>
      <c r="G12" s="9" t="str">
        <f>事業所一覧!G277</f>
        <v>株式会社ラビット</v>
      </c>
      <c r="H12" s="10" t="str">
        <f>事業所一覧!H277</f>
        <v>●</v>
      </c>
      <c r="I12" s="10">
        <f>事業所一覧!I277</f>
        <v>10</v>
      </c>
      <c r="J12" s="10">
        <f>事業所一覧!J277</f>
        <v>0</v>
      </c>
      <c r="K12" s="10" t="str">
        <f>事業所一覧!K277</f>
        <v>●</v>
      </c>
      <c r="L12" s="10">
        <f>事業所一覧!L277</f>
        <v>10</v>
      </c>
      <c r="M12" s="10">
        <f>事業所一覧!M277</f>
        <v>0</v>
      </c>
      <c r="N12" s="10">
        <f>事業所一覧!N277</f>
        <v>0</v>
      </c>
    </row>
    <row r="13" spans="1:53" ht="30" customHeight="1" x14ac:dyDescent="0.2">
      <c r="A13" s="10">
        <f>事業所一覧!A278</f>
        <v>2754520233</v>
      </c>
      <c r="B13" s="9" t="str">
        <f>事業所一覧!B278</f>
        <v>運動＆学習療育あなたが宝モノ泉佐野教室</v>
      </c>
      <c r="C13" s="10" t="str">
        <f>事業所一覧!C278</f>
        <v>072-463-1203</v>
      </c>
      <c r="D13" s="10" t="str">
        <f>事業所一覧!D278</f>
        <v>072-463-1202</v>
      </c>
      <c r="E13" s="10" t="str">
        <f>事業所一覧!E278</f>
        <v>598-0001</v>
      </c>
      <c r="F13" s="9" t="str">
        <f>事業所一覧!F278</f>
        <v>泉佐野市上瓦屋687-１松浪ビル３Ｆ</v>
      </c>
      <c r="G13" s="9" t="str">
        <f>事業所一覧!G278</f>
        <v>株式会社いのちの木</v>
      </c>
      <c r="H13" s="10" t="str">
        <f>事業所一覧!H278</f>
        <v>●</v>
      </c>
      <c r="I13" s="10">
        <f>事業所一覧!I278</f>
        <v>10</v>
      </c>
      <c r="J13" s="10">
        <f>事業所一覧!J278</f>
        <v>0</v>
      </c>
      <c r="K13" s="10" t="str">
        <f>事業所一覧!K278</f>
        <v>●</v>
      </c>
      <c r="L13" s="10">
        <f>事業所一覧!L278</f>
        <v>10</v>
      </c>
      <c r="M13" s="10" t="str">
        <f>事業所一覧!M278</f>
        <v>●</v>
      </c>
      <c r="N13" s="10">
        <f>事業所一覧!N278</f>
        <v>0</v>
      </c>
    </row>
    <row r="14" spans="1:53" ht="30" customHeight="1" x14ac:dyDescent="0.2">
      <c r="A14" s="10">
        <f>事業所一覧!A279</f>
        <v>2754520258</v>
      </c>
      <c r="B14" s="9" t="str">
        <f>事業所一覧!B279</f>
        <v>ラビット</v>
      </c>
      <c r="C14" s="10" t="str">
        <f>事業所一覧!C279</f>
        <v>072-468-7009</v>
      </c>
      <c r="D14" s="10" t="str">
        <f>事業所一覧!D279</f>
        <v>072-468-7106</v>
      </c>
      <c r="E14" s="10" t="str">
        <f>事業所一覧!E279</f>
        <v>598-0032</v>
      </c>
      <c r="F14" s="9" t="str">
        <f>事業所一覧!F279</f>
        <v>泉佐野市新安松二丁目２番37号</v>
      </c>
      <c r="G14" s="9" t="str">
        <f>事業所一覧!G279</f>
        <v>株式会社ラビット</v>
      </c>
      <c r="H14" s="10" t="str">
        <f>事業所一覧!H279</f>
        <v>●</v>
      </c>
      <c r="I14" s="10">
        <f>事業所一覧!I279</f>
        <v>10</v>
      </c>
      <c r="J14" s="10">
        <f>事業所一覧!J279</f>
        <v>0</v>
      </c>
      <c r="K14" s="10" t="str">
        <f>事業所一覧!K279</f>
        <v>●</v>
      </c>
      <c r="L14" s="10">
        <f>事業所一覧!L279</f>
        <v>10</v>
      </c>
      <c r="M14" s="10">
        <f>事業所一覧!M279</f>
        <v>0</v>
      </c>
      <c r="N14" s="10">
        <f>事業所一覧!N279</f>
        <v>0</v>
      </c>
    </row>
    <row r="15" spans="1:53" ht="30" customHeight="1" x14ac:dyDescent="0.2">
      <c r="A15" s="10">
        <f>事業所一覧!A280</f>
        <v>2754520282</v>
      </c>
      <c r="B15" s="9" t="str">
        <f>事業所一覧!B280</f>
        <v>ぴんくイルカ</v>
      </c>
      <c r="C15" s="10" t="str">
        <f>事業所一覧!C280</f>
        <v>072-477-0039</v>
      </c>
      <c r="D15" s="10" t="str">
        <f>事業所一覧!D280</f>
        <v>072-477-7088</v>
      </c>
      <c r="E15" s="10" t="str">
        <f>事業所一覧!E280</f>
        <v>598-0006</v>
      </c>
      <c r="F15" s="9" t="str">
        <f>事業所一覧!F280</f>
        <v>泉佐野市市場西三丁目10番７号　アーバンウェルネス202号室</v>
      </c>
      <c r="G15" s="9" t="str">
        <f>事業所一覧!G280</f>
        <v>合同会社みらい</v>
      </c>
      <c r="H15" s="10" t="str">
        <f>事業所一覧!H280</f>
        <v>●</v>
      </c>
      <c r="I15" s="10">
        <f>事業所一覧!I280</f>
        <v>10</v>
      </c>
      <c r="J15" s="10">
        <f>事業所一覧!J280</f>
        <v>0</v>
      </c>
      <c r="K15" s="10" t="str">
        <f>事業所一覧!K280</f>
        <v>●</v>
      </c>
      <c r="L15" s="10">
        <f>事業所一覧!L280</f>
        <v>10</v>
      </c>
      <c r="M15" s="10">
        <f>事業所一覧!M280</f>
        <v>0</v>
      </c>
      <c r="N15" s="10">
        <f>事業所一覧!N280</f>
        <v>0</v>
      </c>
    </row>
    <row r="16" spans="1:53" ht="30" customHeight="1" x14ac:dyDescent="0.2">
      <c r="A16" s="10">
        <f>事業所一覧!A281</f>
        <v>2754520316</v>
      </c>
      <c r="B16" s="9" t="str">
        <f>事業所一覧!B281</f>
        <v>放課後等デイサービスＢＡ－ＮＡはぐらざき</v>
      </c>
      <c r="C16" s="10" t="str">
        <f>事業所一覧!C281</f>
        <v>072-466-8302</v>
      </c>
      <c r="D16" s="10" t="str">
        <f>事業所一覧!D281</f>
        <v>072-466-8303</v>
      </c>
      <c r="E16" s="10" t="str">
        <f>事業所一覧!E281</f>
        <v>598-0037</v>
      </c>
      <c r="F16" s="9" t="str">
        <f>事業所一覧!F281</f>
        <v>泉佐野市羽倉崎上町三丁目２番32</v>
      </c>
      <c r="G16" s="9" t="str">
        <f>事業所一覧!G281</f>
        <v>株式会社トライズ</v>
      </c>
      <c r="H16" s="10" t="str">
        <f>事業所一覧!H281</f>
        <v>●</v>
      </c>
      <c r="I16" s="10">
        <f>事業所一覧!I281</f>
        <v>10</v>
      </c>
      <c r="J16" s="10">
        <f>事業所一覧!J281</f>
        <v>0</v>
      </c>
      <c r="K16" s="10" t="str">
        <f>事業所一覧!K281</f>
        <v>●</v>
      </c>
      <c r="L16" s="10">
        <f>事業所一覧!L281</f>
        <v>10</v>
      </c>
      <c r="M16" s="10">
        <f>事業所一覧!M281</f>
        <v>0</v>
      </c>
      <c r="N16" s="10">
        <f>事業所一覧!N281</f>
        <v>0</v>
      </c>
    </row>
    <row r="17" spans="1:14" ht="30" customHeight="1" x14ac:dyDescent="0.2">
      <c r="A17" s="10">
        <f>事業所一覧!A282</f>
        <v>2754520324</v>
      </c>
      <c r="B17" s="9" t="str">
        <f>事業所一覧!B282</f>
        <v>放課後等デーサービス　は・ぐ・な</v>
      </c>
      <c r="C17" s="10" t="str">
        <f>事業所一覧!C282</f>
        <v>072-465-5897</v>
      </c>
      <c r="D17" s="10" t="str">
        <f>事業所一覧!D282</f>
        <v>072-465-9897</v>
      </c>
      <c r="E17" s="10" t="str">
        <f>事業所一覧!E282</f>
        <v>598-0034</v>
      </c>
      <c r="F17" s="9" t="str">
        <f>事業所一覧!F282</f>
        <v>泉佐野市長滝3854番地</v>
      </c>
      <c r="G17" s="9" t="str">
        <f>事業所一覧!G282</f>
        <v>特定非営利活動法人倖譲会</v>
      </c>
      <c r="H17" s="10" t="str">
        <f>事業所一覧!H282</f>
        <v>●・☆</v>
      </c>
      <c r="I17" s="10">
        <f>事業所一覧!I282</f>
        <v>15</v>
      </c>
      <c r="J17" s="10">
        <f>事業所一覧!J282</f>
        <v>0</v>
      </c>
      <c r="K17" s="10" t="str">
        <f>事業所一覧!K282</f>
        <v>●・☆</v>
      </c>
      <c r="L17" s="10">
        <f>事業所一覧!L282</f>
        <v>15</v>
      </c>
      <c r="M17" s="10">
        <f>事業所一覧!M282</f>
        <v>0</v>
      </c>
      <c r="N17" s="10">
        <f>事業所一覧!N282</f>
        <v>0</v>
      </c>
    </row>
    <row r="18" spans="1:14" ht="30" customHeight="1" x14ac:dyDescent="0.2">
      <c r="A18" s="10">
        <f>事業所一覧!A283</f>
        <v>2754520332</v>
      </c>
      <c r="B18" s="9" t="str">
        <f>事業所一覧!B283</f>
        <v>キャンパスラビット</v>
      </c>
      <c r="C18" s="10" t="str">
        <f>事業所一覧!C283</f>
        <v>080-4016-1934</v>
      </c>
      <c r="D18" s="10" t="str">
        <f>事業所一覧!D283</f>
        <v>072-468-7106</v>
      </c>
      <c r="E18" s="10" t="str">
        <f>事業所一覧!E283</f>
        <v>598-0034</v>
      </c>
      <c r="F18" s="9" t="str">
        <f>事業所一覧!F283</f>
        <v>泉佐野市長滝1667番地の１コスモプラザC号</v>
      </c>
      <c r="G18" s="9" t="str">
        <f>事業所一覧!G283</f>
        <v>株式会社ラビット</v>
      </c>
      <c r="H18" s="10" t="str">
        <f>事業所一覧!H283</f>
        <v>●</v>
      </c>
      <c r="I18" s="10">
        <f>事業所一覧!I283</f>
        <v>10</v>
      </c>
      <c r="J18" s="10">
        <f>事業所一覧!J283</f>
        <v>0</v>
      </c>
      <c r="K18" s="10" t="str">
        <f>事業所一覧!K283</f>
        <v>●</v>
      </c>
      <c r="L18" s="10">
        <f>事業所一覧!L283</f>
        <v>10</v>
      </c>
      <c r="M18" s="10">
        <f>事業所一覧!M283</f>
        <v>0</v>
      </c>
      <c r="N18" s="10">
        <f>事業所一覧!N283</f>
        <v>0</v>
      </c>
    </row>
    <row r="19" spans="1:14" ht="30" customHeight="1" x14ac:dyDescent="0.2">
      <c r="A19" s="10">
        <f>事業所一覧!A284</f>
        <v>2754520340</v>
      </c>
      <c r="B19" s="9" t="str">
        <f>事業所一覧!B284</f>
        <v>ＳＰＥＣ</v>
      </c>
      <c r="C19" s="10" t="str">
        <f>事業所一覧!C284</f>
        <v>072-468-6890</v>
      </c>
      <c r="D19" s="10" t="str">
        <f>事業所一覧!D284</f>
        <v>072-468-6891</v>
      </c>
      <c r="E19" s="10" t="str">
        <f>事業所一覧!E284</f>
        <v>598^0034</v>
      </c>
      <c r="F19" s="9" t="str">
        <f>事業所一覧!F284</f>
        <v>泉佐野市長滝1246番１　村上レジデンス１階</v>
      </c>
      <c r="G19" s="9" t="str">
        <f>事業所一覧!G284</f>
        <v>株式会社Ｖｉｅｎｔｏ</v>
      </c>
      <c r="H19" s="10">
        <f>事業所一覧!H284</f>
        <v>0</v>
      </c>
      <c r="I19" s="10">
        <f>事業所一覧!I284</f>
        <v>0</v>
      </c>
      <c r="J19" s="10">
        <f>事業所一覧!J284</f>
        <v>0</v>
      </c>
      <c r="K19" s="10" t="str">
        <f>事業所一覧!K284</f>
        <v>●</v>
      </c>
      <c r="L19" s="10">
        <f>事業所一覧!L284</f>
        <v>10</v>
      </c>
      <c r="M19" s="10">
        <f>事業所一覧!M284</f>
        <v>0</v>
      </c>
      <c r="N19" s="10">
        <f>事業所一覧!N284</f>
        <v>0</v>
      </c>
    </row>
    <row r="20" spans="1:14" ht="30" customHeight="1" x14ac:dyDescent="0.2">
      <c r="A20" s="10">
        <f>事業所一覧!A285</f>
        <v>2754520357</v>
      </c>
      <c r="B20" s="9" t="str">
        <f>事業所一覧!B285</f>
        <v>キッズプレイスハル</v>
      </c>
      <c r="C20" s="10" t="str">
        <f>事業所一覧!C285</f>
        <v>072-462-8686</v>
      </c>
      <c r="D20" s="10" t="str">
        <f>事業所一覧!D285</f>
        <v>072-462-8687</v>
      </c>
      <c r="E20" s="10" t="str">
        <f>事業所一覧!E285</f>
        <v>598-0062</v>
      </c>
      <c r="F20" s="9" t="str">
        <f>事業所一覧!F285</f>
        <v>泉佐野市下瓦屋三丁目１番１号　有本ビル１階西側</v>
      </c>
      <c r="G20" s="9" t="str">
        <f>事業所一覧!G285</f>
        <v>有限会社ハルコーポレーション</v>
      </c>
      <c r="H20" s="10" t="str">
        <f>事業所一覧!H285</f>
        <v>●</v>
      </c>
      <c r="I20" s="10">
        <f>事業所一覧!I285</f>
        <v>10</v>
      </c>
      <c r="J20" s="10">
        <f>事業所一覧!J285</f>
        <v>0</v>
      </c>
      <c r="K20" s="10" t="str">
        <f>事業所一覧!K285</f>
        <v>●</v>
      </c>
      <c r="L20" s="10">
        <f>事業所一覧!L285</f>
        <v>10</v>
      </c>
      <c r="M20" s="10">
        <f>事業所一覧!M285</f>
        <v>0</v>
      </c>
      <c r="N20" s="10">
        <f>事業所一覧!N285</f>
        <v>0</v>
      </c>
    </row>
    <row r="21" spans="1:14" ht="30" customHeight="1" x14ac:dyDescent="0.2">
      <c r="A21" s="10" t="str">
        <f>事業所一覧!A286</f>
        <v>2754520365</v>
      </c>
      <c r="B21" s="9" t="str">
        <f>事業所一覧!B286</f>
        <v>そら上瓦屋</v>
      </c>
      <c r="C21" s="10" t="str">
        <f>事業所一覧!C286</f>
        <v>072-442-2209</v>
      </c>
      <c r="D21" s="10" t="str">
        <f>事業所一覧!D286</f>
        <v>072-453-3125</v>
      </c>
      <c r="E21" s="10" t="str">
        <f>事業所一覧!E286</f>
        <v>598-0001</v>
      </c>
      <c r="F21" s="9" t="str">
        <f>事業所一覧!F286</f>
        <v>泉佐野市上瓦屋296番地松浪貸店舗事務所Ａ号室</v>
      </c>
      <c r="G21" s="9" t="str">
        <f>事業所一覧!G286</f>
        <v>株式会社ジョワ</v>
      </c>
      <c r="H21" s="10" t="str">
        <f>事業所一覧!H286</f>
        <v>●</v>
      </c>
      <c r="I21" s="10">
        <f>事業所一覧!I286</f>
        <v>10</v>
      </c>
      <c r="J21" s="10">
        <f>事業所一覧!J286</f>
        <v>0</v>
      </c>
      <c r="K21" s="10" t="str">
        <f>事業所一覧!K286</f>
        <v>●</v>
      </c>
      <c r="L21" s="10">
        <f>事業所一覧!L286</f>
        <v>10</v>
      </c>
      <c r="M21" s="10">
        <f>事業所一覧!M286</f>
        <v>0</v>
      </c>
      <c r="N21" s="10">
        <f>事業所一覧!N286</f>
        <v>0</v>
      </c>
    </row>
    <row r="22" spans="1:14" ht="30" customHeight="1" x14ac:dyDescent="0.2">
      <c r="A22" s="10" t="str">
        <f>事業所一覧!A287</f>
        <v>2754520381</v>
      </c>
      <c r="B22" s="9" t="str">
        <f>事業所一覧!B287</f>
        <v>ハピスポ泉佐野</v>
      </c>
      <c r="C22" s="10" t="str">
        <f>事業所一覧!C287</f>
        <v>072-465-7773</v>
      </c>
      <c r="D22" s="10" t="str">
        <f>事業所一覧!D287</f>
        <v>072-465-7774</v>
      </c>
      <c r="E22" s="10" t="str">
        <f>事業所一覧!E287</f>
        <v>598-0033</v>
      </c>
      <c r="F22" s="9" t="str">
        <f>事業所一覧!F287</f>
        <v>泉佐野市南中安松749番１号　１階</v>
      </c>
      <c r="G22" s="9" t="str">
        <f>事業所一覧!G287</f>
        <v>社会福祉法人北野福祉会</v>
      </c>
      <c r="H22" s="10">
        <f>事業所一覧!H287</f>
        <v>0</v>
      </c>
      <c r="I22" s="10">
        <f>事業所一覧!I287</f>
        <v>0</v>
      </c>
      <c r="J22" s="10">
        <f>事業所一覧!J287</f>
        <v>0</v>
      </c>
      <c r="K22" s="10" t="str">
        <f>事業所一覧!K287</f>
        <v>●</v>
      </c>
      <c r="L22" s="10">
        <f>事業所一覧!L287</f>
        <v>10</v>
      </c>
      <c r="M22" s="10">
        <f>事業所一覧!M287</f>
        <v>0</v>
      </c>
      <c r="N22" s="10">
        <f>事業所一覧!N287</f>
        <v>0</v>
      </c>
    </row>
    <row r="23" spans="1:14" ht="30" customHeight="1" x14ac:dyDescent="0.2">
      <c r="A23" s="10">
        <f>事業所一覧!A288</f>
        <v>2754520399</v>
      </c>
      <c r="B23" s="9" t="str">
        <f>事業所一覧!B288</f>
        <v>まいるーむ放課後こども教室　ジャンプ</v>
      </c>
      <c r="C23" s="10" t="str">
        <f>事業所一覧!C288</f>
        <v>072-462-7566</v>
      </c>
      <c r="D23" s="10" t="str">
        <f>事業所一覧!D288</f>
        <v>072-462-7566</v>
      </c>
      <c r="E23" s="10" t="str">
        <f>事業所一覧!E288</f>
        <v>598-0002</v>
      </c>
      <c r="F23" s="9" t="str">
        <f>事業所一覧!F288</f>
        <v>泉佐野市中庄1740番地１　新田寮２階</v>
      </c>
      <c r="G23" s="9" t="str">
        <f>事業所一覧!G288</f>
        <v>株式会社ＷｉｌｌＳｔａｎｄ</v>
      </c>
      <c r="H23" s="10" t="str">
        <f>事業所一覧!H288</f>
        <v>●</v>
      </c>
      <c r="I23" s="10">
        <f>事業所一覧!I288</f>
        <v>10</v>
      </c>
      <c r="J23" s="10">
        <f>事業所一覧!J288</f>
        <v>0</v>
      </c>
      <c r="K23" s="10" t="str">
        <f>事業所一覧!K288</f>
        <v>●</v>
      </c>
      <c r="L23" s="10">
        <f>事業所一覧!L288</f>
        <v>10</v>
      </c>
      <c r="M23" s="10">
        <f>事業所一覧!M288</f>
        <v>0</v>
      </c>
      <c r="N23" s="10">
        <f>事業所一覧!N288</f>
        <v>0</v>
      </c>
    </row>
    <row r="24" spans="1:14" ht="30" customHeight="1" x14ac:dyDescent="0.2">
      <c r="A24" s="10">
        <f>事業所一覧!A289</f>
        <v>2754520407</v>
      </c>
      <c r="B24" s="9" t="str">
        <f>事業所一覧!B289</f>
        <v>まいるーむ放課後子ども教室　鶴原校</v>
      </c>
      <c r="C24" s="10" t="str">
        <f>事業所一覧!C289</f>
        <v>072-493-9777</v>
      </c>
      <c r="D24" s="10" t="str">
        <f>事業所一覧!D289</f>
        <v>072-493-2995</v>
      </c>
      <c r="E24" s="10" t="str">
        <f>事業所一覧!E289</f>
        <v>598-0071</v>
      </c>
      <c r="F24" s="9" t="str">
        <f>事業所一覧!F289</f>
        <v>泉佐野市鶴原1545番地の１</v>
      </c>
      <c r="G24" s="9" t="str">
        <f>事業所一覧!G289</f>
        <v>株式会社ＷｉｌｌＳｔａｎｄ</v>
      </c>
      <c r="H24" s="10" t="str">
        <f>事業所一覧!H289</f>
        <v>●</v>
      </c>
      <c r="I24" s="10">
        <f>事業所一覧!I289</f>
        <v>10</v>
      </c>
      <c r="J24" s="10">
        <f>事業所一覧!J289</f>
        <v>0</v>
      </c>
      <c r="K24" s="10" t="str">
        <f>事業所一覧!K289</f>
        <v>●</v>
      </c>
      <c r="L24" s="10">
        <f>事業所一覧!L289</f>
        <v>10</v>
      </c>
      <c r="M24" s="10">
        <f>事業所一覧!M289</f>
        <v>0</v>
      </c>
      <c r="N24" s="10">
        <f>事業所一覧!N289</f>
        <v>0</v>
      </c>
    </row>
  </sheetData>
  <mergeCells count="1">
    <mergeCell ref="H2:N2"/>
  </mergeCells>
  <phoneticPr fontId="2"/>
  <conditionalFormatting sqref="A4:L14 M10:N14 O10:IV15 A15:N24 O16:XFD24">
    <cfRule type="cellIs" dxfId="90" priority="19" stopIfTrue="1" operator="equal">
      <formula>0</formula>
    </cfRule>
  </conditionalFormatting>
  <conditionalFormatting sqref="K1:N1 A1:J3 O1:IV3 K3:N3 A25:XFD65525">
    <cfRule type="cellIs" dxfId="89" priority="34" stopIfTrue="1" operator="equal">
      <formula>0</formula>
    </cfRule>
  </conditionalFormatting>
  <conditionalFormatting sqref="M4:IV9">
    <cfRule type="cellIs" dxfId="88" priority="32" stopIfTrue="1" operator="equal">
      <formula>0</formula>
    </cfRule>
  </conditionalFormatting>
  <hyperlinks>
    <hyperlink ref="N1" location="市町村一覧!A1" display="市町村一覧に戻る" xr:uid="{00000000-0004-0000-0700-000000000000}"/>
  </hyperlinks>
  <pageMargins left="0.25" right="0.25" top="0.75" bottom="0.75" header="0.3" footer="0.3"/>
  <pageSetup paperSize="9" scale="5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A46"/>
  <sheetViews>
    <sheetView zoomScale="55" zoomScaleNormal="55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3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7" customWidth="1"/>
    <col min="15" max="16384" width="9" style="3"/>
  </cols>
  <sheetData>
    <row r="1" spans="1:53" ht="30" customHeight="1" x14ac:dyDescent="0.2">
      <c r="A1" s="2" t="s">
        <v>96</v>
      </c>
      <c r="N1" s="5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H2" s="143" t="s">
        <v>229</v>
      </c>
      <c r="I2" s="143"/>
      <c r="J2" s="143"/>
      <c r="K2" s="143"/>
      <c r="L2" s="143"/>
      <c r="M2" s="144"/>
      <c r="N2" s="14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1300</v>
      </c>
      <c r="J3" s="8" t="s">
        <v>1367</v>
      </c>
      <c r="K3" s="8" t="s">
        <v>2</v>
      </c>
      <c r="L3" s="8" t="s">
        <v>1300</v>
      </c>
      <c r="M3" s="8" t="s">
        <v>3</v>
      </c>
      <c r="N3" s="8" t="s">
        <v>88</v>
      </c>
    </row>
    <row r="4" spans="1:53" s="19" customFormat="1" ht="30" customHeight="1" x14ac:dyDescent="0.2">
      <c r="A4" s="10">
        <f>事業所一覧!A290</f>
        <v>2754920029</v>
      </c>
      <c r="B4" s="9" t="str">
        <f>事業所一覧!B290</f>
        <v>わくわくクラブ</v>
      </c>
      <c r="C4" s="10" t="str">
        <f>事業所一覧!C290</f>
        <v>0721-55-2959</v>
      </c>
      <c r="D4" s="10" t="str">
        <f>事業所一覧!D290</f>
        <v>0721-55-2959</v>
      </c>
      <c r="E4" s="10" t="str">
        <f>事業所一覧!E290</f>
        <v>584-0045</v>
      </c>
      <c r="F4" s="9" t="str">
        <f>事業所一覧!F290</f>
        <v>富田林市山中田町２丁目15-27</v>
      </c>
      <c r="G4" s="9" t="str">
        <f>事業所一覧!G290</f>
        <v>特定非営利活動法人子ども・若もの支援ネットワーク大阪</v>
      </c>
      <c r="H4" s="10" t="str">
        <f>事業所一覧!H290</f>
        <v>●</v>
      </c>
      <c r="I4" s="10">
        <f>事業所一覧!I290</f>
        <v>10</v>
      </c>
      <c r="J4" s="10">
        <f>事業所一覧!J290</f>
        <v>0</v>
      </c>
      <c r="K4" s="10" t="str">
        <f>事業所一覧!K290</f>
        <v>●</v>
      </c>
      <c r="L4" s="10">
        <f>事業所一覧!L290</f>
        <v>10</v>
      </c>
      <c r="M4" s="10">
        <f>事業所一覧!M290</f>
        <v>0</v>
      </c>
      <c r="N4" s="10">
        <f>事業所一覧!N290</f>
        <v>0</v>
      </c>
    </row>
    <row r="5" spans="1:53" s="19" customFormat="1" ht="30" customHeight="1" x14ac:dyDescent="0.2">
      <c r="A5" s="10">
        <f>事業所一覧!A291</f>
        <v>2754920037</v>
      </c>
      <c r="B5" s="9" t="str">
        <f>事業所一覧!B291</f>
        <v>四天王寺和らぎ苑</v>
      </c>
      <c r="C5" s="10" t="str">
        <f>事業所一覧!C291</f>
        <v>0721-29-0836</v>
      </c>
      <c r="D5" s="10" t="str">
        <f>事業所一覧!D291</f>
        <v>0721-29-3916</v>
      </c>
      <c r="E5" s="10" t="str">
        <f>事業所一覧!E291</f>
        <v>584-0082</v>
      </c>
      <c r="F5" s="9" t="str">
        <f>事業所一覧!F291</f>
        <v>富田林市向陽台1-3-21</v>
      </c>
      <c r="G5" s="9" t="str">
        <f>事業所一覧!G291</f>
        <v>社会福祉法人四天王寺福祉事業団</v>
      </c>
      <c r="H5" s="10" t="str">
        <f>事業所一覧!H291</f>
        <v>☆</v>
      </c>
      <c r="I5" s="10">
        <f>事業所一覧!I291</f>
        <v>5</v>
      </c>
      <c r="J5" s="10" t="str">
        <f>事業所一覧!J291</f>
        <v>●</v>
      </c>
      <c r="K5" s="10" t="str">
        <f>事業所一覧!K291</f>
        <v>☆</v>
      </c>
      <c r="L5" s="10">
        <f>事業所一覧!L291</f>
        <v>5</v>
      </c>
      <c r="M5" s="10" t="str">
        <f>事業所一覧!M291</f>
        <v>●</v>
      </c>
      <c r="N5" s="10">
        <f>事業所一覧!N291</f>
        <v>0</v>
      </c>
    </row>
    <row r="6" spans="1:53" s="19" customFormat="1" ht="30" customHeight="1" x14ac:dyDescent="0.2">
      <c r="A6" s="10">
        <f>事業所一覧!A292</f>
        <v>2754920078</v>
      </c>
      <c r="B6" s="9" t="str">
        <f>事業所一覧!B292</f>
        <v>陽だまり</v>
      </c>
      <c r="C6" s="10" t="str">
        <f>事業所一覧!C292</f>
        <v>0721-21-6449</v>
      </c>
      <c r="D6" s="10" t="str">
        <f>事業所一覧!D292</f>
        <v>0721-21-5571</v>
      </c>
      <c r="E6" s="10" t="str">
        <f>事業所一覧!E292</f>
        <v>584-0048</v>
      </c>
      <c r="F6" s="9" t="str">
        <f>事業所一覧!F292</f>
        <v>富田林市西板持町二丁目１番38号附１</v>
      </c>
      <c r="G6" s="9" t="str">
        <f>事業所一覧!G292</f>
        <v>一般社団法人スマイル・１</v>
      </c>
      <c r="H6" s="10">
        <f>事業所一覧!H292</f>
        <v>0</v>
      </c>
      <c r="I6" s="10">
        <f>事業所一覧!I292</f>
        <v>0</v>
      </c>
      <c r="J6" s="10">
        <f>事業所一覧!J292</f>
        <v>0</v>
      </c>
      <c r="K6" s="10" t="str">
        <f>事業所一覧!K292</f>
        <v>●</v>
      </c>
      <c r="L6" s="10">
        <f>事業所一覧!L292</f>
        <v>10</v>
      </c>
      <c r="M6" s="10">
        <f>事業所一覧!M292</f>
        <v>0</v>
      </c>
      <c r="N6" s="10">
        <f>事業所一覧!N292</f>
        <v>0</v>
      </c>
    </row>
    <row r="7" spans="1:53" s="19" customFormat="1" ht="30" customHeight="1" x14ac:dyDescent="0.2">
      <c r="A7" s="10">
        <f>事業所一覧!A293</f>
        <v>2754920110</v>
      </c>
      <c r="B7" s="9" t="str">
        <f>事業所一覧!B293</f>
        <v>放課後デイサービス運動療育バード</v>
      </c>
      <c r="C7" s="10" t="str">
        <f>事業所一覧!C293</f>
        <v>0721-24-0905</v>
      </c>
      <c r="D7" s="10" t="str">
        <f>事業所一覧!D293</f>
        <v>0721-24-0905</v>
      </c>
      <c r="E7" s="10" t="str">
        <f>事業所一覧!E293</f>
        <v>584-0066</v>
      </c>
      <c r="F7" s="9" t="str">
        <f>事業所一覧!F293</f>
        <v>富田林市錦織北一丁目５番10号</v>
      </c>
      <c r="G7" s="9" t="str">
        <f>事業所一覧!G293</f>
        <v>株式会社ＮＥＳＴ</v>
      </c>
      <c r="H7" s="10">
        <f>事業所一覧!H293</f>
        <v>0</v>
      </c>
      <c r="I7" s="10">
        <f>事業所一覧!I293</f>
        <v>0</v>
      </c>
      <c r="J7" s="10">
        <f>事業所一覧!J293</f>
        <v>0</v>
      </c>
      <c r="K7" s="10" t="str">
        <f>事業所一覧!K293</f>
        <v>●</v>
      </c>
      <c r="L7" s="10">
        <f>事業所一覧!L293</f>
        <v>10</v>
      </c>
      <c r="M7" s="10">
        <f>事業所一覧!M293</f>
        <v>0</v>
      </c>
      <c r="N7" s="10">
        <f>事業所一覧!N293</f>
        <v>0</v>
      </c>
    </row>
    <row r="8" spans="1:53" s="19" customFormat="1" ht="30" customHeight="1" x14ac:dyDescent="0.2">
      <c r="A8" s="10">
        <f>事業所一覧!A294</f>
        <v>2750720019</v>
      </c>
      <c r="B8" s="9" t="str">
        <f>事業所一覧!B294</f>
        <v>こども発達支援センターＳun</v>
      </c>
      <c r="C8" s="10" t="str">
        <f>事業所一覧!C294</f>
        <v>0721-26-7331</v>
      </c>
      <c r="D8" s="10" t="str">
        <f>事業所一覧!D294</f>
        <v>0721-26-7377</v>
      </c>
      <c r="E8" s="10" t="str">
        <f>事業所一覧!E294</f>
        <v>584-0012</v>
      </c>
      <c r="F8" s="9" t="str">
        <f>事業所一覧!F294</f>
        <v>富田林市粟ヶ池町2969番地の５富田林市市民会館地下1階</v>
      </c>
      <c r="G8" s="9" t="str">
        <f>事業所一覧!G294</f>
        <v>社会福祉法人大阪府障害者福祉事業団</v>
      </c>
      <c r="H8" s="10" t="str">
        <f>事業所一覧!H294</f>
        <v>●</v>
      </c>
      <c r="I8" s="10">
        <f>事業所一覧!I294</f>
        <v>10</v>
      </c>
      <c r="J8" s="10">
        <f>事業所一覧!J294</f>
        <v>0</v>
      </c>
      <c r="K8" s="10" t="str">
        <f>事業所一覧!K294</f>
        <v>●</v>
      </c>
      <c r="L8" s="10">
        <f>事業所一覧!L294</f>
        <v>10</v>
      </c>
      <c r="M8" s="10" t="str">
        <f>事業所一覧!M294</f>
        <v>●</v>
      </c>
      <c r="N8" s="10">
        <f>事業所一覧!N294</f>
        <v>0</v>
      </c>
    </row>
    <row r="9" spans="1:53" s="19" customFormat="1" ht="30" customHeight="1" x14ac:dyDescent="0.2">
      <c r="A9" s="10">
        <f>事業所一覧!A295</f>
        <v>2754920136</v>
      </c>
      <c r="B9" s="9" t="str">
        <f>事業所一覧!B295</f>
        <v>放課後等デイサービスそら</v>
      </c>
      <c r="C9" s="10" t="str">
        <f>事業所一覧!C295</f>
        <v>0721-81-0417</v>
      </c>
      <c r="D9" s="10" t="str">
        <f>事業所一覧!D295</f>
        <v>0721-81-0417</v>
      </c>
      <c r="E9" s="10" t="str">
        <f>事業所一覧!E295</f>
        <v>584-0036</v>
      </c>
      <c r="F9" s="9" t="str">
        <f>事業所一覧!F295</f>
        <v>富田林市甲田二丁目20番14号２階</v>
      </c>
      <c r="G9" s="9" t="str">
        <f>事業所一覧!G295</f>
        <v>特定非営利活動法人志塾フリースクールラシーナ</v>
      </c>
      <c r="H9" s="10">
        <f>事業所一覧!H295</f>
        <v>0</v>
      </c>
      <c r="I9" s="10">
        <f>事業所一覧!I295</f>
        <v>0</v>
      </c>
      <c r="J9" s="10">
        <f>事業所一覧!J295</f>
        <v>0</v>
      </c>
      <c r="K9" s="10" t="str">
        <f>事業所一覧!K295</f>
        <v>●</v>
      </c>
      <c r="L9" s="10">
        <f>事業所一覧!L295</f>
        <v>10</v>
      </c>
      <c r="M9" s="10">
        <f>事業所一覧!M295</f>
        <v>0</v>
      </c>
      <c r="N9" s="10">
        <f>事業所一覧!N295</f>
        <v>0</v>
      </c>
    </row>
    <row r="10" spans="1:53" s="19" customFormat="1" ht="30" customHeight="1" x14ac:dyDescent="0.2">
      <c r="A10" s="10">
        <f>事業所一覧!A296</f>
        <v>2754920144</v>
      </c>
      <c r="B10" s="9" t="str">
        <f>事業所一覧!B296</f>
        <v>ここなくらぶ向陽台</v>
      </c>
      <c r="C10" s="10" t="str">
        <f>事業所一覧!C296</f>
        <v>0721-40-2310</v>
      </c>
      <c r="D10" s="10" t="str">
        <f>事業所一覧!D296</f>
        <v>0721-40-2311</v>
      </c>
      <c r="E10" s="10" t="str">
        <f>事業所一覧!E296</f>
        <v>584-0082</v>
      </c>
      <c r="F10" s="9" t="str">
        <f>事業所一覧!F296</f>
        <v>富田林市向陽台二丁目２番13号Ｙ１ビル１階</v>
      </c>
      <c r="G10" s="9" t="str">
        <f>事業所一覧!G296</f>
        <v>株式会社シンシアリティー</v>
      </c>
      <c r="H10" s="10" t="str">
        <f>事業所一覧!H296</f>
        <v>●</v>
      </c>
      <c r="I10" s="10">
        <f>事業所一覧!I296</f>
        <v>10</v>
      </c>
      <c r="J10" s="10">
        <f>事業所一覧!J296</f>
        <v>0</v>
      </c>
      <c r="K10" s="10" t="str">
        <f>事業所一覧!K296</f>
        <v>●</v>
      </c>
      <c r="L10" s="10">
        <f>事業所一覧!L296</f>
        <v>10</v>
      </c>
      <c r="M10" s="10">
        <f>事業所一覧!M296</f>
        <v>0</v>
      </c>
      <c r="N10" s="10">
        <f>事業所一覧!N296</f>
        <v>0</v>
      </c>
    </row>
    <row r="11" spans="1:53" s="19" customFormat="1" ht="30" customHeight="1" x14ac:dyDescent="0.2">
      <c r="A11" s="10">
        <f>事業所一覧!A297</f>
        <v>2754920151</v>
      </c>
      <c r="B11" s="9" t="str">
        <f>事業所一覧!B297</f>
        <v>放課後等デイサービスつばさ</v>
      </c>
      <c r="C11" s="10" t="str">
        <f>事業所一覧!C297</f>
        <v>0721-28-6677</v>
      </c>
      <c r="D11" s="10" t="str">
        <f>事業所一覧!D297</f>
        <v>0721-28-6688</v>
      </c>
      <c r="E11" s="10" t="str">
        <f>事業所一覧!E297</f>
        <v>584-0082</v>
      </c>
      <c r="F11" s="9" t="str">
        <f>事業所一覧!F297</f>
        <v>富田林市向陽台二丁目７番29号向陽台ビル２階</v>
      </c>
      <c r="G11" s="9" t="str">
        <f>事業所一覧!G297</f>
        <v>株式会社南ウイング</v>
      </c>
      <c r="H11" s="10">
        <f>事業所一覧!H297</f>
        <v>0</v>
      </c>
      <c r="I11" s="10">
        <f>事業所一覧!I297</f>
        <v>0</v>
      </c>
      <c r="J11" s="10">
        <f>事業所一覧!J297</f>
        <v>0</v>
      </c>
      <c r="K11" s="10" t="str">
        <f>事業所一覧!K297</f>
        <v>●</v>
      </c>
      <c r="L11" s="10">
        <f>事業所一覧!L297</f>
        <v>10</v>
      </c>
      <c r="M11" s="10">
        <f>事業所一覧!M297</f>
        <v>0</v>
      </c>
      <c r="N11" s="10">
        <f>事業所一覧!N297</f>
        <v>0</v>
      </c>
    </row>
    <row r="12" spans="1:53" s="19" customFormat="1" ht="30" customHeight="1" x14ac:dyDescent="0.2">
      <c r="A12" s="10">
        <f>事業所一覧!A298</f>
        <v>2754920185</v>
      </c>
      <c r="B12" s="9" t="str">
        <f>事業所一覧!B298</f>
        <v>療育スクール did it</v>
      </c>
      <c r="C12" s="10" t="str">
        <f>事業所一覧!C298</f>
        <v>0721-26-8810</v>
      </c>
      <c r="D12" s="10" t="str">
        <f>事業所一覧!D298</f>
        <v>0721-26-8810</v>
      </c>
      <c r="E12" s="10" t="str">
        <f>事業所一覧!E298</f>
        <v>584-0069</v>
      </c>
      <c r="F12" s="9" t="str">
        <f>事業所一覧!F298</f>
        <v>富田林市錦織東二丁目６番10号</v>
      </c>
      <c r="G12" s="9" t="str">
        <f>事業所一覧!G298</f>
        <v>合同会社POPO</v>
      </c>
      <c r="H12" s="10" t="str">
        <f>事業所一覧!H298</f>
        <v>●</v>
      </c>
      <c r="I12" s="10">
        <f>事業所一覧!I298</f>
        <v>10</v>
      </c>
      <c r="J12" s="10">
        <f>事業所一覧!J298</f>
        <v>0</v>
      </c>
      <c r="K12" s="10" t="str">
        <f>事業所一覧!K298</f>
        <v>●</v>
      </c>
      <c r="L12" s="10">
        <f>事業所一覧!L298</f>
        <v>10</v>
      </c>
      <c r="M12" s="10">
        <f>事業所一覧!M298</f>
        <v>0</v>
      </c>
      <c r="N12" s="10">
        <f>事業所一覧!N298</f>
        <v>0</v>
      </c>
    </row>
    <row r="13" spans="1:53" s="19" customFormat="1" ht="30" customHeight="1" x14ac:dyDescent="0.2">
      <c r="A13" s="10">
        <f>事業所一覧!A299</f>
        <v>2754920193</v>
      </c>
      <c r="B13" s="9" t="str">
        <f>事業所一覧!B299</f>
        <v>ｂｏｎキッズ富田林</v>
      </c>
      <c r="C13" s="10" t="str">
        <f>事業所一覧!C299</f>
        <v>0721-55-2266</v>
      </c>
      <c r="D13" s="10" t="str">
        <f>事業所一覧!D299</f>
        <v>0721-55-2266</v>
      </c>
      <c r="E13" s="10" t="str">
        <f>事業所一覧!E299</f>
        <v>584-0024</v>
      </c>
      <c r="F13" s="9" t="str">
        <f>事業所一覧!F299</f>
        <v>富田林市若松町二丁目３番２号　太陽ビル301号室</v>
      </c>
      <c r="G13" s="9" t="str">
        <f>事業所一覧!G299</f>
        <v>合同会社オフィスぼん</v>
      </c>
      <c r="H13" s="10" t="str">
        <f>事業所一覧!H299</f>
        <v>●</v>
      </c>
      <c r="I13" s="10">
        <f>事業所一覧!I299</f>
        <v>10</v>
      </c>
      <c r="J13" s="10">
        <f>事業所一覧!J299</f>
        <v>0</v>
      </c>
      <c r="K13" s="10" t="str">
        <f>事業所一覧!K299</f>
        <v>●</v>
      </c>
      <c r="L13" s="10">
        <f>事業所一覧!L299</f>
        <v>10</v>
      </c>
      <c r="M13" s="10">
        <f>事業所一覧!M299</f>
        <v>0</v>
      </c>
      <c r="N13" s="10">
        <f>事業所一覧!N299</f>
        <v>0</v>
      </c>
    </row>
    <row r="14" spans="1:53" s="19" customFormat="1" ht="30" customHeight="1" x14ac:dyDescent="0.2">
      <c r="A14" s="10">
        <f>事業所一覧!A300</f>
        <v>2754920201</v>
      </c>
      <c r="B14" s="9" t="str">
        <f>事業所一覧!B300</f>
        <v>放課後等デイサービスつばさネクスト</v>
      </c>
      <c r="C14" s="10" t="str">
        <f>事業所一覧!C300</f>
        <v>0721-26-8668</v>
      </c>
      <c r="D14" s="10" t="str">
        <f>事業所一覧!D300</f>
        <v>0721-26-8669</v>
      </c>
      <c r="E14" s="10" t="str">
        <f>事業所一覧!E300</f>
        <v>584-0082</v>
      </c>
      <c r="F14" s="9" t="str">
        <f>事業所一覧!F300</f>
        <v>富田林市向陽台五丁目７番17号</v>
      </c>
      <c r="G14" s="9" t="str">
        <f>事業所一覧!G300</f>
        <v>株式会社南ウイング</v>
      </c>
      <c r="H14" s="10" t="str">
        <f>事業所一覧!H300</f>
        <v>●</v>
      </c>
      <c r="I14" s="10">
        <f>事業所一覧!I300</f>
        <v>10</v>
      </c>
      <c r="J14" s="10">
        <f>事業所一覧!J300</f>
        <v>0</v>
      </c>
      <c r="K14" s="10" t="str">
        <f>事業所一覧!K300</f>
        <v>●</v>
      </c>
      <c r="L14" s="10">
        <f>事業所一覧!L300</f>
        <v>10</v>
      </c>
      <c r="M14" s="10">
        <f>事業所一覧!M300</f>
        <v>0</v>
      </c>
      <c r="N14" s="10">
        <f>事業所一覧!N300</f>
        <v>0</v>
      </c>
    </row>
    <row r="15" spans="1:53" s="19" customFormat="1" ht="30" customHeight="1" x14ac:dyDescent="0.2">
      <c r="A15" s="10">
        <f>事業所一覧!A301</f>
        <v>2754920219</v>
      </c>
      <c r="B15" s="9" t="str">
        <f>事業所一覧!B301</f>
        <v>きらりウキウキルーム</v>
      </c>
      <c r="C15" s="10" t="str">
        <f>事業所一覧!C301</f>
        <v>0721-21-6341</v>
      </c>
      <c r="D15" s="10" t="str">
        <f>事業所一覧!D301</f>
        <v>0721-21-6344</v>
      </c>
      <c r="E15" s="10" t="str">
        <f>事業所一覧!E301</f>
        <v>584-0067</v>
      </c>
      <c r="F15" s="9" t="str">
        <f>事業所一覧!F301</f>
        <v>富田林市錦織南一丁目16-18　古賀ビル２・３階</v>
      </c>
      <c r="G15" s="9" t="str">
        <f>事業所一覧!G301</f>
        <v>株式会社エーシン</v>
      </c>
      <c r="H15" s="10" t="str">
        <f>事業所一覧!H301</f>
        <v>●</v>
      </c>
      <c r="I15" s="10">
        <f>事業所一覧!I301</f>
        <v>10</v>
      </c>
      <c r="J15" s="10">
        <f>事業所一覧!J301</f>
        <v>0</v>
      </c>
      <c r="K15" s="10" t="str">
        <f>事業所一覧!K301</f>
        <v>●</v>
      </c>
      <c r="L15" s="10">
        <f>事業所一覧!L301</f>
        <v>10</v>
      </c>
      <c r="M15" s="10">
        <f>事業所一覧!M301</f>
        <v>0</v>
      </c>
      <c r="N15" s="10">
        <f>事業所一覧!N301</f>
        <v>0</v>
      </c>
    </row>
    <row r="16" spans="1:53" s="19" customFormat="1" ht="30" customHeight="1" x14ac:dyDescent="0.2">
      <c r="A16" s="10">
        <f>事業所一覧!A302</f>
        <v>2754920227</v>
      </c>
      <c r="B16" s="9" t="str">
        <f>事業所一覧!B302</f>
        <v>放課後等デイサービスてんとん</v>
      </c>
      <c r="C16" s="10" t="str">
        <f>事業所一覧!C302</f>
        <v>0721-26-7715</v>
      </c>
      <c r="D16" s="10" t="str">
        <f>事業所一覧!D302</f>
        <v>0721-26-7716</v>
      </c>
      <c r="E16" s="10" t="str">
        <f>事業所一覧!E302</f>
        <v>584-0073</v>
      </c>
      <c r="F16" s="9" t="str">
        <f>事業所一覧!F302</f>
        <v>富田林市寺池台三丁目１番18号</v>
      </c>
      <c r="G16" s="9" t="str">
        <f>事業所一覧!G302</f>
        <v>株式会社エクレール</v>
      </c>
      <c r="H16" s="10" t="str">
        <f>事業所一覧!H302</f>
        <v>●</v>
      </c>
      <c r="I16" s="10">
        <f>事業所一覧!I302</f>
        <v>10</v>
      </c>
      <c r="J16" s="10">
        <f>事業所一覧!J302</f>
        <v>0</v>
      </c>
      <c r="K16" s="10" t="str">
        <f>事業所一覧!K302</f>
        <v>●</v>
      </c>
      <c r="L16" s="10">
        <f>事業所一覧!L302</f>
        <v>10</v>
      </c>
      <c r="M16" s="10">
        <f>事業所一覧!M302</f>
        <v>0</v>
      </c>
      <c r="N16" s="10">
        <f>事業所一覧!N302</f>
        <v>0</v>
      </c>
    </row>
    <row r="17" spans="1:14" s="19" customFormat="1" ht="30" customHeight="1" x14ac:dyDescent="0.2">
      <c r="A17" s="10">
        <f>事業所一覧!A303</f>
        <v>2754920235</v>
      </c>
      <c r="B17" s="9" t="str">
        <f>事業所一覧!B303</f>
        <v>放課後デイサービス運動療育バード須賀</v>
      </c>
      <c r="C17" s="10" t="str">
        <f>事業所一覧!C303</f>
        <v>0721-68-7401</v>
      </c>
      <c r="D17" s="10" t="str">
        <f>事業所一覧!D303</f>
        <v>0721-68-7402</v>
      </c>
      <c r="E17" s="10" t="str">
        <f>事業所一覧!E303</f>
        <v>584-0062</v>
      </c>
      <c r="F17" s="9" t="str">
        <f>事業所一覧!F303</f>
        <v>富田林市須賀二丁目12番５号</v>
      </c>
      <c r="G17" s="9" t="str">
        <f>事業所一覧!G303</f>
        <v>株式会社ＮＥＳＴ</v>
      </c>
      <c r="H17" s="10">
        <f>事業所一覧!H303</f>
        <v>0</v>
      </c>
      <c r="I17" s="10">
        <f>事業所一覧!I303</f>
        <v>0</v>
      </c>
      <c r="J17" s="10">
        <f>事業所一覧!J303</f>
        <v>0</v>
      </c>
      <c r="K17" s="10" t="str">
        <f>事業所一覧!K303</f>
        <v>●</v>
      </c>
      <c r="L17" s="10">
        <f>事業所一覧!L303</f>
        <v>10</v>
      </c>
      <c r="M17" s="10">
        <f>事業所一覧!M303</f>
        <v>0</v>
      </c>
      <c r="N17" s="10">
        <f>事業所一覧!N303</f>
        <v>0</v>
      </c>
    </row>
    <row r="18" spans="1:14" s="19" customFormat="1" ht="30" customHeight="1" x14ac:dyDescent="0.2">
      <c r="A18" s="10">
        <f>事業所一覧!A304</f>
        <v>2754920243</v>
      </c>
      <c r="B18" s="9" t="str">
        <f>事業所一覧!B304</f>
        <v>放課後等デイサービス　ココ</v>
      </c>
      <c r="C18" s="10" t="str">
        <f>事業所一覧!C304</f>
        <v>0721-55-2233</v>
      </c>
      <c r="D18" s="10" t="str">
        <f>事業所一覧!D304</f>
        <v>0721-55-2100</v>
      </c>
      <c r="E18" s="10" t="str">
        <f>事業所一覧!E304</f>
        <v>584-0028</v>
      </c>
      <c r="F18" s="9" t="str">
        <f>事業所一覧!F304</f>
        <v>富田林市中野町西一丁目1502番地５</v>
      </c>
      <c r="G18" s="9" t="str">
        <f>事業所一覧!G304</f>
        <v>社会福祉法人　輝</v>
      </c>
      <c r="H18" s="10" t="str">
        <f>事業所一覧!H304</f>
        <v>●</v>
      </c>
      <c r="I18" s="10">
        <f>事業所一覧!I304</f>
        <v>10</v>
      </c>
      <c r="J18" s="10">
        <f>事業所一覧!J304</f>
        <v>0</v>
      </c>
      <c r="K18" s="10" t="str">
        <f>事業所一覧!K304</f>
        <v>●</v>
      </c>
      <c r="L18" s="10">
        <f>事業所一覧!L304</f>
        <v>10</v>
      </c>
      <c r="M18" s="10">
        <f>事業所一覧!M304</f>
        <v>0</v>
      </c>
      <c r="N18" s="10">
        <f>事業所一覧!N304</f>
        <v>0</v>
      </c>
    </row>
    <row r="19" spans="1:14" s="19" customFormat="1" ht="30" customHeight="1" x14ac:dyDescent="0.2">
      <c r="A19" s="10">
        <f>事業所一覧!A305</f>
        <v>2754920268</v>
      </c>
      <c r="B19" s="9" t="str">
        <f>事業所一覧!B305</f>
        <v>かみひこうき　昭和町</v>
      </c>
      <c r="C19" s="10" t="str">
        <f>事業所一覧!C305</f>
        <v>0721-26-7075</v>
      </c>
      <c r="D19" s="10" t="str">
        <f>事業所一覧!D305</f>
        <v>0721-26-7076</v>
      </c>
      <c r="E19" s="10" t="str">
        <f>事業所一覧!E305</f>
        <v>584-0025</v>
      </c>
      <c r="F19" s="9" t="str">
        <f>事業所一覧!F305</f>
        <v>富田林市若松町西一丁目1903番地１寺西ビル２階</v>
      </c>
      <c r="G19" s="9" t="str">
        <f>事業所一覧!G305</f>
        <v>株式会社Ｔ－ａｎｇｌｅ</v>
      </c>
      <c r="H19" s="10" t="str">
        <f>事業所一覧!H305</f>
        <v>●</v>
      </c>
      <c r="I19" s="10">
        <f>事業所一覧!I305</f>
        <v>10</v>
      </c>
      <c r="J19" s="10">
        <f>事業所一覧!J305</f>
        <v>0</v>
      </c>
      <c r="K19" s="10" t="str">
        <f>事業所一覧!K305</f>
        <v>●</v>
      </c>
      <c r="L19" s="10">
        <f>事業所一覧!L305</f>
        <v>10</v>
      </c>
      <c r="M19" s="10">
        <f>事業所一覧!M305</f>
        <v>0</v>
      </c>
      <c r="N19" s="10">
        <f>事業所一覧!N305</f>
        <v>0</v>
      </c>
    </row>
    <row r="20" spans="1:14" s="19" customFormat="1" ht="30" customHeight="1" x14ac:dyDescent="0.2">
      <c r="A20" s="10">
        <f>事業所一覧!A306</f>
        <v>2754920276</v>
      </c>
      <c r="B20" s="9" t="str">
        <f>事業所一覧!B306</f>
        <v>スカフォルズ</v>
      </c>
      <c r="C20" s="10" t="str">
        <f>事業所一覧!C306</f>
        <v>0721-70-7432</v>
      </c>
      <c r="D20" s="10" t="str">
        <f>事業所一覧!D306</f>
        <v>0721-70-7433</v>
      </c>
      <c r="E20" s="10" t="str">
        <f>事業所一覧!E306</f>
        <v>584-0062</v>
      </c>
      <c r="F20" s="9" t="str">
        <f>事業所一覧!F306</f>
        <v>富田林市須賀二丁目19番８号</v>
      </c>
      <c r="G20" s="9" t="str">
        <f>事業所一覧!G306</f>
        <v>ハイマスト株式会社</v>
      </c>
      <c r="H20" s="10" t="str">
        <f>事業所一覧!H306</f>
        <v>●</v>
      </c>
      <c r="I20" s="10">
        <f>事業所一覧!I306</f>
        <v>10</v>
      </c>
      <c r="J20" s="10">
        <f>事業所一覧!J306</f>
        <v>0</v>
      </c>
      <c r="K20" s="10" t="str">
        <f>事業所一覧!K306</f>
        <v>●</v>
      </c>
      <c r="L20" s="10">
        <f>事業所一覧!L306</f>
        <v>10</v>
      </c>
      <c r="M20" s="10" t="str">
        <f>事業所一覧!M306</f>
        <v>●</v>
      </c>
      <c r="N20" s="10">
        <f>事業所一覧!N306</f>
        <v>0</v>
      </c>
    </row>
    <row r="21" spans="1:14" s="19" customFormat="1" ht="30" customHeight="1" x14ac:dyDescent="0.2">
      <c r="A21" s="10">
        <f>事業所一覧!A307</f>
        <v>2754920292</v>
      </c>
      <c r="B21" s="9" t="str">
        <f>事業所一覧!B307</f>
        <v>TOMODACHI富田林</v>
      </c>
      <c r="C21" s="10" t="str">
        <f>事業所一覧!C307</f>
        <v>0721-28-5608</v>
      </c>
      <c r="D21" s="10" t="str">
        <f>事業所一覧!D307</f>
        <v>0721-28-5608</v>
      </c>
      <c r="E21" s="10" t="str">
        <f>事業所一覧!E307</f>
        <v>584-0071</v>
      </c>
      <c r="F21" s="9" t="str">
        <f>事業所一覧!F307</f>
        <v>富田林市藤沢台六丁目23番13号　シンフォニーレジデンス藤沢台107号</v>
      </c>
      <c r="G21" s="9" t="str">
        <f>事業所一覧!G307</f>
        <v>合同会社Childs</v>
      </c>
      <c r="H21" s="10" t="str">
        <f>事業所一覧!H307</f>
        <v>☆</v>
      </c>
      <c r="I21" s="10">
        <f>事業所一覧!I307</f>
        <v>5</v>
      </c>
      <c r="J21" s="10">
        <f>事業所一覧!J307</f>
        <v>0</v>
      </c>
      <c r="K21" s="10" t="str">
        <f>事業所一覧!K307</f>
        <v>☆</v>
      </c>
      <c r="L21" s="10">
        <f>事業所一覧!L307</f>
        <v>5</v>
      </c>
      <c r="M21" s="10">
        <f>事業所一覧!M307</f>
        <v>0</v>
      </c>
      <c r="N21" s="10">
        <f>事業所一覧!N307</f>
        <v>0</v>
      </c>
    </row>
    <row r="22" spans="1:14" s="19" customFormat="1" ht="30" customHeight="1" x14ac:dyDescent="0.2">
      <c r="A22" s="10" t="str">
        <f>事業所一覧!A308</f>
        <v>2754920300</v>
      </c>
      <c r="B22" s="9" t="str">
        <f>事業所一覧!B308</f>
        <v>放課後等デイサービスてんとん２くみ</v>
      </c>
      <c r="C22" s="10" t="str">
        <f>事業所一覧!C308</f>
        <v>0721-25-1151</v>
      </c>
      <c r="D22" s="10" t="str">
        <f>事業所一覧!D308</f>
        <v>0721-26-7716</v>
      </c>
      <c r="E22" s="10" t="str">
        <f>事業所一覧!E308</f>
        <v>584-0025</v>
      </c>
      <c r="F22" s="9" t="str">
        <f>事業所一覧!F308</f>
        <v>富田林市若松町西一丁目1882番地１　麻野ビル203号</v>
      </c>
      <c r="G22" s="9" t="str">
        <f>事業所一覧!G308</f>
        <v>株式会社エクレール</v>
      </c>
      <c r="H22" s="10" t="str">
        <f>事業所一覧!H308</f>
        <v>●</v>
      </c>
      <c r="I22" s="10">
        <f>事業所一覧!I308</f>
        <v>10</v>
      </c>
      <c r="J22" s="10">
        <f>事業所一覧!J308</f>
        <v>0</v>
      </c>
      <c r="K22" s="10" t="str">
        <f>事業所一覧!K308</f>
        <v>●</v>
      </c>
      <c r="L22" s="10">
        <f>事業所一覧!L308</f>
        <v>10</v>
      </c>
      <c r="M22" s="10">
        <f>事業所一覧!M308</f>
        <v>0</v>
      </c>
      <c r="N22" s="10">
        <f>事業所一覧!N308</f>
        <v>0</v>
      </c>
    </row>
    <row r="23" spans="1:14" s="19" customFormat="1" ht="30" customHeight="1" x14ac:dyDescent="0.2">
      <c r="A23" s="10" t="str">
        <f>事業所一覧!A309</f>
        <v>2754920318</v>
      </c>
      <c r="B23" s="9" t="str">
        <f>事業所一覧!B309</f>
        <v>きらり錦織ルーム</v>
      </c>
      <c r="C23" s="10" t="str">
        <f>事業所一覧!C309</f>
        <v>0721-55-3151</v>
      </c>
      <c r="D23" s="10" t="str">
        <f>事業所一覧!D309</f>
        <v>0721-55-3152</v>
      </c>
      <c r="E23" s="10" t="str">
        <f>事業所一覧!E309</f>
        <v>584-0067</v>
      </c>
      <c r="F23" s="9" t="str">
        <f>事業所一覧!F309</f>
        <v>富田林市錦織南二丁目７番５号　３階</v>
      </c>
      <c r="G23" s="9" t="str">
        <f>事業所一覧!G309</f>
        <v>株式会社エーシン</v>
      </c>
      <c r="H23" s="10" t="str">
        <f>事業所一覧!H309</f>
        <v>●</v>
      </c>
      <c r="I23" s="10">
        <f>事業所一覧!I309</f>
        <v>10</v>
      </c>
      <c r="J23" s="10">
        <f>事業所一覧!J309</f>
        <v>0</v>
      </c>
      <c r="K23" s="10" t="str">
        <f>事業所一覧!K309</f>
        <v>●</v>
      </c>
      <c r="L23" s="10">
        <f>事業所一覧!L309</f>
        <v>10</v>
      </c>
      <c r="M23" s="10">
        <f>事業所一覧!M309</f>
        <v>0</v>
      </c>
      <c r="N23" s="10">
        <f>事業所一覧!N309</f>
        <v>0</v>
      </c>
    </row>
    <row r="24" spans="1:14" s="19" customFormat="1" ht="30" customHeight="1" x14ac:dyDescent="0.2">
      <c r="A24" s="10">
        <f>事業所一覧!A310</f>
        <v>2754920326</v>
      </c>
      <c r="B24" s="9" t="str">
        <f>事業所一覧!B310</f>
        <v>よねの家</v>
      </c>
      <c r="C24" s="10" t="str">
        <f>事業所一覧!C310</f>
        <v>0721-26-7046</v>
      </c>
      <c r="D24" s="10">
        <f>事業所一覧!D310</f>
        <v>0</v>
      </c>
      <c r="E24" s="10" t="str">
        <f>事業所一覧!E310</f>
        <v>584-0014</v>
      </c>
      <c r="F24" s="9" t="str">
        <f>事業所一覧!F310</f>
        <v>富田林市川面町一丁目10番14号</v>
      </c>
      <c r="G24" s="9" t="str">
        <f>事業所一覧!G310</f>
        <v>株式会社メロディー</v>
      </c>
      <c r="H24" s="10" t="str">
        <f>事業所一覧!H310</f>
        <v>●</v>
      </c>
      <c r="I24" s="10">
        <f>事業所一覧!I310</f>
        <v>10</v>
      </c>
      <c r="J24" s="10">
        <f>事業所一覧!J310</f>
        <v>0</v>
      </c>
      <c r="K24" s="10" t="str">
        <f>事業所一覧!K310</f>
        <v>●</v>
      </c>
      <c r="L24" s="10">
        <f>事業所一覧!L310</f>
        <v>10</v>
      </c>
      <c r="M24" s="10" t="str">
        <f>事業所一覧!M310</f>
        <v>●</v>
      </c>
      <c r="N24" s="10">
        <f>事業所一覧!N310</f>
        <v>0</v>
      </c>
    </row>
    <row r="25" spans="1:14" s="19" customFormat="1" ht="30" customHeight="1" x14ac:dyDescent="0.2">
      <c r="A25" s="10">
        <f>事業所一覧!A311</f>
        <v>2754920342</v>
      </c>
      <c r="B25" s="9" t="str">
        <f>事業所一覧!B311</f>
        <v>こどもサポートみかん</v>
      </c>
      <c r="C25" s="10" t="str">
        <f>事業所一覧!C311</f>
        <v>0721-26-8233</v>
      </c>
      <c r="D25" s="10" t="str">
        <f>事業所一覧!D311</f>
        <v>0721-26-8234</v>
      </c>
      <c r="E25" s="10" t="str">
        <f>事業所一覧!E311</f>
        <v>584-0001</v>
      </c>
      <c r="F25" s="9" t="str">
        <f>事業所一覧!F311</f>
        <v>富田林市梅の里二丁目32番５</v>
      </c>
      <c r="G25" s="9" t="str">
        <f>事業所一覧!G311</f>
        <v>株式会社ｐｌａｔｚ</v>
      </c>
      <c r="H25" s="10" t="str">
        <f>事業所一覧!H311</f>
        <v>●</v>
      </c>
      <c r="I25" s="10">
        <f>事業所一覧!I311</f>
        <v>10</v>
      </c>
      <c r="J25" s="10">
        <f>事業所一覧!J311</f>
        <v>0</v>
      </c>
      <c r="K25" s="10" t="str">
        <f>事業所一覧!K311</f>
        <v>●</v>
      </c>
      <c r="L25" s="10">
        <f>事業所一覧!L311</f>
        <v>10</v>
      </c>
      <c r="M25" s="10" t="str">
        <f>事業所一覧!M311</f>
        <v>●</v>
      </c>
      <c r="N25" s="10">
        <f>事業所一覧!N311</f>
        <v>0</v>
      </c>
    </row>
    <row r="26" spans="1:14" s="19" customFormat="1" ht="30" customHeight="1" x14ac:dyDescent="0.2">
      <c r="A26" s="10">
        <f>事業所一覧!A312</f>
        <v>2754920359</v>
      </c>
      <c r="B26" s="9" t="str">
        <f>事業所一覧!B312</f>
        <v>teco　富田林</v>
      </c>
      <c r="C26" s="10" t="str">
        <f>事業所一覧!C312</f>
        <v>0721-25-5678</v>
      </c>
      <c r="D26" s="10" t="str">
        <f>事業所一覧!D312</f>
        <v>0721-25-5678</v>
      </c>
      <c r="E26" s="10" t="str">
        <f>事業所一覧!E312</f>
        <v>584-0024</v>
      </c>
      <c r="F26" s="9" t="str">
        <f>事業所一覧!F312</f>
        <v>富田林市若松町一丁目10番７号プレナス富田林４階401号室</v>
      </c>
      <c r="G26" s="9" t="str">
        <f>事業所一覧!G312</f>
        <v>株式会社ＬＵＣＫ</v>
      </c>
      <c r="H26" s="10" t="str">
        <f>事業所一覧!H312</f>
        <v>●</v>
      </c>
      <c r="I26" s="10">
        <f>事業所一覧!I312</f>
        <v>10</v>
      </c>
      <c r="J26" s="10">
        <f>事業所一覧!J312</f>
        <v>0</v>
      </c>
      <c r="K26" s="10">
        <f>事業所一覧!K312</f>
        <v>0</v>
      </c>
      <c r="L26" s="10">
        <f>事業所一覧!L312</f>
        <v>0</v>
      </c>
      <c r="M26" s="10" t="str">
        <f>事業所一覧!M312</f>
        <v>●</v>
      </c>
      <c r="N26" s="10">
        <f>事業所一覧!N312</f>
        <v>0</v>
      </c>
    </row>
    <row r="27" spans="1:14" ht="30" customHeight="1" x14ac:dyDescent="0.2">
      <c r="A27" s="10" t="str">
        <f>事業所一覧!A313</f>
        <v>2754920367</v>
      </c>
      <c r="B27" s="9" t="str">
        <f>事業所一覧!B313</f>
        <v>放課後等デイサービス　星</v>
      </c>
      <c r="C27" s="10" t="str">
        <f>事業所一覧!C313</f>
        <v>0721-26-8028</v>
      </c>
      <c r="D27" s="10" t="str">
        <f>事業所一覧!D313</f>
        <v>0721-26-8028</v>
      </c>
      <c r="E27" s="10" t="str">
        <f>事業所一覧!E313</f>
        <v>584-0054</v>
      </c>
      <c r="F27" s="9" t="str">
        <f>事業所一覧!F313</f>
        <v>富田林市大字甘南備216番地</v>
      </c>
      <c r="G27" s="9" t="str">
        <f>事業所一覧!G313</f>
        <v>社会福祉法人大阪府障害者福祉事業団</v>
      </c>
      <c r="H27" s="10" t="str">
        <f>事業所一覧!H313</f>
        <v>●</v>
      </c>
      <c r="I27" s="10">
        <f>事業所一覧!I313</f>
        <v>10</v>
      </c>
      <c r="J27" s="10">
        <f>事業所一覧!J313</f>
        <v>0</v>
      </c>
      <c r="K27" s="10" t="str">
        <f>事業所一覧!K313</f>
        <v>●</v>
      </c>
      <c r="L27" s="10">
        <f>事業所一覧!L313</f>
        <v>10</v>
      </c>
      <c r="M27" s="10">
        <f>事業所一覧!M313</f>
        <v>0</v>
      </c>
      <c r="N27" s="10">
        <f>事業所一覧!N313</f>
        <v>0</v>
      </c>
    </row>
    <row r="28" spans="1:14" ht="30" customHeight="1" x14ac:dyDescent="0.2">
      <c r="A28" s="10" t="str">
        <f>事業所一覧!A314</f>
        <v>2754920375</v>
      </c>
      <c r="B28" s="9" t="str">
        <f>事業所一覧!B314</f>
        <v>ＴＡＮＧＯ富田林校</v>
      </c>
      <c r="C28" s="10" t="str">
        <f>事業所一覧!C314</f>
        <v>070-9105-5959</v>
      </c>
      <c r="D28" s="10" t="str">
        <f>事業所一覧!D314</f>
        <v>0721-81-8851</v>
      </c>
      <c r="E28" s="10" t="str">
        <f>事業所一覧!E314</f>
        <v>584-0036</v>
      </c>
      <c r="F28" s="9" t="str">
        <f>事業所一覧!F314</f>
        <v>富田林市甲田二丁目20番７号</v>
      </c>
      <c r="G28" s="9" t="str">
        <f>事業所一覧!G314</f>
        <v>株式会社ＴＡＮＧＯ</v>
      </c>
      <c r="H28" s="10" t="str">
        <f>事業所一覧!H314</f>
        <v>●</v>
      </c>
      <c r="I28" s="10">
        <f>事業所一覧!I314</f>
        <v>10</v>
      </c>
      <c r="J28" s="10">
        <f>事業所一覧!J314</f>
        <v>0</v>
      </c>
      <c r="K28" s="10" t="str">
        <f>事業所一覧!K314</f>
        <v>●</v>
      </c>
      <c r="L28" s="10">
        <f>事業所一覧!L314</f>
        <v>10</v>
      </c>
      <c r="M28" s="10">
        <f>事業所一覧!M314</f>
        <v>0</v>
      </c>
      <c r="N28" s="10">
        <f>事業所一覧!N314</f>
        <v>0</v>
      </c>
    </row>
    <row r="29" spans="1:14" ht="30" customHeight="1" x14ac:dyDescent="0.2">
      <c r="A29" s="10">
        <f>事業所一覧!A315</f>
        <v>2754920383</v>
      </c>
      <c r="B29" s="9" t="str">
        <f>事業所一覧!B315</f>
        <v>よねの家２</v>
      </c>
      <c r="C29" s="10" t="str">
        <f>事業所一覧!C315</f>
        <v>0721-69-5396</v>
      </c>
      <c r="D29" s="10" t="str">
        <f>事業所一覧!D315</f>
        <v>0721-69-5396</v>
      </c>
      <c r="E29" s="10" t="str">
        <f>事業所一覧!E315</f>
        <v>584-0014</v>
      </c>
      <c r="F29" s="9" t="str">
        <f>事業所一覧!F315</f>
        <v>富田林市川面町一丁目10番13号</v>
      </c>
      <c r="G29" s="9" t="str">
        <f>事業所一覧!G315</f>
        <v>合同会社メロディー</v>
      </c>
      <c r="H29" s="10">
        <f>事業所一覧!H315</f>
        <v>0</v>
      </c>
      <c r="I29" s="10">
        <f>事業所一覧!I315</f>
        <v>0</v>
      </c>
      <c r="J29" s="10">
        <f>事業所一覧!J315</f>
        <v>0</v>
      </c>
      <c r="K29" s="10" t="str">
        <f>事業所一覧!K315</f>
        <v>●</v>
      </c>
      <c r="L29" s="10">
        <f>事業所一覧!L315</f>
        <v>10</v>
      </c>
      <c r="M29" s="10">
        <f>事業所一覧!M315</f>
        <v>0</v>
      </c>
      <c r="N29" s="10">
        <f>事業所一覧!N315</f>
        <v>0</v>
      </c>
    </row>
    <row r="30" spans="1:14" ht="30" customHeight="1" x14ac:dyDescent="0.2">
      <c r="A30" s="10">
        <f>事業所一覧!A316</f>
        <v>2754920409</v>
      </c>
      <c r="B30" s="9" t="str">
        <f>事業所一覧!B316</f>
        <v>放課後等デイサービス　Ｎｉａ</v>
      </c>
      <c r="C30" s="10" t="str">
        <f>事業所一覧!C316</f>
        <v>0721-26-8822</v>
      </c>
      <c r="D30" s="10" t="str">
        <f>事業所一覧!D316</f>
        <v>050-3172-3525</v>
      </c>
      <c r="E30" s="10" t="str">
        <f>事業所一覧!E316</f>
        <v>584-0025</v>
      </c>
      <c r="F30" s="9" t="str">
        <f>事業所一覧!F316</f>
        <v>富田林市若松町西一丁目1841番地１（201）</v>
      </c>
      <c r="G30" s="9" t="str">
        <f>事業所一覧!G316</f>
        <v>合同会社ｌｉｎｅｒ　ｎｏｔｅ</v>
      </c>
      <c r="H30" s="10">
        <f>事業所一覧!H316</f>
        <v>0</v>
      </c>
      <c r="I30" s="10">
        <f>事業所一覧!I316</f>
        <v>0</v>
      </c>
      <c r="J30" s="10">
        <f>事業所一覧!J316</f>
        <v>0</v>
      </c>
      <c r="K30" s="10" t="str">
        <f>事業所一覧!K316</f>
        <v>●</v>
      </c>
      <c r="L30" s="10">
        <f>事業所一覧!L316</f>
        <v>10</v>
      </c>
      <c r="M30" s="10">
        <f>事業所一覧!M316</f>
        <v>0</v>
      </c>
      <c r="N30" s="10">
        <f>事業所一覧!N316</f>
        <v>0</v>
      </c>
    </row>
    <row r="31" spans="1:14" ht="30" customHeight="1" x14ac:dyDescent="0.2">
      <c r="A31" s="10">
        <f>事業所一覧!A317</f>
        <v>2754920391</v>
      </c>
      <c r="B31" s="9" t="str">
        <f>事業所一覧!B317</f>
        <v>こどもサポートみかん高辺台</v>
      </c>
      <c r="C31" s="10" t="str">
        <f>事業所一覧!C317</f>
        <v>0721-55-3864</v>
      </c>
      <c r="D31" s="10" t="str">
        <f>事業所一覧!D317</f>
        <v>0721-55-3865</v>
      </c>
      <c r="E31" s="10" t="str">
        <f>事業所一覧!E317</f>
        <v>584-0072</v>
      </c>
      <c r="F31" s="9" t="str">
        <f>事業所一覧!F317</f>
        <v>富田林市高辺台一丁目23番地18</v>
      </c>
      <c r="G31" s="9" t="str">
        <f>事業所一覧!G317</f>
        <v>株式会社ｐｌａｔｚ</v>
      </c>
      <c r="H31" s="10" t="str">
        <f>事業所一覧!H317</f>
        <v>●</v>
      </c>
      <c r="I31" s="10">
        <f>事業所一覧!I317</f>
        <v>10</v>
      </c>
      <c r="J31" s="10">
        <f>事業所一覧!J317</f>
        <v>0</v>
      </c>
      <c r="K31" s="10" t="str">
        <f>事業所一覧!K317</f>
        <v>●</v>
      </c>
      <c r="L31" s="10">
        <f>事業所一覧!L317</f>
        <v>10</v>
      </c>
      <c r="M31" s="10">
        <f>事業所一覧!M317</f>
        <v>0</v>
      </c>
      <c r="N31" s="10">
        <f>事業所一覧!N317</f>
        <v>0</v>
      </c>
    </row>
    <row r="32" spans="1:14" ht="30" customHeight="1" x14ac:dyDescent="0.2">
      <c r="A32" s="10">
        <f>事業所一覧!A318</f>
        <v>2754920417</v>
      </c>
      <c r="B32" s="9" t="str">
        <f>事業所一覧!B318</f>
        <v>オルオルハウス</v>
      </c>
      <c r="C32" s="10" t="str">
        <f>事業所一覧!C318</f>
        <v>0721-60-6112</v>
      </c>
      <c r="D32" s="10" t="str">
        <f>事業所一覧!D318</f>
        <v>0721-60-6113</v>
      </c>
      <c r="E32" s="10" t="str">
        <f>事業所一覧!E318</f>
        <v>584-0021</v>
      </c>
      <c r="F32" s="9" t="str">
        <f>事業所一覧!F318</f>
        <v>富田林市中野町二丁目７番10号</v>
      </c>
      <c r="G32" s="9" t="str">
        <f>事業所一覧!G318</f>
        <v>株式会社ＬＡＵＬＥＡ</v>
      </c>
      <c r="H32" s="10" t="str">
        <f>事業所一覧!H318</f>
        <v>●</v>
      </c>
      <c r="I32" s="10">
        <f>事業所一覧!I318</f>
        <v>10</v>
      </c>
      <c r="J32" s="10">
        <f>事業所一覧!J318</f>
        <v>0</v>
      </c>
      <c r="K32" s="10" t="str">
        <f>事業所一覧!K318</f>
        <v>●</v>
      </c>
      <c r="L32" s="10">
        <f>事業所一覧!L318</f>
        <v>10</v>
      </c>
      <c r="M32" s="10">
        <f>事業所一覧!M318</f>
        <v>0</v>
      </c>
      <c r="N32" s="10">
        <f>事業所一覧!N318</f>
        <v>0</v>
      </c>
    </row>
    <row r="33" spans="1:14" ht="30" customHeight="1" x14ac:dyDescent="0.2">
      <c r="A33" s="10" t="str">
        <f>事業所一覧!A319</f>
        <v>2754920425</v>
      </c>
      <c r="B33" s="9" t="str">
        <f>事業所一覧!B319</f>
        <v>スポーツパークりるる</v>
      </c>
      <c r="C33" s="10" t="str">
        <f>事業所一覧!C319</f>
        <v>090-3218-0166</v>
      </c>
      <c r="D33" s="10">
        <f>事業所一覧!D319</f>
        <v>0</v>
      </c>
      <c r="E33" s="10" t="str">
        <f>事業所一覧!E319</f>
        <v>584-0083</v>
      </c>
      <c r="F33" s="9" t="str">
        <f>事業所一覧!F319</f>
        <v>富田林市若松町西一丁目１８９３－１</v>
      </c>
      <c r="G33" s="9" t="str">
        <f>事業所一覧!G319</f>
        <v>株式会社シラキ</v>
      </c>
      <c r="H33" s="10" t="str">
        <f>事業所一覧!H319</f>
        <v>●</v>
      </c>
      <c r="I33" s="10">
        <f>事業所一覧!I319</f>
        <v>10</v>
      </c>
      <c r="J33" s="10">
        <f>事業所一覧!J319</f>
        <v>0</v>
      </c>
      <c r="K33" s="10" t="str">
        <f>事業所一覧!K319</f>
        <v>●</v>
      </c>
      <c r="L33" s="10">
        <f>事業所一覧!L319</f>
        <v>10</v>
      </c>
      <c r="M33" s="10">
        <f>事業所一覧!M319</f>
        <v>0</v>
      </c>
      <c r="N33" s="10">
        <f>事業所一覧!N319</f>
        <v>0</v>
      </c>
    </row>
    <row r="34" spans="1:14" ht="30" customHeight="1" x14ac:dyDescent="0.2">
      <c r="A34" s="10" t="str">
        <f>事業所一覧!A320</f>
        <v>2754920433</v>
      </c>
      <c r="B34" s="9" t="str">
        <f>事業所一覧!B320</f>
        <v>おあしす</v>
      </c>
      <c r="C34" s="10" t="str">
        <f>事業所一覧!C320</f>
        <v>0721-29-6000</v>
      </c>
      <c r="D34" s="10" t="str">
        <f>事業所一覧!D320</f>
        <v>0721-29-6600</v>
      </c>
      <c r="E34" s="10" t="str">
        <f>事業所一覧!E320</f>
        <v>584-0083</v>
      </c>
      <c r="F34" s="9" t="str">
        <f>事業所一覧!F320</f>
        <v>富田林市小金台二丁目１番30号</v>
      </c>
      <c r="G34" s="9" t="str">
        <f>事業所一覧!G320</f>
        <v>社会福祉法人光久福祉会</v>
      </c>
      <c r="H34" s="10" t="str">
        <f>事業所一覧!H320</f>
        <v>●</v>
      </c>
      <c r="I34" s="10">
        <f>事業所一覧!I320</f>
        <v>10</v>
      </c>
      <c r="J34" s="10">
        <f>事業所一覧!J320</f>
        <v>0</v>
      </c>
      <c r="K34" s="10" t="str">
        <f>事業所一覧!K320</f>
        <v>●</v>
      </c>
      <c r="L34" s="10">
        <f>事業所一覧!L320</f>
        <v>10</v>
      </c>
      <c r="M34" s="10" t="str">
        <f>事業所一覧!M320</f>
        <v>●</v>
      </c>
      <c r="N34" s="10">
        <f>事業所一覧!N320</f>
        <v>0</v>
      </c>
    </row>
    <row r="35" spans="1:14" ht="30" customHeight="1" x14ac:dyDescent="0.2">
      <c r="A35" s="10" t="str">
        <f>事業所一覧!A321</f>
        <v>2754920441</v>
      </c>
      <c r="B35" s="9" t="str">
        <f>事業所一覧!B321</f>
        <v>児童発達支援・放課後等デイサービスえがお富田林</v>
      </c>
      <c r="C35" s="10" t="str">
        <f>事業所一覧!C321</f>
        <v>0721-60-6487</v>
      </c>
      <c r="D35" s="10" t="str">
        <f>事業所一覧!D321</f>
        <v>0721-60-6488</v>
      </c>
      <c r="E35" s="10" t="str">
        <f>事業所一覧!E321</f>
        <v>584-0005</v>
      </c>
      <c r="F35" s="9" t="str">
        <f>事業所一覧!F321</f>
        <v>富田林市喜志町五丁目３番６号</v>
      </c>
      <c r="G35" s="9" t="str">
        <f>事業所一覧!G321</f>
        <v>株式会社Ｆ－ｓｔａｇｅ</v>
      </c>
      <c r="H35" s="10" t="str">
        <f>事業所一覧!H321</f>
        <v>●</v>
      </c>
      <c r="I35" s="10">
        <f>事業所一覧!I321</f>
        <v>10</v>
      </c>
      <c r="J35" s="10">
        <f>事業所一覧!J321</f>
        <v>0</v>
      </c>
      <c r="K35" s="10" t="str">
        <f>事業所一覧!K321</f>
        <v>●</v>
      </c>
      <c r="L35" s="10">
        <f>事業所一覧!L321</f>
        <v>10</v>
      </c>
      <c r="M35" s="10">
        <f>事業所一覧!M321</f>
        <v>0</v>
      </c>
      <c r="N35" s="10">
        <f>事業所一覧!N321</f>
        <v>0</v>
      </c>
    </row>
    <row r="36" spans="1:14" ht="30" customHeight="1" x14ac:dyDescent="0.2">
      <c r="A36" s="10" t="str">
        <f>事業所一覧!A322</f>
        <v>2754920458</v>
      </c>
      <c r="B36" s="9" t="str">
        <f>事業所一覧!B322</f>
        <v>放課後等デイサービス　ウィズ・ユー富田林向陽台</v>
      </c>
      <c r="C36" s="10" t="str">
        <f>事業所一覧!C322</f>
        <v>0721-55-3276</v>
      </c>
      <c r="D36" s="10" t="str">
        <f>事業所一覧!D322</f>
        <v>0721-55-4477</v>
      </c>
      <c r="E36" s="10" t="str">
        <f>事業所一覧!E322</f>
        <v>584-0082</v>
      </c>
      <c r="F36" s="9" t="str">
        <f>事業所一覧!F322</f>
        <v>富田林市向陽台二丁目13番12号</v>
      </c>
      <c r="G36" s="9" t="str">
        <f>事業所一覧!G322</f>
        <v>合同会社フジコウ</v>
      </c>
      <c r="H36" s="10" t="str">
        <f>事業所一覧!H322</f>
        <v>●</v>
      </c>
      <c r="I36" s="10">
        <f>事業所一覧!I322</f>
        <v>10</v>
      </c>
      <c r="J36" s="10">
        <f>事業所一覧!J322</f>
        <v>0</v>
      </c>
      <c r="K36" s="10" t="str">
        <f>事業所一覧!K322</f>
        <v>●</v>
      </c>
      <c r="L36" s="10">
        <f>事業所一覧!L322</f>
        <v>10</v>
      </c>
      <c r="M36" s="10">
        <f>事業所一覧!M322</f>
        <v>0</v>
      </c>
      <c r="N36" s="10">
        <f>事業所一覧!N322</f>
        <v>0</v>
      </c>
    </row>
    <row r="37" spans="1:14" ht="30" customHeight="1" x14ac:dyDescent="0.2">
      <c r="A37" s="10" t="str">
        <f>事業所一覧!A323</f>
        <v>2754920466</v>
      </c>
      <c r="B37" s="9" t="str">
        <f>事業所一覧!B323</f>
        <v>オルオルハウス東板持</v>
      </c>
      <c r="C37" s="10" t="str">
        <f>事業所一覧!C323</f>
        <v>0721-26-7805</v>
      </c>
      <c r="D37" s="10" t="str">
        <f>事業所一覧!D323</f>
        <v>0721-26-7806</v>
      </c>
      <c r="E37" s="10" t="str">
        <f>事業所一覧!E323</f>
        <v>584-0046</v>
      </c>
      <c r="F37" s="9" t="str">
        <f>事業所一覧!F323</f>
        <v>富田林市東板持町二丁目16番32号</v>
      </c>
      <c r="G37" s="9" t="str">
        <f>事業所一覧!G323</f>
        <v>株式会社ＬＡＵＬＥＡ</v>
      </c>
      <c r="H37" s="10" t="str">
        <f>事業所一覧!H323</f>
        <v>●</v>
      </c>
      <c r="I37" s="10">
        <f>事業所一覧!I323</f>
        <v>10</v>
      </c>
      <c r="J37" s="10">
        <f>事業所一覧!J323</f>
        <v>0</v>
      </c>
      <c r="K37" s="10" t="str">
        <f>事業所一覧!K323</f>
        <v>●</v>
      </c>
      <c r="L37" s="10">
        <f>事業所一覧!L323</f>
        <v>10</v>
      </c>
      <c r="M37" s="10">
        <f>事業所一覧!M323</f>
        <v>0</v>
      </c>
      <c r="N37" s="10">
        <f>事業所一覧!N323</f>
        <v>0</v>
      </c>
    </row>
    <row r="38" spans="1:14" ht="30" customHeight="1" x14ac:dyDescent="0.2">
      <c r="A38" s="10" t="str">
        <f>事業所一覧!A324</f>
        <v>2754920474</v>
      </c>
      <c r="B38" s="9" t="str">
        <f>事業所一覧!B324</f>
        <v>放課後デイサービス運動療育バード若松町</v>
      </c>
      <c r="C38" s="10" t="str">
        <f>事業所一覧!C324</f>
        <v>0721-25-2850</v>
      </c>
      <c r="D38" s="10" t="str">
        <f>事業所一覧!D324</f>
        <v>0721-25-2850</v>
      </c>
      <c r="E38" s="10" t="str">
        <f>事業所一覧!E324</f>
        <v>584-0024</v>
      </c>
      <c r="F38" s="9" t="str">
        <f>事業所一覧!F324</f>
        <v>富田林市若松町一丁目９番７号</v>
      </c>
      <c r="G38" s="9" t="str">
        <f>事業所一覧!G324</f>
        <v>株式会社ＮＥＳＴ</v>
      </c>
      <c r="H38" s="10">
        <f>事業所一覧!H324</f>
        <v>0</v>
      </c>
      <c r="I38" s="10">
        <f>事業所一覧!I324</f>
        <v>0</v>
      </c>
      <c r="J38" s="10">
        <f>事業所一覧!J324</f>
        <v>0</v>
      </c>
      <c r="K38" s="10" t="str">
        <f>事業所一覧!K324</f>
        <v>●</v>
      </c>
      <c r="L38" s="10">
        <f>事業所一覧!L324</f>
        <v>10</v>
      </c>
      <c r="M38" s="10">
        <f>事業所一覧!M324</f>
        <v>0</v>
      </c>
      <c r="N38" s="10">
        <f>事業所一覧!N324</f>
        <v>0</v>
      </c>
    </row>
    <row r="39" spans="1:14" ht="30" customHeight="1" x14ac:dyDescent="0.2">
      <c r="A39" s="10" t="str">
        <f>事業所一覧!A325</f>
        <v>2754920482</v>
      </c>
      <c r="B39" s="9" t="str">
        <f>事業所一覧!B325</f>
        <v>児童発達支援・放課後等デイサービス　るーと</v>
      </c>
      <c r="C39" s="10" t="str">
        <f>事業所一覧!C325</f>
        <v>070-6489-0918</v>
      </c>
      <c r="D39" s="10">
        <f>事業所一覧!D325</f>
        <v>0</v>
      </c>
      <c r="E39" s="10" t="str">
        <f>事業所一覧!E325</f>
        <v>584-0092</v>
      </c>
      <c r="F39" s="9" t="str">
        <f>事業所一覧!F325</f>
        <v>富田林市昭和町一丁目２番34号</v>
      </c>
      <c r="G39" s="9" t="str">
        <f>事業所一覧!G325</f>
        <v>合同会社ｒｉｔａｒｉｔａ</v>
      </c>
      <c r="H39" s="10" t="str">
        <f>事業所一覧!H325</f>
        <v>●</v>
      </c>
      <c r="I39" s="10">
        <f>事業所一覧!I325</f>
        <v>10</v>
      </c>
      <c r="J39" s="10">
        <f>事業所一覧!J325</f>
        <v>0</v>
      </c>
      <c r="K39" s="10" t="str">
        <f>事業所一覧!K325</f>
        <v>●</v>
      </c>
      <c r="L39" s="10">
        <f>事業所一覧!L325</f>
        <v>10</v>
      </c>
      <c r="M39" s="10">
        <f>事業所一覧!M325</f>
        <v>0</v>
      </c>
      <c r="N39" s="10">
        <f>事業所一覧!N325</f>
        <v>0</v>
      </c>
    </row>
    <row r="40" spans="1:14" ht="30" customHeight="1" x14ac:dyDescent="0.2">
      <c r="A40" s="10" t="str">
        <f>事業所一覧!A326</f>
        <v>2754920490</v>
      </c>
      <c r="B40" s="9" t="str">
        <f>事業所一覧!B326</f>
        <v>音楽療育特化型事業所　リズムストーリー富田林</v>
      </c>
      <c r="C40" s="10" t="str">
        <f>事業所一覧!C326</f>
        <v>0721-60-6780</v>
      </c>
      <c r="D40" s="10" t="str">
        <f>事業所一覧!D326</f>
        <v>0721-60-6781</v>
      </c>
      <c r="E40" s="10" t="str">
        <f>事業所一覧!E326</f>
        <v>584-0083</v>
      </c>
      <c r="F40" s="9" t="str">
        <f>事業所一覧!F326</f>
        <v>富田林市小金台二丁目２番３号</v>
      </c>
      <c r="G40" s="9" t="str">
        <f>事業所一覧!G326</f>
        <v>株式会社バスター</v>
      </c>
      <c r="H40" s="10" t="str">
        <f>事業所一覧!H326</f>
        <v>●</v>
      </c>
      <c r="I40" s="10">
        <f>事業所一覧!I326</f>
        <v>10</v>
      </c>
      <c r="J40" s="10">
        <f>事業所一覧!J326</f>
        <v>0</v>
      </c>
      <c r="K40" s="10" t="str">
        <f>事業所一覧!K326</f>
        <v>●</v>
      </c>
      <c r="L40" s="10">
        <f>事業所一覧!L326</f>
        <v>10</v>
      </c>
      <c r="M40" s="10">
        <f>事業所一覧!M326</f>
        <v>0</v>
      </c>
      <c r="N40" s="10">
        <f>事業所一覧!N326</f>
        <v>0</v>
      </c>
    </row>
    <row r="41" spans="1:14" ht="30" customHeight="1" x14ac:dyDescent="0.2">
      <c r="A41" s="10" t="str">
        <f>事業所一覧!A327</f>
        <v>2754920508</v>
      </c>
      <c r="B41" s="9" t="str">
        <f>事業所一覧!B327</f>
        <v>学習日記むに</v>
      </c>
      <c r="C41" s="10" t="str">
        <f>事業所一覧!C327</f>
        <v>０７０－１１８３－５２４４</v>
      </c>
      <c r="D41" s="10">
        <f>事業所一覧!D327</f>
        <v>0</v>
      </c>
      <c r="E41" s="10" t="str">
        <f>事業所一覧!E327</f>
        <v>584-0025</v>
      </c>
      <c r="F41" s="9" t="str">
        <f>事業所一覧!F327</f>
        <v>富田林市若松町西一丁目1845番地３　メゾンドール富田林　２FーA号</v>
      </c>
      <c r="G41" s="9" t="str">
        <f>事業所一覧!G327</f>
        <v>福祉ぷらす合同会社</v>
      </c>
      <c r="H41" s="10" t="str">
        <f>事業所一覧!H327</f>
        <v>●</v>
      </c>
      <c r="I41" s="10">
        <f>事業所一覧!I327</f>
        <v>10</v>
      </c>
      <c r="J41" s="10">
        <f>事業所一覧!J327</f>
        <v>0</v>
      </c>
      <c r="K41" s="10" t="str">
        <f>事業所一覧!K327</f>
        <v>●</v>
      </c>
      <c r="L41" s="10">
        <f>事業所一覧!L327</f>
        <v>10</v>
      </c>
      <c r="M41" s="10">
        <f>事業所一覧!M327</f>
        <v>0</v>
      </c>
      <c r="N41" s="10">
        <f>事業所一覧!N327</f>
        <v>0</v>
      </c>
    </row>
    <row r="42" spans="1:14" ht="30" customHeight="1" x14ac:dyDescent="0.2">
      <c r="A42" s="10" t="str">
        <f>事業所一覧!A328</f>
        <v>2754920516</v>
      </c>
      <c r="B42" s="9" t="str">
        <f>事業所一覧!B328</f>
        <v>児童発達支援・放課後等デイサービス　あいあい</v>
      </c>
      <c r="C42" s="10" t="str">
        <f>事業所一覧!C328</f>
        <v>080-6195-3609</v>
      </c>
      <c r="D42" s="10">
        <f>事業所一覧!D328</f>
        <v>0</v>
      </c>
      <c r="E42" s="10" t="str">
        <f>事業所一覧!E328</f>
        <v>584-0071</v>
      </c>
      <c r="F42" s="9" t="str">
        <f>事業所一覧!F328</f>
        <v>富田林市藤沢台六丁目２番４号</v>
      </c>
      <c r="G42" s="9" t="str">
        <f>事業所一覧!G328</f>
        <v>ケイジーホーム株式会社</v>
      </c>
      <c r="H42" s="10" t="str">
        <f>事業所一覧!H328</f>
        <v>●</v>
      </c>
      <c r="I42" s="10">
        <f>事業所一覧!I328</f>
        <v>10</v>
      </c>
      <c r="J42" s="10">
        <f>事業所一覧!J328</f>
        <v>0</v>
      </c>
      <c r="K42" s="10" t="str">
        <f>事業所一覧!K328</f>
        <v>●</v>
      </c>
      <c r="L42" s="10">
        <f>事業所一覧!L328</f>
        <v>10</v>
      </c>
      <c r="M42" s="10">
        <f>事業所一覧!M328</f>
        <v>0</v>
      </c>
      <c r="N42" s="10">
        <f>事業所一覧!N328</f>
        <v>0</v>
      </c>
    </row>
    <row r="43" spans="1:14" ht="30" customHeight="1" x14ac:dyDescent="0.2">
      <c r="A43" s="10" t="str">
        <f>事業所一覧!A329</f>
        <v>2754920524</v>
      </c>
      <c r="B43" s="9" t="str">
        <f>事業所一覧!B329</f>
        <v>おあしす　ここる</v>
      </c>
      <c r="C43" s="10" t="str">
        <f>事業所一覧!C329</f>
        <v>080-4326-1503</v>
      </c>
      <c r="D43" s="10" t="str">
        <f>事業所一覧!D329</f>
        <v>0721-24-4194</v>
      </c>
      <c r="E43" s="10" t="str">
        <f>事業所一覧!E329</f>
        <v>584-0024</v>
      </c>
      <c r="F43" s="9" t="str">
        <f>事業所一覧!F329</f>
        <v>富田林市若松町一丁目10番10号</v>
      </c>
      <c r="G43" s="9" t="str">
        <f>事業所一覧!G329</f>
        <v>社会福祉法人光久福祉会</v>
      </c>
      <c r="H43" s="10" t="str">
        <f>事業所一覧!H329</f>
        <v>●</v>
      </c>
      <c r="I43" s="10">
        <f>事業所一覧!I329</f>
        <v>10</v>
      </c>
      <c r="J43" s="10">
        <f>事業所一覧!J329</f>
        <v>0</v>
      </c>
      <c r="K43" s="10" t="str">
        <f>事業所一覧!K329</f>
        <v>●</v>
      </c>
      <c r="L43" s="10">
        <f>事業所一覧!L329</f>
        <v>10</v>
      </c>
      <c r="M43" s="10" t="str">
        <f>事業所一覧!M329</f>
        <v>●</v>
      </c>
      <c r="N43" s="10">
        <f>事業所一覧!N329</f>
        <v>0</v>
      </c>
    </row>
    <row r="44" spans="1:14" ht="30" customHeight="1" x14ac:dyDescent="0.2">
      <c r="A44" s="10" t="str">
        <f>事業所一覧!A330</f>
        <v>2754920532</v>
      </c>
      <c r="B44" s="9" t="str">
        <f>事業所一覧!B330</f>
        <v>ゆめの木</v>
      </c>
      <c r="C44" s="10" t="str">
        <f>事業所一覧!C330</f>
        <v>０７２１－５１－２６１０</v>
      </c>
      <c r="D44" s="10" t="str">
        <f>事業所一覧!D330</f>
        <v>０７２１－５１－２６１０</v>
      </c>
      <c r="E44" s="10" t="str">
        <f>事業所一覧!E330</f>
        <v>584-0071</v>
      </c>
      <c r="F44" s="9" t="str">
        <f>事業所一覧!F330</f>
        <v>富田林市藤沢台一丁目４番20号２階</v>
      </c>
      <c r="G44" s="9" t="str">
        <f>事業所一覧!G330</f>
        <v>有限会社ラブリーウィンベル</v>
      </c>
      <c r="H44" s="10">
        <f>事業所一覧!H330</f>
        <v>0</v>
      </c>
      <c r="I44" s="10">
        <f>事業所一覧!I330</f>
        <v>0</v>
      </c>
      <c r="J44" s="10">
        <f>事業所一覧!J330</f>
        <v>0</v>
      </c>
      <c r="K44" s="10" t="str">
        <f>事業所一覧!K330</f>
        <v>●</v>
      </c>
      <c r="L44" s="10">
        <f>事業所一覧!L330</f>
        <v>10</v>
      </c>
      <c r="M44" s="10">
        <f>事業所一覧!M330</f>
        <v>0</v>
      </c>
      <c r="N44" s="10">
        <f>事業所一覧!N330</f>
        <v>0</v>
      </c>
    </row>
    <row r="45" spans="1:14" ht="30" customHeight="1" x14ac:dyDescent="0.2">
      <c r="A45" s="10">
        <f>事業所一覧!A331</f>
        <v>2754920540</v>
      </c>
      <c r="B45" s="9" t="str">
        <f>事業所一覧!B331</f>
        <v>あんずの会　こころん</v>
      </c>
      <c r="C45" s="10" t="str">
        <f>事業所一覧!C331</f>
        <v>080‐3787‐3053</v>
      </c>
      <c r="D45" s="10">
        <f>事業所一覧!D331</f>
        <v>0</v>
      </c>
      <c r="E45" s="10" t="str">
        <f>事業所一覧!E331</f>
        <v>584‐0086</v>
      </c>
      <c r="F45" s="9" t="str">
        <f>事業所一覧!F331</f>
        <v>富田林市津々山台二丁目４番３号Ｒｉｎｏｎ１Ｄ号室</v>
      </c>
      <c r="G45" s="9" t="str">
        <f>事業所一覧!G331</f>
        <v>特定非営利活動法人あんずの会</v>
      </c>
      <c r="H45" s="10">
        <f>事業所一覧!H331</f>
        <v>0</v>
      </c>
      <c r="I45" s="10">
        <f>事業所一覧!I331</f>
        <v>0</v>
      </c>
      <c r="J45" s="10">
        <f>事業所一覧!J331</f>
        <v>0</v>
      </c>
      <c r="K45" s="10" t="str">
        <f>事業所一覧!K331</f>
        <v>●</v>
      </c>
      <c r="L45" s="10">
        <f>事業所一覧!L331</f>
        <v>10</v>
      </c>
      <c r="M45" s="10">
        <f>事業所一覧!M331</f>
        <v>0</v>
      </c>
      <c r="N45" s="10">
        <f>事業所一覧!N331</f>
        <v>0</v>
      </c>
    </row>
    <row r="46" spans="1:14" ht="30" customHeight="1" x14ac:dyDescent="0.2">
      <c r="A46" s="10">
        <f>事業所一覧!A332</f>
        <v>2754920557</v>
      </c>
      <c r="B46" s="9" t="str">
        <f>事業所一覧!B332</f>
        <v>放課後等デイサービスつばさステップ</v>
      </c>
      <c r="C46" s="10" t="str">
        <f>事業所一覧!C332</f>
        <v>0721-70-7660</v>
      </c>
      <c r="D46" s="10" t="str">
        <f>事業所一覧!D332</f>
        <v>0721-70-7661</v>
      </c>
      <c r="E46" s="10" t="str">
        <f>事業所一覧!E332</f>
        <v>584-0082</v>
      </c>
      <c r="F46" s="9" t="str">
        <f>事業所一覧!F332</f>
        <v>富田林市向陽台二丁目４番32号</v>
      </c>
      <c r="G46" s="9" t="str">
        <f>事業所一覧!G332</f>
        <v>株式会社南ウイング</v>
      </c>
      <c r="H46" s="10" t="str">
        <f>事業所一覧!H332</f>
        <v>●</v>
      </c>
      <c r="I46" s="10">
        <f>事業所一覧!I332</f>
        <v>10</v>
      </c>
      <c r="J46" s="10">
        <f>事業所一覧!J332</f>
        <v>0</v>
      </c>
      <c r="K46" s="10" t="str">
        <f>事業所一覧!K332</f>
        <v>●</v>
      </c>
      <c r="L46" s="10">
        <f>事業所一覧!L332</f>
        <v>10</v>
      </c>
      <c r="M46" s="10">
        <f>事業所一覧!M332</f>
        <v>0</v>
      </c>
      <c r="N46" s="10">
        <f>事業所一覧!N332</f>
        <v>0</v>
      </c>
    </row>
  </sheetData>
  <mergeCells count="1">
    <mergeCell ref="H2:N2"/>
  </mergeCells>
  <phoneticPr fontId="2"/>
  <conditionalFormatting sqref="A4:IV26">
    <cfRule type="cellIs" dxfId="87" priority="5" stopIfTrue="1" operator="equal">
      <formula>0</formula>
    </cfRule>
  </conditionalFormatting>
  <conditionalFormatting sqref="A27:XFD65524">
    <cfRule type="cellIs" dxfId="86" priority="1" stopIfTrue="1" operator="equal">
      <formula>0</formula>
    </cfRule>
  </conditionalFormatting>
  <conditionalFormatting sqref="K1:N1 A1:J3 O1:IV3 K3:N3">
    <cfRule type="cellIs" dxfId="85" priority="41" stopIfTrue="1" operator="equal">
      <formula>0</formula>
    </cfRule>
  </conditionalFormatting>
  <hyperlinks>
    <hyperlink ref="N1" location="市町村一覧!A1" display="市町村一覧に戻る" xr:uid="{00000000-0004-0000-0800-000000000000}"/>
  </hyperlinks>
  <pageMargins left="0.25" right="0.25" top="0.75" bottom="0.75" header="0.3" footer="0.3"/>
  <pageSetup paperSize="9" scale="5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A34"/>
  <sheetViews>
    <sheetView zoomScale="55" zoomScaleNormal="55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3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7" customWidth="1"/>
    <col min="15" max="16384" width="9" style="3"/>
  </cols>
  <sheetData>
    <row r="1" spans="1:53" ht="30" customHeight="1" x14ac:dyDescent="0.2">
      <c r="A1" s="2" t="s">
        <v>97</v>
      </c>
      <c r="N1" s="5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H2" s="143" t="s">
        <v>229</v>
      </c>
      <c r="I2" s="143"/>
      <c r="J2" s="143"/>
      <c r="K2" s="143"/>
      <c r="L2" s="143"/>
      <c r="M2" s="144"/>
      <c r="N2" s="14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1300</v>
      </c>
      <c r="J3" s="8" t="s">
        <v>1367</v>
      </c>
      <c r="K3" s="8" t="s">
        <v>2</v>
      </c>
      <c r="L3" s="8" t="s">
        <v>1300</v>
      </c>
      <c r="M3" s="8" t="s">
        <v>3</v>
      </c>
      <c r="N3" s="8" t="s">
        <v>88</v>
      </c>
    </row>
    <row r="4" spans="1:53" s="19" customFormat="1" ht="30" customHeight="1" x14ac:dyDescent="0.2">
      <c r="A4" s="10">
        <f>事業所一覧!A333</f>
        <v>2750720027</v>
      </c>
      <c r="B4" s="9" t="str">
        <f>事業所一覧!B333</f>
        <v>放課後等デイサービスひまわり</v>
      </c>
      <c r="C4" s="10" t="str">
        <f>事業所一覧!C333</f>
        <v>0721-69-7909</v>
      </c>
      <c r="D4" s="10" t="str">
        <f>事業所一覧!D333</f>
        <v>0721-69-7913</v>
      </c>
      <c r="E4" s="10" t="str">
        <f>事業所一覧!E333</f>
        <v>586-0068</v>
      </c>
      <c r="F4" s="9" t="str">
        <f>事業所一覧!F333</f>
        <v>河内長野市北青葉台２-16Lache１ns　Grun３階</v>
      </c>
      <c r="G4" s="9" t="str">
        <f>事業所一覧!G333</f>
        <v>有限会社エイコー</v>
      </c>
      <c r="H4" s="10">
        <f>事業所一覧!H333</f>
        <v>0</v>
      </c>
      <c r="I4" s="10">
        <f>事業所一覧!I333</f>
        <v>0</v>
      </c>
      <c r="J4" s="10">
        <f>事業所一覧!J333</f>
        <v>0</v>
      </c>
      <c r="K4" s="10" t="str">
        <f>事業所一覧!K333</f>
        <v>●</v>
      </c>
      <c r="L4" s="10">
        <f>事業所一覧!L333</f>
        <v>10</v>
      </c>
      <c r="M4" s="10">
        <f>事業所一覧!M333</f>
        <v>0</v>
      </c>
      <c r="N4" s="10">
        <f>事業所一覧!N333</f>
        <v>0</v>
      </c>
    </row>
    <row r="5" spans="1:53" s="19" customFormat="1" ht="30" customHeight="1" x14ac:dyDescent="0.2">
      <c r="A5" s="10">
        <f>事業所一覧!A334</f>
        <v>2750720043</v>
      </c>
      <c r="B5" s="9" t="str">
        <f>事業所一覧!B334</f>
        <v>児童デイサービス　あゆみ</v>
      </c>
      <c r="C5" s="10" t="str">
        <f>事業所一覧!C334</f>
        <v>0721-56-7311</v>
      </c>
      <c r="D5" s="10" t="str">
        <f>事業所一覧!D334</f>
        <v>0721-56-7311</v>
      </c>
      <c r="E5" s="10" t="str">
        <f>事業所一覧!E334</f>
        <v>586-0021</v>
      </c>
      <c r="F5" s="9" t="str">
        <f>事業所一覧!F334</f>
        <v>河内長野市原町三丁目10番13号</v>
      </c>
      <c r="G5" s="9" t="str">
        <f>事業所一覧!G334</f>
        <v>特定非営利活動法人地域支援センターあゆみ</v>
      </c>
      <c r="H5" s="10" t="str">
        <f>事業所一覧!H334</f>
        <v>●</v>
      </c>
      <c r="I5" s="10">
        <f>事業所一覧!I334</f>
        <v>10</v>
      </c>
      <c r="J5" s="10">
        <f>事業所一覧!J334</f>
        <v>0</v>
      </c>
      <c r="K5" s="10" t="str">
        <f>事業所一覧!K334</f>
        <v>●</v>
      </c>
      <c r="L5" s="10">
        <f>事業所一覧!L334</f>
        <v>10</v>
      </c>
      <c r="M5" s="10">
        <f>事業所一覧!M334</f>
        <v>0</v>
      </c>
      <c r="N5" s="10">
        <f>事業所一覧!N334</f>
        <v>0</v>
      </c>
    </row>
    <row r="6" spans="1:53" s="19" customFormat="1" ht="30" customHeight="1" x14ac:dyDescent="0.2">
      <c r="A6" s="10">
        <f>事業所一覧!A335</f>
        <v>2750720050</v>
      </c>
      <c r="B6" s="9" t="str">
        <f>事業所一覧!B335</f>
        <v>障がい児通所支援河内長野ぴょんぴょん教室</v>
      </c>
      <c r="C6" s="10" t="str">
        <f>事業所一覧!C335</f>
        <v>0721-26-7312</v>
      </c>
      <c r="D6" s="10" t="str">
        <f>事業所一覧!D335</f>
        <v>0721-26-7312</v>
      </c>
      <c r="E6" s="10" t="str">
        <f>事業所一覧!E335</f>
        <v>586-0032</v>
      </c>
      <c r="F6" s="9" t="str">
        <f>事業所一覧!F335</f>
        <v>河内長野市栄町25番37号</v>
      </c>
      <c r="G6" s="9" t="str">
        <f>事業所一覧!G335</f>
        <v>社会福祉法人大阪府肢体不自由者協会</v>
      </c>
      <c r="H6" s="10" t="str">
        <f>事業所一覧!H335</f>
        <v>●</v>
      </c>
      <c r="I6" s="10">
        <f>事業所一覧!I335</f>
        <v>10</v>
      </c>
      <c r="J6" s="10">
        <f>事業所一覧!J335</f>
        <v>0</v>
      </c>
      <c r="K6" s="10" t="str">
        <f>事業所一覧!K335</f>
        <v>●</v>
      </c>
      <c r="L6" s="10">
        <f>事業所一覧!L335</f>
        <v>10</v>
      </c>
      <c r="M6" s="10" t="str">
        <f>事業所一覧!M335</f>
        <v>●</v>
      </c>
      <c r="N6" s="10">
        <f>事業所一覧!N335</f>
        <v>0</v>
      </c>
    </row>
    <row r="7" spans="1:53" ht="30" customHeight="1" x14ac:dyDescent="0.2">
      <c r="A7" s="10">
        <f>事業所一覧!A336</f>
        <v>2750720118</v>
      </c>
      <c r="B7" s="9" t="str">
        <f>事業所一覧!B336</f>
        <v>放課後等デイサービスまりん</v>
      </c>
      <c r="C7" s="10" t="str">
        <f>事業所一覧!C336</f>
        <v>0721-69-8680</v>
      </c>
      <c r="D7" s="10" t="str">
        <f>事業所一覧!D336</f>
        <v>0721-69-8681</v>
      </c>
      <c r="E7" s="10" t="str">
        <f>事業所一覧!E336</f>
        <v>586-0023</v>
      </c>
      <c r="F7" s="9" t="str">
        <f>事業所一覧!F336</f>
        <v>河内長野市野作町14番13号田中ビル１階</v>
      </c>
      <c r="G7" s="9" t="str">
        <f>事業所一覧!G336</f>
        <v>合同会社アクアマリン</v>
      </c>
      <c r="H7" s="10" t="str">
        <f>事業所一覧!H336</f>
        <v>●</v>
      </c>
      <c r="I7" s="10">
        <f>事業所一覧!I336</f>
        <v>10</v>
      </c>
      <c r="J7" s="10">
        <f>事業所一覧!J336</f>
        <v>0</v>
      </c>
      <c r="K7" s="10" t="str">
        <f>事業所一覧!K336</f>
        <v>●</v>
      </c>
      <c r="L7" s="10">
        <f>事業所一覧!L336</f>
        <v>10</v>
      </c>
      <c r="M7" s="10">
        <f>事業所一覧!M336</f>
        <v>0</v>
      </c>
      <c r="N7" s="10">
        <f>事業所一覧!N336</f>
        <v>0</v>
      </c>
    </row>
    <row r="8" spans="1:53" ht="30" customHeight="1" x14ac:dyDescent="0.2">
      <c r="A8" s="10">
        <f>事業所一覧!A337</f>
        <v>2750720134</v>
      </c>
      <c r="B8" s="9" t="str">
        <f>事業所一覧!B337</f>
        <v>こども発達支援センターｍｕｍ</v>
      </c>
      <c r="C8" s="10" t="str">
        <f>事業所一覧!C337</f>
        <v>0721-55-2272</v>
      </c>
      <c r="D8" s="10" t="str">
        <f>事業所一覧!D337</f>
        <v>0721-55-2276</v>
      </c>
      <c r="E8" s="10" t="str">
        <f>事業所一覧!E337</f>
        <v>586-0046</v>
      </c>
      <c r="F8" s="9" t="str">
        <f>事業所一覧!F337</f>
        <v>河内長野市中片添町11番９号</v>
      </c>
      <c r="G8" s="9" t="str">
        <f>事業所一覧!G337</f>
        <v>社会福祉法人大阪府障害者福祉事業団</v>
      </c>
      <c r="H8" s="10" t="str">
        <f>事業所一覧!H337</f>
        <v>●</v>
      </c>
      <c r="I8" s="10">
        <f>事業所一覧!I337</f>
        <v>10</v>
      </c>
      <c r="J8" s="10">
        <f>事業所一覧!J337</f>
        <v>0</v>
      </c>
      <c r="K8" s="10" t="str">
        <f>事業所一覧!K337</f>
        <v>●</v>
      </c>
      <c r="L8" s="10">
        <f>事業所一覧!L337</f>
        <v>10</v>
      </c>
      <c r="M8" s="10" t="str">
        <f>事業所一覧!M337</f>
        <v>●</v>
      </c>
      <c r="N8" s="10">
        <f>事業所一覧!N337</f>
        <v>0</v>
      </c>
    </row>
    <row r="9" spans="1:53" ht="30" customHeight="1" x14ac:dyDescent="0.2">
      <c r="A9" s="10">
        <f>事業所一覧!A338</f>
        <v>2750720142</v>
      </c>
      <c r="B9" s="9" t="str">
        <f>事業所一覧!B338</f>
        <v>ぽえむ</v>
      </c>
      <c r="C9" s="10" t="str">
        <f>事業所一覧!C338</f>
        <v>0721-56-7861</v>
      </c>
      <c r="D9" s="10" t="str">
        <f>事業所一覧!D338</f>
        <v>0721-56-7862</v>
      </c>
      <c r="E9" s="10" t="str">
        <f>事業所一覧!E338</f>
        <v>586-0032</v>
      </c>
      <c r="F9" s="9" t="str">
        <f>事業所一覧!F338</f>
        <v>河内長野市栄町５番１８号</v>
      </c>
      <c r="G9" s="9" t="str">
        <f>事業所一覧!G338</f>
        <v>一般社団法人アルク</v>
      </c>
      <c r="H9" s="10" t="str">
        <f>事業所一覧!H338</f>
        <v>●</v>
      </c>
      <c r="I9" s="10">
        <f>事業所一覧!I338</f>
        <v>10</v>
      </c>
      <c r="J9" s="10">
        <f>事業所一覧!J338</f>
        <v>0</v>
      </c>
      <c r="K9" s="10" t="str">
        <f>事業所一覧!K338</f>
        <v>●</v>
      </c>
      <c r="L9" s="10">
        <f>事業所一覧!L338</f>
        <v>10</v>
      </c>
      <c r="M9" s="10" t="str">
        <f>事業所一覧!M338</f>
        <v>●</v>
      </c>
      <c r="N9" s="10">
        <f>事業所一覧!N338</f>
        <v>0</v>
      </c>
    </row>
    <row r="10" spans="1:53" ht="30" customHeight="1" x14ac:dyDescent="0.2">
      <c r="A10" s="10">
        <f>事業所一覧!A339</f>
        <v>2750720159</v>
      </c>
      <c r="B10" s="9" t="str">
        <f>事業所一覧!B339</f>
        <v>ＰＯＮＯ</v>
      </c>
      <c r="C10" s="10" t="str">
        <f>事業所一覧!C339</f>
        <v>0721-26-9933</v>
      </c>
      <c r="D10" s="10" t="str">
        <f>事業所一覧!D339</f>
        <v>0721-26-9934</v>
      </c>
      <c r="E10" s="10" t="str">
        <f>事業所一覧!E339</f>
        <v>586-0032</v>
      </c>
      <c r="F10" s="9" t="str">
        <f>事業所一覧!F339</f>
        <v>河内長野市栄町25番37号　101号室</v>
      </c>
      <c r="G10" s="9" t="str">
        <f>事業所一覧!G339</f>
        <v>社会福祉法人ぬくもり</v>
      </c>
      <c r="H10" s="10">
        <f>事業所一覧!H339</f>
        <v>0</v>
      </c>
      <c r="I10" s="10">
        <f>事業所一覧!I339</f>
        <v>0</v>
      </c>
      <c r="J10" s="10">
        <f>事業所一覧!J339</f>
        <v>0</v>
      </c>
      <c r="K10" s="10" t="str">
        <f>事業所一覧!K339</f>
        <v>☆</v>
      </c>
      <c r="L10" s="10">
        <f>事業所一覧!L339</f>
        <v>7</v>
      </c>
      <c r="M10" s="10">
        <f>事業所一覧!M339</f>
        <v>0</v>
      </c>
      <c r="N10" s="10">
        <f>事業所一覧!N339</f>
        <v>0</v>
      </c>
    </row>
    <row r="11" spans="1:53" ht="30" customHeight="1" x14ac:dyDescent="0.2">
      <c r="A11" s="10">
        <f>事業所一覧!A340</f>
        <v>2750720167</v>
      </c>
      <c r="B11" s="9" t="str">
        <f>事業所一覧!B340</f>
        <v>児童発達支援・放課後等デイサービス　トリプル</v>
      </c>
      <c r="C11" s="10" t="str">
        <f>事業所一覧!C340</f>
        <v>0721-69-9390</v>
      </c>
      <c r="D11" s="10" t="str">
        <f>事業所一覧!D340</f>
        <v>0721-69-9391</v>
      </c>
      <c r="E11" s="10" t="str">
        <f>事業所一覧!E340</f>
        <v>586-0012</v>
      </c>
      <c r="F11" s="9" t="str">
        <f>事業所一覧!F340</f>
        <v>河内長野市菊水町８番３号釜平ビル２階</v>
      </c>
      <c r="G11" s="9" t="str">
        <f>事業所一覧!G340</f>
        <v>一般社団法人トリプル</v>
      </c>
      <c r="H11" s="10" t="str">
        <f>事業所一覧!H340</f>
        <v>●</v>
      </c>
      <c r="I11" s="10">
        <f>事業所一覧!I340</f>
        <v>10</v>
      </c>
      <c r="J11" s="10">
        <f>事業所一覧!J340</f>
        <v>0</v>
      </c>
      <c r="K11" s="10" t="str">
        <f>事業所一覧!K340</f>
        <v>●</v>
      </c>
      <c r="L11" s="10">
        <f>事業所一覧!L340</f>
        <v>10</v>
      </c>
      <c r="M11" s="10">
        <f>事業所一覧!M340</f>
        <v>0</v>
      </c>
      <c r="N11" s="10">
        <f>事業所一覧!N340</f>
        <v>0</v>
      </c>
    </row>
    <row r="12" spans="1:53" ht="30" customHeight="1" x14ac:dyDescent="0.2">
      <c r="A12" s="10">
        <f>事業所一覧!A341</f>
        <v>2750720175</v>
      </c>
      <c r="B12" s="9" t="str">
        <f>事業所一覧!B341</f>
        <v>ぐるぐる</v>
      </c>
      <c r="C12" s="10" t="str">
        <f>事業所一覧!C341</f>
        <v>0721-68-7971</v>
      </c>
      <c r="D12" s="10" t="str">
        <f>事業所一覧!D341</f>
        <v>0721-68-7971</v>
      </c>
      <c r="E12" s="10" t="str">
        <f>事業所一覧!E341</f>
        <v>586-0022</v>
      </c>
      <c r="F12" s="9" t="str">
        <f>事業所一覧!F341</f>
        <v>河内長野市本多町４番６号１階・２階202号室</v>
      </c>
      <c r="G12" s="9" t="str">
        <f>事業所一覧!G341</f>
        <v>ＮＰＯ法人オルケスタ</v>
      </c>
      <c r="H12" s="10" t="str">
        <f>事業所一覧!H341</f>
        <v>●</v>
      </c>
      <c r="I12" s="10">
        <f>事業所一覧!I341</f>
        <v>10</v>
      </c>
      <c r="J12" s="10">
        <f>事業所一覧!J341</f>
        <v>0</v>
      </c>
      <c r="K12" s="10" t="str">
        <f>事業所一覧!K341</f>
        <v>●</v>
      </c>
      <c r="L12" s="10">
        <f>事業所一覧!L341</f>
        <v>10</v>
      </c>
      <c r="M12" s="10" t="str">
        <f>事業所一覧!M341</f>
        <v>●</v>
      </c>
      <c r="N12" s="10">
        <f>事業所一覧!N341</f>
        <v>0</v>
      </c>
    </row>
    <row r="13" spans="1:53" ht="30" customHeight="1" x14ac:dyDescent="0.2">
      <c r="A13" s="10">
        <f>事業所一覧!A342</f>
        <v>2750720183</v>
      </c>
      <c r="B13" s="9" t="str">
        <f>事業所一覧!B342</f>
        <v>まりん　２</v>
      </c>
      <c r="C13" s="10" t="str">
        <f>事業所一覧!C342</f>
        <v>0721-50-1033</v>
      </c>
      <c r="D13" s="10" t="str">
        <f>事業所一覧!D342</f>
        <v>0721-50-1034</v>
      </c>
      <c r="E13" s="10" t="str">
        <f>事業所一覧!E342</f>
        <v>586-0006</v>
      </c>
      <c r="F13" s="9" t="str">
        <f>事業所一覧!F342</f>
        <v>河内長野市松ヶ丘中町1314番地３</v>
      </c>
      <c r="G13" s="9" t="str">
        <f>事業所一覧!G342</f>
        <v>合同会社アクアマリン</v>
      </c>
      <c r="H13" s="10" t="str">
        <f>事業所一覧!H342</f>
        <v>●</v>
      </c>
      <c r="I13" s="10">
        <f>事業所一覧!I342</f>
        <v>10</v>
      </c>
      <c r="J13" s="10">
        <f>事業所一覧!J342</f>
        <v>0</v>
      </c>
      <c r="K13" s="10" t="str">
        <f>事業所一覧!K342</f>
        <v>●</v>
      </c>
      <c r="L13" s="10">
        <f>事業所一覧!L342</f>
        <v>10</v>
      </c>
      <c r="M13" s="10">
        <f>事業所一覧!M342</f>
        <v>0</v>
      </c>
      <c r="N13" s="10">
        <f>事業所一覧!N342</f>
        <v>0</v>
      </c>
    </row>
    <row r="14" spans="1:53" ht="30" customHeight="1" x14ac:dyDescent="0.2">
      <c r="A14" s="10">
        <f>事業所一覧!A343</f>
        <v>2750720209</v>
      </c>
      <c r="B14" s="9" t="str">
        <f>事業所一覧!B343</f>
        <v>かみひこうき　野作</v>
      </c>
      <c r="C14" s="10" t="str">
        <f>事業所一覧!C343</f>
        <v>0721-21-9036</v>
      </c>
      <c r="D14" s="10" t="str">
        <f>事業所一覧!D343</f>
        <v>0721-21-9037</v>
      </c>
      <c r="E14" s="10" t="str">
        <f>事業所一覧!E343</f>
        <v>586-0025</v>
      </c>
      <c r="F14" s="9" t="str">
        <f>事業所一覧!F343</f>
        <v>河内長野市昭栄町３番32号　ジョイフル昭栄１階103号・104号</v>
      </c>
      <c r="G14" s="9" t="str">
        <f>事業所一覧!G343</f>
        <v>株式会社T-angle</v>
      </c>
      <c r="H14" s="10" t="str">
        <f>事業所一覧!H343</f>
        <v>●</v>
      </c>
      <c r="I14" s="10">
        <f>事業所一覧!I343</f>
        <v>10</v>
      </c>
      <c r="J14" s="10">
        <f>事業所一覧!J343</f>
        <v>0</v>
      </c>
      <c r="K14" s="10" t="str">
        <f>事業所一覧!K343</f>
        <v>●</v>
      </c>
      <c r="L14" s="10">
        <f>事業所一覧!L343</f>
        <v>10</v>
      </c>
      <c r="M14" s="10">
        <f>事業所一覧!M343</f>
        <v>0</v>
      </c>
      <c r="N14" s="10">
        <f>事業所一覧!N343</f>
        <v>0</v>
      </c>
    </row>
    <row r="15" spans="1:53" ht="30" customHeight="1" x14ac:dyDescent="0.2">
      <c r="A15" s="10">
        <f>事業所一覧!A344</f>
        <v>2750720217</v>
      </c>
      <c r="B15" s="9" t="str">
        <f>事業所一覧!B344</f>
        <v>ぽえむ　プラス</v>
      </c>
      <c r="C15" s="10" t="str">
        <f>事業所一覧!C344</f>
        <v>0721-70-7308</v>
      </c>
      <c r="D15" s="10" t="str">
        <f>事業所一覧!D344</f>
        <v>0721-70-7309</v>
      </c>
      <c r="E15" s="10" t="str">
        <f>事業所一覧!E344</f>
        <v>586-0016</v>
      </c>
      <c r="F15" s="9" t="str">
        <f>事業所一覧!F344</f>
        <v>河内長野市西代町３番10号　ナカムラビル２階</v>
      </c>
      <c r="G15" s="9" t="str">
        <f>事業所一覧!G344</f>
        <v>一般社団法人アルク</v>
      </c>
      <c r="H15" s="10">
        <f>事業所一覧!H344</f>
        <v>0</v>
      </c>
      <c r="I15" s="10">
        <f>事業所一覧!I344</f>
        <v>0</v>
      </c>
      <c r="J15" s="10">
        <f>事業所一覧!J344</f>
        <v>0</v>
      </c>
      <c r="K15" s="10" t="str">
        <f>事業所一覧!K344</f>
        <v>●</v>
      </c>
      <c r="L15" s="10">
        <f>事業所一覧!L344</f>
        <v>10</v>
      </c>
      <c r="M15" s="10">
        <f>事業所一覧!M344</f>
        <v>0</v>
      </c>
      <c r="N15" s="10">
        <f>事業所一覧!N344</f>
        <v>0</v>
      </c>
    </row>
    <row r="16" spans="1:53" ht="30" customHeight="1" x14ac:dyDescent="0.2">
      <c r="A16" s="10">
        <f>事業所一覧!A345</f>
        <v>2750720225</v>
      </c>
      <c r="B16" s="9" t="str">
        <f>事業所一覧!B345</f>
        <v>Ｇｕｆｏ</v>
      </c>
      <c r="C16" s="10" t="str">
        <f>事業所一覧!C345</f>
        <v>0721-69-5862</v>
      </c>
      <c r="D16" s="10" t="str">
        <f>事業所一覧!D345</f>
        <v>0721-69-5863</v>
      </c>
      <c r="E16" s="10" t="str">
        <f>事業所一覧!E345</f>
        <v>586-0048</v>
      </c>
      <c r="F16" s="9" t="str">
        <f>事業所一覧!F345</f>
        <v>河内長野市三日市町116番地３</v>
      </c>
      <c r="G16" s="9" t="str">
        <f>事業所一覧!G345</f>
        <v>一般社団法人トリプル</v>
      </c>
      <c r="H16" s="10" t="str">
        <f>事業所一覧!H345</f>
        <v>●</v>
      </c>
      <c r="I16" s="10">
        <f>事業所一覧!I345</f>
        <v>10</v>
      </c>
      <c r="J16" s="10">
        <f>事業所一覧!J345</f>
        <v>0</v>
      </c>
      <c r="K16" s="10" t="str">
        <f>事業所一覧!K345</f>
        <v>●</v>
      </c>
      <c r="L16" s="10">
        <f>事業所一覧!L345</f>
        <v>10</v>
      </c>
      <c r="M16" s="10">
        <f>事業所一覧!M345</f>
        <v>0</v>
      </c>
      <c r="N16" s="10">
        <f>事業所一覧!N345</f>
        <v>0</v>
      </c>
    </row>
    <row r="17" spans="1:14" ht="30" customHeight="1" x14ac:dyDescent="0.2">
      <c r="A17" s="10">
        <f>事業所一覧!A346</f>
        <v>2750720233</v>
      </c>
      <c r="B17" s="9" t="str">
        <f>事業所一覧!B346</f>
        <v>運動療育サトスポキッズ</v>
      </c>
      <c r="C17" s="10" t="str">
        <f>事業所一覧!C346</f>
        <v>0721-70-7710</v>
      </c>
      <c r="D17" s="10" t="str">
        <f>事業所一覧!D346</f>
        <v>0721-70-7710</v>
      </c>
      <c r="E17" s="10" t="str">
        <f>事業所一覧!E346</f>
        <v>586-0014</v>
      </c>
      <c r="F17" s="9" t="str">
        <f>事業所一覧!F346</f>
        <v>河内長野市長野町４番９号　うすやビル２Ａ203号</v>
      </c>
      <c r="G17" s="9" t="str">
        <f>事業所一覧!G346</f>
        <v>一般社団法人サトスポ</v>
      </c>
      <c r="H17" s="10" t="str">
        <f>事業所一覧!H346</f>
        <v>●</v>
      </c>
      <c r="I17" s="10">
        <f>事業所一覧!I346</f>
        <v>10</v>
      </c>
      <c r="J17" s="10">
        <f>事業所一覧!J346</f>
        <v>0</v>
      </c>
      <c r="K17" s="10" t="str">
        <f>事業所一覧!K346</f>
        <v>●</v>
      </c>
      <c r="L17" s="10">
        <f>事業所一覧!L346</f>
        <v>10</v>
      </c>
      <c r="M17" s="10">
        <f>事業所一覧!M346</f>
        <v>0</v>
      </c>
      <c r="N17" s="10">
        <f>事業所一覧!N346</f>
        <v>0</v>
      </c>
    </row>
    <row r="18" spans="1:14" ht="30" customHeight="1" x14ac:dyDescent="0.2">
      <c r="A18" s="10">
        <f>事業所一覧!A347</f>
        <v>2750720266</v>
      </c>
      <c r="B18" s="9" t="str">
        <f>事業所一覧!B347</f>
        <v>コメット</v>
      </c>
      <c r="C18" s="10" t="str">
        <f>事業所一覧!C347</f>
        <v>0721-55-4057</v>
      </c>
      <c r="D18" s="10" t="str">
        <f>事業所一覧!D347</f>
        <v>0721-55-4058</v>
      </c>
      <c r="E18" s="10" t="str">
        <f>事業所一覧!E347</f>
        <v>586-0024</v>
      </c>
      <c r="F18" s="9" t="str">
        <f>事業所一覧!F347</f>
        <v>河内長野市西之山町13番１号</v>
      </c>
      <c r="G18" s="9" t="str">
        <f>事業所一覧!G347</f>
        <v>一般社団法人彗星会</v>
      </c>
      <c r="H18" s="10" t="str">
        <f>事業所一覧!H347</f>
        <v>●</v>
      </c>
      <c r="I18" s="10">
        <f>事業所一覧!I347</f>
        <v>10</v>
      </c>
      <c r="J18" s="10">
        <f>事業所一覧!J347</f>
        <v>0</v>
      </c>
      <c r="K18" s="10" t="str">
        <f>事業所一覧!K347</f>
        <v>●</v>
      </c>
      <c r="L18" s="10">
        <f>事業所一覧!L347</f>
        <v>10</v>
      </c>
      <c r="M18" s="10" t="str">
        <f>事業所一覧!M347</f>
        <v>●</v>
      </c>
      <c r="N18" s="10">
        <f>事業所一覧!N347</f>
        <v>0</v>
      </c>
    </row>
    <row r="19" spans="1:14" ht="30" customHeight="1" x14ac:dyDescent="0.2">
      <c r="A19" s="10">
        <f>事業所一覧!A348</f>
        <v>2750720258</v>
      </c>
      <c r="B19" s="9" t="str">
        <f>事業所一覧!B348</f>
        <v>もものき</v>
      </c>
      <c r="C19" s="10" t="str">
        <f>事業所一覧!C348</f>
        <v>0721-26-9922</v>
      </c>
      <c r="D19" s="10" t="str">
        <f>事業所一覧!D348</f>
        <v>0721-26-9924</v>
      </c>
      <c r="E19" s="10" t="str">
        <f>事業所一覧!E348</f>
        <v>586-0032</v>
      </c>
      <c r="F19" s="9" t="str">
        <f>事業所一覧!F348</f>
        <v>河内長野市栄町25番37号102号室</v>
      </c>
      <c r="G19" s="9" t="str">
        <f>事業所一覧!G348</f>
        <v>社会福祉法人ぬくもり</v>
      </c>
      <c r="H19" s="10">
        <f>事業所一覧!H348</f>
        <v>0</v>
      </c>
      <c r="I19" s="10">
        <f>事業所一覧!I348</f>
        <v>0</v>
      </c>
      <c r="J19" s="10">
        <f>事業所一覧!J348</f>
        <v>0</v>
      </c>
      <c r="K19" s="10" t="str">
        <f>事業所一覧!K348</f>
        <v>●</v>
      </c>
      <c r="L19" s="10">
        <f>事業所一覧!L348</f>
        <v>10</v>
      </c>
      <c r="M19" s="10">
        <f>事業所一覧!M348</f>
        <v>0</v>
      </c>
      <c r="N19" s="10">
        <f>事業所一覧!N348</f>
        <v>0</v>
      </c>
    </row>
    <row r="20" spans="1:14" ht="30" customHeight="1" x14ac:dyDescent="0.2">
      <c r="A20" s="10">
        <f>事業所一覧!A349</f>
        <v>2750720282</v>
      </c>
      <c r="B20" s="9" t="str">
        <f>事業所一覧!B349</f>
        <v>LINO</v>
      </c>
      <c r="C20" s="10" t="str">
        <f>事業所一覧!C349</f>
        <v>０７２１－２６－９９２１</v>
      </c>
      <c r="D20" s="10" t="str">
        <f>事業所一覧!D349</f>
        <v>ー</v>
      </c>
      <c r="E20" s="10" t="str">
        <f>事業所一覧!E349</f>
        <v>586-0024</v>
      </c>
      <c r="F20" s="9" t="str">
        <f>事業所一覧!F349</f>
        <v>河内長野市西之山町10番16号　１階</v>
      </c>
      <c r="G20" s="9" t="str">
        <f>事業所一覧!G349</f>
        <v>社会福祉法人ぬくもり</v>
      </c>
      <c r="H20" s="10">
        <f>事業所一覧!H349</f>
        <v>0</v>
      </c>
      <c r="I20" s="10">
        <f>事業所一覧!I349</f>
        <v>0</v>
      </c>
      <c r="J20" s="10">
        <f>事業所一覧!J349</f>
        <v>0</v>
      </c>
      <c r="K20" s="10" t="str">
        <f>事業所一覧!K349</f>
        <v>☆</v>
      </c>
      <c r="L20" s="10">
        <f>事業所一覧!L349</f>
        <v>5</v>
      </c>
      <c r="M20" s="10">
        <f>事業所一覧!M349</f>
        <v>0</v>
      </c>
      <c r="N20" s="10">
        <f>事業所一覧!N349</f>
        <v>0</v>
      </c>
    </row>
    <row r="21" spans="1:14" ht="30" customHeight="1" x14ac:dyDescent="0.2">
      <c r="A21" s="10">
        <f>事業所一覧!A350</f>
        <v>2750720290</v>
      </c>
      <c r="B21" s="9" t="str">
        <f>事業所一覧!B350</f>
        <v>TANGO三日市駅前校</v>
      </c>
      <c r="C21" s="10" t="str">
        <f>事業所一覧!C350</f>
        <v>070-8455-5559</v>
      </c>
      <c r="D21" s="10" t="str">
        <f>事業所一覧!D350</f>
        <v>0721-81-8851</v>
      </c>
      <c r="E21" s="10" t="str">
        <f>事業所一覧!E350</f>
        <v>586-0046</v>
      </c>
      <c r="F21" s="9" t="str">
        <f>事業所一覧!F350</f>
        <v>河内長野市中片添町３番１号カタヤビル202号室</v>
      </c>
      <c r="G21" s="9" t="str">
        <f>事業所一覧!G350</f>
        <v>有限会社ライフアップ</v>
      </c>
      <c r="H21" s="10" t="str">
        <f>事業所一覧!H350</f>
        <v>●</v>
      </c>
      <c r="I21" s="10">
        <f>事業所一覧!I350</f>
        <v>10</v>
      </c>
      <c r="J21" s="10">
        <f>事業所一覧!J350</f>
        <v>0</v>
      </c>
      <c r="K21" s="10" t="str">
        <f>事業所一覧!K350</f>
        <v>●</v>
      </c>
      <c r="L21" s="10">
        <f>事業所一覧!L350</f>
        <v>10</v>
      </c>
      <c r="M21" s="10">
        <f>事業所一覧!M350</f>
        <v>0</v>
      </c>
      <c r="N21" s="10">
        <f>事業所一覧!N350</f>
        <v>0</v>
      </c>
    </row>
    <row r="22" spans="1:14" ht="30" customHeight="1" x14ac:dyDescent="0.2">
      <c r="A22" s="10">
        <f>事業所一覧!A351</f>
        <v>2750720324</v>
      </c>
      <c r="B22" s="9" t="str">
        <f>事業所一覧!B351</f>
        <v>放課後等デイサービス　ＯＳＳＵ</v>
      </c>
      <c r="C22" s="10" t="str">
        <f>事業所一覧!C351</f>
        <v>0721-26-7069</v>
      </c>
      <c r="D22" s="10" t="str">
        <f>事業所一覧!D351</f>
        <v>0721-26-2096</v>
      </c>
      <c r="E22" s="10" t="str">
        <f>事業所一覧!E351</f>
        <v>586-0048</v>
      </c>
      <c r="F22" s="9" t="str">
        <f>事業所一覧!F351</f>
        <v>河内長野市三日市町32番地の１フォレスト三日市３階</v>
      </c>
      <c r="G22" s="9" t="str">
        <f>事業所一覧!G351</f>
        <v>株式会社尾崎スイミングスクール</v>
      </c>
      <c r="H22" s="10">
        <f>事業所一覧!H351</f>
        <v>0</v>
      </c>
      <c r="I22" s="10">
        <f>事業所一覧!I351</f>
        <v>0</v>
      </c>
      <c r="J22" s="10">
        <f>事業所一覧!J351</f>
        <v>0</v>
      </c>
      <c r="K22" s="10" t="str">
        <f>事業所一覧!K351</f>
        <v>●</v>
      </c>
      <c r="L22" s="10">
        <f>事業所一覧!L351</f>
        <v>10</v>
      </c>
      <c r="M22" s="10">
        <f>事業所一覧!M351</f>
        <v>0</v>
      </c>
      <c r="N22" s="10">
        <f>事業所一覧!N351</f>
        <v>0</v>
      </c>
    </row>
    <row r="23" spans="1:14" ht="30" customHeight="1" x14ac:dyDescent="0.2">
      <c r="A23" s="10">
        <f>事業所一覧!A352</f>
        <v>2750720332</v>
      </c>
      <c r="B23" s="9" t="str">
        <f>事業所一覧!B352</f>
        <v>ぱちぱち</v>
      </c>
      <c r="C23" s="10" t="str">
        <f>事業所一覧!C352</f>
        <v>0721-53-3611</v>
      </c>
      <c r="D23" s="10" t="str">
        <f>事業所一覧!D352</f>
        <v>0721-53-3611</v>
      </c>
      <c r="E23" s="10" t="str">
        <f>事業所一覧!E352</f>
        <v>586-0024</v>
      </c>
      <c r="F23" s="9" t="str">
        <f>事業所一覧!F352</f>
        <v>河内長野市西之山町２番15号</v>
      </c>
      <c r="G23" s="9" t="str">
        <f>事業所一覧!G352</f>
        <v>ＮＰＯ法人オルケスタ</v>
      </c>
      <c r="H23" s="10" t="str">
        <f>事業所一覧!H352</f>
        <v>●</v>
      </c>
      <c r="I23" s="10">
        <f>事業所一覧!I352</f>
        <v>10</v>
      </c>
      <c r="J23" s="10">
        <f>事業所一覧!J352</f>
        <v>0</v>
      </c>
      <c r="K23" s="10" t="str">
        <f>事業所一覧!K352</f>
        <v>●</v>
      </c>
      <c r="L23" s="10">
        <f>事業所一覧!L352</f>
        <v>10</v>
      </c>
      <c r="M23" s="10">
        <f>事業所一覧!M352</f>
        <v>0</v>
      </c>
      <c r="N23" s="10">
        <f>事業所一覧!N352</f>
        <v>0</v>
      </c>
    </row>
    <row r="24" spans="1:14" ht="30" customHeight="1" x14ac:dyDescent="0.2">
      <c r="A24" s="10" t="str">
        <f>事業所一覧!A353</f>
        <v>2750720340</v>
      </c>
      <c r="B24" s="9" t="str">
        <f>事業所一覧!B353</f>
        <v>コメットプラス</v>
      </c>
      <c r="C24" s="10" t="str">
        <f>事業所一覧!C353</f>
        <v>0721-55-3635</v>
      </c>
      <c r="D24" s="10" t="str">
        <f>事業所一覧!D353</f>
        <v>0721-55-3652</v>
      </c>
      <c r="E24" s="10" t="str">
        <f>事業所一覧!E353</f>
        <v>586-0015</v>
      </c>
      <c r="F24" s="9" t="str">
        <f>事業所一覧!F353</f>
        <v>河内長野市本町26番29号福田ビル３階</v>
      </c>
      <c r="G24" s="9" t="str">
        <f>事業所一覧!G353</f>
        <v>一般社団法人彗星会</v>
      </c>
      <c r="H24" s="10" t="str">
        <f>事業所一覧!H353</f>
        <v>●</v>
      </c>
      <c r="I24" s="10">
        <f>事業所一覧!I353</f>
        <v>10</v>
      </c>
      <c r="J24" s="10">
        <f>事業所一覧!J353</f>
        <v>0</v>
      </c>
      <c r="K24" s="10" t="str">
        <f>事業所一覧!K353</f>
        <v>●</v>
      </c>
      <c r="L24" s="10">
        <f>事業所一覧!L353</f>
        <v>10</v>
      </c>
      <c r="M24" s="10">
        <f>事業所一覧!M353</f>
        <v>0</v>
      </c>
      <c r="N24" s="10">
        <f>事業所一覧!N353</f>
        <v>0</v>
      </c>
    </row>
    <row r="25" spans="1:14" ht="30" customHeight="1" x14ac:dyDescent="0.2">
      <c r="A25" s="10" t="str">
        <f>事業所一覧!A354</f>
        <v>2750720365</v>
      </c>
      <c r="B25" s="9" t="str">
        <f>事業所一覧!B354</f>
        <v>ＴＡＮＧＯ河内長野校</v>
      </c>
      <c r="C25" s="10" t="str">
        <f>事業所一覧!C354</f>
        <v>070-8505-5939</v>
      </c>
      <c r="D25" s="10" t="str">
        <f>事業所一覧!D354</f>
        <v>0721-81-8851</v>
      </c>
      <c r="E25" s="10" t="str">
        <f>事業所一覧!E354</f>
        <v>586-0024</v>
      </c>
      <c r="F25" s="9" t="str">
        <f>事業所一覧!F354</f>
        <v>河内長野市西之山町４番６号福田ビル202号室</v>
      </c>
      <c r="G25" s="9" t="str">
        <f>事業所一覧!G354</f>
        <v>株式会社ＴＡＮＧＯ</v>
      </c>
      <c r="H25" s="10" t="str">
        <f>事業所一覧!H354</f>
        <v>●</v>
      </c>
      <c r="I25" s="10">
        <f>事業所一覧!I354</f>
        <v>10</v>
      </c>
      <c r="J25" s="10">
        <f>事業所一覧!J354</f>
        <v>0</v>
      </c>
      <c r="K25" s="10" t="str">
        <f>事業所一覧!K354</f>
        <v>●</v>
      </c>
      <c r="L25" s="10">
        <f>事業所一覧!L354</f>
        <v>10</v>
      </c>
      <c r="M25" s="10">
        <f>事業所一覧!M354</f>
        <v>0</v>
      </c>
      <c r="N25" s="10">
        <f>事業所一覧!N354</f>
        <v>0</v>
      </c>
    </row>
    <row r="26" spans="1:14" ht="30" customHeight="1" x14ac:dyDescent="0.2">
      <c r="A26" s="10" t="str">
        <f>事業所一覧!A355</f>
        <v>2750720373</v>
      </c>
      <c r="B26" s="9" t="str">
        <f>事業所一覧!B355</f>
        <v>ＴＡＮＧＯ三日市校</v>
      </c>
      <c r="C26" s="10" t="str">
        <f>事業所一覧!C355</f>
        <v>0721-51-2000</v>
      </c>
      <c r="D26" s="10" t="str">
        <f>事業所一覧!D355</f>
        <v>0721-81-8851</v>
      </c>
      <c r="E26" s="10" t="str">
        <f>事業所一覧!E355</f>
        <v>586-0048</v>
      </c>
      <c r="F26" s="9" t="str">
        <f>事業所一覧!F355</f>
        <v>河内長野市三日市町560番地の61末広ビル３階事務所</v>
      </c>
      <c r="G26" s="9" t="str">
        <f>事業所一覧!G355</f>
        <v>株式会社ＴＡＮＧＯ</v>
      </c>
      <c r="H26" s="10" t="str">
        <f>事業所一覧!H355</f>
        <v>●</v>
      </c>
      <c r="I26" s="10">
        <f>事業所一覧!I355</f>
        <v>10</v>
      </c>
      <c r="J26" s="10">
        <f>事業所一覧!J355</f>
        <v>0</v>
      </c>
      <c r="K26" s="10" t="str">
        <f>事業所一覧!K355</f>
        <v>●</v>
      </c>
      <c r="L26" s="10">
        <f>事業所一覧!L355</f>
        <v>10</v>
      </c>
      <c r="M26" s="10">
        <f>事業所一覧!M355</f>
        <v>0</v>
      </c>
      <c r="N26" s="10">
        <f>事業所一覧!N355</f>
        <v>0</v>
      </c>
    </row>
    <row r="27" spans="1:14" ht="30" customHeight="1" x14ac:dyDescent="0.2">
      <c r="A27" s="10" t="str">
        <f>事業所一覧!A356</f>
        <v>2750720381</v>
      </c>
      <c r="B27" s="9" t="str">
        <f>事業所一覧!B356</f>
        <v>くれいしゅ</v>
      </c>
      <c r="C27" s="10" t="str">
        <f>事業所一覧!C356</f>
        <v>0721-70-7000</v>
      </c>
      <c r="D27" s="10" t="str">
        <f>事業所一覧!D356</f>
        <v>0721-70-7010</v>
      </c>
      <c r="E27" s="10" t="str">
        <f>事業所一覧!E356</f>
        <v>586-0012</v>
      </c>
      <c r="F27" s="9" t="str">
        <f>事業所一覧!F356</f>
        <v>河内長野市菊水町９番８号　１階</v>
      </c>
      <c r="G27" s="9" t="str">
        <f>事業所一覧!G356</f>
        <v>一般社団法人トリプル</v>
      </c>
      <c r="H27" s="10" t="str">
        <f>事業所一覧!H356</f>
        <v>●</v>
      </c>
      <c r="I27" s="10">
        <f>事業所一覧!I356</f>
        <v>10</v>
      </c>
      <c r="J27" s="10">
        <f>事業所一覧!J356</f>
        <v>0</v>
      </c>
      <c r="K27" s="10" t="str">
        <f>事業所一覧!K356</f>
        <v>●</v>
      </c>
      <c r="L27" s="10">
        <f>事業所一覧!L356</f>
        <v>10</v>
      </c>
      <c r="M27" s="10">
        <f>事業所一覧!M356</f>
        <v>0</v>
      </c>
      <c r="N27" s="10">
        <f>事業所一覧!N356</f>
        <v>0</v>
      </c>
    </row>
    <row r="28" spans="1:14" ht="30" customHeight="1" x14ac:dyDescent="0.2">
      <c r="A28" s="10">
        <f>事業所一覧!A357</f>
        <v>2750720399</v>
      </c>
      <c r="B28" s="9" t="str">
        <f>事業所一覧!B357</f>
        <v>ＳＥＡＳＯＮ</v>
      </c>
      <c r="C28" s="10" t="str">
        <f>事業所一覧!C357</f>
        <v>0721-70-7878</v>
      </c>
      <c r="D28" s="10" t="str">
        <f>事業所一覧!D357</f>
        <v>0721-70-7890</v>
      </c>
      <c r="E28" s="10" t="str">
        <f>事業所一覧!E357</f>
        <v>586-0084</v>
      </c>
      <c r="F28" s="9" t="str">
        <f>事業所一覧!F357</f>
        <v>河内長野市旭ケ丘34番14号</v>
      </c>
      <c r="G28" s="9" t="str">
        <f>事業所一覧!G357</f>
        <v>社会福祉法人たこう福祉会</v>
      </c>
      <c r="H28" s="10" t="str">
        <f>事業所一覧!H357</f>
        <v>●</v>
      </c>
      <c r="I28" s="10">
        <f>事業所一覧!I357</f>
        <v>10</v>
      </c>
      <c r="J28" s="10">
        <f>事業所一覧!J357</f>
        <v>0</v>
      </c>
      <c r="K28" s="10" t="str">
        <f>事業所一覧!K357</f>
        <v>●</v>
      </c>
      <c r="L28" s="10">
        <f>事業所一覧!L357</f>
        <v>10</v>
      </c>
      <c r="M28" s="10" t="str">
        <f>事業所一覧!M357</f>
        <v>●</v>
      </c>
      <c r="N28" s="10">
        <f>事業所一覧!N357</f>
        <v>0</v>
      </c>
    </row>
    <row r="29" spans="1:14" ht="30" customHeight="1" x14ac:dyDescent="0.2">
      <c r="A29" s="10" t="str">
        <f>事業所一覧!A358</f>
        <v>2750720407</v>
      </c>
      <c r="B29" s="9" t="str">
        <f>事業所一覧!B358</f>
        <v>こどもデイサービス ほほえみ</v>
      </c>
      <c r="C29" s="10" t="str">
        <f>事業所一覧!C358</f>
        <v>0721-55-4920</v>
      </c>
      <c r="D29" s="10" t="str">
        <f>事業所一覧!D358</f>
        <v>0721-55-4919</v>
      </c>
      <c r="E29" s="10" t="str">
        <f>事業所一覧!E358</f>
        <v>586-0046</v>
      </c>
      <c r="F29" s="9" t="str">
        <f>事業所一覧!F358</f>
        <v>河内長野市中片添町１-26</v>
      </c>
      <c r="G29" s="9" t="str">
        <f>事業所一覧!G358</f>
        <v>株式会社ほほえみ介護センター</v>
      </c>
      <c r="H29" s="10" t="str">
        <f>事業所一覧!H358</f>
        <v>●</v>
      </c>
      <c r="I29" s="10">
        <f>事業所一覧!I358</f>
        <v>10</v>
      </c>
      <c r="J29" s="10">
        <f>事業所一覧!J358</f>
        <v>0</v>
      </c>
      <c r="K29" s="10" t="str">
        <f>事業所一覧!K358</f>
        <v>●</v>
      </c>
      <c r="L29" s="10">
        <f>事業所一覧!L358</f>
        <v>10</v>
      </c>
      <c r="M29" s="10">
        <f>事業所一覧!M358</f>
        <v>0</v>
      </c>
      <c r="N29" s="10">
        <f>事業所一覧!N358</f>
        <v>0</v>
      </c>
    </row>
    <row r="30" spans="1:14" ht="30" customHeight="1" x14ac:dyDescent="0.2">
      <c r="A30" s="10" t="str">
        <f>事業所一覧!A359</f>
        <v>2750720415</v>
      </c>
      <c r="B30" s="9" t="str">
        <f>事業所一覧!B359</f>
        <v>Ｎａｔｕｒｅ</v>
      </c>
      <c r="C30" s="10" t="str">
        <f>事業所一覧!C359</f>
        <v>０７２１－２６－７９１０</v>
      </c>
      <c r="D30" s="10" t="str">
        <f>事業所一覧!D359</f>
        <v>０７２１－６４－１１２１</v>
      </c>
      <c r="E30" s="10" t="str">
        <f>事業所一覧!E359</f>
        <v>５８６－００７７</v>
      </c>
      <c r="F30" s="9" t="str">
        <f>事業所一覧!F359</f>
        <v>河内長野市南花台六丁目３番１号</v>
      </c>
      <c r="G30" s="9" t="str">
        <f>事業所一覧!G359</f>
        <v>学校法人　道輝学園</v>
      </c>
      <c r="H30" s="10" t="str">
        <f>事業所一覧!H359</f>
        <v>●</v>
      </c>
      <c r="I30" s="10">
        <f>事業所一覧!I359</f>
        <v>10</v>
      </c>
      <c r="J30" s="10">
        <f>事業所一覧!J359</f>
        <v>0</v>
      </c>
      <c r="K30" s="10" t="str">
        <f>事業所一覧!K359</f>
        <v>●</v>
      </c>
      <c r="L30" s="10">
        <f>事業所一覧!L359</f>
        <v>10</v>
      </c>
      <c r="M30" s="10" t="str">
        <f>事業所一覧!M359</f>
        <v>●</v>
      </c>
      <c r="N30" s="10">
        <f>事業所一覧!N359</f>
        <v>0</v>
      </c>
    </row>
    <row r="31" spans="1:14" ht="30" customHeight="1" x14ac:dyDescent="0.2">
      <c r="A31" s="10" t="str">
        <f>事業所一覧!A360</f>
        <v>2750720423</v>
      </c>
      <c r="B31" s="9" t="str">
        <f>事業所一覧!B360</f>
        <v>ＴＡＮＧＯ千代田駅前校</v>
      </c>
      <c r="C31" s="10" t="str">
        <f>事業所一覧!C360</f>
        <v>０９０－３０５４－５１０５</v>
      </c>
      <c r="D31" s="10" t="str">
        <f>事業所一覧!D360</f>
        <v>0721-81-8851</v>
      </c>
      <c r="E31" s="10" t="str">
        <f>事業所一覧!E360</f>
        <v>５８６－０００１</v>
      </c>
      <c r="F31" s="9" t="str">
        <f>事業所一覧!F360</f>
        <v>河内長野市木戸一丁目６番１号　澤田ビル３階３ＣＤ室</v>
      </c>
      <c r="G31" s="9" t="str">
        <f>事業所一覧!G360</f>
        <v>株式会社ＴＡＮＧＯ</v>
      </c>
      <c r="H31" s="10" t="str">
        <f>事業所一覧!H360</f>
        <v>●</v>
      </c>
      <c r="I31" s="10">
        <f>事業所一覧!I360</f>
        <v>10</v>
      </c>
      <c r="J31" s="10">
        <f>事業所一覧!J360</f>
        <v>0</v>
      </c>
      <c r="K31" s="10" t="str">
        <f>事業所一覧!K360</f>
        <v>●</v>
      </c>
      <c r="L31" s="10">
        <f>事業所一覧!L360</f>
        <v>10</v>
      </c>
      <c r="M31" s="10">
        <f>事業所一覧!M360</f>
        <v>0</v>
      </c>
      <c r="N31" s="10">
        <f>事業所一覧!N360</f>
        <v>0</v>
      </c>
    </row>
    <row r="32" spans="1:14" ht="30" customHeight="1" x14ac:dyDescent="0.2">
      <c r="A32" s="10" t="str">
        <f>事業所一覧!A361</f>
        <v>2750720431</v>
      </c>
      <c r="B32" s="9" t="str">
        <f>事業所一覧!B361</f>
        <v>かみひこうき　未来</v>
      </c>
      <c r="C32" s="10" t="str">
        <f>事業所一覧!C361</f>
        <v>０７２１－６５－８１８１</v>
      </c>
      <c r="D32" s="10" t="str">
        <f>事業所一覧!D361</f>
        <v>０７２１－６５－８１８２</v>
      </c>
      <c r="E32" s="10" t="str">
        <f>事業所一覧!E361</f>
        <v>586-0025</v>
      </c>
      <c r="F32" s="9" t="str">
        <f>事業所一覧!F361</f>
        <v>河内長野市昭栄町５番４号　メゾンホワイト１０２号室</v>
      </c>
      <c r="G32" s="9" t="str">
        <f>事業所一覧!G361</f>
        <v>株式会社Ｔ－ａｎｇｌｅ</v>
      </c>
      <c r="H32" s="10" t="str">
        <f>事業所一覧!H361</f>
        <v>●</v>
      </c>
      <c r="I32" s="10">
        <f>事業所一覧!I361</f>
        <v>10</v>
      </c>
      <c r="J32" s="10">
        <f>事業所一覧!J361</f>
        <v>0</v>
      </c>
      <c r="K32" s="10" t="str">
        <f>事業所一覧!K361</f>
        <v>●</v>
      </c>
      <c r="L32" s="10">
        <f>事業所一覧!L361</f>
        <v>10</v>
      </c>
      <c r="M32" s="10">
        <f>事業所一覧!M361</f>
        <v>0</v>
      </c>
      <c r="N32" s="10">
        <f>事業所一覧!N361</f>
        <v>0</v>
      </c>
    </row>
    <row r="33" spans="1:14" ht="30" customHeight="1" x14ac:dyDescent="0.2">
      <c r="A33" s="10" t="str">
        <f>事業所一覧!A362</f>
        <v>2750720449</v>
      </c>
      <c r="B33" s="9" t="str">
        <f>事業所一覧!B362</f>
        <v>放課後等デイサービス　ウィズ・ユー河内長野</v>
      </c>
      <c r="C33" s="10" t="str">
        <f>事業所一覧!C362</f>
        <v>０７２１－２６－７３６４</v>
      </c>
      <c r="D33" s="10" t="str">
        <f>事業所一覧!D362</f>
        <v>０７２１－２６－７３６５</v>
      </c>
      <c r="E33" s="10" t="str">
        <f>事業所一覧!E362</f>
        <v>５８６－００２７</v>
      </c>
      <c r="F33" s="9" t="str">
        <f>事業所一覧!F362</f>
        <v>河内長野市千代田台町２番２号</v>
      </c>
      <c r="G33" s="9" t="str">
        <f>事業所一覧!G362</f>
        <v>ワイズコネクト合同会社</v>
      </c>
      <c r="H33" s="10" t="str">
        <f>事業所一覧!H362</f>
        <v>●</v>
      </c>
      <c r="I33" s="10">
        <f>事業所一覧!I362</f>
        <v>10</v>
      </c>
      <c r="J33" s="10">
        <f>事業所一覧!J362</f>
        <v>0</v>
      </c>
      <c r="K33" s="10" t="str">
        <f>事業所一覧!K362</f>
        <v>●</v>
      </c>
      <c r="L33" s="10">
        <f>事業所一覧!L362</f>
        <v>10</v>
      </c>
      <c r="M33" s="10">
        <f>事業所一覧!M362</f>
        <v>0</v>
      </c>
      <c r="N33" s="10">
        <f>事業所一覧!N362</f>
        <v>0</v>
      </c>
    </row>
    <row r="34" spans="1:14" ht="30" customHeight="1" x14ac:dyDescent="0.2">
      <c r="A34" s="10">
        <f>事業所一覧!A363</f>
        <v>2750720456</v>
      </c>
      <c r="B34" s="9" t="str">
        <f>事業所一覧!B363</f>
        <v>クローバーキッズ</v>
      </c>
      <c r="C34" s="10" t="str">
        <f>事業所一覧!C363</f>
        <v>090-6374-1017</v>
      </c>
      <c r="D34" s="10" t="str">
        <f>事業所一覧!D363</f>
        <v>-</v>
      </c>
      <c r="E34" s="10" t="str">
        <f>事業所一覧!E363</f>
        <v>586-0024</v>
      </c>
      <c r="F34" s="9" t="str">
        <f>事業所一覧!F363</f>
        <v>河内長野市西之山町４番23号　アルトリーベビル１階４号室</v>
      </c>
      <c r="G34" s="9" t="str">
        <f>事業所一覧!G363</f>
        <v>株式会社ＣｌｏｖｅｒＫｉｄｓ</v>
      </c>
      <c r="H34" s="10" t="str">
        <f>事業所一覧!H363</f>
        <v>●</v>
      </c>
      <c r="I34" s="10">
        <f>事業所一覧!I363</f>
        <v>10</v>
      </c>
      <c r="J34" s="10">
        <f>事業所一覧!J363</f>
        <v>0</v>
      </c>
      <c r="K34" s="10">
        <f>事業所一覧!K363</f>
        <v>0</v>
      </c>
      <c r="L34" s="10">
        <f>事業所一覧!L363</f>
        <v>0</v>
      </c>
      <c r="M34" s="10">
        <f>事業所一覧!M363</f>
        <v>0</v>
      </c>
      <c r="N34" s="10">
        <f>事業所一覧!N363</f>
        <v>0</v>
      </c>
    </row>
  </sheetData>
  <mergeCells count="1">
    <mergeCell ref="H2:N2"/>
  </mergeCells>
  <phoneticPr fontId="2"/>
  <conditionalFormatting sqref="A1:J10 K5:L10 M9:N10 A11:N23 O16:XFD23 A24:XFD65526">
    <cfRule type="cellIs" dxfId="84" priority="25" stopIfTrue="1" operator="equal">
      <formula>0</formula>
    </cfRule>
  </conditionalFormatting>
  <conditionalFormatting sqref="K1:N1 O1:IV7 K3:N4 M5:N7">
    <cfRule type="cellIs" dxfId="83" priority="28" stopIfTrue="1" operator="equal">
      <formula>0</formula>
    </cfRule>
  </conditionalFormatting>
  <conditionalFormatting sqref="M8:IV8">
    <cfRule type="cellIs" dxfId="82" priority="27" stopIfTrue="1" operator="equal">
      <formula>0</formula>
    </cfRule>
  </conditionalFormatting>
  <conditionalFormatting sqref="O9:IV15">
    <cfRule type="cellIs" dxfId="81" priority="21" stopIfTrue="1" operator="equal">
      <formula>0</formula>
    </cfRule>
  </conditionalFormatting>
  <hyperlinks>
    <hyperlink ref="N1" location="市町村一覧!A1" display="市町村一覧に戻る" xr:uid="{00000000-0004-0000-0900-000000000000}"/>
  </hyperlinks>
  <pageMargins left="0.25" right="0.25" top="0.75" bottom="0.75" header="0.3" footer="0.3"/>
  <pageSetup paperSize="9" scale="5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A41"/>
  <sheetViews>
    <sheetView zoomScale="55" zoomScaleNormal="55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3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7" customWidth="1"/>
    <col min="15" max="16384" width="9" style="3"/>
  </cols>
  <sheetData>
    <row r="1" spans="1:53" ht="30" customHeight="1" x14ac:dyDescent="0.2">
      <c r="A1" s="2" t="s">
        <v>98</v>
      </c>
      <c r="N1" s="5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H2" s="143" t="s">
        <v>229</v>
      </c>
      <c r="I2" s="143"/>
      <c r="J2" s="143"/>
      <c r="K2" s="143"/>
      <c r="L2" s="143"/>
      <c r="M2" s="144"/>
      <c r="N2" s="14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1300</v>
      </c>
      <c r="J3" s="8" t="s">
        <v>1367</v>
      </c>
      <c r="K3" s="8" t="s">
        <v>2</v>
      </c>
      <c r="L3" s="8" t="s">
        <v>1300</v>
      </c>
      <c r="M3" s="8" t="s">
        <v>3</v>
      </c>
      <c r="N3" s="8" t="s">
        <v>88</v>
      </c>
    </row>
    <row r="4" spans="1:53" ht="30" customHeight="1" x14ac:dyDescent="0.2">
      <c r="A4" s="10">
        <f>事業所一覧!A364</f>
        <v>2754820039</v>
      </c>
      <c r="B4" s="9" t="str">
        <f>事業所一覧!B364</f>
        <v>みんなの木松原</v>
      </c>
      <c r="C4" s="10" t="str">
        <f>事業所一覧!C364</f>
        <v>072-349-1785</v>
      </c>
      <c r="D4" s="10" t="str">
        <f>事業所一覧!D364</f>
        <v>072-349-1786</v>
      </c>
      <c r="E4" s="10" t="str">
        <f>事業所一覧!E364</f>
        <v>580-0044</v>
      </c>
      <c r="F4" s="9" t="str">
        <f>事業所一覧!F364</f>
        <v>松原市田井城１丁目６番２２号１階１F-B号室</v>
      </c>
      <c r="G4" s="9" t="str">
        <f>事業所一覧!G364</f>
        <v>ニューライフ株式会社</v>
      </c>
      <c r="H4" s="10">
        <f>事業所一覧!H364</f>
        <v>0</v>
      </c>
      <c r="I4" s="10">
        <f>事業所一覧!I364</f>
        <v>0</v>
      </c>
      <c r="J4" s="10">
        <f>事業所一覧!J364</f>
        <v>0</v>
      </c>
      <c r="K4" s="10" t="str">
        <f>事業所一覧!K364</f>
        <v>●</v>
      </c>
      <c r="L4" s="10">
        <f>事業所一覧!L364</f>
        <v>10</v>
      </c>
      <c r="M4" s="10">
        <f>事業所一覧!M364</f>
        <v>0</v>
      </c>
      <c r="N4" s="10">
        <f>事業所一覧!N364</f>
        <v>0</v>
      </c>
    </row>
    <row r="5" spans="1:53" ht="30" customHeight="1" x14ac:dyDescent="0.2">
      <c r="A5" s="10">
        <f>事業所一覧!A365</f>
        <v>2754820054</v>
      </c>
      <c r="B5" s="9" t="str">
        <f>事業所一覧!B365</f>
        <v>運動療育型児童デイあろは</v>
      </c>
      <c r="C5" s="10" t="str">
        <f>事業所一覧!C365</f>
        <v>072-332-3030</v>
      </c>
      <c r="D5" s="10" t="str">
        <f>事業所一覧!D365</f>
        <v>072-332-3030</v>
      </c>
      <c r="E5" s="10" t="str">
        <f>事業所一覧!E365</f>
        <v>580-0032</v>
      </c>
      <c r="F5" s="9" t="str">
        <f>事業所一覧!F365</f>
        <v>松原市天美東七丁目12番25号ローズクイーン天美101号</v>
      </c>
      <c r="G5" s="9" t="str">
        <f>事業所一覧!G365</f>
        <v>有限会社ＳＫ</v>
      </c>
      <c r="H5" s="10" t="str">
        <f>事業所一覧!H365</f>
        <v>●</v>
      </c>
      <c r="I5" s="10">
        <f>事業所一覧!I365</f>
        <v>10</v>
      </c>
      <c r="J5" s="10">
        <f>事業所一覧!J365</f>
        <v>0</v>
      </c>
      <c r="K5" s="10" t="str">
        <f>事業所一覧!K365</f>
        <v>●</v>
      </c>
      <c r="L5" s="10">
        <f>事業所一覧!L365</f>
        <v>10</v>
      </c>
      <c r="M5" s="10">
        <f>事業所一覧!M365</f>
        <v>0</v>
      </c>
      <c r="N5" s="10">
        <f>事業所一覧!N365</f>
        <v>0</v>
      </c>
    </row>
    <row r="6" spans="1:53" ht="30" customHeight="1" x14ac:dyDescent="0.2">
      <c r="A6" s="10">
        <f>事業所一覧!A366</f>
        <v>2754820070</v>
      </c>
      <c r="B6" s="9" t="str">
        <f>事業所一覧!B366</f>
        <v>ライズ児童デイサービスまつばら</v>
      </c>
      <c r="C6" s="10" t="str">
        <f>事業所一覧!C366</f>
        <v>072-330-1560</v>
      </c>
      <c r="D6" s="10" t="str">
        <f>事業所一覧!D366</f>
        <v>072-330-1561</v>
      </c>
      <c r="E6" s="10" t="str">
        <f>事業所一覧!E366</f>
        <v>580-0002</v>
      </c>
      <c r="F6" s="9" t="str">
        <f>事業所一覧!F366</f>
        <v>松原市小川一丁目12番16号</v>
      </c>
      <c r="G6" s="9" t="str">
        <f>事業所一覧!G366</f>
        <v>有限会社エスエヌ企画</v>
      </c>
      <c r="H6" s="10" t="str">
        <f>事業所一覧!H366</f>
        <v>●</v>
      </c>
      <c r="I6" s="10">
        <f>事業所一覧!I366</f>
        <v>10</v>
      </c>
      <c r="J6" s="10">
        <f>事業所一覧!J366</f>
        <v>0</v>
      </c>
      <c r="K6" s="10" t="str">
        <f>事業所一覧!K366</f>
        <v>●</v>
      </c>
      <c r="L6" s="10">
        <f>事業所一覧!L366</f>
        <v>10</v>
      </c>
      <c r="M6" s="10">
        <f>事業所一覧!M366</f>
        <v>0</v>
      </c>
      <c r="N6" s="10">
        <f>事業所一覧!N366</f>
        <v>0</v>
      </c>
    </row>
    <row r="7" spans="1:53" ht="30" customHeight="1" x14ac:dyDescent="0.2">
      <c r="A7" s="10">
        <f>事業所一覧!A367</f>
        <v>2754820104</v>
      </c>
      <c r="B7" s="9" t="str">
        <f>事業所一覧!B367</f>
        <v>グローイングアップひかり学園</v>
      </c>
      <c r="C7" s="10" t="str">
        <f>事業所一覧!C367</f>
        <v>072-349-0218</v>
      </c>
      <c r="D7" s="10" t="str">
        <f>事業所一覧!D367</f>
        <v>072-349-0218</v>
      </c>
      <c r="E7" s="10" t="str">
        <f>事業所一覧!E367</f>
        <v>580-0016</v>
      </c>
      <c r="F7" s="9" t="str">
        <f>事業所一覧!F367</f>
        <v>松原市上田一丁目７番36号ふぁみ～ゆ上田Ⅱ305号室</v>
      </c>
      <c r="G7" s="9" t="str">
        <f>事業所一覧!G367</f>
        <v>合同会社ＫＣＡ</v>
      </c>
      <c r="H7" s="10" t="str">
        <f>事業所一覧!H367</f>
        <v>●</v>
      </c>
      <c r="I7" s="10">
        <f>事業所一覧!I367</f>
        <v>10</v>
      </c>
      <c r="J7" s="10">
        <f>事業所一覧!J367</f>
        <v>0</v>
      </c>
      <c r="K7" s="10" t="str">
        <f>事業所一覧!K367</f>
        <v>●</v>
      </c>
      <c r="L7" s="10">
        <f>事業所一覧!L367</f>
        <v>10</v>
      </c>
      <c r="M7" s="10">
        <f>事業所一覧!M367</f>
        <v>0</v>
      </c>
      <c r="N7" s="10">
        <f>事業所一覧!N367</f>
        <v>0</v>
      </c>
    </row>
    <row r="8" spans="1:53" ht="30" customHeight="1" x14ac:dyDescent="0.2">
      <c r="A8" s="10">
        <f>事業所一覧!A368</f>
        <v>2754820112</v>
      </c>
      <c r="B8" s="9" t="str">
        <f>事業所一覧!B368</f>
        <v>育み</v>
      </c>
      <c r="C8" s="10" t="str">
        <f>事業所一覧!C368</f>
        <v>072-349-7407</v>
      </c>
      <c r="D8" s="10" t="str">
        <f>事業所一覧!D368</f>
        <v>072-349-7407</v>
      </c>
      <c r="E8" s="10" t="str">
        <f>事業所一覧!E368</f>
        <v>580-0026</v>
      </c>
      <c r="F8" s="9" t="str">
        <f>事業所一覧!F368</f>
        <v>松原市天美我堂一丁目７番地朝日プラザ松原F棟101/102</v>
      </c>
      <c r="G8" s="9" t="str">
        <f>事業所一覧!G368</f>
        <v>株式会社はぐくみ</v>
      </c>
      <c r="H8" s="10" t="str">
        <f>事業所一覧!H368</f>
        <v>●</v>
      </c>
      <c r="I8" s="10">
        <f>事業所一覧!I368</f>
        <v>10</v>
      </c>
      <c r="J8" s="10">
        <f>事業所一覧!J368</f>
        <v>0</v>
      </c>
      <c r="K8" s="10" t="str">
        <f>事業所一覧!K368</f>
        <v>●</v>
      </c>
      <c r="L8" s="10">
        <f>事業所一覧!L368</f>
        <v>10</v>
      </c>
      <c r="M8" s="10">
        <f>事業所一覧!M368</f>
        <v>0</v>
      </c>
      <c r="N8" s="10">
        <f>事業所一覧!N368</f>
        <v>0</v>
      </c>
    </row>
    <row r="9" spans="1:53" ht="30" customHeight="1" x14ac:dyDescent="0.2">
      <c r="A9" s="10">
        <f>事業所一覧!A369</f>
        <v>2754820138</v>
      </c>
      <c r="B9" s="9" t="str">
        <f>事業所一覧!B369</f>
        <v>つむぎ</v>
      </c>
      <c r="C9" s="10" t="str">
        <f>事業所一覧!C369</f>
        <v>050-1183-4062</v>
      </c>
      <c r="D9" s="10" t="str">
        <f>事業所一覧!D369</f>
        <v>050-1183-4062</v>
      </c>
      <c r="E9" s="10" t="str">
        <f>事業所一覧!E369</f>
        <v>580-0014</v>
      </c>
      <c r="F9" s="9" t="str">
        <f>事業所一覧!F369</f>
        <v>松原市岡四丁目２番22号</v>
      </c>
      <c r="G9" s="9" t="str">
        <f>事業所一覧!G369</f>
        <v>有限会社あすか</v>
      </c>
      <c r="H9" s="10" t="str">
        <f>事業所一覧!H369</f>
        <v>●</v>
      </c>
      <c r="I9" s="10">
        <f>事業所一覧!I369</f>
        <v>10</v>
      </c>
      <c r="J9" s="10">
        <f>事業所一覧!J369</f>
        <v>0</v>
      </c>
      <c r="K9" s="10" t="str">
        <f>事業所一覧!K369</f>
        <v>●</v>
      </c>
      <c r="L9" s="10">
        <f>事業所一覧!L369</f>
        <v>10</v>
      </c>
      <c r="M9" s="10">
        <f>事業所一覧!M369</f>
        <v>0</v>
      </c>
      <c r="N9" s="10">
        <f>事業所一覧!N369</f>
        <v>0</v>
      </c>
    </row>
    <row r="10" spans="1:53" ht="30" customHeight="1" x14ac:dyDescent="0.2">
      <c r="A10" s="10">
        <f>事業所一覧!A370</f>
        <v>2754820146</v>
      </c>
      <c r="B10" s="9" t="str">
        <f>事業所一覧!B370</f>
        <v>学習支援はぐくみ松原ほたる教室</v>
      </c>
      <c r="C10" s="10" t="str">
        <f>事業所一覧!C370</f>
        <v>072-349-1133</v>
      </c>
      <c r="D10" s="10" t="str">
        <f>事業所一覧!D370</f>
        <v>072-349-1134</v>
      </c>
      <c r="E10" s="10" t="str">
        <f>事業所一覧!E370</f>
        <v>580-0043</v>
      </c>
      <c r="F10" s="9" t="str">
        <f>事業所一覧!F370</f>
        <v>松原市阿保三丁目５番３号</v>
      </c>
      <c r="G10" s="9" t="str">
        <f>事業所一覧!G370</f>
        <v>株式会社はぐくみ</v>
      </c>
      <c r="H10" s="10">
        <f>事業所一覧!H370</f>
        <v>0</v>
      </c>
      <c r="I10" s="10">
        <f>事業所一覧!I370</f>
        <v>0</v>
      </c>
      <c r="J10" s="10">
        <f>事業所一覧!J370</f>
        <v>0</v>
      </c>
      <c r="K10" s="10" t="str">
        <f>事業所一覧!K370</f>
        <v>●</v>
      </c>
      <c r="L10" s="10">
        <f>事業所一覧!L370</f>
        <v>10</v>
      </c>
      <c r="M10" s="10">
        <f>事業所一覧!M370</f>
        <v>0</v>
      </c>
      <c r="N10" s="10">
        <f>事業所一覧!N370</f>
        <v>0</v>
      </c>
    </row>
    <row r="11" spans="1:53" ht="30" customHeight="1" x14ac:dyDescent="0.2">
      <c r="A11" s="10">
        <f>事業所一覧!A371</f>
        <v>2754820153</v>
      </c>
      <c r="B11" s="9" t="str">
        <f>事業所一覧!B371</f>
        <v>児童デイサービス・アニマートまつばら</v>
      </c>
      <c r="C11" s="10" t="str">
        <f>事業所一覧!C371</f>
        <v>072-247-5812</v>
      </c>
      <c r="D11" s="10" t="str">
        <f>事業所一覧!D371</f>
        <v>072-247-5813</v>
      </c>
      <c r="E11" s="10" t="str">
        <f>事業所一覧!E371</f>
        <v>580-0016</v>
      </c>
      <c r="F11" s="9" t="str">
        <f>事業所一覧!F371</f>
        <v>松原市上田一丁目７番36号ふぁみ～ゆ上田Ⅱ２階202号室</v>
      </c>
      <c r="G11" s="9" t="str">
        <f>事業所一覧!G371</f>
        <v>株式会社かぐらしょ</v>
      </c>
      <c r="H11" s="10">
        <f>事業所一覧!H371</f>
        <v>0</v>
      </c>
      <c r="I11" s="10">
        <f>事業所一覧!I371</f>
        <v>0</v>
      </c>
      <c r="J11" s="10">
        <f>事業所一覧!J371</f>
        <v>0</v>
      </c>
      <c r="K11" s="10" t="str">
        <f>事業所一覧!K371</f>
        <v>●</v>
      </c>
      <c r="L11" s="10">
        <f>事業所一覧!L371</f>
        <v>10</v>
      </c>
      <c r="M11" s="10">
        <f>事業所一覧!M371</f>
        <v>0</v>
      </c>
      <c r="N11" s="10">
        <f>事業所一覧!N371</f>
        <v>0</v>
      </c>
    </row>
    <row r="12" spans="1:53" ht="30" customHeight="1" x14ac:dyDescent="0.2">
      <c r="A12" s="10">
        <f>事業所一覧!A372</f>
        <v>2754820179</v>
      </c>
      <c r="B12" s="9" t="str">
        <f>事業所一覧!B372</f>
        <v>こどもサポート教室「きらり」河内松原校</v>
      </c>
      <c r="C12" s="10" t="str">
        <f>事業所一覧!C372</f>
        <v>072-349-3242</v>
      </c>
      <c r="D12" s="10" t="str">
        <f>事業所一覧!D372</f>
        <v>072-349-3242</v>
      </c>
      <c r="E12" s="10" t="str">
        <f>事業所一覧!E372</f>
        <v>580-0016</v>
      </c>
      <c r="F12" s="9" t="str">
        <f>事業所一覧!F372</f>
        <v>松原市上田三丁目４番11号ペルルＹＴＫ３階301</v>
      </c>
      <c r="G12" s="9" t="str">
        <f>事業所一覧!G372</f>
        <v>株式会社クラ・ゼミ</v>
      </c>
      <c r="H12" s="10" t="str">
        <f>事業所一覧!H372</f>
        <v>●</v>
      </c>
      <c r="I12" s="10">
        <f>事業所一覧!I372</f>
        <v>10</v>
      </c>
      <c r="J12" s="10">
        <f>事業所一覧!J372</f>
        <v>0</v>
      </c>
      <c r="K12" s="10" t="str">
        <f>事業所一覧!K372</f>
        <v>●</v>
      </c>
      <c r="L12" s="10">
        <f>事業所一覧!L372</f>
        <v>10</v>
      </c>
      <c r="M12" s="10">
        <f>事業所一覧!M372</f>
        <v>0</v>
      </c>
      <c r="N12" s="10">
        <f>事業所一覧!N372</f>
        <v>0</v>
      </c>
    </row>
    <row r="13" spans="1:53" ht="30" customHeight="1" x14ac:dyDescent="0.2">
      <c r="A13" s="10">
        <f>事業所一覧!A373</f>
        <v>2754820195</v>
      </c>
      <c r="B13" s="9" t="str">
        <f>事業所一覧!B373</f>
        <v>放課後等デイサービスにじいろ倶楽部まつばら</v>
      </c>
      <c r="C13" s="10" t="str">
        <f>事業所一覧!C373</f>
        <v>072-338-6012</v>
      </c>
      <c r="D13" s="10" t="str">
        <f>事業所一覧!D373</f>
        <v>072-338-6013</v>
      </c>
      <c r="E13" s="10" t="str">
        <f>事業所一覧!E373</f>
        <v>580-0006</v>
      </c>
      <c r="F13" s="9" t="str">
        <f>事業所一覧!F373</f>
        <v>松原市大堀三丁目２番１号</v>
      </c>
      <c r="G13" s="9" t="str">
        <f>事業所一覧!G373</f>
        <v>株式会社くるみの樹</v>
      </c>
      <c r="H13" s="10">
        <f>事業所一覧!H373</f>
        <v>0</v>
      </c>
      <c r="I13" s="10">
        <f>事業所一覧!I373</f>
        <v>0</v>
      </c>
      <c r="J13" s="10">
        <f>事業所一覧!J373</f>
        <v>0</v>
      </c>
      <c r="K13" s="10" t="str">
        <f>事業所一覧!K373</f>
        <v>●</v>
      </c>
      <c r="L13" s="10">
        <f>事業所一覧!L373</f>
        <v>10</v>
      </c>
      <c r="M13" s="10">
        <f>事業所一覧!M373</f>
        <v>0</v>
      </c>
      <c r="N13" s="10">
        <f>事業所一覧!N373</f>
        <v>0</v>
      </c>
    </row>
    <row r="14" spans="1:53" ht="30" customHeight="1" x14ac:dyDescent="0.2">
      <c r="A14" s="10">
        <f>事業所一覧!A374</f>
        <v>2754820229</v>
      </c>
      <c r="B14" s="9" t="str">
        <f>事業所一覧!B374</f>
        <v>サンリスペクト</v>
      </c>
      <c r="C14" s="10" t="str">
        <f>事業所一覧!C374</f>
        <v>072-331-4451</v>
      </c>
      <c r="D14" s="10" t="str">
        <f>事業所一覧!D374</f>
        <v>072-350-4455</v>
      </c>
      <c r="E14" s="10" t="str">
        <f>事業所一覧!E374</f>
        <v>580-0033</v>
      </c>
      <c r="F14" s="9" t="str">
        <f>事業所一覧!F374</f>
        <v>松原市天美南六丁目７番３号</v>
      </c>
      <c r="G14" s="9" t="str">
        <f>事業所一覧!G374</f>
        <v>サンリスペクト株式会社</v>
      </c>
      <c r="H14" s="10">
        <f>事業所一覧!H374</f>
        <v>0</v>
      </c>
      <c r="I14" s="10">
        <f>事業所一覧!I374</f>
        <v>0</v>
      </c>
      <c r="J14" s="10">
        <f>事業所一覧!J374</f>
        <v>0</v>
      </c>
      <c r="K14" s="10" t="str">
        <f>事業所一覧!K374</f>
        <v>●</v>
      </c>
      <c r="L14" s="10">
        <f>事業所一覧!L374</f>
        <v>10</v>
      </c>
      <c r="M14" s="10">
        <f>事業所一覧!M374</f>
        <v>0</v>
      </c>
      <c r="N14" s="10">
        <f>事業所一覧!N374</f>
        <v>0</v>
      </c>
    </row>
    <row r="15" spans="1:53" ht="30" customHeight="1" x14ac:dyDescent="0.2">
      <c r="A15" s="10">
        <f>事業所一覧!A375</f>
        <v>2754820245</v>
      </c>
      <c r="B15" s="9" t="str">
        <f>事業所一覧!B375</f>
        <v>放課後等デイサービス　テラ</v>
      </c>
      <c r="C15" s="10" t="str">
        <f>事業所一覧!C375</f>
        <v>072-335-5551</v>
      </c>
      <c r="D15" s="10" t="str">
        <f>事業所一覧!D375</f>
        <v>072-335-5533</v>
      </c>
      <c r="E15" s="10" t="str">
        <f>事業所一覧!E375</f>
        <v>580-0032</v>
      </c>
      <c r="F15" s="9" t="str">
        <f>事業所一覧!F375</f>
        <v>松原市天美東八丁目13番23号</v>
      </c>
      <c r="G15" s="9" t="str">
        <f>事業所一覧!G375</f>
        <v>社会福祉法人立青福祉会</v>
      </c>
      <c r="H15" s="10">
        <f>事業所一覧!H375</f>
        <v>0</v>
      </c>
      <c r="I15" s="10">
        <f>事業所一覧!I375</f>
        <v>0</v>
      </c>
      <c r="J15" s="10">
        <f>事業所一覧!J375</f>
        <v>0</v>
      </c>
      <c r="K15" s="10" t="str">
        <f>事業所一覧!K375</f>
        <v>●</v>
      </c>
      <c r="L15" s="10">
        <f>事業所一覧!L375</f>
        <v>10</v>
      </c>
      <c r="M15" s="10">
        <f>事業所一覧!M375</f>
        <v>0</v>
      </c>
      <c r="N15" s="10">
        <f>事業所一覧!N375</f>
        <v>0</v>
      </c>
    </row>
    <row r="16" spans="1:53" ht="30" customHeight="1" x14ac:dyDescent="0.2">
      <c r="A16" s="10">
        <f>事業所一覧!A376</f>
        <v>2754820252</v>
      </c>
      <c r="B16" s="9" t="str">
        <f>事業所一覧!B376</f>
        <v>ハレタソラ天美</v>
      </c>
      <c r="C16" s="10" t="str">
        <f>事業所一覧!C376</f>
        <v>072-370-8080</v>
      </c>
      <c r="D16" s="10" t="str">
        <f>事業所一覧!D376</f>
        <v>072-370-8080</v>
      </c>
      <c r="E16" s="10" t="str">
        <f>事業所一覧!E376</f>
        <v>580-0033</v>
      </c>
      <c r="F16" s="9" t="str">
        <f>事業所一覧!F376</f>
        <v>松原市天美南六丁目８番地の９</v>
      </c>
      <c r="G16" s="9" t="str">
        <f>事業所一覧!G376</f>
        <v>サンリスペクト株式会社</v>
      </c>
      <c r="H16" s="10">
        <f>事業所一覧!H376</f>
        <v>0</v>
      </c>
      <c r="I16" s="10">
        <f>事業所一覧!I376</f>
        <v>0</v>
      </c>
      <c r="J16" s="10">
        <f>事業所一覧!J376</f>
        <v>0</v>
      </c>
      <c r="K16" s="10" t="str">
        <f>事業所一覧!K376</f>
        <v>●</v>
      </c>
      <c r="L16" s="10">
        <f>事業所一覧!L376</f>
        <v>10</v>
      </c>
      <c r="M16" s="10">
        <f>事業所一覧!M376</f>
        <v>0</v>
      </c>
      <c r="N16" s="10">
        <f>事業所一覧!N376</f>
        <v>0</v>
      </c>
    </row>
    <row r="17" spans="1:14" ht="30" customHeight="1" x14ac:dyDescent="0.2">
      <c r="A17" s="10" t="str">
        <f>事業所一覧!A377</f>
        <v>2754820260</v>
      </c>
      <c r="B17" s="9" t="str">
        <f>事業所一覧!B377</f>
        <v>音楽療育特化型事業所　リズムストーリー松原</v>
      </c>
      <c r="C17" s="10" t="str">
        <f>事業所一覧!C377</f>
        <v>072-339-3888</v>
      </c>
      <c r="D17" s="10" t="str">
        <f>事業所一覧!D377</f>
        <v>072-339-3889</v>
      </c>
      <c r="E17" s="10" t="str">
        <f>事業所一覧!E377</f>
        <v>580-0043</v>
      </c>
      <c r="F17" s="9" t="str">
        <f>事業所一覧!F377</f>
        <v>松原市阿保五丁目15番20号　グランメゾンハーミア　１階店舗</v>
      </c>
      <c r="G17" s="9" t="str">
        <f>事業所一覧!G377</f>
        <v>株式会社バスター</v>
      </c>
      <c r="H17" s="10" t="str">
        <f>事業所一覧!H377</f>
        <v>●</v>
      </c>
      <c r="I17" s="10">
        <f>事業所一覧!I377</f>
        <v>10</v>
      </c>
      <c r="J17" s="10">
        <f>事業所一覧!J377</f>
        <v>0</v>
      </c>
      <c r="K17" s="10" t="str">
        <f>事業所一覧!K377</f>
        <v>●</v>
      </c>
      <c r="L17" s="10">
        <f>事業所一覧!L377</f>
        <v>10</v>
      </c>
      <c r="M17" s="10">
        <f>事業所一覧!M377</f>
        <v>0</v>
      </c>
      <c r="N17" s="10">
        <f>事業所一覧!N377</f>
        <v>0</v>
      </c>
    </row>
    <row r="18" spans="1:14" ht="30" customHeight="1" x14ac:dyDescent="0.2">
      <c r="A18" s="10">
        <f>事業所一覧!A378</f>
        <v>2754820310</v>
      </c>
      <c r="B18" s="9" t="str">
        <f>事業所一覧!B378</f>
        <v>アッセンブル</v>
      </c>
      <c r="C18" s="10" t="str">
        <f>事業所一覧!C378</f>
        <v>072-289-7665</v>
      </c>
      <c r="D18" s="10" t="str">
        <f>事業所一覧!D378</f>
        <v>072-289-7666</v>
      </c>
      <c r="E18" s="10" t="str">
        <f>事業所一覧!E378</f>
        <v>580-0021</v>
      </c>
      <c r="F18" s="9" t="str">
        <f>事業所一覧!F378</f>
        <v>松原市高見の里一丁目２番30号ふぁみ～ゆ松原中央106号室</v>
      </c>
      <c r="G18" s="9" t="str">
        <f>事業所一覧!G378</f>
        <v>株式会社えん</v>
      </c>
      <c r="H18" s="10" t="str">
        <f>事業所一覧!H378</f>
        <v>●</v>
      </c>
      <c r="I18" s="10">
        <f>事業所一覧!I378</f>
        <v>10</v>
      </c>
      <c r="J18" s="10">
        <f>事業所一覧!J378</f>
        <v>0</v>
      </c>
      <c r="K18" s="10" t="str">
        <f>事業所一覧!K378</f>
        <v>●</v>
      </c>
      <c r="L18" s="10">
        <f>事業所一覧!L378</f>
        <v>10</v>
      </c>
      <c r="M18" s="10">
        <f>事業所一覧!M378</f>
        <v>0</v>
      </c>
      <c r="N18" s="10">
        <f>事業所一覧!N378</f>
        <v>0</v>
      </c>
    </row>
    <row r="19" spans="1:14" ht="30" customHeight="1" x14ac:dyDescent="0.2">
      <c r="A19" s="10">
        <f>事業所一覧!A379</f>
        <v>2754820328</v>
      </c>
      <c r="B19" s="9" t="str">
        <f>事業所一覧!B379</f>
        <v>といろ</v>
      </c>
      <c r="C19" s="10" t="str">
        <f>事業所一覧!C379</f>
        <v>072-248-6922</v>
      </c>
      <c r="D19" s="10" t="str">
        <f>事業所一覧!D379</f>
        <v>072-248-6922</v>
      </c>
      <c r="E19" s="10" t="str">
        <f>事業所一覧!E379</f>
        <v>580-0033</v>
      </c>
      <c r="F19" s="9" t="str">
        <f>事業所一覧!F379</f>
        <v>松原市天美南五丁目18番14号</v>
      </c>
      <c r="G19" s="9" t="str">
        <f>事業所一覧!G379</f>
        <v>株式会社リスペクトフォアライフ</v>
      </c>
      <c r="H19" s="10" t="str">
        <f>事業所一覧!H379</f>
        <v>●</v>
      </c>
      <c r="I19" s="10">
        <f>事業所一覧!I379</f>
        <v>10</v>
      </c>
      <c r="J19" s="10">
        <f>事業所一覧!J379</f>
        <v>0</v>
      </c>
      <c r="K19" s="10" t="str">
        <f>事業所一覧!K379</f>
        <v>●</v>
      </c>
      <c r="L19" s="10">
        <f>事業所一覧!L379</f>
        <v>10</v>
      </c>
      <c r="M19" s="10">
        <f>事業所一覧!M379</f>
        <v>0</v>
      </c>
      <c r="N19" s="10">
        <f>事業所一覧!N379</f>
        <v>0</v>
      </c>
    </row>
    <row r="20" spans="1:14" ht="30" customHeight="1" x14ac:dyDescent="0.2">
      <c r="A20" s="10">
        <f>事業所一覧!A380</f>
        <v>2754820336</v>
      </c>
      <c r="B20" s="9" t="str">
        <f>事業所一覧!B380</f>
        <v>ほっとキッズAdvance</v>
      </c>
      <c r="C20" s="10" t="str">
        <f>事業所一覧!C380</f>
        <v>072-337-8640</v>
      </c>
      <c r="D20" s="10" t="str">
        <f>事業所一覧!D380</f>
        <v>072-337-8641</v>
      </c>
      <c r="E20" s="10" t="str">
        <f>事業所一覧!E380</f>
        <v>583-0881</v>
      </c>
      <c r="F20" s="9" t="str">
        <f>事業所一覧!F380</f>
        <v>松原市三宅中一丁目４番27号</v>
      </c>
      <c r="G20" s="9" t="str">
        <f>事業所一覧!G380</f>
        <v>株式会社codona</v>
      </c>
      <c r="H20" s="10" t="str">
        <f>事業所一覧!H380</f>
        <v>●</v>
      </c>
      <c r="I20" s="10">
        <f>事業所一覧!I380</f>
        <v>10</v>
      </c>
      <c r="J20" s="10">
        <f>事業所一覧!J380</f>
        <v>0</v>
      </c>
      <c r="K20" s="10" t="str">
        <f>事業所一覧!K380</f>
        <v>●</v>
      </c>
      <c r="L20" s="10">
        <f>事業所一覧!L380</f>
        <v>10</v>
      </c>
      <c r="M20" s="10">
        <f>事業所一覧!M380</f>
        <v>0</v>
      </c>
      <c r="N20" s="10">
        <f>事業所一覧!N380</f>
        <v>0</v>
      </c>
    </row>
    <row r="21" spans="1:14" ht="30" customHeight="1" x14ac:dyDescent="0.2">
      <c r="A21" s="10">
        <f>事業所一覧!A381</f>
        <v>2754820351</v>
      </c>
      <c r="B21" s="9" t="str">
        <f>事業所一覧!B381</f>
        <v>児童発達支援・放課後等デイサービスＨａＬｅ</v>
      </c>
      <c r="C21" s="10" t="str">
        <f>事業所一覧!C381</f>
        <v>072-339-7025</v>
      </c>
      <c r="D21" s="10" t="str">
        <f>事業所一覧!D381</f>
        <v>072-339-7026</v>
      </c>
      <c r="E21" s="10" t="str">
        <f>事業所一覧!E381</f>
        <v>580-0033</v>
      </c>
      <c r="F21" s="9" t="str">
        <f>事業所一覧!F381</f>
        <v>松原市天美南六丁目1番29号</v>
      </c>
      <c r="G21" s="9" t="str">
        <f>事業所一覧!G381</f>
        <v>HALE株式会社</v>
      </c>
      <c r="H21" s="10" t="str">
        <f>事業所一覧!H381</f>
        <v>●</v>
      </c>
      <c r="I21" s="10">
        <f>事業所一覧!I381</f>
        <v>10</v>
      </c>
      <c r="J21" s="10">
        <f>事業所一覧!J381</f>
        <v>0</v>
      </c>
      <c r="K21" s="10" t="str">
        <f>事業所一覧!K381</f>
        <v>●</v>
      </c>
      <c r="L21" s="10">
        <f>事業所一覧!L381</f>
        <v>10</v>
      </c>
      <c r="M21" s="10">
        <f>事業所一覧!M381</f>
        <v>0</v>
      </c>
      <c r="N21" s="10">
        <f>事業所一覧!N381</f>
        <v>0</v>
      </c>
    </row>
    <row r="22" spans="1:14" ht="30" customHeight="1" x14ac:dyDescent="0.2">
      <c r="A22" s="10" t="str">
        <f>事業所一覧!A382</f>
        <v>2754820377</v>
      </c>
      <c r="B22" s="9" t="str">
        <f>事業所一覧!B382</f>
        <v>放課後等デイサービス　ウィズ・ユー松原高見の里</v>
      </c>
      <c r="C22" s="10" t="str">
        <f>事業所一覧!C382</f>
        <v>072-248-8718</v>
      </c>
      <c r="D22" s="10" t="str">
        <f>事業所一覧!D382</f>
        <v>072-248-6643</v>
      </c>
      <c r="E22" s="10" t="str">
        <f>事業所一覧!E382</f>
        <v>580-0021</v>
      </c>
      <c r="F22" s="9" t="str">
        <f>事業所一覧!F382</f>
        <v>松原市高見の里三丁目２番11号　第８セイワビル１階１Ｆ号室</v>
      </c>
      <c r="G22" s="9" t="str">
        <f>事業所一覧!G382</f>
        <v>合同会社Ｍｏｔｈｅｒ’ｓ　Ｇｏｄ</v>
      </c>
      <c r="H22" s="10" t="str">
        <f>事業所一覧!H382</f>
        <v>●</v>
      </c>
      <c r="I22" s="10">
        <f>事業所一覧!I382</f>
        <v>10</v>
      </c>
      <c r="J22" s="10">
        <f>事業所一覧!J382</f>
        <v>0</v>
      </c>
      <c r="K22" s="10" t="str">
        <f>事業所一覧!K382</f>
        <v>●</v>
      </c>
      <c r="L22" s="10">
        <f>事業所一覧!L382</f>
        <v>10</v>
      </c>
      <c r="M22" s="10">
        <f>事業所一覧!M382</f>
        <v>0</v>
      </c>
      <c r="N22" s="10">
        <f>事業所一覧!N382</f>
        <v>0</v>
      </c>
    </row>
    <row r="23" spans="1:14" ht="30" customHeight="1" x14ac:dyDescent="0.2">
      <c r="A23" s="10">
        <f>事業所一覧!A383</f>
        <v>2754820385</v>
      </c>
      <c r="B23" s="9" t="str">
        <f>事業所一覧!B383</f>
        <v>児童デイサービス・アニマートまつがおか</v>
      </c>
      <c r="C23" s="10" t="str">
        <f>事業所一覧!C383</f>
        <v>072-349-7092</v>
      </c>
      <c r="D23" s="10" t="str">
        <f>事業所一覧!D383</f>
        <v>072-349-7093</v>
      </c>
      <c r="E23" s="10" t="str">
        <f>事業所一覧!E383</f>
        <v>580-0042</v>
      </c>
      <c r="F23" s="9" t="str">
        <f>事業所一覧!F383</f>
        <v>松原市松ケ丘一丁目336番松原スイミングスクール貸し店舗　１階Ａ－３号室</v>
      </c>
      <c r="G23" s="9" t="str">
        <f>事業所一覧!G383</f>
        <v>株式会社かぐらしょ</v>
      </c>
      <c r="H23" s="10">
        <f>事業所一覧!H383</f>
        <v>0</v>
      </c>
      <c r="I23" s="10">
        <f>事業所一覧!I383</f>
        <v>0</v>
      </c>
      <c r="J23" s="10">
        <f>事業所一覧!J383</f>
        <v>0</v>
      </c>
      <c r="K23" s="10" t="str">
        <f>事業所一覧!K383</f>
        <v>●</v>
      </c>
      <c r="L23" s="10">
        <f>事業所一覧!L383</f>
        <v>10</v>
      </c>
      <c r="M23" s="10">
        <f>事業所一覧!M383</f>
        <v>0</v>
      </c>
      <c r="N23" s="10">
        <f>事業所一覧!N383</f>
        <v>0</v>
      </c>
    </row>
    <row r="24" spans="1:14" ht="30" customHeight="1" x14ac:dyDescent="0.2">
      <c r="A24" s="10" t="str">
        <f>事業所一覧!A384</f>
        <v>2754820393</v>
      </c>
      <c r="B24" s="9" t="str">
        <f>事業所一覧!B384</f>
        <v>みんなの木　田井城</v>
      </c>
      <c r="C24" s="10" t="str">
        <f>事業所一覧!C384</f>
        <v>072-247-4440</v>
      </c>
      <c r="D24" s="10" t="str">
        <f>事業所一覧!D384</f>
        <v>072-247-444１</v>
      </c>
      <c r="E24" s="10" t="str">
        <f>事業所一覧!E384</f>
        <v>580-0044</v>
      </c>
      <c r="F24" s="9" t="str">
        <f>事業所一覧!F384</f>
        <v>松原市田井城一丁目６番22号２階</v>
      </c>
      <c r="G24" s="9" t="str">
        <f>事業所一覧!G384</f>
        <v>コントレール株式会社</v>
      </c>
      <c r="H24" s="10" t="str">
        <f>事業所一覧!H384</f>
        <v>●</v>
      </c>
      <c r="I24" s="10">
        <f>事業所一覧!I384</f>
        <v>10</v>
      </c>
      <c r="J24" s="10">
        <f>事業所一覧!J384</f>
        <v>0</v>
      </c>
      <c r="K24" s="10" t="str">
        <f>事業所一覧!K384</f>
        <v>●</v>
      </c>
      <c r="L24" s="10">
        <f>事業所一覧!L384</f>
        <v>10</v>
      </c>
      <c r="M24" s="10">
        <f>事業所一覧!M384</f>
        <v>0</v>
      </c>
      <c r="N24" s="10">
        <f>事業所一覧!N384</f>
        <v>0</v>
      </c>
    </row>
    <row r="25" spans="1:14" ht="30" customHeight="1" x14ac:dyDescent="0.2">
      <c r="A25" s="10" t="str">
        <f>事業所一覧!A385</f>
        <v>2754820419</v>
      </c>
      <c r="B25" s="9" t="str">
        <f>事業所一覧!B385</f>
        <v>ほっとキッズ松原天美</v>
      </c>
      <c r="C25" s="10" t="str">
        <f>事業所一覧!C385</f>
        <v>072-247-5327</v>
      </c>
      <c r="D25" s="10" t="str">
        <f>事業所一覧!D385</f>
        <v>072-247-5328</v>
      </c>
      <c r="E25" s="10" t="str">
        <f>事業所一覧!E385</f>
        <v>580-0033</v>
      </c>
      <c r="F25" s="9" t="str">
        <f>事業所一覧!F385</f>
        <v>松原市天美南五丁目22番11号</v>
      </c>
      <c r="G25" s="9" t="str">
        <f>事業所一覧!G385</f>
        <v>株式会社ｃｏｄｏｎａ</v>
      </c>
      <c r="H25" s="10" t="str">
        <f>事業所一覧!H385</f>
        <v>●</v>
      </c>
      <c r="I25" s="10">
        <f>事業所一覧!I385</f>
        <v>10</v>
      </c>
      <c r="J25" s="10">
        <f>事業所一覧!J385</f>
        <v>0</v>
      </c>
      <c r="K25" s="10" t="str">
        <f>事業所一覧!K385</f>
        <v>●</v>
      </c>
      <c r="L25" s="10">
        <f>事業所一覧!L385</f>
        <v>10</v>
      </c>
      <c r="M25" s="10">
        <f>事業所一覧!M385</f>
        <v>0</v>
      </c>
      <c r="N25" s="10">
        <f>事業所一覧!N385</f>
        <v>0</v>
      </c>
    </row>
    <row r="26" spans="1:14" ht="30" customHeight="1" x14ac:dyDescent="0.2">
      <c r="A26" s="10" t="str">
        <f>事業所一覧!A386</f>
        <v>2754820427</v>
      </c>
      <c r="B26" s="9" t="str">
        <f>事業所一覧!B386</f>
        <v>きょうわウィズ（児童発達支援・放課後等デイサービス）</v>
      </c>
      <c r="C26" s="10" t="str">
        <f>事業所一覧!C386</f>
        <v>072-349-4473</v>
      </c>
      <c r="D26" s="10" t="str">
        <f>事業所一覧!D386</f>
        <v>072-349-4479</v>
      </c>
      <c r="E26" s="10" t="str">
        <f>事業所一覧!E386</f>
        <v>580-0043</v>
      </c>
      <c r="F26" s="9" t="str">
        <f>事業所一覧!F386</f>
        <v>松原市阿保三丁目４番11号</v>
      </c>
      <c r="G26" s="9" t="str">
        <f>事業所一覧!G386</f>
        <v>株式会社共和製作所</v>
      </c>
      <c r="H26" s="10" t="str">
        <f>事業所一覧!H386</f>
        <v>●</v>
      </c>
      <c r="I26" s="10">
        <f>事業所一覧!I386</f>
        <v>10</v>
      </c>
      <c r="J26" s="10">
        <f>事業所一覧!J386</f>
        <v>0</v>
      </c>
      <c r="K26" s="10" t="str">
        <f>事業所一覧!K386</f>
        <v>●</v>
      </c>
      <c r="L26" s="10">
        <f>事業所一覧!L386</f>
        <v>10</v>
      </c>
      <c r="M26" s="10">
        <f>事業所一覧!M386</f>
        <v>0</v>
      </c>
      <c r="N26" s="10">
        <f>事業所一覧!N386</f>
        <v>0</v>
      </c>
    </row>
    <row r="27" spans="1:14" ht="30" customHeight="1" x14ac:dyDescent="0.2">
      <c r="A27" s="10">
        <f>事業所一覧!A387</f>
        <v>2753820386</v>
      </c>
      <c r="B27" s="9" t="str">
        <f>事業所一覧!B387</f>
        <v>ほっとキッズアフタースクール</v>
      </c>
      <c r="C27" s="10" t="str">
        <f>事業所一覧!C387</f>
        <v>072-349-6825</v>
      </c>
      <c r="D27" s="10" t="str">
        <f>事業所一覧!D387</f>
        <v>072-349-6835</v>
      </c>
      <c r="E27" s="10" t="str">
        <f>事業所一覧!E387</f>
        <v>580-0033</v>
      </c>
      <c r="F27" s="9" t="str">
        <f>事業所一覧!F387</f>
        <v>松原市天美南五丁目22番11号２階</v>
      </c>
      <c r="G27" s="9" t="str">
        <f>事業所一覧!G387</f>
        <v>株式会社codona</v>
      </c>
      <c r="H27" s="10" t="str">
        <f>事業所一覧!H387</f>
        <v>●</v>
      </c>
      <c r="I27" s="10">
        <f>事業所一覧!I387</f>
        <v>10</v>
      </c>
      <c r="J27" s="10">
        <f>事業所一覧!J387</f>
        <v>0</v>
      </c>
      <c r="K27" s="10" t="str">
        <f>事業所一覧!K387</f>
        <v>●</v>
      </c>
      <c r="L27" s="10">
        <f>事業所一覧!L387</f>
        <v>10</v>
      </c>
      <c r="M27" s="10">
        <f>事業所一覧!M387</f>
        <v>0</v>
      </c>
      <c r="N27" s="10">
        <f>事業所一覧!N387</f>
        <v>0</v>
      </c>
    </row>
    <row r="28" spans="1:14" ht="30" customHeight="1" x14ac:dyDescent="0.2">
      <c r="A28" s="10" t="str">
        <f>事業所一覧!A388</f>
        <v>2754820435</v>
      </c>
      <c r="B28" s="9" t="str">
        <f>事業所一覧!B388</f>
        <v>放課後等デイサービス　ＰＡＬ</v>
      </c>
      <c r="C28" s="10" t="str">
        <f>事業所一覧!C388</f>
        <v>072-339-2525</v>
      </c>
      <c r="D28" s="10" t="str">
        <f>事業所一覧!D388</f>
        <v>072-339-2525</v>
      </c>
      <c r="E28" s="10" t="str">
        <f>事業所一覧!E388</f>
        <v>580-0011</v>
      </c>
      <c r="F28" s="9" t="str">
        <f>事業所一覧!F388</f>
        <v>松原市西大塚二丁目１番９号</v>
      </c>
      <c r="G28" s="9" t="str">
        <f>事業所一覧!G388</f>
        <v>合同会社リアン</v>
      </c>
      <c r="H28" s="10" t="str">
        <f>事業所一覧!H388</f>
        <v>●</v>
      </c>
      <c r="I28" s="10">
        <f>事業所一覧!I388</f>
        <v>10</v>
      </c>
      <c r="J28" s="10">
        <f>事業所一覧!J388</f>
        <v>0</v>
      </c>
      <c r="K28" s="10" t="str">
        <f>事業所一覧!K388</f>
        <v>●</v>
      </c>
      <c r="L28" s="10">
        <f>事業所一覧!L388</f>
        <v>10</v>
      </c>
      <c r="M28" s="10">
        <f>事業所一覧!M388</f>
        <v>0</v>
      </c>
      <c r="N28" s="10">
        <f>事業所一覧!N388</f>
        <v>0</v>
      </c>
    </row>
    <row r="29" spans="1:14" ht="30" customHeight="1" x14ac:dyDescent="0.2">
      <c r="A29" s="10" t="str">
        <f>事業所一覧!A389</f>
        <v>2754820443</v>
      </c>
      <c r="B29" s="9" t="str">
        <f>事業所一覧!B389</f>
        <v>コペルプラス　河内松原教室</v>
      </c>
      <c r="C29" s="10" t="str">
        <f>事業所一覧!C389</f>
        <v>072-349-9660</v>
      </c>
      <c r="D29" s="10" t="str">
        <f>事業所一覧!D389</f>
        <v>072-349-9661</v>
      </c>
      <c r="E29" s="10" t="str">
        <f>事業所一覧!E389</f>
        <v>580-0043</v>
      </c>
      <c r="F29" s="9" t="str">
        <f>事業所一覧!F389</f>
        <v>松原市阿保三丁目５番21号ＭＣビル２階201号</v>
      </c>
      <c r="G29" s="9" t="str">
        <f>事業所一覧!G389</f>
        <v>株式会社クラ・ゼミ</v>
      </c>
      <c r="H29" s="10" t="str">
        <f>事業所一覧!H389</f>
        <v>●</v>
      </c>
      <c r="I29" s="10">
        <f>事業所一覧!I389</f>
        <v>10</v>
      </c>
      <c r="J29" s="10">
        <f>事業所一覧!J389</f>
        <v>0</v>
      </c>
      <c r="K29" s="10">
        <f>事業所一覧!K389</f>
        <v>0</v>
      </c>
      <c r="L29" s="10">
        <f>事業所一覧!L389</f>
        <v>0</v>
      </c>
      <c r="M29" s="10">
        <f>事業所一覧!M389</f>
        <v>0</v>
      </c>
      <c r="N29" s="10">
        <f>事業所一覧!N389</f>
        <v>0</v>
      </c>
    </row>
    <row r="30" spans="1:14" ht="30" customHeight="1" x14ac:dyDescent="0.2">
      <c r="A30" s="10" t="str">
        <f>事業所一覧!A390</f>
        <v>2754820450</v>
      </c>
      <c r="B30" s="9" t="str">
        <f>事業所一覧!B390</f>
        <v>コペルプラス　河内天美教室</v>
      </c>
      <c r="C30" s="10" t="str">
        <f>事業所一覧!C390</f>
        <v>072-247-4533</v>
      </c>
      <c r="D30" s="10" t="str">
        <f>事業所一覧!D390</f>
        <v>072-247-4534</v>
      </c>
      <c r="E30" s="10" t="str">
        <f>事業所一覧!E390</f>
        <v>580-0032</v>
      </c>
      <c r="F30" s="9" t="str">
        <f>事業所一覧!F390</f>
        <v>松原市天美東七丁目７番７号ロイヤルコート天美　２階201号室</v>
      </c>
      <c r="G30" s="9" t="str">
        <f>事業所一覧!G390</f>
        <v>株式会社クラ・ゼミ</v>
      </c>
      <c r="H30" s="10" t="str">
        <f>事業所一覧!H390</f>
        <v>●</v>
      </c>
      <c r="I30" s="10">
        <f>事業所一覧!I390</f>
        <v>10</v>
      </c>
      <c r="J30" s="10">
        <f>事業所一覧!J390</f>
        <v>0</v>
      </c>
      <c r="K30" s="10">
        <f>事業所一覧!K390</f>
        <v>0</v>
      </c>
      <c r="L30" s="10">
        <f>事業所一覧!L390</f>
        <v>0</v>
      </c>
      <c r="M30" s="10">
        <f>事業所一覧!M390</f>
        <v>0</v>
      </c>
      <c r="N30" s="10">
        <f>事業所一覧!N390</f>
        <v>0</v>
      </c>
    </row>
    <row r="31" spans="1:14" ht="30" customHeight="1" x14ac:dyDescent="0.2">
      <c r="A31" s="10" t="str">
        <f>事業所一覧!A391</f>
        <v>2754820468</v>
      </c>
      <c r="B31" s="9" t="str">
        <f>事業所一覧!B391</f>
        <v>放課後等デイサービス　ウィズ・ユー松原高見の里２ｎｄ</v>
      </c>
      <c r="C31" s="10" t="str">
        <f>事業所一覧!C391</f>
        <v>072-248-7120</v>
      </c>
      <c r="D31" s="10" t="str">
        <f>事業所一覧!D391</f>
        <v>072-248-7120</v>
      </c>
      <c r="E31" s="10" t="str">
        <f>事業所一覧!E391</f>
        <v>580-0021</v>
      </c>
      <c r="F31" s="9" t="str">
        <f>事業所一覧!F391</f>
        <v>松原市高見の里四丁目765番地８号</v>
      </c>
      <c r="G31" s="9" t="str">
        <f>事業所一覧!G391</f>
        <v>合同会社Ｍｏｔｈｅｒ’ｓＧｏｄ</v>
      </c>
      <c r="H31" s="10">
        <f>事業所一覧!H391</f>
        <v>0</v>
      </c>
      <c r="I31" s="10">
        <f>事業所一覧!I391</f>
        <v>0</v>
      </c>
      <c r="J31" s="10">
        <f>事業所一覧!J391</f>
        <v>0</v>
      </c>
      <c r="K31" s="10" t="str">
        <f>事業所一覧!K391</f>
        <v>●</v>
      </c>
      <c r="L31" s="10">
        <f>事業所一覧!L391</f>
        <v>10</v>
      </c>
      <c r="M31" s="10">
        <f>事業所一覧!M391</f>
        <v>0</v>
      </c>
      <c r="N31" s="10">
        <f>事業所一覧!N391</f>
        <v>0</v>
      </c>
    </row>
    <row r="32" spans="1:14" ht="30" customHeight="1" x14ac:dyDescent="0.2">
      <c r="A32" s="10" t="str">
        <f>事業所一覧!A392</f>
        <v>2754820476</v>
      </c>
      <c r="B32" s="9" t="str">
        <f>事業所一覧!B392</f>
        <v>らいずキッズ上田</v>
      </c>
      <c r="C32" s="10" t="str">
        <f>事業所一覧!C392</f>
        <v>072-349-7019</v>
      </c>
      <c r="D32" s="10" t="str">
        <f>事業所一覧!D392</f>
        <v>072-349-7259</v>
      </c>
      <c r="E32" s="10" t="str">
        <f>事業所一覧!E392</f>
        <v>580-0016</v>
      </c>
      <c r="F32" s="9" t="str">
        <f>事業所一覧!F392</f>
        <v>松原市上田四丁目762番地13</v>
      </c>
      <c r="G32" s="9" t="str">
        <f>事業所一覧!G392</f>
        <v>株式会社Ａ．Ｃ　ＲＩＳＥ</v>
      </c>
      <c r="H32" s="10" t="str">
        <f>事業所一覧!H392</f>
        <v>●</v>
      </c>
      <c r="I32" s="10">
        <f>事業所一覧!I392</f>
        <v>10</v>
      </c>
      <c r="J32" s="10">
        <f>事業所一覧!J392</f>
        <v>0</v>
      </c>
      <c r="K32" s="10" t="str">
        <f>事業所一覧!K392</f>
        <v>●</v>
      </c>
      <c r="L32" s="10">
        <f>事業所一覧!L392</f>
        <v>10</v>
      </c>
      <c r="M32" s="10">
        <f>事業所一覧!M392</f>
        <v>0</v>
      </c>
      <c r="N32" s="10">
        <f>事業所一覧!N392</f>
        <v>0</v>
      </c>
    </row>
    <row r="33" spans="1:14" ht="30" customHeight="1" x14ac:dyDescent="0.2">
      <c r="A33" s="10" t="str">
        <f>事業所一覧!A393</f>
        <v>2754820484</v>
      </c>
      <c r="B33" s="9" t="str">
        <f>事業所一覧!B393</f>
        <v>運動療育ゴリパ</v>
      </c>
      <c r="C33" s="10" t="str">
        <f>事業所一覧!C393</f>
        <v>070-6923-0214</v>
      </c>
      <c r="D33" s="10" t="str">
        <f>事業所一覧!D393</f>
        <v>072-220-7210</v>
      </c>
      <c r="E33" s="10" t="str">
        <f>事業所一覧!E393</f>
        <v>580-0031</v>
      </c>
      <c r="F33" s="9" t="str">
        <f>事業所一覧!F393</f>
        <v>松原市天美北五丁目13番８号</v>
      </c>
      <c r="G33" s="9" t="str">
        <f>事業所一覧!G393</f>
        <v>株式会社ファーストプレジャー</v>
      </c>
      <c r="H33" s="10" t="str">
        <f>事業所一覧!H393</f>
        <v>●</v>
      </c>
      <c r="I33" s="10">
        <f>事業所一覧!I393</f>
        <v>10</v>
      </c>
      <c r="J33" s="10">
        <f>事業所一覧!J393</f>
        <v>0</v>
      </c>
      <c r="K33" s="10" t="str">
        <f>事業所一覧!K393</f>
        <v>●</v>
      </c>
      <c r="L33" s="10">
        <f>事業所一覧!L393</f>
        <v>10</v>
      </c>
      <c r="M33" s="10">
        <f>事業所一覧!M393</f>
        <v>0</v>
      </c>
      <c r="N33" s="10">
        <f>事業所一覧!N393</f>
        <v>0</v>
      </c>
    </row>
    <row r="34" spans="1:14" ht="30" customHeight="1" x14ac:dyDescent="0.2">
      <c r="A34" s="10" t="str">
        <f>事業所一覧!A394</f>
        <v>2754820492</v>
      </c>
      <c r="B34" s="9" t="str">
        <f>事業所一覧!B394</f>
        <v>ペガサスこどもデイセンター　ポニー</v>
      </c>
      <c r="C34" s="10" t="str">
        <f>事業所一覧!C394</f>
        <v>072-335-6524</v>
      </c>
      <c r="D34" s="10" t="str">
        <f>事業所一覧!D394</f>
        <v>072-335-6524</v>
      </c>
      <c r="E34" s="10" t="str">
        <f>事業所一覧!E394</f>
        <v>580-0023</v>
      </c>
      <c r="F34" s="9" t="str">
        <f>事業所一覧!F394</f>
        <v>松原市南新町三丁目３番28号</v>
      </c>
      <c r="G34" s="9" t="str">
        <f>事業所一覧!G394</f>
        <v>社会医療法人ペガサス</v>
      </c>
      <c r="H34" s="10" t="str">
        <f>事業所一覧!H394</f>
        <v>●</v>
      </c>
      <c r="I34" s="10">
        <f>事業所一覧!I394</f>
        <v>5</v>
      </c>
      <c r="J34" s="10">
        <f>事業所一覧!J394</f>
        <v>0</v>
      </c>
      <c r="K34" s="10" t="str">
        <f>事業所一覧!K394</f>
        <v>●</v>
      </c>
      <c r="L34" s="10">
        <f>事業所一覧!L394</f>
        <v>5</v>
      </c>
      <c r="M34" s="10">
        <f>事業所一覧!M394</f>
        <v>0</v>
      </c>
      <c r="N34" s="10">
        <f>事業所一覧!N394</f>
        <v>0</v>
      </c>
    </row>
    <row r="35" spans="1:14" ht="30" customHeight="1" x14ac:dyDescent="0.2">
      <c r="A35" s="10" t="str">
        <f>事業所一覧!A395</f>
        <v>2754820500</v>
      </c>
      <c r="B35" s="9" t="str">
        <f>事業所一覧!B395</f>
        <v>といろ　Ｎ－Ｓｔｙｌｅ</v>
      </c>
      <c r="C35" s="10" t="str">
        <f>事業所一覧!C395</f>
        <v>072-231-9806</v>
      </c>
      <c r="D35" s="10" t="str">
        <f>事業所一覧!D395</f>
        <v>072-231-9806</v>
      </c>
      <c r="E35" s="10" t="str">
        <f>事業所一覧!E395</f>
        <v>580-0006</v>
      </c>
      <c r="F35" s="9" t="str">
        <f>事業所一覧!F395</f>
        <v>松原市大堀三丁目７番29号</v>
      </c>
      <c r="G35" s="9" t="str">
        <f>事業所一覧!G395</f>
        <v>株式会社リスペクトフォアライフ</v>
      </c>
      <c r="H35" s="10" t="str">
        <f>事業所一覧!H395</f>
        <v>●</v>
      </c>
      <c r="I35" s="10">
        <f>事業所一覧!I395</f>
        <v>10</v>
      </c>
      <c r="J35" s="10">
        <f>事業所一覧!J395</f>
        <v>0</v>
      </c>
      <c r="K35" s="10" t="str">
        <f>事業所一覧!K395</f>
        <v>●</v>
      </c>
      <c r="L35" s="10">
        <f>事業所一覧!L395</f>
        <v>10</v>
      </c>
      <c r="M35" s="10">
        <f>事業所一覧!M395</f>
        <v>0</v>
      </c>
      <c r="N35" s="10">
        <f>事業所一覧!N395</f>
        <v>0</v>
      </c>
    </row>
    <row r="36" spans="1:14" ht="30" customHeight="1" x14ac:dyDescent="0.2">
      <c r="A36" s="10" t="str">
        <f>事業所一覧!A396</f>
        <v>2754820518</v>
      </c>
      <c r="B36" s="9" t="str">
        <f>事業所一覧!B396</f>
        <v>ピース</v>
      </c>
      <c r="C36" s="10" t="str">
        <f>事業所一覧!C396</f>
        <v>090-3861-6244</v>
      </c>
      <c r="D36" s="10" t="str">
        <f>事業所一覧!D396</f>
        <v>072-248-8546</v>
      </c>
      <c r="E36" s="10" t="str">
        <f>事業所一覧!E396</f>
        <v>580-0026</v>
      </c>
      <c r="F36" s="9" t="str">
        <f>事業所一覧!F396</f>
        <v>松原市天美我堂一丁目52番地の１</v>
      </c>
      <c r="G36" s="9" t="str">
        <f>事業所一覧!G396</f>
        <v>株式会社えん</v>
      </c>
      <c r="H36" s="10" t="str">
        <f>事業所一覧!H396</f>
        <v>●</v>
      </c>
      <c r="I36" s="10">
        <f>事業所一覧!I396</f>
        <v>10</v>
      </c>
      <c r="J36" s="10">
        <f>事業所一覧!J396</f>
        <v>0</v>
      </c>
      <c r="K36" s="10" t="str">
        <f>事業所一覧!K396</f>
        <v>●</v>
      </c>
      <c r="L36" s="10">
        <f>事業所一覧!L396</f>
        <v>10</v>
      </c>
      <c r="M36" s="10">
        <f>事業所一覧!M396</f>
        <v>0</v>
      </c>
      <c r="N36" s="10">
        <f>事業所一覧!N396</f>
        <v>0</v>
      </c>
    </row>
    <row r="37" spans="1:14" ht="30" customHeight="1" x14ac:dyDescent="0.2">
      <c r="A37" s="10" t="str">
        <f>事業所一覧!A397</f>
        <v>2754820526</v>
      </c>
      <c r="B37" s="9" t="str">
        <f>事業所一覧!B397</f>
        <v>トラストｕｎｉ</v>
      </c>
      <c r="C37" s="10" t="str">
        <f>事業所一覧!C397</f>
        <v>072-349-7655</v>
      </c>
      <c r="D37" s="10" t="str">
        <f>事業所一覧!D397</f>
        <v>072-349-3270</v>
      </c>
      <c r="E37" s="10" t="str">
        <f>事業所一覧!E397</f>
        <v>580-0003</v>
      </c>
      <c r="F37" s="9" t="str">
        <f>事業所一覧!F397</f>
        <v>松原市一津屋二丁目５番22号</v>
      </c>
      <c r="G37" s="9" t="str">
        <f>事業所一覧!G397</f>
        <v>株式会社ヴェーラ</v>
      </c>
      <c r="H37" s="10" t="str">
        <f>事業所一覧!H397</f>
        <v>●・☆</v>
      </c>
      <c r="I37" s="10" t="str">
        <f>事業所一覧!I397</f>
        <v>10・５</v>
      </c>
      <c r="J37" s="10">
        <f>事業所一覧!J397</f>
        <v>0</v>
      </c>
      <c r="K37" s="10" t="str">
        <f>事業所一覧!K397</f>
        <v>●・☆</v>
      </c>
      <c r="L37" s="10" t="str">
        <f>事業所一覧!L397</f>
        <v>10・５</v>
      </c>
      <c r="M37" s="10">
        <f>事業所一覧!M397</f>
        <v>0</v>
      </c>
      <c r="N37" s="10">
        <f>事業所一覧!N397</f>
        <v>0</v>
      </c>
    </row>
    <row r="38" spans="1:14" ht="30" customHeight="1" x14ac:dyDescent="0.2">
      <c r="A38" s="10" t="str">
        <f>事業所一覧!A398</f>
        <v>2754820534</v>
      </c>
      <c r="B38" s="9" t="str">
        <f>事業所一覧!B398</f>
        <v>児童発達支援・放課後等デイサービス　うたたね</v>
      </c>
      <c r="C38" s="10" t="str">
        <f>事業所一覧!C398</f>
        <v>072-200-2345</v>
      </c>
      <c r="D38" s="10" t="str">
        <f>事業所一覧!D398</f>
        <v>072-330-8828</v>
      </c>
      <c r="E38" s="10" t="str">
        <f>事業所一覧!E398</f>
        <v>580-0043</v>
      </c>
      <c r="F38" s="9" t="str">
        <f>事業所一覧!F398</f>
        <v>松原市阿保五丁目６番１号　ten　casa101号室</v>
      </c>
      <c r="G38" s="9" t="str">
        <f>事業所一覧!G398</f>
        <v>株式会社ひだまり未来福祉会</v>
      </c>
      <c r="H38" s="10" t="str">
        <f>事業所一覧!H398</f>
        <v>●</v>
      </c>
      <c r="I38" s="10">
        <f>事業所一覧!I398</f>
        <v>10</v>
      </c>
      <c r="J38" s="10">
        <f>事業所一覧!J398</f>
        <v>0</v>
      </c>
      <c r="K38" s="10" t="str">
        <f>事業所一覧!K398</f>
        <v>●</v>
      </c>
      <c r="L38" s="10">
        <f>事業所一覧!L398</f>
        <v>10</v>
      </c>
      <c r="M38" s="10">
        <f>事業所一覧!M398</f>
        <v>0</v>
      </c>
      <c r="N38" s="10">
        <f>事業所一覧!N398</f>
        <v>0</v>
      </c>
    </row>
    <row r="39" spans="1:14" ht="30" customHeight="1" x14ac:dyDescent="0.2">
      <c r="A39" s="10" t="str">
        <f>事業所一覧!A399</f>
        <v>2754820542</v>
      </c>
      <c r="B39" s="9" t="str">
        <f>事業所一覧!B399</f>
        <v>児童発達支援・放課後等デイサービスｅｋｕｂｏ</v>
      </c>
      <c r="C39" s="10" t="str">
        <f>事業所一覧!C399</f>
        <v>072-321-9061</v>
      </c>
      <c r="D39" s="10" t="str">
        <f>事業所一覧!D399</f>
        <v>072-249-6172</v>
      </c>
      <c r="E39" s="10" t="str">
        <f>事業所一覧!E399</f>
        <v>580-0032</v>
      </c>
      <c r="F39" s="9" t="str">
        <f>事業所一覧!F399</f>
        <v>松原市天美東八丁目２番４号　ハイツ薮内パートⅠ　１階</v>
      </c>
      <c r="G39" s="9" t="str">
        <f>事業所一覧!G399</f>
        <v>一般社団法人ｅｋｕｂｏ</v>
      </c>
      <c r="H39" s="10" t="str">
        <f>事業所一覧!H399</f>
        <v>☆</v>
      </c>
      <c r="I39" s="10">
        <f>事業所一覧!I399</f>
        <v>7</v>
      </c>
      <c r="J39" s="10" t="str">
        <f>事業所一覧!J399</f>
        <v>●</v>
      </c>
      <c r="K39" s="10" t="str">
        <f>事業所一覧!K399</f>
        <v>☆</v>
      </c>
      <c r="L39" s="10">
        <f>事業所一覧!L399</f>
        <v>7</v>
      </c>
      <c r="M39" s="10">
        <f>事業所一覧!M399</f>
        <v>0</v>
      </c>
      <c r="N39" s="10">
        <f>事業所一覧!N399</f>
        <v>0</v>
      </c>
    </row>
    <row r="40" spans="1:14" ht="30" customHeight="1" x14ac:dyDescent="0.2">
      <c r="A40" s="10" t="str">
        <f>事業所一覧!A400</f>
        <v>2754820559</v>
      </c>
      <c r="B40" s="9" t="str">
        <f>事業所一覧!B400</f>
        <v>児童発達支援・放課後等デイサービスｅｋｕｂｏ　Ｇｙｕｔｔｏ</v>
      </c>
      <c r="C40" s="10" t="str">
        <f>事業所一覧!C400</f>
        <v>072-204-1153</v>
      </c>
      <c r="D40" s="10" t="str">
        <f>事業所一覧!D400</f>
        <v>072-204-1153</v>
      </c>
      <c r="E40" s="10" t="str">
        <f>事業所一覧!E400</f>
        <v>580-0044</v>
      </c>
      <c r="F40" s="9" t="str">
        <f>事業所一覧!F400</f>
        <v>松原市田井城二丁目２番２号サンシティ松原120号</v>
      </c>
      <c r="G40" s="9" t="str">
        <f>事業所一覧!G400</f>
        <v>一般社団法人ｅｋｕｂｏ</v>
      </c>
      <c r="H40" s="10" t="str">
        <f>事業所一覧!H400</f>
        <v>●</v>
      </c>
      <c r="I40" s="10">
        <f>事業所一覧!I400</f>
        <v>10</v>
      </c>
      <c r="J40" s="10">
        <f>事業所一覧!J400</f>
        <v>0</v>
      </c>
      <c r="K40" s="10" t="str">
        <f>事業所一覧!K400</f>
        <v>●</v>
      </c>
      <c r="L40" s="10">
        <f>事業所一覧!L400</f>
        <v>10</v>
      </c>
      <c r="M40" s="10">
        <f>事業所一覧!M400</f>
        <v>0</v>
      </c>
      <c r="N40" s="10">
        <f>事業所一覧!N400</f>
        <v>0</v>
      </c>
    </row>
    <row r="41" spans="1:14" ht="30" customHeight="1" x14ac:dyDescent="0.2">
      <c r="A41" s="10" t="str">
        <f>事業所一覧!A401</f>
        <v>2754820567</v>
      </c>
      <c r="B41" s="9" t="str">
        <f>事業所一覧!B401</f>
        <v>らいずキッズまつばら</v>
      </c>
      <c r="C41" s="10" t="str">
        <f>事業所一覧!C401</f>
        <v>072-321-1785</v>
      </c>
      <c r="D41" s="10" t="str">
        <f>事業所一覧!D401</f>
        <v>072-321-1786</v>
      </c>
      <c r="E41" s="10" t="str">
        <f>事業所一覧!E401</f>
        <v>580-0032</v>
      </c>
      <c r="F41" s="9" t="str">
        <f>事業所一覧!F401</f>
        <v>松原市天美東八丁目４番29号１階</v>
      </c>
      <c r="G41" s="9" t="str">
        <f>事業所一覧!G401</f>
        <v>株式会社ＢＥＬＬ　ＲＩＳＥ</v>
      </c>
      <c r="H41" s="10" t="str">
        <f>事業所一覧!H401</f>
        <v>●</v>
      </c>
      <c r="I41" s="10">
        <f>事業所一覧!I401</f>
        <v>10</v>
      </c>
      <c r="J41" s="10">
        <f>事業所一覧!J401</f>
        <v>0</v>
      </c>
      <c r="K41" s="10" t="str">
        <f>事業所一覧!K401</f>
        <v>●</v>
      </c>
      <c r="L41" s="10">
        <f>事業所一覧!L401</f>
        <v>10</v>
      </c>
      <c r="M41" s="10">
        <f>事業所一覧!M401</f>
        <v>0</v>
      </c>
      <c r="N41" s="10">
        <f>事業所一覧!N401</f>
        <v>0</v>
      </c>
    </row>
  </sheetData>
  <mergeCells count="1">
    <mergeCell ref="H2:N2"/>
  </mergeCells>
  <phoneticPr fontId="2"/>
  <conditionalFormatting sqref="A14:N41">
    <cfRule type="cellIs" dxfId="80" priority="4" stopIfTrue="1" operator="equal">
      <formula>0</formula>
    </cfRule>
  </conditionalFormatting>
  <conditionalFormatting sqref="A4:IV13">
    <cfRule type="cellIs" dxfId="79" priority="34" stopIfTrue="1" operator="equal">
      <formula>0</formula>
    </cfRule>
  </conditionalFormatting>
  <conditionalFormatting sqref="K1:N1 A1:J3 O1:IV3 K3:N3 A37:XFD65518">
    <cfRule type="cellIs" dxfId="78" priority="47" stopIfTrue="1" operator="equal">
      <formula>0</formula>
    </cfRule>
  </conditionalFormatting>
  <conditionalFormatting sqref="O14:XFD36">
    <cfRule type="cellIs" dxfId="77" priority="3" stopIfTrue="1" operator="equal">
      <formula>0</formula>
    </cfRule>
  </conditionalFormatting>
  <hyperlinks>
    <hyperlink ref="N1" location="市町村一覧!A1" display="市町村一覧に戻る" xr:uid="{00000000-0004-0000-0A00-000000000000}"/>
  </hyperlinks>
  <pageMargins left="0.25" right="0.25" top="0.75" bottom="0.75" header="0.3" footer="0.3"/>
  <pageSetup paperSize="9" scale="5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A45"/>
  <sheetViews>
    <sheetView zoomScale="55" zoomScaleNormal="55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3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7" customWidth="1"/>
    <col min="15" max="16384" width="9" style="3"/>
  </cols>
  <sheetData>
    <row r="1" spans="1:53" ht="30" customHeight="1" x14ac:dyDescent="0.2">
      <c r="A1" s="2" t="s">
        <v>99</v>
      </c>
      <c r="N1" s="5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H2" s="144" t="s">
        <v>229</v>
      </c>
      <c r="I2" s="144"/>
      <c r="J2" s="144"/>
      <c r="K2" s="144"/>
      <c r="L2" s="144"/>
      <c r="M2" s="144"/>
      <c r="N2" s="14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1300</v>
      </c>
      <c r="J3" s="8" t="s">
        <v>1367</v>
      </c>
      <c r="K3" s="8" t="s">
        <v>2</v>
      </c>
      <c r="L3" s="8" t="s">
        <v>1300</v>
      </c>
      <c r="M3" s="8" t="s">
        <v>3</v>
      </c>
      <c r="N3" s="8" t="s">
        <v>88</v>
      </c>
    </row>
    <row r="4" spans="1:53" s="19" customFormat="1" ht="30" customHeight="1" x14ac:dyDescent="0.2">
      <c r="A4" s="10">
        <f>事業所一覧!A402</f>
        <v>2751920014</v>
      </c>
      <c r="B4" s="9" t="str">
        <f>事業所一覧!B402</f>
        <v>大東市立幼児発達支援教室</v>
      </c>
      <c r="C4" s="10" t="str">
        <f>事業所一覧!C402</f>
        <v>072-812-7792</v>
      </c>
      <c r="D4" s="10" t="str">
        <f>事業所一覧!D402</f>
        <v>072-812-7792</v>
      </c>
      <c r="E4" s="10" t="str">
        <f>事業所一覧!E402</f>
        <v>574-0011</v>
      </c>
      <c r="F4" s="9" t="str">
        <f>事業所一覧!F402</f>
        <v>大東市北条一丁目16番16号</v>
      </c>
      <c r="G4" s="9" t="str">
        <f>事業所一覧!G402</f>
        <v>大東市</v>
      </c>
      <c r="H4" s="10" t="str">
        <f>事業所一覧!H402</f>
        <v>●</v>
      </c>
      <c r="I4" s="10">
        <f>事業所一覧!I402</f>
        <v>20</v>
      </c>
      <c r="J4" s="10">
        <f>事業所一覧!J402</f>
        <v>0</v>
      </c>
      <c r="K4" s="10">
        <f>事業所一覧!K402</f>
        <v>0</v>
      </c>
      <c r="L4" s="10">
        <f>事業所一覧!L402</f>
        <v>0</v>
      </c>
      <c r="M4" s="10">
        <f>事業所一覧!M402</f>
        <v>0</v>
      </c>
      <c r="N4" s="21">
        <f>事業所一覧!N402</f>
        <v>0</v>
      </c>
    </row>
    <row r="5" spans="1:53" s="19" customFormat="1" ht="30" customHeight="1" x14ac:dyDescent="0.2">
      <c r="A5" s="10">
        <f>事業所一覧!A403</f>
        <v>2751920063</v>
      </c>
      <c r="B5" s="9" t="str">
        <f>事業所一覧!B403</f>
        <v>児童発達支援ポラリス運動day</v>
      </c>
      <c r="C5" s="10" t="str">
        <f>事業所一覧!C403</f>
        <v>072-871-2726</v>
      </c>
      <c r="D5" s="10" t="str">
        <f>事業所一覧!D403</f>
        <v>072-871-2727</v>
      </c>
      <c r="E5" s="10" t="str">
        <f>事業所一覧!E403</f>
        <v>574-0046</v>
      </c>
      <c r="F5" s="9" t="str">
        <f>事業所一覧!F403</f>
        <v>大東市赤井一丁目15番１号大東ビル１　２階</v>
      </c>
      <c r="G5" s="9" t="str">
        <f>事業所一覧!G403</f>
        <v>一般社団法人ポラリス</v>
      </c>
      <c r="H5" s="10" t="str">
        <f>事業所一覧!H403</f>
        <v>●</v>
      </c>
      <c r="I5" s="10">
        <f>事業所一覧!I403</f>
        <v>10</v>
      </c>
      <c r="J5" s="10">
        <f>事業所一覧!J403</f>
        <v>0</v>
      </c>
      <c r="K5" s="10" t="str">
        <f>事業所一覧!K403</f>
        <v>●</v>
      </c>
      <c r="L5" s="10">
        <f>事業所一覧!L403</f>
        <v>10</v>
      </c>
      <c r="M5" s="10">
        <f>事業所一覧!M403</f>
        <v>0</v>
      </c>
      <c r="N5" s="21">
        <f>事業所一覧!N403</f>
        <v>0</v>
      </c>
    </row>
    <row r="6" spans="1:53" ht="30" customHeight="1" x14ac:dyDescent="0.2">
      <c r="A6" s="10">
        <f>事業所一覧!A404</f>
        <v>2751920071</v>
      </c>
      <c r="B6" s="9" t="str">
        <f>事業所一覧!B404</f>
        <v>いきいきケアサポートにしの大東店</v>
      </c>
      <c r="C6" s="10" t="str">
        <f>事業所一覧!C404</f>
        <v>072-875-0131</v>
      </c>
      <c r="D6" s="10" t="str">
        <f>事業所一覧!D404</f>
        <v>072-875-0132</v>
      </c>
      <c r="E6" s="10" t="str">
        <f>事業所一覧!E404</f>
        <v>574-0025</v>
      </c>
      <c r="F6" s="9" t="str">
        <f>事業所一覧!F404</f>
        <v>大東市御供田四丁目４番11号ロイヤルメゾン千國１階右２号</v>
      </c>
      <c r="G6" s="9" t="str">
        <f>事業所一覧!G404</f>
        <v>合同会社放課後等デイサービスいきいき</v>
      </c>
      <c r="H6" s="10">
        <f>事業所一覧!H404</f>
        <v>0</v>
      </c>
      <c r="I6" s="10">
        <f>事業所一覧!I404</f>
        <v>0</v>
      </c>
      <c r="J6" s="10">
        <f>事業所一覧!J404</f>
        <v>0</v>
      </c>
      <c r="K6" s="10" t="str">
        <f>事業所一覧!K404</f>
        <v>●</v>
      </c>
      <c r="L6" s="10">
        <f>事業所一覧!L404</f>
        <v>10</v>
      </c>
      <c r="M6" s="10">
        <f>事業所一覧!M404</f>
        <v>0</v>
      </c>
      <c r="N6" s="21">
        <f>事業所一覧!N404</f>
        <v>0</v>
      </c>
    </row>
    <row r="7" spans="1:53" ht="30" customHeight="1" x14ac:dyDescent="0.2">
      <c r="A7" s="10">
        <f>事業所一覧!A405</f>
        <v>2751920089</v>
      </c>
      <c r="B7" s="9" t="str">
        <f>事業所一覧!B405</f>
        <v>bamboo・スポーツ塾ふらっと大東</v>
      </c>
      <c r="C7" s="10" t="str">
        <f>事業所一覧!C405</f>
        <v>072-875-8113</v>
      </c>
      <c r="D7" s="10" t="str">
        <f>事業所一覧!D405</f>
        <v>072-875-8103</v>
      </c>
      <c r="E7" s="10" t="str">
        <f>事業所一覧!E405</f>
        <v>574-0026</v>
      </c>
      <c r="F7" s="9" t="str">
        <f>事業所一覧!F405</f>
        <v>大東市住道二丁目２番110号大東サンメイツ２番館110号室</v>
      </c>
      <c r="G7" s="9" t="str">
        <f>事業所一覧!G405</f>
        <v>一般社団法人ふらっと</v>
      </c>
      <c r="H7" s="10" t="str">
        <f>事業所一覧!H405</f>
        <v>●</v>
      </c>
      <c r="I7" s="10">
        <f>事業所一覧!I405</f>
        <v>10</v>
      </c>
      <c r="J7" s="10">
        <f>事業所一覧!J405</f>
        <v>0</v>
      </c>
      <c r="K7" s="10" t="str">
        <f>事業所一覧!K405</f>
        <v>●</v>
      </c>
      <c r="L7" s="10">
        <f>事業所一覧!L405</f>
        <v>10</v>
      </c>
      <c r="M7" s="10">
        <f>事業所一覧!M405</f>
        <v>0</v>
      </c>
      <c r="N7" s="21">
        <f>事業所一覧!N405</f>
        <v>0</v>
      </c>
    </row>
    <row r="8" spans="1:53" ht="30" customHeight="1" x14ac:dyDescent="0.2">
      <c r="A8" s="10">
        <f>事業所一覧!A406</f>
        <v>2751920097</v>
      </c>
      <c r="B8" s="9" t="str">
        <f>事業所一覧!B406</f>
        <v>ぽっぷこーん大東</v>
      </c>
      <c r="C8" s="10" t="str">
        <f>事業所一覧!C406</f>
        <v>072-865-7517</v>
      </c>
      <c r="D8" s="10" t="str">
        <f>事業所一覧!D406</f>
        <v>072-865-7519</v>
      </c>
      <c r="E8" s="10" t="str">
        <f>事業所一覧!E406</f>
        <v>574-0028</v>
      </c>
      <c r="F8" s="9" t="str">
        <f>事業所一覧!F406</f>
        <v>大東市幸町22番25号</v>
      </c>
      <c r="G8" s="9" t="str">
        <f>事業所一覧!G406</f>
        <v>株式会社グッド・ケア・グループ</v>
      </c>
      <c r="H8" s="10">
        <f>事業所一覧!H406</f>
        <v>0</v>
      </c>
      <c r="I8" s="10">
        <f>事業所一覧!I406</f>
        <v>0</v>
      </c>
      <c r="J8" s="10">
        <f>事業所一覧!J406</f>
        <v>0</v>
      </c>
      <c r="K8" s="10" t="str">
        <f>事業所一覧!K406</f>
        <v>●</v>
      </c>
      <c r="L8" s="10">
        <f>事業所一覧!L406</f>
        <v>10</v>
      </c>
      <c r="M8" s="10">
        <f>事業所一覧!M406</f>
        <v>0</v>
      </c>
      <c r="N8" s="21">
        <f>事業所一覧!N406</f>
        <v>0</v>
      </c>
    </row>
    <row r="9" spans="1:53" ht="30" customHeight="1" x14ac:dyDescent="0.2">
      <c r="A9" s="10">
        <f>事業所一覧!A407</f>
        <v>2751920121</v>
      </c>
      <c r="B9" s="9" t="str">
        <f>事業所一覧!B407</f>
        <v>ふらっとＨＯＲＡ</v>
      </c>
      <c r="C9" s="10" t="str">
        <f>事業所一覧!C407</f>
        <v>072-872-3333</v>
      </c>
      <c r="D9" s="10" t="str">
        <f>事業所一覧!D407</f>
        <v>072-872-5557</v>
      </c>
      <c r="E9" s="10" t="str">
        <f>事業所一覧!E407</f>
        <v>574-0034</v>
      </c>
      <c r="F9" s="9" t="str">
        <f>事業所一覧!F407</f>
        <v>大東市朋来一丁目21番18号グラッドホーラ101号</v>
      </c>
      <c r="G9" s="9" t="str">
        <f>事業所一覧!G407</f>
        <v>株式会社ＳＡＣＣ</v>
      </c>
      <c r="H9" s="10" t="str">
        <f>事業所一覧!H407</f>
        <v>●</v>
      </c>
      <c r="I9" s="10">
        <f>事業所一覧!I407</f>
        <v>10</v>
      </c>
      <c r="J9" s="10">
        <f>事業所一覧!J407</f>
        <v>0</v>
      </c>
      <c r="K9" s="10" t="str">
        <f>事業所一覧!K407</f>
        <v>●</v>
      </c>
      <c r="L9" s="10">
        <f>事業所一覧!L407</f>
        <v>10</v>
      </c>
      <c r="M9" s="10">
        <f>事業所一覧!M407</f>
        <v>0</v>
      </c>
      <c r="N9" s="21">
        <f>事業所一覧!N407</f>
        <v>0</v>
      </c>
    </row>
    <row r="10" spans="1:53" ht="30" customHeight="1" x14ac:dyDescent="0.2">
      <c r="A10" s="10">
        <f>事業所一覧!A408</f>
        <v>2751920139</v>
      </c>
      <c r="B10" s="9" t="str">
        <f>事業所一覧!B408</f>
        <v>ｆｌａｔ大東いいもりぷらざ店</v>
      </c>
      <c r="C10" s="10" t="str">
        <f>事業所一覧!C408</f>
        <v>072-812-6011</v>
      </c>
      <c r="D10" s="10" t="str">
        <f>事業所一覧!D408</f>
        <v>072-812-6012</v>
      </c>
      <c r="E10" s="10" t="str">
        <f>事業所一覧!E408</f>
        <v>574-0011</v>
      </c>
      <c r="F10" s="9" t="str">
        <f>事業所一覧!F408</f>
        <v>大東市北条一丁目16番16号４階</v>
      </c>
      <c r="G10" s="9" t="str">
        <f>事業所一覧!G408</f>
        <v>株式会社ｆｌａｔ</v>
      </c>
      <c r="H10" s="10" t="str">
        <f>事業所一覧!H408</f>
        <v>●</v>
      </c>
      <c r="I10" s="10">
        <f>事業所一覧!I408</f>
        <v>10</v>
      </c>
      <c r="J10" s="10">
        <f>事業所一覧!J408</f>
        <v>0</v>
      </c>
      <c r="K10" s="10" t="str">
        <f>事業所一覧!K408</f>
        <v>●</v>
      </c>
      <c r="L10" s="10">
        <f>事業所一覧!L408</f>
        <v>10</v>
      </c>
      <c r="M10" s="10">
        <f>事業所一覧!M408</f>
        <v>0</v>
      </c>
      <c r="N10" s="21">
        <f>事業所一覧!N408</f>
        <v>0</v>
      </c>
    </row>
    <row r="11" spans="1:53" ht="30" customHeight="1" x14ac:dyDescent="0.2">
      <c r="A11" s="10">
        <f>事業所一覧!A409</f>
        <v>2751920147</v>
      </c>
      <c r="B11" s="9" t="str">
        <f>事業所一覧!B409</f>
        <v>児童発達支援・放課後等デイサービスてくてく</v>
      </c>
      <c r="C11" s="10" t="str">
        <f>事業所一覧!C409</f>
        <v>072-877-8055</v>
      </c>
      <c r="D11" s="10" t="str">
        <f>事業所一覧!D409</f>
        <v>072-877-8066</v>
      </c>
      <c r="E11" s="10" t="str">
        <f>事業所一覧!E409</f>
        <v>574-0003</v>
      </c>
      <c r="F11" s="9" t="str">
        <f>事業所一覧!F409</f>
        <v>大東市明美の里町16番30号２階</v>
      </c>
      <c r="G11" s="9" t="str">
        <f>事業所一覧!G409</f>
        <v>特定非営利活動法人発達凸凹サポーターてくてく</v>
      </c>
      <c r="H11" s="10" t="str">
        <f>事業所一覧!H409</f>
        <v>●</v>
      </c>
      <c r="I11" s="10">
        <f>事業所一覧!I409</f>
        <v>10</v>
      </c>
      <c r="J11" s="10">
        <f>事業所一覧!J409</f>
        <v>0</v>
      </c>
      <c r="K11" s="10" t="str">
        <f>事業所一覧!K409</f>
        <v>●</v>
      </c>
      <c r="L11" s="10">
        <f>事業所一覧!L409</f>
        <v>10</v>
      </c>
      <c r="M11" s="10">
        <f>事業所一覧!M409</f>
        <v>0</v>
      </c>
      <c r="N11" s="21">
        <f>事業所一覧!N409</f>
        <v>0</v>
      </c>
    </row>
    <row r="12" spans="1:53" ht="30" customHeight="1" x14ac:dyDescent="0.2">
      <c r="A12" s="10">
        <f>事業所一覧!A410</f>
        <v>2751920154</v>
      </c>
      <c r="B12" s="9" t="str">
        <f>事業所一覧!B410</f>
        <v>放課後等デイサービスくりーむうさぎ</v>
      </c>
      <c r="C12" s="10" t="str">
        <f>事業所一覧!C410</f>
        <v>072-888-9230</v>
      </c>
      <c r="D12" s="10" t="str">
        <f>事業所一覧!D410</f>
        <v>072-888-9230</v>
      </c>
      <c r="E12" s="10" t="str">
        <f>事業所一覧!E410</f>
        <v>574-0045</v>
      </c>
      <c r="F12" s="9" t="str">
        <f>事業所一覧!F410</f>
        <v>大東市太子田二丁目10番16号</v>
      </c>
      <c r="G12" s="9" t="str">
        <f>事業所一覧!G410</f>
        <v>株式会社プリス</v>
      </c>
      <c r="H12" s="10">
        <f>事業所一覧!H410</f>
        <v>0</v>
      </c>
      <c r="I12" s="10">
        <f>事業所一覧!I410</f>
        <v>0</v>
      </c>
      <c r="J12" s="10">
        <f>事業所一覧!J410</f>
        <v>0</v>
      </c>
      <c r="K12" s="10" t="str">
        <f>事業所一覧!K410</f>
        <v>●</v>
      </c>
      <c r="L12" s="10">
        <f>事業所一覧!L410</f>
        <v>10</v>
      </c>
      <c r="M12" s="10">
        <f>事業所一覧!M410</f>
        <v>0</v>
      </c>
      <c r="N12" s="21">
        <f>事業所一覧!N410</f>
        <v>0</v>
      </c>
    </row>
    <row r="13" spans="1:53" ht="30" customHeight="1" x14ac:dyDescent="0.2">
      <c r="A13" s="10">
        <f>事業所一覧!A411</f>
        <v>2751920162</v>
      </c>
      <c r="B13" s="9" t="str">
        <f>事業所一覧!B411</f>
        <v>ぽっぷこーん大東ＮＥＸＴ</v>
      </c>
      <c r="C13" s="10" t="str">
        <f>事業所一覧!C411</f>
        <v>072-800-8381</v>
      </c>
      <c r="D13" s="10" t="str">
        <f>事業所一覧!D411</f>
        <v>072-800-8382</v>
      </c>
      <c r="E13" s="10" t="str">
        <f>事業所一覧!E411</f>
        <v>574-0014</v>
      </c>
      <c r="F13" s="9" t="str">
        <f>事業所一覧!F411</f>
        <v>大東市寺川三丁目11番10号</v>
      </c>
      <c r="G13" s="9" t="str">
        <f>事業所一覧!G411</f>
        <v>株式会社グッド・ケア・グループ</v>
      </c>
      <c r="H13" s="10">
        <f>事業所一覧!H411</f>
        <v>0</v>
      </c>
      <c r="I13" s="10">
        <f>事業所一覧!I411</f>
        <v>0</v>
      </c>
      <c r="J13" s="10">
        <f>事業所一覧!J411</f>
        <v>0</v>
      </c>
      <c r="K13" s="10" t="str">
        <f>事業所一覧!K411</f>
        <v>●</v>
      </c>
      <c r="L13" s="10">
        <f>事業所一覧!L411</f>
        <v>10</v>
      </c>
      <c r="M13" s="10">
        <f>事業所一覧!M411</f>
        <v>0</v>
      </c>
      <c r="N13" s="21">
        <f>事業所一覧!N411</f>
        <v>0</v>
      </c>
    </row>
    <row r="14" spans="1:53" ht="30" customHeight="1" x14ac:dyDescent="0.2">
      <c r="A14" s="10">
        <f>事業所一覧!A412</f>
        <v>2751920188</v>
      </c>
      <c r="B14" s="9" t="str">
        <f>事業所一覧!B412</f>
        <v>慶生会ＫＩＤＳステージ野崎</v>
      </c>
      <c r="C14" s="10" t="str">
        <f>事業所一覧!C412</f>
        <v>072-863-1221</v>
      </c>
      <c r="D14" s="10" t="str">
        <f>事業所一覧!D412</f>
        <v>072-863-1220</v>
      </c>
      <c r="E14" s="10" t="str">
        <f>事業所一覧!E412</f>
        <v>574-0011</v>
      </c>
      <c r="F14" s="9" t="str">
        <f>事業所一覧!F412</f>
        <v>大東市北条一丁目２番41号１階</v>
      </c>
      <c r="G14" s="9" t="str">
        <f>事業所一覧!G412</f>
        <v>社会福祉法人慶生会</v>
      </c>
      <c r="H14" s="10" t="str">
        <f>事業所一覧!H412</f>
        <v>●</v>
      </c>
      <c r="I14" s="10">
        <f>事業所一覧!I412</f>
        <v>10</v>
      </c>
      <c r="J14" s="10">
        <f>事業所一覧!J412</f>
        <v>0</v>
      </c>
      <c r="K14" s="10" t="str">
        <f>事業所一覧!K412</f>
        <v>●</v>
      </c>
      <c r="L14" s="10">
        <f>事業所一覧!L412</f>
        <v>10</v>
      </c>
      <c r="M14" s="10">
        <f>事業所一覧!M412</f>
        <v>0</v>
      </c>
      <c r="N14" s="21">
        <f>事業所一覧!N412</f>
        <v>0</v>
      </c>
    </row>
    <row r="15" spans="1:53" ht="30" customHeight="1" x14ac:dyDescent="0.2">
      <c r="A15" s="10">
        <f>事業所一覧!A413</f>
        <v>2751920196</v>
      </c>
      <c r="B15" s="9" t="str">
        <f>事業所一覧!B413</f>
        <v>ふらっとＨＯＲＡ２</v>
      </c>
      <c r="C15" s="10" t="str">
        <f>事業所一覧!C413</f>
        <v>072-803-7818</v>
      </c>
      <c r="D15" s="10" t="str">
        <f>事業所一覧!D413</f>
        <v>072-872-5557</v>
      </c>
      <c r="E15" s="10" t="str">
        <f>事業所一覧!E413</f>
        <v>574-0044</v>
      </c>
      <c r="F15" s="9" t="str">
        <f>事業所一覧!F413</f>
        <v>大東市三箇四丁目17番15号</v>
      </c>
      <c r="G15" s="9" t="str">
        <f>事業所一覧!G413</f>
        <v>株式会社ＳＡＣＣ</v>
      </c>
      <c r="H15" s="10">
        <f>事業所一覧!H413</f>
        <v>0</v>
      </c>
      <c r="I15" s="10">
        <f>事業所一覧!I413</f>
        <v>0</v>
      </c>
      <c r="J15" s="10">
        <f>事業所一覧!J413</f>
        <v>0</v>
      </c>
      <c r="K15" s="10" t="str">
        <f>事業所一覧!K413</f>
        <v>●</v>
      </c>
      <c r="L15" s="10">
        <f>事業所一覧!L413</f>
        <v>10</v>
      </c>
      <c r="M15" s="10">
        <f>事業所一覧!M413</f>
        <v>0</v>
      </c>
      <c r="N15" s="21">
        <f>事業所一覧!N413</f>
        <v>0</v>
      </c>
    </row>
    <row r="16" spans="1:53" ht="30" customHeight="1" x14ac:dyDescent="0.2">
      <c r="A16" s="10">
        <f>事業所一覧!A414</f>
        <v>2751920204</v>
      </c>
      <c r="B16" s="9" t="str">
        <f>事業所一覧!B414</f>
        <v>児童発達支援・放課後等デイサービス翔はばたき</v>
      </c>
      <c r="C16" s="10" t="str">
        <f>事業所一覧!C414</f>
        <v>072-803-7429</v>
      </c>
      <c r="D16" s="10" t="str">
        <f>事業所一覧!D414</f>
        <v>072-803-7428</v>
      </c>
      <c r="E16" s="10" t="str">
        <f>事業所一覧!E414</f>
        <v>574-0044</v>
      </c>
      <c r="F16" s="9" t="str">
        <f>事業所一覧!F414</f>
        <v>大東市諸福二丁目１番４号</v>
      </c>
      <c r="G16" s="9" t="str">
        <f>事業所一覧!G414</f>
        <v>ＮＰＯ法人輝ひかり</v>
      </c>
      <c r="H16" s="10" t="str">
        <f>事業所一覧!H414</f>
        <v>●</v>
      </c>
      <c r="I16" s="10">
        <f>事業所一覧!I414</f>
        <v>10</v>
      </c>
      <c r="J16" s="10">
        <f>事業所一覧!J414</f>
        <v>0</v>
      </c>
      <c r="K16" s="10" t="str">
        <f>事業所一覧!K414</f>
        <v>●</v>
      </c>
      <c r="L16" s="10">
        <f>事業所一覧!L414</f>
        <v>10</v>
      </c>
      <c r="M16" s="10">
        <f>事業所一覧!M414</f>
        <v>0</v>
      </c>
      <c r="N16" s="21">
        <f>事業所一覧!N414</f>
        <v>0</v>
      </c>
    </row>
    <row r="17" spans="1:14" ht="30" customHeight="1" x14ac:dyDescent="0.2">
      <c r="A17" s="10">
        <f>事業所一覧!A415</f>
        <v>2751920212</v>
      </c>
      <c r="B17" s="9" t="str">
        <f>事業所一覧!B415</f>
        <v>発達支援ルーム　ゆあーず</v>
      </c>
      <c r="C17" s="10" t="str">
        <f>事業所一覧!C415</f>
        <v>072-812-7886</v>
      </c>
      <c r="D17" s="10" t="str">
        <f>事業所一覧!D415</f>
        <v>072-812-7886</v>
      </c>
      <c r="E17" s="10" t="str">
        <f>事業所一覧!E415</f>
        <v>574-0046</v>
      </c>
      <c r="F17" s="9" t="str">
        <f>事業所一覧!F415</f>
        <v>大東市赤井一丁目15番１号４Ｆ</v>
      </c>
      <c r="G17" s="9" t="str">
        <f>事業所一覧!G415</f>
        <v>一般社団法人Ｙｓケアサポート</v>
      </c>
      <c r="H17" s="10" t="str">
        <f>事業所一覧!H415</f>
        <v>●</v>
      </c>
      <c r="I17" s="10">
        <f>事業所一覧!I415</f>
        <v>10</v>
      </c>
      <c r="J17" s="10">
        <f>事業所一覧!J415</f>
        <v>0</v>
      </c>
      <c r="K17" s="10" t="str">
        <f>事業所一覧!K415</f>
        <v>●</v>
      </c>
      <c r="L17" s="10">
        <f>事業所一覧!L415</f>
        <v>10</v>
      </c>
      <c r="M17" s="10">
        <f>事業所一覧!M415</f>
        <v>0</v>
      </c>
      <c r="N17" s="21">
        <f>事業所一覧!N415</f>
        <v>0</v>
      </c>
    </row>
    <row r="18" spans="1:14" ht="30" customHeight="1" x14ac:dyDescent="0.2">
      <c r="A18" s="10">
        <f>事業所一覧!A416</f>
        <v>2751920246</v>
      </c>
      <c r="B18" s="9" t="str">
        <f>事業所一覧!B416</f>
        <v>きらめキッズ　大東</v>
      </c>
      <c r="C18" s="10" t="str">
        <f>事業所一覧!C416</f>
        <v>072-888-8857</v>
      </c>
      <c r="D18" s="10" t="str">
        <f>事業所一覧!D416</f>
        <v>072-875-1310</v>
      </c>
      <c r="E18" s="10" t="str">
        <f>事業所一覧!E416</f>
        <v>574-0024</v>
      </c>
      <c r="F18" s="9" t="str">
        <f>事業所一覧!F416</f>
        <v>大東市泉町一丁目４番11号　メモワール１階</v>
      </c>
      <c r="G18" s="9" t="str">
        <f>事業所一覧!G416</f>
        <v>株式会社リベルテ</v>
      </c>
      <c r="H18" s="10" t="str">
        <f>事業所一覧!H416</f>
        <v>●</v>
      </c>
      <c r="I18" s="10">
        <f>事業所一覧!I416</f>
        <v>10</v>
      </c>
      <c r="J18" s="10">
        <f>事業所一覧!J416</f>
        <v>0</v>
      </c>
      <c r="K18" s="10" t="str">
        <f>事業所一覧!K416</f>
        <v>●</v>
      </c>
      <c r="L18" s="10">
        <f>事業所一覧!L416</f>
        <v>10</v>
      </c>
      <c r="M18" s="10">
        <f>事業所一覧!M416</f>
        <v>0</v>
      </c>
      <c r="N18" s="21">
        <f>事業所一覧!N416</f>
        <v>0</v>
      </c>
    </row>
    <row r="19" spans="1:14" ht="30" customHeight="1" x14ac:dyDescent="0.2">
      <c r="A19" s="10">
        <f>事業所一覧!A417</f>
        <v>2751920261</v>
      </c>
      <c r="B19" s="9" t="str">
        <f>事業所一覧!B417</f>
        <v>ピアリン</v>
      </c>
      <c r="C19" s="10" t="str">
        <f>事業所一覧!C417</f>
        <v>072-800-8556</v>
      </c>
      <c r="D19" s="10" t="str">
        <f>事業所一覧!D417</f>
        <v>072-800-8565</v>
      </c>
      <c r="E19" s="10" t="str">
        <f>事業所一覧!E417</f>
        <v>574-0015</v>
      </c>
      <c r="F19" s="9" t="str">
        <f>事業所一覧!F417</f>
        <v>大東市野崎一丁目９番５号　隅田マンション102号・103号</v>
      </c>
      <c r="G19" s="9" t="str">
        <f>事業所一覧!G417</f>
        <v>株式会社わらみ</v>
      </c>
      <c r="H19" s="10" t="str">
        <f>事業所一覧!H417</f>
        <v>☆</v>
      </c>
      <c r="I19" s="10">
        <f>事業所一覧!I417</f>
        <v>5</v>
      </c>
      <c r="J19" s="10">
        <f>事業所一覧!J417</f>
        <v>0</v>
      </c>
      <c r="K19" s="10" t="str">
        <f>事業所一覧!K417</f>
        <v>☆</v>
      </c>
      <c r="L19" s="10">
        <f>事業所一覧!L417</f>
        <v>5</v>
      </c>
      <c r="M19" s="10">
        <f>事業所一覧!M417</f>
        <v>0</v>
      </c>
      <c r="N19" s="21">
        <f>事業所一覧!N417</f>
        <v>0</v>
      </c>
    </row>
    <row r="20" spans="1:14" ht="30" customHeight="1" x14ac:dyDescent="0.2">
      <c r="A20" s="10">
        <f>事業所一覧!A418</f>
        <v>2751920279</v>
      </c>
      <c r="B20" s="9" t="str">
        <f>事業所一覧!B418</f>
        <v>みずふね体操クラブ</v>
      </c>
      <c r="C20" s="10" t="str">
        <f>事業所一覧!C418</f>
        <v>072-812-6717</v>
      </c>
      <c r="D20" s="10" t="str">
        <f>事業所一覧!D418</f>
        <v>072-812-6717</v>
      </c>
      <c r="E20" s="10" t="str">
        <f>事業所一覧!E418</f>
        <v>574-0034</v>
      </c>
      <c r="F20" s="9" t="str">
        <f>事業所一覧!F418</f>
        <v>大東市朋来一丁目21番23号</v>
      </c>
      <c r="G20" s="9" t="str">
        <f>事業所一覧!G418</f>
        <v>豊生スポーツ株式会社</v>
      </c>
      <c r="H20" s="10" t="str">
        <f>事業所一覧!H418</f>
        <v>●</v>
      </c>
      <c r="I20" s="10">
        <f>事業所一覧!I418</f>
        <v>10</v>
      </c>
      <c r="J20" s="10">
        <f>事業所一覧!J418</f>
        <v>0</v>
      </c>
      <c r="K20" s="10" t="str">
        <f>事業所一覧!K418</f>
        <v>●</v>
      </c>
      <c r="L20" s="10">
        <f>事業所一覧!L418</f>
        <v>10</v>
      </c>
      <c r="M20" s="10">
        <f>事業所一覧!M418</f>
        <v>0</v>
      </c>
      <c r="N20" s="21">
        <f>事業所一覧!N418</f>
        <v>0</v>
      </c>
    </row>
    <row r="21" spans="1:14" ht="30" customHeight="1" x14ac:dyDescent="0.2">
      <c r="A21" s="10">
        <f>事業所一覧!A419</f>
        <v>2751920287</v>
      </c>
      <c r="B21" s="9" t="str">
        <f>事業所一覧!B419</f>
        <v>Vivid-Life・重心型Vivid-Life</v>
      </c>
      <c r="C21" s="10" t="str">
        <f>事業所一覧!C419</f>
        <v>072-803-7022</v>
      </c>
      <c r="D21" s="10" t="str">
        <f>事業所一覧!D419</f>
        <v>072-800-3160</v>
      </c>
      <c r="E21" s="10" t="str">
        <f>事業所一覧!E419</f>
        <v>574-0025</v>
      </c>
      <c r="F21" s="9" t="str">
        <f>事業所一覧!F419</f>
        <v>大東市御供田四丁目４番11号　ロイヤルメゾン千國103・105号</v>
      </c>
      <c r="G21" s="9" t="str">
        <f>事業所一覧!G419</f>
        <v>合同会社VIVID</v>
      </c>
      <c r="H21" s="10" t="str">
        <f>事業所一覧!H419</f>
        <v>●・☆</v>
      </c>
      <c r="I21" s="10" t="str">
        <f>事業所一覧!I419</f>
        <v>10・５</v>
      </c>
      <c r="J21" s="10">
        <f>事業所一覧!J419</f>
        <v>0</v>
      </c>
      <c r="K21" s="10" t="str">
        <f>事業所一覧!K419</f>
        <v>●・☆</v>
      </c>
      <c r="L21" s="10" t="str">
        <f>事業所一覧!L419</f>
        <v>10・５</v>
      </c>
      <c r="M21" s="10">
        <f>事業所一覧!M419</f>
        <v>0</v>
      </c>
      <c r="N21" s="21">
        <f>事業所一覧!N419</f>
        <v>0</v>
      </c>
    </row>
    <row r="22" spans="1:14" ht="30" customHeight="1" x14ac:dyDescent="0.2">
      <c r="A22" s="10">
        <f>事業所一覧!A420</f>
        <v>2751920295</v>
      </c>
      <c r="B22" s="9" t="str">
        <f>事業所一覧!B420</f>
        <v>児童発達支援・放課後等デイサービス　すまいるぱれっと</v>
      </c>
      <c r="C22" s="10" t="str">
        <f>事業所一覧!C420</f>
        <v>072-877-6830</v>
      </c>
      <c r="D22" s="10" t="str">
        <f>事業所一覧!D420</f>
        <v>072-877-6831</v>
      </c>
      <c r="E22" s="10" t="str">
        <f>事業所一覧!E420</f>
        <v>574-0004</v>
      </c>
      <c r="F22" s="9" t="str">
        <f>事業所一覧!F420</f>
        <v>大東市南楠の里町14番26号　イーストコート101号室</v>
      </c>
      <c r="G22" s="9" t="str">
        <f>事業所一覧!G420</f>
        <v>合同会社縁</v>
      </c>
      <c r="H22" s="10" t="str">
        <f>事業所一覧!H420</f>
        <v>●</v>
      </c>
      <c r="I22" s="10">
        <f>事業所一覧!I420</f>
        <v>10</v>
      </c>
      <c r="J22" s="10">
        <f>事業所一覧!J420</f>
        <v>0</v>
      </c>
      <c r="K22" s="10" t="str">
        <f>事業所一覧!K420</f>
        <v>●</v>
      </c>
      <c r="L22" s="10">
        <f>事業所一覧!L420</f>
        <v>10</v>
      </c>
      <c r="M22" s="10">
        <f>事業所一覧!M420</f>
        <v>0</v>
      </c>
      <c r="N22" s="21">
        <f>事業所一覧!N420</f>
        <v>0</v>
      </c>
    </row>
    <row r="23" spans="1:14" ht="30" customHeight="1" x14ac:dyDescent="0.2">
      <c r="A23" s="10">
        <f>事業所一覧!A421</f>
        <v>2751920311</v>
      </c>
      <c r="B23" s="9" t="str">
        <f>事業所一覧!B421</f>
        <v>にじいろのおうち</v>
      </c>
      <c r="C23" s="10" t="str">
        <f>事業所一覧!C421</f>
        <v>072-812-2528</v>
      </c>
      <c r="D23" s="10" t="str">
        <f>事業所一覧!D421</f>
        <v>072-812-2529</v>
      </c>
      <c r="E23" s="10" t="str">
        <f>事業所一覧!E421</f>
        <v>574-0024</v>
      </c>
      <c r="F23" s="9" t="str">
        <f>事業所一覧!F421</f>
        <v>大東市泉町二丁目13番５号</v>
      </c>
      <c r="G23" s="9" t="str">
        <f>事業所一覧!G421</f>
        <v>一般社団法人はっぴーれいんぼー</v>
      </c>
      <c r="H23" s="10" t="str">
        <f>事業所一覧!H421</f>
        <v>●</v>
      </c>
      <c r="I23" s="10">
        <f>事業所一覧!I421</f>
        <v>20</v>
      </c>
      <c r="J23" s="10">
        <f>事業所一覧!J421</f>
        <v>0</v>
      </c>
      <c r="K23" s="10" t="str">
        <f>事業所一覧!K421</f>
        <v>●</v>
      </c>
      <c r="L23" s="10">
        <f>事業所一覧!L421</f>
        <v>20</v>
      </c>
      <c r="M23" s="10" t="str">
        <f>事業所一覧!M421</f>
        <v>●</v>
      </c>
      <c r="N23" s="21" t="str">
        <f>事業所一覧!N421</f>
        <v>共生型</v>
      </c>
    </row>
    <row r="24" spans="1:14" ht="30" customHeight="1" x14ac:dyDescent="0.2">
      <c r="A24" s="10">
        <f>事業所一覧!A422</f>
        <v>2751920329</v>
      </c>
      <c r="B24" s="9" t="str">
        <f>事業所一覧!B422</f>
        <v>みらくる</v>
      </c>
      <c r="C24" s="10" t="str">
        <f>事業所一覧!C422</f>
        <v>072-888-0793</v>
      </c>
      <c r="D24" s="10" t="str">
        <f>事業所一覧!D422</f>
        <v>072-397-0109</v>
      </c>
      <c r="E24" s="10" t="str">
        <f>事業所一覧!E422</f>
        <v>574-0793</v>
      </c>
      <c r="F24" s="9" t="str">
        <f>事業所一覧!F422</f>
        <v>大東市平野屋一丁目１番２号フラットカキノキＢ１Ｆ</v>
      </c>
      <c r="G24" s="9" t="str">
        <f>事業所一覧!G422</f>
        <v>合同会社ＯＮＥＬＩＮＥ</v>
      </c>
      <c r="H24" s="10" t="str">
        <f>事業所一覧!H422</f>
        <v>●</v>
      </c>
      <c r="I24" s="10">
        <f>事業所一覧!I422</f>
        <v>10</v>
      </c>
      <c r="J24" s="10">
        <f>事業所一覧!J422</f>
        <v>0</v>
      </c>
      <c r="K24" s="10" t="str">
        <f>事業所一覧!K422</f>
        <v>●</v>
      </c>
      <c r="L24" s="10">
        <f>事業所一覧!L422</f>
        <v>10</v>
      </c>
      <c r="M24" s="10">
        <f>事業所一覧!M422</f>
        <v>0</v>
      </c>
      <c r="N24" s="21">
        <f>事業所一覧!N422</f>
        <v>0</v>
      </c>
    </row>
    <row r="25" spans="1:14" ht="30" customHeight="1" x14ac:dyDescent="0.2">
      <c r="A25" s="10">
        <f>事業所一覧!A423</f>
        <v>2751920345</v>
      </c>
      <c r="B25" s="9" t="str">
        <f>事業所一覧!B423</f>
        <v>慶生会ＫＩＤＳプラス大東</v>
      </c>
      <c r="C25" s="10" t="str">
        <f>事業所一覧!C423</f>
        <v>072-863-3040</v>
      </c>
      <c r="D25" s="10" t="str">
        <f>事業所一覧!D423</f>
        <v>072-863-3041</v>
      </c>
      <c r="E25" s="10" t="str">
        <f>事業所一覧!E423</f>
        <v>574-0015</v>
      </c>
      <c r="F25" s="9" t="str">
        <f>事業所一覧!F423</f>
        <v>大東市野崎一丁目13番４号</v>
      </c>
      <c r="G25" s="9" t="str">
        <f>事業所一覧!G423</f>
        <v>社会福祉法人慶生会</v>
      </c>
      <c r="H25" s="10" t="str">
        <f>事業所一覧!H423</f>
        <v>●</v>
      </c>
      <c r="I25" s="10">
        <f>事業所一覧!I423</f>
        <v>10</v>
      </c>
      <c r="J25" s="10">
        <f>事業所一覧!J423</f>
        <v>0</v>
      </c>
      <c r="K25" s="10" t="str">
        <f>事業所一覧!K423</f>
        <v>●</v>
      </c>
      <c r="L25" s="10">
        <f>事業所一覧!L423</f>
        <v>10</v>
      </c>
      <c r="M25" s="10">
        <f>事業所一覧!M423</f>
        <v>0</v>
      </c>
      <c r="N25" s="21">
        <f>事業所一覧!N423</f>
        <v>0</v>
      </c>
    </row>
    <row r="26" spans="1:14" ht="30" customHeight="1" x14ac:dyDescent="0.2">
      <c r="A26" s="10">
        <f>事業所一覧!A424</f>
        <v>2751920352</v>
      </c>
      <c r="B26" s="9" t="str">
        <f>事業所一覧!B424</f>
        <v>universal school CRECIO Jr.住道校</v>
      </c>
      <c r="C26" s="10" t="str">
        <f>事業所一覧!C424</f>
        <v>072-873-9000</v>
      </c>
      <c r="D26" s="10" t="str">
        <f>事業所一覧!D424</f>
        <v>072-873-9900</v>
      </c>
      <c r="E26" s="10" t="str">
        <f>事業所一覧!E424</f>
        <v>574-0042</v>
      </c>
      <c r="F26" s="9" t="str">
        <f>事業所一覧!F424</f>
        <v>大東市大野一丁目４番25号</v>
      </c>
      <c r="G26" s="9" t="str">
        <f>事業所一覧!G424</f>
        <v>株式会社ＮＥＳＴ</v>
      </c>
      <c r="H26" s="10" t="str">
        <f>事業所一覧!H424</f>
        <v>●</v>
      </c>
      <c r="I26" s="10">
        <f>事業所一覧!I424</f>
        <v>10</v>
      </c>
      <c r="J26" s="10">
        <f>事業所一覧!J424</f>
        <v>0</v>
      </c>
      <c r="K26" s="10" t="str">
        <f>事業所一覧!K424</f>
        <v>●</v>
      </c>
      <c r="L26" s="10">
        <f>事業所一覧!L424</f>
        <v>10</v>
      </c>
      <c r="M26" s="10">
        <f>事業所一覧!M424</f>
        <v>0</v>
      </c>
      <c r="N26" s="21">
        <f>事業所一覧!N424</f>
        <v>0</v>
      </c>
    </row>
    <row r="27" spans="1:14" ht="30" customHeight="1" x14ac:dyDescent="0.2">
      <c r="A27" s="10">
        <f>事業所一覧!A425</f>
        <v>2751920360</v>
      </c>
      <c r="B27" s="9" t="str">
        <f>事業所一覧!B425</f>
        <v>放課後等デイサービス　チェスト</v>
      </c>
      <c r="C27" s="10" t="str">
        <f>事業所一覧!C425</f>
        <v>072-803-7265</v>
      </c>
      <c r="D27" s="10" t="str">
        <f>事業所一覧!D425</f>
        <v>072-803-7266</v>
      </c>
      <c r="E27" s="10" t="str">
        <f>事業所一覧!E425</f>
        <v>574-0076</v>
      </c>
      <c r="F27" s="9" t="str">
        <f>事業所一覧!F425</f>
        <v>大東市曙町２番６号</v>
      </c>
      <c r="G27" s="9" t="str">
        <f>事業所一覧!G425</f>
        <v>株式会社　和心</v>
      </c>
      <c r="H27" s="10" t="str">
        <f>事業所一覧!H425</f>
        <v>●</v>
      </c>
      <c r="I27" s="10">
        <f>事業所一覧!I425</f>
        <v>10</v>
      </c>
      <c r="J27" s="10">
        <f>事業所一覧!J425</f>
        <v>0</v>
      </c>
      <c r="K27" s="10" t="str">
        <f>事業所一覧!K425</f>
        <v>●</v>
      </c>
      <c r="L27" s="10">
        <f>事業所一覧!L425</f>
        <v>10</v>
      </c>
      <c r="M27" s="10">
        <f>事業所一覧!M425</f>
        <v>0</v>
      </c>
      <c r="N27" s="21">
        <f>事業所一覧!N425</f>
        <v>0</v>
      </c>
    </row>
    <row r="28" spans="1:14" ht="30" customHeight="1" x14ac:dyDescent="0.2">
      <c r="A28" s="10">
        <f>事業所一覧!A426</f>
        <v>2751920378</v>
      </c>
      <c r="B28" s="9" t="str">
        <f>事業所一覧!B426</f>
        <v>ビジョントレーニング療育　べすとびじょん</v>
      </c>
      <c r="C28" s="10" t="str">
        <f>事業所一覧!C426</f>
        <v>072-813-7411</v>
      </c>
      <c r="D28" s="10" t="str">
        <f>事業所一覧!D426</f>
        <v>072-813-7411</v>
      </c>
      <c r="E28" s="10" t="str">
        <f>事業所一覧!E426</f>
        <v>574-00２７</v>
      </c>
      <c r="F28" s="9" t="str">
        <f>事業所一覧!F426</f>
        <v>大東市三住町１番29号シャルム三住</v>
      </c>
      <c r="G28" s="9" t="str">
        <f>事業所一覧!G426</f>
        <v>株式会社べすとびじょん</v>
      </c>
      <c r="H28" s="10" t="str">
        <f>事業所一覧!H426</f>
        <v>●</v>
      </c>
      <c r="I28" s="10">
        <f>事業所一覧!I426</f>
        <v>10</v>
      </c>
      <c r="J28" s="10">
        <f>事業所一覧!J426</f>
        <v>0</v>
      </c>
      <c r="K28" s="10" t="str">
        <f>事業所一覧!K426</f>
        <v>●</v>
      </c>
      <c r="L28" s="10">
        <f>事業所一覧!L426</f>
        <v>10</v>
      </c>
      <c r="M28" s="10" t="str">
        <f>事業所一覧!M426</f>
        <v>●</v>
      </c>
      <c r="N28" s="21">
        <f>事業所一覧!N426</f>
        <v>0</v>
      </c>
    </row>
    <row r="29" spans="1:14" ht="30" customHeight="1" x14ac:dyDescent="0.2">
      <c r="A29" s="10">
        <f>事業所一覧!A427</f>
        <v>2751920386</v>
      </c>
      <c r="B29" s="9" t="str">
        <f>事業所一覧!B427</f>
        <v>ゴールズスポーツ教室</v>
      </c>
      <c r="C29" s="10" t="str">
        <f>事業所一覧!C427</f>
        <v>072-381-5049</v>
      </c>
      <c r="D29" s="10" t="str">
        <f>事業所一覧!D427</f>
        <v>072-381-8245</v>
      </c>
      <c r="E29" s="10" t="str">
        <f>事業所一覧!E427</f>
        <v>574-0022</v>
      </c>
      <c r="F29" s="9" t="str">
        <f>事業所一覧!F427</f>
        <v>大東市平野屋一丁目１番２号フラットカキノキ１Ｆ</v>
      </c>
      <c r="G29" s="9" t="str">
        <f>事業所一覧!G427</f>
        <v>合同会社GOALS</v>
      </c>
      <c r="H29" s="10" t="str">
        <f>事業所一覧!H427</f>
        <v>●</v>
      </c>
      <c r="I29" s="10">
        <f>事業所一覧!I427</f>
        <v>10</v>
      </c>
      <c r="J29" s="10">
        <f>事業所一覧!J427</f>
        <v>0</v>
      </c>
      <c r="K29" s="10" t="str">
        <f>事業所一覧!K427</f>
        <v>●</v>
      </c>
      <c r="L29" s="10">
        <f>事業所一覧!L427</f>
        <v>10</v>
      </c>
      <c r="M29" s="10">
        <f>事業所一覧!M427</f>
        <v>0</v>
      </c>
      <c r="N29" s="21">
        <f>事業所一覧!N427</f>
        <v>0</v>
      </c>
    </row>
    <row r="30" spans="1:14" ht="30" customHeight="1" x14ac:dyDescent="0.2">
      <c r="A30" s="10" t="str">
        <f>事業所一覧!A428</f>
        <v>2751920394</v>
      </c>
      <c r="B30" s="9" t="str">
        <f>事業所一覧!B428</f>
        <v>ふぁみりずむ</v>
      </c>
      <c r="C30" s="10" t="str">
        <f>事業所一覧!C428</f>
        <v>080-3806-2558</v>
      </c>
      <c r="D30" s="10" t="str">
        <f>事業所一覧!D428</f>
        <v>072-813-7237</v>
      </c>
      <c r="E30" s="10" t="str">
        <f>事業所一覧!E428</f>
        <v>574-0014</v>
      </c>
      <c r="F30" s="9" t="str">
        <f>事業所一覧!F428</f>
        <v>大東市赤井一丁目3番22号　住道はりまやビル３階</v>
      </c>
      <c r="G30" s="9" t="str">
        <f>事業所一覧!G428</f>
        <v>合同会社Ｉ　ｓｔａｒ　Ｌａｂ</v>
      </c>
      <c r="H30" s="10" t="str">
        <f>事業所一覧!H428</f>
        <v>●</v>
      </c>
      <c r="I30" s="10">
        <f>事業所一覧!I428</f>
        <v>10</v>
      </c>
      <c r="J30" s="10">
        <f>事業所一覧!J428</f>
        <v>0</v>
      </c>
      <c r="K30" s="10" t="str">
        <f>事業所一覧!K428</f>
        <v>●</v>
      </c>
      <c r="L30" s="10">
        <f>事業所一覧!L428</f>
        <v>10</v>
      </c>
      <c r="M30" s="10">
        <f>事業所一覧!M428</f>
        <v>0</v>
      </c>
      <c r="N30" s="21">
        <f>事業所一覧!N428</f>
        <v>0</v>
      </c>
    </row>
    <row r="31" spans="1:14" ht="30" customHeight="1" x14ac:dyDescent="0.2">
      <c r="A31" s="10">
        <f>事業所一覧!A429</f>
        <v>2751920402</v>
      </c>
      <c r="B31" s="9" t="str">
        <f>事業所一覧!B429</f>
        <v>ピリナ</v>
      </c>
      <c r="C31" s="10" t="str">
        <f>事業所一覧!C429</f>
        <v>072-800-8556</v>
      </c>
      <c r="D31" s="10" t="str">
        <f>事業所一覧!D429</f>
        <v>072-800-8565</v>
      </c>
      <c r="E31" s="10" t="str">
        <f>事業所一覧!E429</f>
        <v>574-0011</v>
      </c>
      <c r="F31" s="9" t="str">
        <f>事業所一覧!F429</f>
        <v>大東市北条一丁目７番23号樋口ビル１階</v>
      </c>
      <c r="G31" s="9" t="str">
        <f>事業所一覧!G429</f>
        <v>株式会社わらみ</v>
      </c>
      <c r="H31" s="10" t="str">
        <f>事業所一覧!H429</f>
        <v>☆</v>
      </c>
      <c r="I31" s="10">
        <f>事業所一覧!I429</f>
        <v>5</v>
      </c>
      <c r="J31" s="10">
        <f>事業所一覧!J429</f>
        <v>0</v>
      </c>
      <c r="K31" s="10" t="str">
        <f>事業所一覧!K429</f>
        <v>☆</v>
      </c>
      <c r="L31" s="10">
        <f>事業所一覧!L429</f>
        <v>5</v>
      </c>
      <c r="M31" s="10">
        <f>事業所一覧!M429</f>
        <v>0</v>
      </c>
      <c r="N31" s="8"/>
    </row>
    <row r="32" spans="1:14" ht="30" customHeight="1" x14ac:dyDescent="0.2">
      <c r="A32" s="10">
        <f>事業所一覧!A430</f>
        <v>2751920410</v>
      </c>
      <c r="B32" s="9" t="str">
        <f>事業所一覧!B430</f>
        <v>放課後等デイサービス　ななみ</v>
      </c>
      <c r="C32" s="10" t="str">
        <f>事業所一覧!C430</f>
        <v>072-800-4003</v>
      </c>
      <c r="D32" s="10" t="str">
        <f>事業所一覧!D430</f>
        <v>072-800-4004</v>
      </c>
      <c r="E32" s="10" t="str">
        <f>事業所一覧!E430</f>
        <v>574-0074</v>
      </c>
      <c r="F32" s="9" t="str">
        <f>事業所一覧!F430</f>
        <v>大東市谷川二丁目８番43号</v>
      </c>
      <c r="G32" s="9" t="str">
        <f>事業所一覧!G430</f>
        <v>株式会社　和心</v>
      </c>
      <c r="H32" s="10" t="str">
        <f>事業所一覧!H430</f>
        <v>●</v>
      </c>
      <c r="I32" s="10">
        <f>事業所一覧!I430</f>
        <v>10</v>
      </c>
      <c r="J32" s="10">
        <f>事業所一覧!J430</f>
        <v>0</v>
      </c>
      <c r="K32" s="10" t="str">
        <f>事業所一覧!K430</f>
        <v>●</v>
      </c>
      <c r="L32" s="10">
        <f>事業所一覧!L430</f>
        <v>10</v>
      </c>
      <c r="M32" s="10">
        <f>事業所一覧!M430</f>
        <v>0</v>
      </c>
      <c r="N32" s="8"/>
    </row>
    <row r="33" spans="1:14" ht="30" customHeight="1" x14ac:dyDescent="0.2">
      <c r="A33" s="10" t="str">
        <f>事業所一覧!A431</f>
        <v>2751920428</v>
      </c>
      <c r="B33" s="9" t="str">
        <f>事業所一覧!B431</f>
        <v>ワンストップスクールＲＩＧＳ大東</v>
      </c>
      <c r="C33" s="10" t="str">
        <f>事業所一覧!C431</f>
        <v>072-803-8601</v>
      </c>
      <c r="D33" s="10" t="str">
        <f>事業所一覧!D431</f>
        <v>072-803-8602</v>
      </c>
      <c r="E33" s="10" t="str">
        <f>事業所一覧!E431</f>
        <v>574-0034</v>
      </c>
      <c r="F33" s="9" t="str">
        <f>事業所一覧!F431</f>
        <v>大東市朋来二丁目５番35号サンメゾンイースト１Ｆ</v>
      </c>
      <c r="G33" s="9" t="str">
        <f>事業所一覧!G431</f>
        <v>株式会社ＧＹＧ</v>
      </c>
      <c r="H33" s="10" t="str">
        <f>事業所一覧!H431</f>
        <v>●</v>
      </c>
      <c r="I33" s="10">
        <f>事業所一覧!I431</f>
        <v>10</v>
      </c>
      <c r="J33" s="10">
        <f>事業所一覧!J431</f>
        <v>0</v>
      </c>
      <c r="K33" s="10" t="str">
        <f>事業所一覧!K431</f>
        <v>●</v>
      </c>
      <c r="L33" s="10">
        <f>事業所一覧!L431</f>
        <v>10</v>
      </c>
      <c r="M33" s="10">
        <f>事業所一覧!M431</f>
        <v>0</v>
      </c>
      <c r="N33" s="8"/>
    </row>
    <row r="34" spans="1:14" ht="30" customHeight="1" x14ac:dyDescent="0.2">
      <c r="A34" s="10">
        <f>事業所一覧!A432</f>
        <v>2751920444</v>
      </c>
      <c r="B34" s="9" t="str">
        <f>事業所一覧!B432</f>
        <v>放課後等デイサービス　はれ</v>
      </c>
      <c r="C34" s="10" t="str">
        <f>事業所一覧!C432</f>
        <v>072-813-5501</v>
      </c>
      <c r="D34" s="10" t="str">
        <f>事業所一覧!D432</f>
        <v>072-813-5502</v>
      </c>
      <c r="E34" s="10" t="str">
        <f>事業所一覧!E432</f>
        <v>574-0045</v>
      </c>
      <c r="F34" s="9" t="str">
        <f>事業所一覧!F432</f>
        <v>大東市太子田一丁目１番８号</v>
      </c>
      <c r="G34" s="9" t="str">
        <f>事業所一覧!G432</f>
        <v>株式会社和心</v>
      </c>
      <c r="H34" s="10" t="str">
        <f>事業所一覧!H432</f>
        <v>●</v>
      </c>
      <c r="I34" s="10">
        <f>事業所一覧!I432</f>
        <v>10</v>
      </c>
      <c r="J34" s="10">
        <f>事業所一覧!J432</f>
        <v>0</v>
      </c>
      <c r="K34" s="10" t="str">
        <f>事業所一覧!K432</f>
        <v>●</v>
      </c>
      <c r="L34" s="10">
        <f>事業所一覧!L432</f>
        <v>10</v>
      </c>
      <c r="M34" s="10">
        <f>事業所一覧!M432</f>
        <v>0</v>
      </c>
      <c r="N34" s="8"/>
    </row>
    <row r="35" spans="1:14" ht="30" customHeight="1" x14ac:dyDescent="0.2">
      <c r="A35" s="10" t="str">
        <f>事業所一覧!A433</f>
        <v>2751920451</v>
      </c>
      <c r="B35" s="9" t="str">
        <f>事業所一覧!B433</f>
        <v>アステリつくーる</v>
      </c>
      <c r="C35" s="10" t="str">
        <f>事業所一覧!C433</f>
        <v>072-812-5147</v>
      </c>
      <c r="D35" s="10" t="str">
        <f>事業所一覧!D433</f>
        <v>072-812-5148</v>
      </c>
      <c r="E35" s="10" t="str">
        <f>事業所一覧!E433</f>
        <v>574-0043</v>
      </c>
      <c r="F35" s="9" t="str">
        <f>事業所一覧!F433</f>
        <v>大東市灰塚五丁目１番45号ＢＵＩＬＤよしかわ302号</v>
      </c>
      <c r="G35" s="9" t="str">
        <f>事業所一覧!G433</f>
        <v>合同会社みらい共生社会推進協議会</v>
      </c>
      <c r="H35" s="10" t="str">
        <f>事業所一覧!H433</f>
        <v>●</v>
      </c>
      <c r="I35" s="10">
        <f>事業所一覧!I433</f>
        <v>10</v>
      </c>
      <c r="J35" s="10">
        <f>事業所一覧!J433</f>
        <v>0</v>
      </c>
      <c r="K35" s="10" t="str">
        <f>事業所一覧!K433</f>
        <v>●</v>
      </c>
      <c r="L35" s="10">
        <f>事業所一覧!L433</f>
        <v>10</v>
      </c>
      <c r="M35" s="10">
        <f>事業所一覧!M433</f>
        <v>0</v>
      </c>
      <c r="N35" s="8"/>
    </row>
    <row r="36" spans="1:14" ht="30" customHeight="1" x14ac:dyDescent="0.2">
      <c r="A36" s="10" t="str">
        <f>事業所一覧!A434</f>
        <v>2751920469</v>
      </c>
      <c r="B36" s="9" t="str">
        <f>事業所一覧!B434</f>
        <v>きらめキッズ大東ねくすと</v>
      </c>
      <c r="C36" s="10" t="str">
        <f>事業所一覧!C434</f>
        <v>072-813-2338</v>
      </c>
      <c r="D36" s="10" t="str">
        <f>事業所一覧!D434</f>
        <v>072-813-2606</v>
      </c>
      <c r="E36" s="10" t="str">
        <f>事業所一覧!E434</f>
        <v>574-0024</v>
      </c>
      <c r="F36" s="9" t="str">
        <f>事業所一覧!F434</f>
        <v>大東市泉町二丁目10番18号アキツマンション１階１Ｆ号</v>
      </c>
      <c r="G36" s="9" t="str">
        <f>事業所一覧!G434</f>
        <v>株式会社リベルテ</v>
      </c>
      <c r="H36" s="10" t="str">
        <f>事業所一覧!H434</f>
        <v>●</v>
      </c>
      <c r="I36" s="10">
        <f>事業所一覧!I434</f>
        <v>10</v>
      </c>
      <c r="J36" s="10">
        <f>事業所一覧!J434</f>
        <v>0</v>
      </c>
      <c r="K36" s="10" t="str">
        <f>事業所一覧!K434</f>
        <v>●</v>
      </c>
      <c r="L36" s="10">
        <f>事業所一覧!L434</f>
        <v>10</v>
      </c>
      <c r="M36" s="10">
        <f>事業所一覧!M434</f>
        <v>0</v>
      </c>
      <c r="N36" s="8"/>
    </row>
    <row r="37" spans="1:14" ht="30" customHeight="1" x14ac:dyDescent="0.2">
      <c r="A37" s="10" t="str">
        <f>事業所一覧!A435</f>
        <v>2751920477</v>
      </c>
      <c r="B37" s="9" t="str">
        <f>事業所一覧!B435</f>
        <v>児童発達支援管理・放課後等デイサービス　ゆあてらす</v>
      </c>
      <c r="C37" s="10" t="str">
        <f>事業所一覧!C435</f>
        <v>072-875-6677</v>
      </c>
      <c r="D37" s="10" t="str">
        <f>事業所一覧!D435</f>
        <v>072-870-0730</v>
      </c>
      <c r="E37" s="10" t="str">
        <f>事業所一覧!E435</f>
        <v>574-0043</v>
      </c>
      <c r="F37" s="9" t="str">
        <f>事業所一覧!F435</f>
        <v>大東市灰塚五丁目６番４号　２階</v>
      </c>
      <c r="G37" s="9" t="str">
        <f>事業所一覧!G435</f>
        <v>株式会社Ｓ－Ｐｌａｎｎｉｎｇ</v>
      </c>
      <c r="H37" s="10" t="str">
        <f>事業所一覧!H435</f>
        <v>●</v>
      </c>
      <c r="I37" s="10">
        <f>事業所一覧!I435</f>
        <v>10</v>
      </c>
      <c r="J37" s="10">
        <f>事業所一覧!J435</f>
        <v>0</v>
      </c>
      <c r="K37" s="10" t="str">
        <f>事業所一覧!K435</f>
        <v>●</v>
      </c>
      <c r="L37" s="10">
        <f>事業所一覧!L435</f>
        <v>10</v>
      </c>
      <c r="M37" s="10">
        <f>事業所一覧!M435</f>
        <v>0</v>
      </c>
      <c r="N37" s="8"/>
    </row>
    <row r="38" spans="1:14" ht="30" customHeight="1" x14ac:dyDescent="0.2">
      <c r="A38" s="10" t="str">
        <f>事業所一覧!A436</f>
        <v>2751920485</v>
      </c>
      <c r="B38" s="9" t="str">
        <f>事業所一覧!B436</f>
        <v>アステリ野崎教室</v>
      </c>
      <c r="C38" s="10" t="str">
        <f>事業所一覧!C436</f>
        <v>072-812-3347</v>
      </c>
      <c r="D38" s="10" t="str">
        <f>事業所一覧!D436</f>
        <v>072-812-3348</v>
      </c>
      <c r="E38" s="10" t="str">
        <f>事業所一覧!E436</f>
        <v>574-0011</v>
      </c>
      <c r="F38" s="9" t="str">
        <f>事業所一覧!F436</f>
        <v>大東市北条一丁目13番12号</v>
      </c>
      <c r="G38" s="9" t="str">
        <f>事業所一覧!G436</f>
        <v>合同会社みらい共生社会推進協議会</v>
      </c>
      <c r="H38" s="10">
        <f>事業所一覧!H436</f>
        <v>0</v>
      </c>
      <c r="I38" s="10">
        <f>事業所一覧!I436</f>
        <v>0</v>
      </c>
      <c r="J38" s="10">
        <f>事業所一覧!J436</f>
        <v>0</v>
      </c>
      <c r="K38" s="10" t="str">
        <f>事業所一覧!K436</f>
        <v>●</v>
      </c>
      <c r="L38" s="10">
        <f>事業所一覧!L436</f>
        <v>10</v>
      </c>
      <c r="M38" s="10">
        <f>事業所一覧!M436</f>
        <v>0</v>
      </c>
      <c r="N38" s="8"/>
    </row>
    <row r="39" spans="1:14" ht="30" customHeight="1" x14ac:dyDescent="0.2">
      <c r="A39" s="10">
        <f>事業所一覧!A437</f>
        <v>2751920493</v>
      </c>
      <c r="B39" s="9" t="str">
        <f>事業所一覧!B437</f>
        <v>PARC（パルク）ウィル大東</v>
      </c>
      <c r="C39" s="10" t="str">
        <f>事業所一覧!C437</f>
        <v>０７２－８００－５５２６</v>
      </c>
      <c r="D39" s="10" t="str">
        <f>事業所一覧!D437</f>
        <v>０７２－８００－５５２７</v>
      </c>
      <c r="E39" s="10" t="str">
        <f>事業所一覧!E437</f>
        <v>574-00２７</v>
      </c>
      <c r="F39" s="9" t="str">
        <f>事業所一覧!F437</f>
        <v>大東市三住町４番13号２階</v>
      </c>
      <c r="G39" s="9" t="str">
        <f>事業所一覧!G437</f>
        <v>株式会社メディケア・リハビリ</v>
      </c>
      <c r="H39" s="10" t="str">
        <f>事業所一覧!H437</f>
        <v>☆</v>
      </c>
      <c r="I39" s="10">
        <f>事業所一覧!I437</f>
        <v>5</v>
      </c>
      <c r="J39" s="10" t="str">
        <f>事業所一覧!J437</f>
        <v>●</v>
      </c>
      <c r="K39" s="10" t="str">
        <f>事業所一覧!K437</f>
        <v>☆</v>
      </c>
      <c r="L39" s="10">
        <f>事業所一覧!L437</f>
        <v>5</v>
      </c>
      <c r="M39" s="10" t="str">
        <f>事業所一覧!M437</f>
        <v>●</v>
      </c>
      <c r="N39" s="8"/>
    </row>
    <row r="40" spans="1:14" ht="30" customHeight="1" x14ac:dyDescent="0.2">
      <c r="A40" s="10" t="str">
        <f>事業所一覧!A438</f>
        <v>2751920501</v>
      </c>
      <c r="B40" s="9" t="str">
        <f>事業所一覧!B438</f>
        <v>ワンストップスクールＲＩＧＳ大東ＥＡＳＴ</v>
      </c>
      <c r="C40" s="10" t="str">
        <f>事業所一覧!C438</f>
        <v>０７２－８８６－３８５０</v>
      </c>
      <c r="D40" s="10">
        <f>事業所一覧!D438</f>
        <v>0</v>
      </c>
      <c r="E40" s="10" t="str">
        <f>事業所一覧!E438</f>
        <v>574-0014</v>
      </c>
      <c r="F40" s="9" t="str">
        <f>事業所一覧!F438</f>
        <v>大東市寺川三丁目９番１号　サンハイツ岩本１階</v>
      </c>
      <c r="G40" s="9" t="str">
        <f>事業所一覧!G438</f>
        <v>株式会社ＧＹＧ</v>
      </c>
      <c r="H40" s="10" t="str">
        <f>事業所一覧!H438</f>
        <v>●</v>
      </c>
      <c r="I40" s="10">
        <f>事業所一覧!I438</f>
        <v>10</v>
      </c>
      <c r="J40" s="10">
        <f>事業所一覧!J438</f>
        <v>0</v>
      </c>
      <c r="K40" s="10" t="str">
        <f>事業所一覧!K438</f>
        <v>●</v>
      </c>
      <c r="L40" s="10">
        <f>事業所一覧!L438</f>
        <v>10</v>
      </c>
      <c r="M40" s="10">
        <f>事業所一覧!M438</f>
        <v>0</v>
      </c>
      <c r="N40" s="8"/>
    </row>
    <row r="41" spans="1:14" ht="30" customHeight="1" x14ac:dyDescent="0.2">
      <c r="A41" s="10">
        <f>事業所一覧!A439</f>
        <v>2751920519</v>
      </c>
      <c r="B41" s="9" t="str">
        <f>事業所一覧!B439</f>
        <v>放課後等デイサービス　そら</v>
      </c>
      <c r="C41" s="10" t="str">
        <f>事業所一覧!C439</f>
        <v>072-813-8030</v>
      </c>
      <c r="D41" s="10" t="str">
        <f>事業所一覧!D439</f>
        <v>072-803-8031</v>
      </c>
      <c r="E41" s="10" t="str">
        <f>事業所一覧!E439</f>
        <v>574-0064</v>
      </c>
      <c r="F41" s="9" t="str">
        <f>事業所一覧!F439</f>
        <v>大阪府大東市御領三丁目５番31号</v>
      </c>
      <c r="G41" s="9" t="str">
        <f>事業所一覧!G439</f>
        <v>株式会社　和心</v>
      </c>
      <c r="H41" s="10" t="str">
        <f>事業所一覧!H439</f>
        <v>●</v>
      </c>
      <c r="I41" s="10">
        <f>事業所一覧!I439</f>
        <v>10</v>
      </c>
      <c r="J41" s="10">
        <f>事業所一覧!J439</f>
        <v>0</v>
      </c>
      <c r="K41" s="10" t="str">
        <f>事業所一覧!K439</f>
        <v>●</v>
      </c>
      <c r="L41" s="10">
        <f>事業所一覧!L439</f>
        <v>10</v>
      </c>
      <c r="M41" s="10">
        <f>事業所一覧!M439</f>
        <v>0</v>
      </c>
      <c r="N41" s="8"/>
    </row>
    <row r="42" spans="1:14" ht="30" customHeight="1" x14ac:dyDescent="0.2">
      <c r="A42" s="10" t="str">
        <f>事業所一覧!A440</f>
        <v>2751920527</v>
      </c>
      <c r="B42" s="9" t="str">
        <f>事業所一覧!B440</f>
        <v>ＳｍｉｌｅＰａｉｎｔ</v>
      </c>
      <c r="C42" s="10" t="str">
        <f>事業所一覧!C440</f>
        <v>０７２－８８６－７０１７</v>
      </c>
      <c r="D42" s="10" t="str">
        <f>事業所一覧!D440</f>
        <v>０７２－８８６－７０１８</v>
      </c>
      <c r="E42" s="10" t="str">
        <f>事業所一覧!E440</f>
        <v>574-0011</v>
      </c>
      <c r="F42" s="9" t="str">
        <f>事業所一覧!F440</f>
        <v>大東市野崎三丁目16番地16号</v>
      </c>
      <c r="G42" s="9" t="str">
        <f>事業所一覧!G440</f>
        <v>合同会社縁</v>
      </c>
      <c r="H42" s="10">
        <f>事業所一覧!H440</f>
        <v>0</v>
      </c>
      <c r="I42" s="10">
        <f>事業所一覧!I440</f>
        <v>0</v>
      </c>
      <c r="J42" s="10">
        <f>事業所一覧!J440</f>
        <v>0</v>
      </c>
      <c r="K42" s="10" t="str">
        <f>事業所一覧!K440</f>
        <v>●</v>
      </c>
      <c r="L42" s="10">
        <f>事業所一覧!L440</f>
        <v>10</v>
      </c>
      <c r="M42" s="10">
        <f>事業所一覧!M440</f>
        <v>0</v>
      </c>
      <c r="N42" s="8"/>
    </row>
    <row r="43" spans="1:14" ht="30" customHeight="1" x14ac:dyDescent="0.2">
      <c r="A43" s="10">
        <f>事業所一覧!A441</f>
        <v>2751920550</v>
      </c>
      <c r="B43" s="9" t="str">
        <f>事業所一覧!B441</f>
        <v>ｂａｍｂｏｏ　ｓｗａｇ　ｋｉｄｓ</v>
      </c>
      <c r="C43" s="10" t="str">
        <f>事業所一覧!C441</f>
        <v>０７２‐812-5012</v>
      </c>
      <c r="D43" s="10">
        <f>事業所一覧!D441</f>
        <v>0</v>
      </c>
      <c r="E43" s="10" t="str">
        <f>事業所一覧!E441</f>
        <v>574‐0077</v>
      </c>
      <c r="F43" s="9" t="str">
        <f>事業所一覧!F441</f>
        <v>大東市三箇四丁目12番22号　三由ハイツＣ棟101号室</v>
      </c>
      <c r="G43" s="9" t="str">
        <f>事業所一覧!G441</f>
        <v>一般社団法人ふらっと</v>
      </c>
      <c r="H43" s="10" t="str">
        <f>事業所一覧!H441</f>
        <v>●</v>
      </c>
      <c r="I43" s="10">
        <f>事業所一覧!I441</f>
        <v>10</v>
      </c>
      <c r="J43" s="10">
        <f>事業所一覧!J441</f>
        <v>0</v>
      </c>
      <c r="K43" s="10" t="str">
        <f>事業所一覧!K441</f>
        <v>●</v>
      </c>
      <c r="L43" s="10">
        <f>事業所一覧!L441</f>
        <v>10</v>
      </c>
      <c r="M43" s="10">
        <f>事業所一覧!M441</f>
        <v>0</v>
      </c>
      <c r="N43" s="8"/>
    </row>
    <row r="44" spans="1:14" ht="30" customHeight="1" x14ac:dyDescent="0.2">
      <c r="A44" s="10">
        <f>事業所一覧!A442</f>
        <v>2751920543</v>
      </c>
      <c r="B44" s="9" t="str">
        <f>事業所一覧!B442</f>
        <v>サニーハグ</v>
      </c>
      <c r="C44" s="10" t="str">
        <f>事業所一覧!C442</f>
        <v>０７２－８００－３６３６</v>
      </c>
      <c r="D44" s="10" t="str">
        <f>事業所一覧!D442</f>
        <v>０７２－８００－３６５５</v>
      </c>
      <c r="E44" s="10" t="str">
        <f>事業所一覧!E442</f>
        <v>574-0057</v>
      </c>
      <c r="F44" s="9" t="str">
        <f>事業所一覧!F442</f>
        <v>大東市新田西町6番49号</v>
      </c>
      <c r="G44" s="9" t="str">
        <f>事業所一覧!G442</f>
        <v>一般社団法人ＳＫＪ</v>
      </c>
      <c r="H44" s="10" t="str">
        <f>事業所一覧!H442</f>
        <v>☆</v>
      </c>
      <c r="I44" s="10">
        <f>事業所一覧!I442</f>
        <v>5</v>
      </c>
      <c r="J44" s="10">
        <f>事業所一覧!J442</f>
        <v>0</v>
      </c>
      <c r="K44" s="10" t="str">
        <f>事業所一覧!K442</f>
        <v>☆</v>
      </c>
      <c r="L44" s="10">
        <f>事業所一覧!L442</f>
        <v>5</v>
      </c>
      <c r="M44" s="10">
        <f>事業所一覧!M442</f>
        <v>0</v>
      </c>
      <c r="N44" s="8"/>
    </row>
    <row r="45" spans="1:14" ht="30" customHeight="1" x14ac:dyDescent="0.2">
      <c r="A45" s="10">
        <f>事業所一覧!A443</f>
        <v>2751920568</v>
      </c>
      <c r="B45" s="9" t="str">
        <f>事業所一覧!B443</f>
        <v>児童発達支援・放課後等デイサービスわくわく大東</v>
      </c>
      <c r="C45" s="10" t="str">
        <f>事業所一覧!C443</f>
        <v>072-812-7014</v>
      </c>
      <c r="D45" s="10" t="str">
        <f>事業所一覧!D443</f>
        <v>072-812-7015</v>
      </c>
      <c r="E45" s="10" t="str">
        <f>事業所一覧!E443</f>
        <v>574-0057</v>
      </c>
      <c r="F45" s="9" t="str">
        <f>事業所一覧!F443</f>
        <v>大東市新田西町２番24号</v>
      </c>
      <c r="G45" s="9" t="str">
        <f>事業所一覧!G443</f>
        <v>合同会社ハッピーウェイ</v>
      </c>
      <c r="H45" s="10" t="str">
        <f>事業所一覧!H443</f>
        <v>●</v>
      </c>
      <c r="I45" s="10">
        <f>事業所一覧!I443</f>
        <v>10</v>
      </c>
      <c r="J45" s="10">
        <f>事業所一覧!J443</f>
        <v>0</v>
      </c>
      <c r="K45" s="10" t="str">
        <f>事業所一覧!K443</f>
        <v>●</v>
      </c>
      <c r="L45" s="10">
        <f>事業所一覧!L443</f>
        <v>10</v>
      </c>
      <c r="M45" s="10">
        <f>事業所一覧!M443</f>
        <v>0</v>
      </c>
      <c r="N45" s="8"/>
    </row>
  </sheetData>
  <mergeCells count="1">
    <mergeCell ref="H2:N2"/>
  </mergeCells>
  <phoneticPr fontId="2"/>
  <conditionalFormatting sqref="A1:J17 M5:N17">
    <cfRule type="cellIs" dxfId="76" priority="33" stopIfTrue="1" operator="equal">
      <formula>0</formula>
    </cfRule>
  </conditionalFormatting>
  <conditionalFormatting sqref="A18:K21">
    <cfRule type="cellIs" dxfId="75" priority="24" stopIfTrue="1" operator="equal">
      <formula>0</formula>
    </cfRule>
  </conditionalFormatting>
  <conditionalFormatting sqref="A24:M32">
    <cfRule type="cellIs" dxfId="74" priority="6" stopIfTrue="1" operator="equal">
      <formula>0</formula>
    </cfRule>
  </conditionalFormatting>
  <conditionalFormatting sqref="K5:K17">
    <cfRule type="cellIs" dxfId="73" priority="32" stopIfTrue="1" operator="equal">
      <formula>0</formula>
    </cfRule>
  </conditionalFormatting>
  <conditionalFormatting sqref="K1:N1 K3:N4 M18:IV19 A22:N23 O23:XFD30 N31:XFD32 A33:XFD65526">
    <cfRule type="cellIs" dxfId="72" priority="61" stopIfTrue="1" operator="equal">
      <formula>0</formula>
    </cfRule>
  </conditionalFormatting>
  <conditionalFormatting sqref="L5:L21">
    <cfRule type="cellIs" dxfId="71" priority="27" stopIfTrue="1" operator="equal">
      <formula>0</formula>
    </cfRule>
  </conditionalFormatting>
  <conditionalFormatting sqref="M20:N21">
    <cfRule type="cellIs" dxfId="70" priority="25" stopIfTrue="1" operator="equal">
      <formula>0</formula>
    </cfRule>
  </conditionalFormatting>
  <conditionalFormatting sqref="N24:N30">
    <cfRule type="cellIs" dxfId="69" priority="9" stopIfTrue="1" operator="equal">
      <formula>0</formula>
    </cfRule>
  </conditionalFormatting>
  <conditionalFormatting sqref="O1:IV17">
    <cfRule type="cellIs" dxfId="68" priority="34" stopIfTrue="1" operator="equal">
      <formula>0</formula>
    </cfRule>
  </conditionalFormatting>
  <conditionalFormatting sqref="O20:IV22">
    <cfRule type="cellIs" dxfId="67" priority="23" stopIfTrue="1" operator="equal">
      <formula>0</formula>
    </cfRule>
  </conditionalFormatting>
  <hyperlinks>
    <hyperlink ref="N1" location="市町村一覧!A1" display="市町村一覧に戻る" xr:uid="{00000000-0004-0000-0B00-000000000000}"/>
  </hyperlinks>
  <pageMargins left="0.25" right="0.25" top="0.75" bottom="0.75" header="0.3" footer="0.3"/>
  <pageSetup paperSize="9" scale="5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A49"/>
  <sheetViews>
    <sheetView zoomScale="55" zoomScaleNormal="55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3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6" customWidth="1"/>
    <col min="15" max="16384" width="9" style="3"/>
  </cols>
  <sheetData>
    <row r="1" spans="1:53" ht="30" customHeight="1" x14ac:dyDescent="0.2">
      <c r="A1" s="2" t="s">
        <v>100</v>
      </c>
      <c r="N1" s="13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H2" s="143" t="s">
        <v>229</v>
      </c>
      <c r="I2" s="143"/>
      <c r="J2" s="143"/>
      <c r="K2" s="143"/>
      <c r="L2" s="143"/>
      <c r="M2" s="144"/>
      <c r="N2" s="14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1300</v>
      </c>
      <c r="J3" s="8" t="s">
        <v>1367</v>
      </c>
      <c r="K3" s="8" t="s">
        <v>2</v>
      </c>
      <c r="L3" s="8" t="s">
        <v>1300</v>
      </c>
      <c r="M3" s="8" t="s">
        <v>3</v>
      </c>
      <c r="N3" s="8" t="s">
        <v>88</v>
      </c>
    </row>
    <row r="4" spans="1:53" ht="30" customHeight="1" x14ac:dyDescent="0.2">
      <c r="A4" s="10">
        <f>事業所一覧!A444</f>
        <v>2750520021</v>
      </c>
      <c r="B4" s="9" t="str">
        <f>事業所一覧!B444</f>
        <v>わわ</v>
      </c>
      <c r="C4" s="10" t="str">
        <f>事業所一覧!C444</f>
        <v>0725-24-4030</v>
      </c>
      <c r="D4" s="10" t="str">
        <f>事業所一覧!D444</f>
        <v>0725-24-5680</v>
      </c>
      <c r="E4" s="10" t="str">
        <f>事業所一覧!E444</f>
        <v>594-0083</v>
      </c>
      <c r="F4" s="9" t="str">
        <f>事業所一覧!F444</f>
        <v>和泉市池上町2丁目5番16号</v>
      </c>
      <c r="G4" s="9" t="str">
        <f>事業所一覧!G444</f>
        <v>株式会社HISWAY</v>
      </c>
      <c r="H4" s="10">
        <f>事業所一覧!H444</f>
        <v>0</v>
      </c>
      <c r="I4" s="10">
        <f>事業所一覧!I444</f>
        <v>0</v>
      </c>
      <c r="J4" s="10">
        <f>事業所一覧!J444</f>
        <v>0</v>
      </c>
      <c r="K4" s="10" t="str">
        <f>事業所一覧!K444</f>
        <v>●</v>
      </c>
      <c r="L4" s="10">
        <f>事業所一覧!L444</f>
        <v>10</v>
      </c>
      <c r="M4" s="10">
        <f>事業所一覧!M444</f>
        <v>0</v>
      </c>
      <c r="N4" s="21">
        <f>事業所一覧!N444</f>
        <v>0</v>
      </c>
    </row>
    <row r="5" spans="1:53" ht="30" customHeight="1" x14ac:dyDescent="0.2">
      <c r="A5" s="10">
        <f>事業所一覧!A445</f>
        <v>2750520047</v>
      </c>
      <c r="B5" s="9" t="str">
        <f>事業所一覧!B445</f>
        <v>ゆとりの里</v>
      </c>
      <c r="C5" s="10" t="str">
        <f>事業所一覧!C445</f>
        <v>0725-50-2001</v>
      </c>
      <c r="D5" s="10" t="str">
        <f>事業所一覧!D445</f>
        <v>0725-50-2001</v>
      </c>
      <c r="E5" s="10" t="str">
        <f>事業所一覧!E445</f>
        <v>594-1104</v>
      </c>
      <c r="F5" s="9" t="str">
        <f>事業所一覧!F445</f>
        <v>和泉市万町384番地</v>
      </c>
      <c r="G5" s="9" t="str">
        <f>事業所一覧!G445</f>
        <v>有限会社旭日</v>
      </c>
      <c r="H5" s="10"/>
      <c r="I5" s="10"/>
      <c r="J5" s="10">
        <f>事業所一覧!J445</f>
        <v>0</v>
      </c>
      <c r="K5" s="10" t="str">
        <f>事業所一覧!K445</f>
        <v>●</v>
      </c>
      <c r="L5" s="10">
        <f>事業所一覧!L445</f>
        <v>10</v>
      </c>
      <c r="M5" s="10">
        <f>事業所一覧!M445</f>
        <v>0</v>
      </c>
      <c r="N5" s="21">
        <f>事業所一覧!N445</f>
        <v>0</v>
      </c>
    </row>
    <row r="6" spans="1:53" ht="30" customHeight="1" x14ac:dyDescent="0.2">
      <c r="A6" s="10">
        <f>事業所一覧!A446</f>
        <v>2750520054</v>
      </c>
      <c r="B6" s="9" t="str">
        <f>事業所一覧!B446</f>
        <v>放課後等デイサービス事業所マザーズ</v>
      </c>
      <c r="C6" s="10" t="str">
        <f>事業所一覧!C446</f>
        <v>0725-26-0026</v>
      </c>
      <c r="D6" s="10" t="str">
        <f>事業所一覧!D446</f>
        <v>0725-26-1559</v>
      </c>
      <c r="E6" s="10" t="str">
        <f>事業所一覧!E446</f>
        <v>594-0003</v>
      </c>
      <c r="F6" s="9" t="str">
        <f>事業所一覧!F446</f>
        <v>和泉市太町１５８番地の１３</v>
      </c>
      <c r="G6" s="9" t="str">
        <f>事業所一覧!G446</f>
        <v>特定非営利活動法人サポートネット・マザーズ</v>
      </c>
      <c r="H6" s="10">
        <f>事業所一覧!H446</f>
        <v>0</v>
      </c>
      <c r="I6" s="10">
        <f>事業所一覧!I446</f>
        <v>0</v>
      </c>
      <c r="J6" s="10">
        <f>事業所一覧!J446</f>
        <v>0</v>
      </c>
      <c r="K6" s="10" t="str">
        <f>事業所一覧!K446</f>
        <v>●</v>
      </c>
      <c r="L6" s="10">
        <f>事業所一覧!L446</f>
        <v>10</v>
      </c>
      <c r="M6" s="10">
        <f>事業所一覧!M446</f>
        <v>0</v>
      </c>
      <c r="N6" s="21">
        <f>事業所一覧!N446</f>
        <v>0</v>
      </c>
    </row>
    <row r="7" spans="1:53" ht="30" customHeight="1" x14ac:dyDescent="0.2">
      <c r="A7" s="10">
        <f>事業所一覧!A447</f>
        <v>2750520070</v>
      </c>
      <c r="B7" s="9" t="str">
        <f>事業所一覧!B447</f>
        <v>ぷちとまと</v>
      </c>
      <c r="C7" s="10" t="str">
        <f>事業所一覧!C447</f>
        <v>0725-30-4680</v>
      </c>
      <c r="D7" s="10" t="str">
        <f>事業所一覧!D447</f>
        <v>0725-30-4680</v>
      </c>
      <c r="E7" s="10" t="str">
        <f>事業所一覧!E447</f>
        <v>594-0032</v>
      </c>
      <c r="F7" s="9" t="str">
        <f>事業所一覧!F447</f>
        <v>和泉市池田下町1218－１番地</v>
      </c>
      <c r="G7" s="9" t="str">
        <f>事業所一覧!G447</f>
        <v>特定非営利活動法人ぷちとまとの会</v>
      </c>
      <c r="H7" s="10">
        <f>事業所一覧!H447</f>
        <v>0</v>
      </c>
      <c r="I7" s="10">
        <f>事業所一覧!I447</f>
        <v>0</v>
      </c>
      <c r="J7" s="10">
        <f>事業所一覧!J447</f>
        <v>0</v>
      </c>
      <c r="K7" s="10" t="str">
        <f>事業所一覧!K447</f>
        <v>●</v>
      </c>
      <c r="L7" s="10">
        <f>事業所一覧!L447</f>
        <v>10</v>
      </c>
      <c r="M7" s="10">
        <f>事業所一覧!M447</f>
        <v>0</v>
      </c>
      <c r="N7" s="21">
        <f>事業所一覧!N447</f>
        <v>0</v>
      </c>
    </row>
    <row r="8" spans="1:53" ht="30" customHeight="1" x14ac:dyDescent="0.2">
      <c r="A8" s="10">
        <f>事業所一覧!A448</f>
        <v>2750520112</v>
      </c>
      <c r="B8" s="9" t="str">
        <f>事業所一覧!B448</f>
        <v>運動療育クラブのあ泉北和泉</v>
      </c>
      <c r="C8" s="10" t="str">
        <f>事業所一覧!C448</f>
        <v>0725-92-8455</v>
      </c>
      <c r="D8" s="10" t="str">
        <f>事業所一覧!D448</f>
        <v>0725-92-8455</v>
      </c>
      <c r="E8" s="10" t="str">
        <f>事業所一覧!E448</f>
        <v>594-0042</v>
      </c>
      <c r="F8" s="9" t="str">
        <f>事業所一覧!F448</f>
        <v>和泉市箕形町一丁目２番６号</v>
      </c>
      <c r="G8" s="9" t="str">
        <f>事業所一覧!G448</f>
        <v>一般社団法人のあ</v>
      </c>
      <c r="H8" s="10" t="str">
        <f>事業所一覧!H448</f>
        <v>●</v>
      </c>
      <c r="I8" s="10">
        <f>事業所一覧!I448</f>
        <v>10</v>
      </c>
      <c r="J8" s="10">
        <f>事業所一覧!J448</f>
        <v>0</v>
      </c>
      <c r="K8" s="10" t="str">
        <f>事業所一覧!K448</f>
        <v>●</v>
      </c>
      <c r="L8" s="10">
        <f>事業所一覧!L448</f>
        <v>10</v>
      </c>
      <c r="M8" s="10">
        <f>事業所一覧!M448</f>
        <v>0</v>
      </c>
      <c r="N8" s="21">
        <f>事業所一覧!N448</f>
        <v>0</v>
      </c>
    </row>
    <row r="9" spans="1:53" ht="30" customHeight="1" x14ac:dyDescent="0.2">
      <c r="A9" s="10">
        <f>事業所一覧!A449</f>
        <v>2750520146</v>
      </c>
      <c r="B9" s="9" t="str">
        <f>事業所一覧!B449</f>
        <v>でぃあはーつ</v>
      </c>
      <c r="C9" s="10" t="str">
        <f>事業所一覧!C449</f>
        <v>0725-24-3265</v>
      </c>
      <c r="D9" s="10" t="str">
        <f>事業所一覧!D449</f>
        <v>0725-24-3265</v>
      </c>
      <c r="E9" s="10" t="str">
        <f>事業所一覧!E449</f>
        <v>594-0003</v>
      </c>
      <c r="F9" s="9" t="str">
        <f>事業所一覧!F449</f>
        <v>和泉市太町570番地の９　２階</v>
      </c>
      <c r="G9" s="9" t="str">
        <f>事業所一覧!G449</f>
        <v>株式会社煌</v>
      </c>
      <c r="H9" s="10">
        <f>事業所一覧!H449</f>
        <v>0</v>
      </c>
      <c r="I9" s="10">
        <f>事業所一覧!I449</f>
        <v>0</v>
      </c>
      <c r="J9" s="10">
        <f>事業所一覧!J449</f>
        <v>0</v>
      </c>
      <c r="K9" s="10" t="str">
        <f>事業所一覧!K449</f>
        <v>●</v>
      </c>
      <c r="L9" s="10">
        <f>事業所一覧!L449</f>
        <v>10</v>
      </c>
      <c r="M9" s="10">
        <f>事業所一覧!M449</f>
        <v>0</v>
      </c>
      <c r="N9" s="21">
        <f>事業所一覧!N449</f>
        <v>0</v>
      </c>
    </row>
    <row r="10" spans="1:53" ht="30" customHeight="1" x14ac:dyDescent="0.2">
      <c r="A10" s="10">
        <f>事業所一覧!A450</f>
        <v>2750520153</v>
      </c>
      <c r="B10" s="9" t="str">
        <f>事業所一覧!B450</f>
        <v>児童発達支援・放課後等デイサービスにじ</v>
      </c>
      <c r="C10" s="10" t="str">
        <f>事業所一覧!C450</f>
        <v>0725-90-7384</v>
      </c>
      <c r="D10" s="10" t="str">
        <f>事業所一覧!D450</f>
        <v>0725-90-7761</v>
      </c>
      <c r="E10" s="10" t="str">
        <f>事業所一覧!E450</f>
        <v>594-0013</v>
      </c>
      <c r="F10" s="9" t="str">
        <f>事業所一覧!F450</f>
        <v>和泉市鶴山台二丁目１番１号棟105</v>
      </c>
      <c r="G10" s="9" t="str">
        <f>事業所一覧!G450</f>
        <v>有限会社北勝</v>
      </c>
      <c r="H10" s="10" t="str">
        <f>事業所一覧!H450</f>
        <v>●</v>
      </c>
      <c r="I10" s="10">
        <f>事業所一覧!I450</f>
        <v>10</v>
      </c>
      <c r="J10" s="10">
        <f>事業所一覧!J450</f>
        <v>0</v>
      </c>
      <c r="K10" s="10" t="str">
        <f>事業所一覧!K450</f>
        <v>●</v>
      </c>
      <c r="L10" s="10">
        <f>事業所一覧!L450</f>
        <v>10</v>
      </c>
      <c r="M10" s="10">
        <f>事業所一覧!M450</f>
        <v>0</v>
      </c>
      <c r="N10" s="21">
        <f>事業所一覧!N450</f>
        <v>0</v>
      </c>
    </row>
    <row r="11" spans="1:53" ht="30" customHeight="1" x14ac:dyDescent="0.2">
      <c r="A11" s="10">
        <f>事業所一覧!A451</f>
        <v>2750520161</v>
      </c>
      <c r="B11" s="9" t="str">
        <f>事業所一覧!B451</f>
        <v>児童デイサービスびりぃぶ</v>
      </c>
      <c r="C11" s="10" t="str">
        <f>事業所一覧!C451</f>
        <v>0725-90-7026</v>
      </c>
      <c r="D11" s="10" t="str">
        <f>事業所一覧!D451</f>
        <v>0725-90-7036</v>
      </c>
      <c r="E11" s="10" t="str">
        <f>事業所一覧!E451</f>
        <v>594-1151</v>
      </c>
      <c r="F11" s="9" t="str">
        <f>事業所一覧!F451</f>
        <v>和泉市唐国町二丁目８番58号１階</v>
      </c>
      <c r="G11" s="9" t="str">
        <f>事業所一覧!G451</f>
        <v>株式会社はじめ</v>
      </c>
      <c r="H11" s="10" t="str">
        <f>事業所一覧!H451</f>
        <v>●</v>
      </c>
      <c r="I11" s="10">
        <f>事業所一覧!I451</f>
        <v>10</v>
      </c>
      <c r="J11" s="10">
        <f>事業所一覧!J451</f>
        <v>0</v>
      </c>
      <c r="K11" s="10" t="str">
        <f>事業所一覧!K451</f>
        <v>●</v>
      </c>
      <c r="L11" s="10">
        <f>事業所一覧!L451</f>
        <v>10</v>
      </c>
      <c r="M11" s="10">
        <f>事業所一覧!M451</f>
        <v>0</v>
      </c>
      <c r="N11" s="21">
        <f>事業所一覧!N451</f>
        <v>0</v>
      </c>
    </row>
    <row r="12" spans="1:53" ht="30" customHeight="1" x14ac:dyDescent="0.2">
      <c r="A12" s="10">
        <f>事業所一覧!A452</f>
        <v>2755320047</v>
      </c>
      <c r="B12" s="9" t="str">
        <f>事業所一覧!B452</f>
        <v>スイートピー</v>
      </c>
      <c r="C12" s="10" t="str">
        <f>事業所一覧!C452</f>
        <v>0725-50-3222</v>
      </c>
      <c r="D12" s="10" t="str">
        <f>事業所一覧!D452</f>
        <v>0725-50-3233</v>
      </c>
      <c r="E12" s="10" t="str">
        <f>事業所一覧!E452</f>
        <v>594-1111</v>
      </c>
      <c r="F12" s="9" t="str">
        <f>事業所一覧!F452</f>
        <v>和泉市光明台三丁目20番４号</v>
      </c>
      <c r="G12" s="9" t="str">
        <f>事業所一覧!G452</f>
        <v>株式会社スイートピー</v>
      </c>
      <c r="H12" s="10">
        <f>事業所一覧!H452</f>
        <v>0</v>
      </c>
      <c r="I12" s="10">
        <f>事業所一覧!I452</f>
        <v>0</v>
      </c>
      <c r="J12" s="10">
        <f>事業所一覧!J452</f>
        <v>0</v>
      </c>
      <c r="K12" s="10" t="str">
        <f>事業所一覧!K452</f>
        <v>●</v>
      </c>
      <c r="L12" s="10">
        <f>事業所一覧!L452</f>
        <v>10</v>
      </c>
      <c r="M12" s="10">
        <f>事業所一覧!M452</f>
        <v>0</v>
      </c>
      <c r="N12" s="21">
        <f>事業所一覧!N452</f>
        <v>0</v>
      </c>
    </row>
    <row r="13" spans="1:53" ht="30" customHeight="1" x14ac:dyDescent="0.2">
      <c r="A13" s="10">
        <f>事業所一覧!A453</f>
        <v>2750520237</v>
      </c>
      <c r="B13" s="9" t="str">
        <f>事業所一覧!B453</f>
        <v>児童発達支援・放課後等デイサービスドレミ</v>
      </c>
      <c r="C13" s="10" t="str">
        <f>事業所一覧!C453</f>
        <v>0725-43-5555</v>
      </c>
      <c r="D13" s="10" t="str">
        <f>事業所一覧!D453</f>
        <v>0725-44-5656</v>
      </c>
      <c r="E13" s="10" t="str">
        <f>事業所一覧!E453</f>
        <v>594-0003</v>
      </c>
      <c r="F13" s="9" t="str">
        <f>事業所一覧!F453</f>
        <v>和泉市太町24番地１</v>
      </c>
      <c r="G13" s="9" t="str">
        <f>事業所一覧!G453</f>
        <v>株式会社トップケアサービス</v>
      </c>
      <c r="H13" s="10" t="str">
        <f>事業所一覧!H453</f>
        <v>●</v>
      </c>
      <c r="I13" s="10">
        <f>事業所一覧!I453</f>
        <v>10</v>
      </c>
      <c r="J13" s="10">
        <f>事業所一覧!J453</f>
        <v>0</v>
      </c>
      <c r="K13" s="10" t="str">
        <f>事業所一覧!K453</f>
        <v>●</v>
      </c>
      <c r="L13" s="10">
        <f>事業所一覧!L453</f>
        <v>10</v>
      </c>
      <c r="M13" s="10">
        <f>事業所一覧!M453</f>
        <v>0</v>
      </c>
      <c r="N13" s="21">
        <f>事業所一覧!N453</f>
        <v>0</v>
      </c>
    </row>
    <row r="14" spans="1:53" ht="30" customHeight="1" x14ac:dyDescent="0.2">
      <c r="A14" s="10">
        <f>事業所一覧!A454</f>
        <v>2750520278</v>
      </c>
      <c r="B14" s="9" t="str">
        <f>事業所一覧!B454</f>
        <v>フェアリーテイル</v>
      </c>
      <c r="C14" s="10" t="str">
        <f>事業所一覧!C454</f>
        <v>0725-38-7725</v>
      </c>
      <c r="D14" s="10" t="str">
        <f>事業所一覧!D454</f>
        <v>0725-38-7725</v>
      </c>
      <c r="E14" s="10" t="str">
        <f>事業所一覧!E454</f>
        <v>594-0076</v>
      </c>
      <c r="F14" s="9" t="str">
        <f>事業所一覧!F454</f>
        <v>和泉市肥子町二丁目５番54号サラスバティ肥子１階Ｄ号</v>
      </c>
      <c r="G14" s="9" t="str">
        <f>事業所一覧!G454</f>
        <v>株式会社キーポイント</v>
      </c>
      <c r="H14" s="10" t="str">
        <f>事業所一覧!H454</f>
        <v>●</v>
      </c>
      <c r="I14" s="10">
        <f>事業所一覧!I454</f>
        <v>10</v>
      </c>
      <c r="J14" s="10">
        <f>事業所一覧!J454</f>
        <v>0</v>
      </c>
      <c r="K14" s="10" t="str">
        <f>事業所一覧!K454</f>
        <v>●</v>
      </c>
      <c r="L14" s="10">
        <f>事業所一覧!L454</f>
        <v>10</v>
      </c>
      <c r="M14" s="10">
        <f>事業所一覧!M454</f>
        <v>0</v>
      </c>
      <c r="N14" s="21">
        <f>事業所一覧!N454</f>
        <v>0</v>
      </c>
    </row>
    <row r="15" spans="1:53" ht="30" customHeight="1" x14ac:dyDescent="0.2">
      <c r="A15" s="10">
        <f>事業所一覧!A455</f>
        <v>2750520310</v>
      </c>
      <c r="B15" s="9" t="str">
        <f>事業所一覧!B455</f>
        <v>音楽療育おとゆいキッズ</v>
      </c>
      <c r="C15" s="10" t="str">
        <f>事業所一覧!C455</f>
        <v>0725-53-1066</v>
      </c>
      <c r="D15" s="10" t="str">
        <f>事業所一覧!D455</f>
        <v>0725-53-1066</v>
      </c>
      <c r="E15" s="10" t="str">
        <f>事業所一覧!E455</f>
        <v>594-1155</v>
      </c>
      <c r="F15" s="9" t="str">
        <f>事業所一覧!F455</f>
        <v>和泉市緑ケ丘一丁目９番８号</v>
      </c>
      <c r="G15" s="9" t="str">
        <f>事業所一覧!G455</f>
        <v>特定非営利活動法人音楽サポートネット音結</v>
      </c>
      <c r="H15" s="10" t="str">
        <f>事業所一覧!H455</f>
        <v>●</v>
      </c>
      <c r="I15" s="10">
        <f>事業所一覧!I455</f>
        <v>10</v>
      </c>
      <c r="J15" s="10">
        <f>事業所一覧!J455</f>
        <v>0</v>
      </c>
      <c r="K15" s="10" t="str">
        <f>事業所一覧!K455</f>
        <v>●</v>
      </c>
      <c r="L15" s="10">
        <f>事業所一覧!L455</f>
        <v>10</v>
      </c>
      <c r="M15" s="10">
        <f>事業所一覧!M455</f>
        <v>0</v>
      </c>
      <c r="N15" s="21">
        <f>事業所一覧!N455</f>
        <v>0</v>
      </c>
    </row>
    <row r="16" spans="1:53" ht="30" customHeight="1" x14ac:dyDescent="0.2">
      <c r="A16" s="10">
        <f>事業所一覧!A456</f>
        <v>2750520336</v>
      </c>
      <c r="B16" s="9" t="str">
        <f>事業所一覧!B456</f>
        <v>スマイル</v>
      </c>
      <c r="C16" s="10" t="str">
        <f>事業所一覧!C456</f>
        <v>0725-40-2525</v>
      </c>
      <c r="D16" s="10" t="str">
        <f>事業所一覧!D456</f>
        <v>0725-40-2526</v>
      </c>
      <c r="E16" s="10" t="str">
        <f>事業所一覧!E456</f>
        <v>594-0064</v>
      </c>
      <c r="F16" s="9" t="str">
        <f>事業所一覧!F456</f>
        <v>和泉市寺門町一丁目１番５号</v>
      </c>
      <c r="G16" s="9" t="str">
        <f>事業所一覧!G456</f>
        <v>株式会社Ｍｅｒｒｙ</v>
      </c>
      <c r="H16" s="10" t="str">
        <f>事業所一覧!H456</f>
        <v>●</v>
      </c>
      <c r="I16" s="10">
        <f>事業所一覧!I456</f>
        <v>10</v>
      </c>
      <c r="J16" s="10">
        <f>事業所一覧!J456</f>
        <v>0</v>
      </c>
      <c r="K16" s="10" t="str">
        <f>事業所一覧!K456</f>
        <v>●</v>
      </c>
      <c r="L16" s="10">
        <f>事業所一覧!L456</f>
        <v>10</v>
      </c>
      <c r="M16" s="10">
        <f>事業所一覧!M456</f>
        <v>0</v>
      </c>
      <c r="N16" s="21">
        <f>事業所一覧!N456</f>
        <v>0</v>
      </c>
    </row>
    <row r="17" spans="1:14" ht="30" customHeight="1" x14ac:dyDescent="0.2">
      <c r="A17" s="10">
        <f>事業所一覧!A457</f>
        <v>2750520377</v>
      </c>
      <c r="B17" s="9" t="str">
        <f>事業所一覧!B457</f>
        <v>放課後等デイサービスなういずみ</v>
      </c>
      <c r="C17" s="10" t="str">
        <f>事業所一覧!C457</f>
        <v>072-590-4900</v>
      </c>
      <c r="D17" s="10" t="str">
        <f>事業所一覧!D457</f>
        <v>072-590-4899</v>
      </c>
      <c r="E17" s="10" t="str">
        <f>事業所一覧!E457</f>
        <v>594-0071</v>
      </c>
      <c r="F17" s="9" t="str">
        <f>事業所一覧!F457</f>
        <v>和泉市府中町七丁目２番５号</v>
      </c>
      <c r="G17" s="9" t="str">
        <f>事業所一覧!G457</f>
        <v>株式会社晴友</v>
      </c>
      <c r="H17" s="10" t="str">
        <f>事業所一覧!H457</f>
        <v>●</v>
      </c>
      <c r="I17" s="10">
        <f>事業所一覧!I457</f>
        <v>10</v>
      </c>
      <c r="J17" s="10">
        <f>事業所一覧!J457</f>
        <v>0</v>
      </c>
      <c r="K17" s="10" t="str">
        <f>事業所一覧!K457</f>
        <v>●</v>
      </c>
      <c r="L17" s="10">
        <f>事業所一覧!L457</f>
        <v>10</v>
      </c>
      <c r="M17" s="10">
        <f>事業所一覧!M457</f>
        <v>0</v>
      </c>
      <c r="N17" s="21">
        <f>事業所一覧!N457</f>
        <v>0</v>
      </c>
    </row>
    <row r="18" spans="1:14" ht="30" customHeight="1" x14ac:dyDescent="0.2">
      <c r="A18" s="10">
        <f>事業所一覧!A458</f>
        <v>2750520385</v>
      </c>
      <c r="B18" s="9" t="str">
        <f>事業所一覧!B458</f>
        <v>ここあ</v>
      </c>
      <c r="C18" s="10" t="str">
        <f>事業所一覧!C458</f>
        <v>0725-43-8801</v>
      </c>
      <c r="D18" s="10" t="str">
        <f>事業所一覧!D458</f>
        <v>0725-43-8802</v>
      </c>
      <c r="E18" s="10" t="str">
        <f>事業所一覧!E458</f>
        <v>594-0082</v>
      </c>
      <c r="F18" s="9" t="str">
        <f>事業所一覧!F458</f>
        <v>和泉市富秋町一丁目４番43号</v>
      </c>
      <c r="G18" s="9" t="str">
        <f>事業所一覧!G458</f>
        <v>ＳＥＩＷＡ　Ｍｅｄｉｃａｌ株式会社</v>
      </c>
      <c r="H18" s="10" t="str">
        <f>事業所一覧!H458</f>
        <v>☆</v>
      </c>
      <c r="I18" s="10">
        <f>事業所一覧!I458</f>
        <v>5</v>
      </c>
      <c r="J18" s="10">
        <f>事業所一覧!J458</f>
        <v>0</v>
      </c>
      <c r="K18" s="10" t="str">
        <f>事業所一覧!K458</f>
        <v>☆</v>
      </c>
      <c r="L18" s="10">
        <f>事業所一覧!L458</f>
        <v>5</v>
      </c>
      <c r="M18" s="10">
        <f>事業所一覧!M458</f>
        <v>0</v>
      </c>
      <c r="N18" s="21">
        <f>事業所一覧!N458</f>
        <v>0</v>
      </c>
    </row>
    <row r="19" spans="1:14" ht="30" customHeight="1" x14ac:dyDescent="0.2">
      <c r="A19" s="10">
        <f>事業所一覧!A459</f>
        <v>2750520393</v>
      </c>
      <c r="B19" s="9" t="str">
        <f>事業所一覧!B459</f>
        <v>運動療育ＦＣのあ泉北和泉</v>
      </c>
      <c r="C19" s="10" t="str">
        <f>事業所一覧!C459</f>
        <v>0725-99-8810</v>
      </c>
      <c r="D19" s="10" t="str">
        <f>事業所一覧!D459</f>
        <v>0725-99-8810</v>
      </c>
      <c r="E19" s="10" t="str">
        <f>事業所一覧!E459</f>
        <v>594-0065</v>
      </c>
      <c r="F19" s="9" t="str">
        <f>事業所一覧!F459</f>
        <v>和泉市観音寺町877番１号</v>
      </c>
      <c r="G19" s="9" t="str">
        <f>事業所一覧!G459</f>
        <v>株式会社のあ</v>
      </c>
      <c r="H19" s="10" t="str">
        <f>事業所一覧!H459</f>
        <v>●</v>
      </c>
      <c r="I19" s="10">
        <f>事業所一覧!I459</f>
        <v>10</v>
      </c>
      <c r="J19" s="10">
        <f>事業所一覧!J459</f>
        <v>0</v>
      </c>
      <c r="K19" s="10" t="str">
        <f>事業所一覧!K459</f>
        <v>●</v>
      </c>
      <c r="L19" s="10">
        <f>事業所一覧!L459</f>
        <v>10</v>
      </c>
      <c r="M19" s="10">
        <f>事業所一覧!M459</f>
        <v>0</v>
      </c>
      <c r="N19" s="21">
        <f>事業所一覧!N459</f>
        <v>0</v>
      </c>
    </row>
    <row r="20" spans="1:14" ht="30" customHeight="1" x14ac:dyDescent="0.2">
      <c r="A20" s="10">
        <f>事業所一覧!A460</f>
        <v>2750520401</v>
      </c>
      <c r="B20" s="9" t="str">
        <f>事業所一覧!B460</f>
        <v>療育サポートセンターわおん</v>
      </c>
      <c r="C20" s="10" t="str">
        <f>事業所一覧!C460</f>
        <v>0725-56-4030</v>
      </c>
      <c r="D20" s="10" t="str">
        <f>事業所一覧!D460</f>
        <v>0725-56-4031</v>
      </c>
      <c r="E20" s="10" t="str">
        <f>事業所一覧!E460</f>
        <v>594-1111</v>
      </c>
      <c r="F20" s="9" t="str">
        <f>事業所一覧!F460</f>
        <v>和泉市光明台三丁目２番　第101号棟第105号室</v>
      </c>
      <c r="G20" s="9" t="str">
        <f>事業所一覧!G460</f>
        <v>一般社団法人わおん</v>
      </c>
      <c r="H20" s="10" t="str">
        <f>事業所一覧!H460</f>
        <v>●</v>
      </c>
      <c r="I20" s="10">
        <f>事業所一覧!I460</f>
        <v>10</v>
      </c>
      <c r="J20" s="10">
        <f>事業所一覧!J460</f>
        <v>0</v>
      </c>
      <c r="K20" s="10" t="str">
        <f>事業所一覧!K460</f>
        <v>●</v>
      </c>
      <c r="L20" s="10">
        <f>事業所一覧!L460</f>
        <v>10</v>
      </c>
      <c r="M20" s="10" t="str">
        <f>事業所一覧!M460</f>
        <v>●</v>
      </c>
      <c r="N20" s="21">
        <f>事業所一覧!N460</f>
        <v>0</v>
      </c>
    </row>
    <row r="21" spans="1:14" ht="30" customHeight="1" x14ac:dyDescent="0.2">
      <c r="A21" s="10">
        <f>事業所一覧!A461</f>
        <v>2750520443</v>
      </c>
      <c r="B21" s="9" t="str">
        <f>事業所一覧!B461</f>
        <v>児童発達支援・放課後等デイサービスそら</v>
      </c>
      <c r="C21" s="10" t="str">
        <f>事業所一覧!C461</f>
        <v>0725-40-3515</v>
      </c>
      <c r="D21" s="10" t="str">
        <f>事業所一覧!D461</f>
        <v>0725-40-3516</v>
      </c>
      <c r="E21" s="10" t="str">
        <f>事業所一覧!E461</f>
        <v>594-0071</v>
      </c>
      <c r="F21" s="9" t="str">
        <f>事業所一覧!F461</f>
        <v>和泉市府中町八丁目４番22号２階</v>
      </c>
      <c r="G21" s="9" t="str">
        <f>事業所一覧!G461</f>
        <v>株式会社まほろば</v>
      </c>
      <c r="H21" s="10" t="str">
        <f>事業所一覧!H461</f>
        <v>●</v>
      </c>
      <c r="I21" s="10">
        <f>事業所一覧!I461</f>
        <v>10</v>
      </c>
      <c r="J21" s="10">
        <f>事業所一覧!J461</f>
        <v>0</v>
      </c>
      <c r="K21" s="10" t="str">
        <f>事業所一覧!K461</f>
        <v>●</v>
      </c>
      <c r="L21" s="10">
        <f>事業所一覧!L461</f>
        <v>10</v>
      </c>
      <c r="M21" s="10">
        <f>事業所一覧!M461</f>
        <v>0</v>
      </c>
      <c r="N21" s="21">
        <f>事業所一覧!N461</f>
        <v>0</v>
      </c>
    </row>
    <row r="22" spans="1:14" ht="30" customHeight="1" x14ac:dyDescent="0.2">
      <c r="A22" s="10">
        <f>事業所一覧!A462</f>
        <v>2750520450</v>
      </c>
      <c r="B22" s="9" t="str">
        <f>事業所一覧!B462</f>
        <v>どんぐりの樹</v>
      </c>
      <c r="C22" s="10" t="str">
        <f>事業所一覧!C462</f>
        <v>0725-54-1147</v>
      </c>
      <c r="D22" s="10" t="str">
        <f>事業所一覧!D462</f>
        <v>0725-34-0511</v>
      </c>
      <c r="E22" s="10" t="str">
        <f>事業所一覧!E462</f>
        <v>594-0042</v>
      </c>
      <c r="F22" s="9" t="str">
        <f>事業所一覧!F462</f>
        <v>和泉市箕形町四丁目２番35号</v>
      </c>
      <c r="G22" s="9" t="str">
        <f>事業所一覧!G462</f>
        <v>有限会社ケアテック</v>
      </c>
      <c r="H22" s="10" t="str">
        <f>事業所一覧!H462</f>
        <v>●</v>
      </c>
      <c r="I22" s="10">
        <f>事業所一覧!I462</f>
        <v>10</v>
      </c>
      <c r="J22" s="10">
        <f>事業所一覧!J462</f>
        <v>0</v>
      </c>
      <c r="K22" s="10" t="str">
        <f>事業所一覧!K462</f>
        <v>●</v>
      </c>
      <c r="L22" s="10">
        <f>事業所一覧!L462</f>
        <v>10</v>
      </c>
      <c r="M22" s="10">
        <f>事業所一覧!M462</f>
        <v>0</v>
      </c>
      <c r="N22" s="21">
        <f>事業所一覧!N462</f>
        <v>0</v>
      </c>
    </row>
    <row r="23" spans="1:14" ht="30" customHeight="1" x14ac:dyDescent="0.2">
      <c r="A23" s="10">
        <f>事業所一覧!A463</f>
        <v>2750520484</v>
      </c>
      <c r="B23" s="9" t="str">
        <f>事業所一覧!B463</f>
        <v>ジャンプ</v>
      </c>
      <c r="C23" s="10" t="str">
        <f>事業所一覧!C463</f>
        <v>0725-99-8641</v>
      </c>
      <c r="D23" s="10" t="str">
        <f>事業所一覧!D463</f>
        <v>0725-99-8642</v>
      </c>
      <c r="E23" s="10" t="str">
        <f>事業所一覧!E463</f>
        <v>594-0022</v>
      </c>
      <c r="F23" s="9" t="str">
        <f>事業所一覧!F463</f>
        <v>和泉市黒鳥町一丁目18番７号</v>
      </c>
      <c r="G23" s="9" t="str">
        <f>事業所一覧!G463</f>
        <v>株式会社ＪＵＭＰ</v>
      </c>
      <c r="H23" s="10" t="str">
        <f>事業所一覧!H463</f>
        <v>●</v>
      </c>
      <c r="I23" s="10">
        <f>事業所一覧!I463</f>
        <v>10</v>
      </c>
      <c r="J23" s="10">
        <f>事業所一覧!J463</f>
        <v>0</v>
      </c>
      <c r="K23" s="10" t="str">
        <f>事業所一覧!K463</f>
        <v>●</v>
      </c>
      <c r="L23" s="10">
        <f>事業所一覧!L463</f>
        <v>10</v>
      </c>
      <c r="M23" s="10" t="str">
        <f>事業所一覧!M463</f>
        <v>●</v>
      </c>
      <c r="N23" s="21">
        <f>事業所一覧!N463</f>
        <v>0</v>
      </c>
    </row>
    <row r="24" spans="1:14" ht="30" customHeight="1" x14ac:dyDescent="0.2">
      <c r="A24" s="10">
        <f>事業所一覧!A464</f>
        <v>2750520500</v>
      </c>
      <c r="B24" s="9" t="str">
        <f>事業所一覧!B464</f>
        <v>ちびっこBA-NA</v>
      </c>
      <c r="C24" s="10" t="str">
        <f>事業所一覧!C464</f>
        <v>0725-51-7333</v>
      </c>
      <c r="D24" s="10" t="str">
        <f>事業所一覧!D464</f>
        <v>0725-51-7336</v>
      </c>
      <c r="E24" s="10" t="str">
        <f>事業所一覧!E464</f>
        <v>594-0074</v>
      </c>
      <c r="F24" s="9" t="str">
        <f>事業所一覧!F464</f>
        <v>和泉市小田町二丁目１番31号</v>
      </c>
      <c r="G24" s="9" t="str">
        <f>事業所一覧!G464</f>
        <v>社会福祉法人嘉舟会</v>
      </c>
      <c r="H24" s="10" t="str">
        <f>事業所一覧!H464</f>
        <v>☆</v>
      </c>
      <c r="I24" s="10">
        <f>事業所一覧!I464</f>
        <v>7</v>
      </c>
      <c r="J24" s="10">
        <f>事業所一覧!J464</f>
        <v>0</v>
      </c>
      <c r="K24" s="10" t="str">
        <f>事業所一覧!K464</f>
        <v>☆</v>
      </c>
      <c r="L24" s="10">
        <f>事業所一覧!L464</f>
        <v>7</v>
      </c>
      <c r="M24" s="10">
        <f>事業所一覧!M464</f>
        <v>0</v>
      </c>
      <c r="N24" s="21">
        <f>事業所一覧!N464</f>
        <v>0</v>
      </c>
    </row>
    <row r="25" spans="1:14" ht="30" customHeight="1" x14ac:dyDescent="0.2">
      <c r="A25" s="10">
        <f>事業所一覧!A465</f>
        <v>2750520518</v>
      </c>
      <c r="B25" s="9" t="str">
        <f>事業所一覧!B465</f>
        <v>就労準備型放課後等デイサービス　自由帳　池田下</v>
      </c>
      <c r="C25" s="10" t="str">
        <f>事業所一覧!C465</f>
        <v>080-4492-2953</v>
      </c>
      <c r="D25" s="10" t="str">
        <f>事業所一覧!D465</f>
        <v>072-344-5278</v>
      </c>
      <c r="E25" s="10" t="str">
        <f>事業所一覧!E465</f>
        <v>594-0032</v>
      </c>
      <c r="F25" s="9" t="str">
        <f>事業所一覧!F465</f>
        <v>和泉市池田下町2016－１</v>
      </c>
      <c r="G25" s="9" t="str">
        <f>事業所一覧!G465</f>
        <v>Smm株式会社</v>
      </c>
      <c r="H25" s="10">
        <f>事業所一覧!H465</f>
        <v>0</v>
      </c>
      <c r="I25" s="10">
        <f>事業所一覧!I465</f>
        <v>0</v>
      </c>
      <c r="J25" s="10">
        <f>事業所一覧!J465</f>
        <v>0</v>
      </c>
      <c r="K25" s="10" t="str">
        <f>事業所一覧!K465</f>
        <v>●</v>
      </c>
      <c r="L25" s="10">
        <f>事業所一覧!L465</f>
        <v>10</v>
      </c>
      <c r="M25" s="10">
        <f>事業所一覧!M465</f>
        <v>0</v>
      </c>
      <c r="N25" s="21">
        <f>事業所一覧!N465</f>
        <v>0</v>
      </c>
    </row>
    <row r="26" spans="1:14" ht="30" customHeight="1" x14ac:dyDescent="0.2">
      <c r="A26" s="10">
        <f>事業所一覧!A466</f>
        <v>2750520542</v>
      </c>
      <c r="B26" s="9" t="str">
        <f>事業所一覧!B466</f>
        <v>放課後等デイサービス　フォース</v>
      </c>
      <c r="C26" s="10" t="str">
        <f>事業所一覧!C466</f>
        <v>0725-58-7450</v>
      </c>
      <c r="D26" s="10" t="str">
        <f>事業所一覧!D466</f>
        <v>0725-58-7451</v>
      </c>
      <c r="E26" s="10" t="str">
        <f>事業所一覧!E466</f>
        <v>594-0071</v>
      </c>
      <c r="F26" s="9" t="str">
        <f>事業所一覧!F466</f>
        <v>和泉市府中町四丁目２番15号</v>
      </c>
      <c r="G26" s="9" t="str">
        <f>事業所一覧!G466</f>
        <v>TR合同会社</v>
      </c>
      <c r="H26" s="10">
        <f>事業所一覧!H466</f>
        <v>0</v>
      </c>
      <c r="I26" s="10">
        <f>事業所一覧!I466</f>
        <v>0</v>
      </c>
      <c r="J26" s="10">
        <f>事業所一覧!J466</f>
        <v>0</v>
      </c>
      <c r="K26" s="10" t="str">
        <f>事業所一覧!K466</f>
        <v>●</v>
      </c>
      <c r="L26" s="10">
        <f>事業所一覧!L466</f>
        <v>10</v>
      </c>
      <c r="M26" s="10">
        <f>事業所一覧!M466</f>
        <v>0</v>
      </c>
      <c r="N26" s="21">
        <f>事業所一覧!N466</f>
        <v>0</v>
      </c>
    </row>
    <row r="27" spans="1:14" ht="30" customHeight="1" x14ac:dyDescent="0.2">
      <c r="A27" s="10">
        <f>事業所一覧!A467</f>
        <v>2750520559</v>
      </c>
      <c r="B27" s="9" t="str">
        <f>事業所一覧!B467</f>
        <v>スマイルぷらす</v>
      </c>
      <c r="C27" s="10" t="str">
        <f>事業所一覧!C467</f>
        <v>0725-46-2535</v>
      </c>
      <c r="D27" s="10" t="str">
        <f>事業所一覧!D467</f>
        <v>0725-46-2536</v>
      </c>
      <c r="E27" s="10" t="str">
        <f>事業所一覧!E467</f>
        <v>594-0073</v>
      </c>
      <c r="F27" s="9" t="str">
        <f>事業所一覧!F467</f>
        <v>和泉市和気町三丁目３番30号</v>
      </c>
      <c r="G27" s="9" t="str">
        <f>事業所一覧!G467</f>
        <v>株式会社Ｍｅｒｒｙ</v>
      </c>
      <c r="H27" s="10" t="str">
        <f>事業所一覧!H467</f>
        <v>●</v>
      </c>
      <c r="I27" s="10">
        <f>事業所一覧!I467</f>
        <v>10</v>
      </c>
      <c r="J27" s="10">
        <f>事業所一覧!J467</f>
        <v>0</v>
      </c>
      <c r="K27" s="10" t="str">
        <f>事業所一覧!K467</f>
        <v>●</v>
      </c>
      <c r="L27" s="10">
        <f>事業所一覧!L467</f>
        <v>10</v>
      </c>
      <c r="M27" s="10" t="str">
        <f>事業所一覧!M467</f>
        <v>●</v>
      </c>
      <c r="N27" s="21">
        <f>事業所一覧!N467</f>
        <v>0</v>
      </c>
    </row>
    <row r="28" spans="1:14" ht="30" customHeight="1" x14ac:dyDescent="0.2">
      <c r="A28" s="10">
        <f>事業所一覧!A468</f>
        <v>2750520575</v>
      </c>
      <c r="B28" s="9" t="str">
        <f>事業所一覧!B468</f>
        <v>PepABeat</v>
      </c>
      <c r="C28" s="10" t="str">
        <f>事業所一覧!C468</f>
        <v>050-8881-4810</v>
      </c>
      <c r="D28" s="10" t="str">
        <f>事業所一覧!D468</f>
        <v>050-8881-4811</v>
      </c>
      <c r="E28" s="10" t="str">
        <f>事業所一覧!E468</f>
        <v>594-0073</v>
      </c>
      <c r="F28" s="9" t="str">
        <f>事業所一覧!F468</f>
        <v>和泉市和気町二丁目3番7号朝日プラザシティ・サザンパーク商業棟１F</v>
      </c>
      <c r="G28" s="9" t="str">
        <f>事業所一覧!G468</f>
        <v>合同会社grandA'stage</v>
      </c>
      <c r="H28" s="10" t="str">
        <f>事業所一覧!H468</f>
        <v>●</v>
      </c>
      <c r="I28" s="10">
        <f>事業所一覧!I468</f>
        <v>10</v>
      </c>
      <c r="J28" s="10">
        <f>事業所一覧!J468</f>
        <v>0</v>
      </c>
      <c r="K28" s="10" t="str">
        <f>事業所一覧!K468</f>
        <v>●</v>
      </c>
      <c r="L28" s="10">
        <f>事業所一覧!L468</f>
        <v>10</v>
      </c>
      <c r="M28" s="10">
        <f>事業所一覧!M468</f>
        <v>0</v>
      </c>
      <c r="N28" s="21">
        <f>事業所一覧!N468</f>
        <v>0</v>
      </c>
    </row>
    <row r="29" spans="1:14" ht="30" customHeight="1" x14ac:dyDescent="0.2">
      <c r="A29" s="10">
        <f>事業所一覧!A469</f>
        <v>2750520609</v>
      </c>
      <c r="B29" s="9" t="str">
        <f>事業所一覧!B469</f>
        <v>はぐハウスⅢ</v>
      </c>
      <c r="C29" s="10" t="str">
        <f>事業所一覧!C469</f>
        <v>0725-41-0089</v>
      </c>
      <c r="D29" s="10" t="str">
        <f>事業所一覧!D469</f>
        <v>0725-41-0099</v>
      </c>
      <c r="E29" s="10" t="str">
        <f>事業所一覧!E469</f>
        <v>594-0052</v>
      </c>
      <c r="F29" s="9" t="str">
        <f>事業所一覧!F469</f>
        <v>和泉市阪本町17番1号</v>
      </c>
      <c r="G29" s="9" t="str">
        <f>事業所一覧!G469</f>
        <v>ＩＯＳメディカルケア株式会社</v>
      </c>
      <c r="H29" s="10" t="str">
        <f>事業所一覧!H469</f>
        <v>☆</v>
      </c>
      <c r="I29" s="10">
        <f>事業所一覧!I469</f>
        <v>5</v>
      </c>
      <c r="J29" s="10">
        <f>事業所一覧!J469</f>
        <v>0</v>
      </c>
      <c r="K29" s="10" t="str">
        <f>事業所一覧!K469</f>
        <v>☆</v>
      </c>
      <c r="L29" s="10">
        <f>事業所一覧!L469</f>
        <v>5</v>
      </c>
      <c r="M29" s="10">
        <f>事業所一覧!M469</f>
        <v>0</v>
      </c>
      <c r="N29" s="21">
        <f>事業所一覧!N469</f>
        <v>0</v>
      </c>
    </row>
    <row r="30" spans="1:14" ht="30" customHeight="1" x14ac:dyDescent="0.2">
      <c r="A30" s="10">
        <f>事業所一覧!A470</f>
        <v>2750520617</v>
      </c>
      <c r="B30" s="9" t="str">
        <f>事業所一覧!B470</f>
        <v>アイアムいずみ</v>
      </c>
      <c r="C30" s="10" t="str">
        <f>事業所一覧!C470</f>
        <v>072-558-7845</v>
      </c>
      <c r="D30" s="10" t="str">
        <f>事業所一覧!D470</f>
        <v>072-558-7846</v>
      </c>
      <c r="E30" s="10" t="str">
        <f>事業所一覧!E470</f>
        <v>594-1156</v>
      </c>
      <c r="F30" s="9" t="str">
        <f>事業所一覧!F470</f>
        <v>和泉市内田町四丁目３番11号</v>
      </c>
      <c r="G30" s="9" t="str">
        <f>事業所一覧!G470</f>
        <v>株式会社アイアム</v>
      </c>
      <c r="H30" s="10" t="str">
        <f>事業所一覧!H470</f>
        <v>●</v>
      </c>
      <c r="I30" s="10">
        <f>事業所一覧!I470</f>
        <v>10</v>
      </c>
      <c r="J30" s="10">
        <f>事業所一覧!J470</f>
        <v>0</v>
      </c>
      <c r="K30" s="10" t="str">
        <f>事業所一覧!K470</f>
        <v>●</v>
      </c>
      <c r="L30" s="10">
        <f>事業所一覧!L470</f>
        <v>10</v>
      </c>
      <c r="M30" s="10">
        <f>事業所一覧!M470</f>
        <v>0</v>
      </c>
      <c r="N30" s="21">
        <f>事業所一覧!N470</f>
        <v>0</v>
      </c>
    </row>
    <row r="31" spans="1:14" ht="30" customHeight="1" x14ac:dyDescent="0.2">
      <c r="A31" s="10">
        <f>事業所一覧!A471</f>
        <v>2750520625</v>
      </c>
      <c r="B31" s="9" t="str">
        <f>事業所一覧!B471</f>
        <v>ポップコーン</v>
      </c>
      <c r="C31" s="10" t="str">
        <f>事業所一覧!C471</f>
        <v>0725-38-8805</v>
      </c>
      <c r="D31" s="10" t="str">
        <f>事業所一覧!D471</f>
        <v>0725-26-0930</v>
      </c>
      <c r="E31" s="10" t="str">
        <f>事業所一覧!E471</f>
        <v>594-0021</v>
      </c>
      <c r="F31" s="9" t="str">
        <f>事業所一覧!F471</f>
        <v>和泉市山荘町二丁目11番26号</v>
      </c>
      <c r="G31" s="9" t="str">
        <f>事業所一覧!G471</f>
        <v>合同会社　あすなろ</v>
      </c>
      <c r="H31" s="10" t="str">
        <f>事業所一覧!H471</f>
        <v>●</v>
      </c>
      <c r="I31" s="10">
        <f>事業所一覧!I471</f>
        <v>10</v>
      </c>
      <c r="J31" s="10">
        <f>事業所一覧!J471</f>
        <v>0</v>
      </c>
      <c r="K31" s="10" t="str">
        <f>事業所一覧!K471</f>
        <v>●</v>
      </c>
      <c r="L31" s="10">
        <f>事業所一覧!L471</f>
        <v>10</v>
      </c>
      <c r="M31" s="10">
        <f>事業所一覧!M471</f>
        <v>0</v>
      </c>
      <c r="N31" s="21">
        <f>事業所一覧!N471</f>
        <v>0</v>
      </c>
    </row>
    <row r="32" spans="1:14" ht="28.5" customHeight="1" x14ac:dyDescent="0.2">
      <c r="A32" s="10">
        <f>事業所一覧!A472</f>
        <v>2750520633</v>
      </c>
      <c r="B32" s="9" t="str">
        <f>事業所一覧!B472</f>
        <v>放課後等デイサービス　ウィズ・ユー光明池</v>
      </c>
      <c r="C32" s="10" t="str">
        <f>事業所一覧!C472</f>
        <v>0725-50-0331</v>
      </c>
      <c r="D32" s="10" t="str">
        <f>事業所一覧!D472</f>
        <v>0725-50-0332</v>
      </c>
      <c r="E32" s="10" t="str">
        <f>事業所一覧!E472</f>
        <v>594-0031</v>
      </c>
      <c r="F32" s="9" t="str">
        <f>事業所一覧!F472</f>
        <v>和泉市伏屋町五丁目２番14号　ロイヤルビル２Ｆ</v>
      </c>
      <c r="G32" s="9" t="str">
        <f>事業所一覧!G472</f>
        <v>株式会社東文堂書店</v>
      </c>
      <c r="H32" s="10" t="str">
        <f>事業所一覧!H472</f>
        <v>●</v>
      </c>
      <c r="I32" s="10">
        <f>事業所一覧!I472</f>
        <v>10</v>
      </c>
      <c r="J32" s="10">
        <f>事業所一覧!J472</f>
        <v>0</v>
      </c>
      <c r="K32" s="10" t="str">
        <f>事業所一覧!K472</f>
        <v>●</v>
      </c>
      <c r="L32" s="10">
        <f>事業所一覧!L472</f>
        <v>10</v>
      </c>
      <c r="M32" s="10">
        <f>事業所一覧!M472</f>
        <v>0</v>
      </c>
      <c r="N32" s="21">
        <f>事業所一覧!N472</f>
        <v>0</v>
      </c>
    </row>
    <row r="33" spans="1:14" ht="30" customHeight="1" x14ac:dyDescent="0.2">
      <c r="A33" s="10">
        <f>事業所一覧!A473</f>
        <v>2750520666</v>
      </c>
      <c r="B33" s="9" t="str">
        <f>事業所一覧!B473</f>
        <v>放課後等デイサービス　はねるん</v>
      </c>
      <c r="C33" s="10" t="str">
        <f>事業所一覧!C473</f>
        <v>０７２５－５５－６６６１</v>
      </c>
      <c r="D33" s="10" t="str">
        <f>事業所一覧!D473</f>
        <v>０７２５－５５－６６６９</v>
      </c>
      <c r="E33" s="10" t="str">
        <f>事業所一覧!E473</f>
        <v>５６９－００４１</v>
      </c>
      <c r="F33" s="9" t="str">
        <f>事業所一覧!F473</f>
        <v>和泉市いぶき野三丁目３番２号</v>
      </c>
      <c r="G33" s="9" t="str">
        <f>事業所一覧!G473</f>
        <v>株式会社フジワラ</v>
      </c>
      <c r="H33" s="10">
        <f>事業所一覧!H473</f>
        <v>0</v>
      </c>
      <c r="I33" s="10">
        <f>事業所一覧!I473</f>
        <v>0</v>
      </c>
      <c r="J33" s="10">
        <f>事業所一覧!J473</f>
        <v>0</v>
      </c>
      <c r="K33" s="10" t="str">
        <f>事業所一覧!K473</f>
        <v>●</v>
      </c>
      <c r="L33" s="10">
        <f>事業所一覧!L473</f>
        <v>10</v>
      </c>
      <c r="M33" s="10">
        <f>事業所一覧!M473</f>
        <v>0</v>
      </c>
      <c r="N33" s="21">
        <f>事業所一覧!N473</f>
        <v>0</v>
      </c>
    </row>
    <row r="34" spans="1:14" ht="30" customHeight="1" x14ac:dyDescent="0.2">
      <c r="A34" s="10">
        <f>事業所一覧!A474</f>
        <v>2750520674</v>
      </c>
      <c r="B34" s="9" t="str">
        <f>事業所一覧!B474</f>
        <v>リハこどもデイ　ライラック</v>
      </c>
      <c r="C34" s="10" t="str">
        <f>事業所一覧!C474</f>
        <v>0725-24-9092</v>
      </c>
      <c r="D34" s="10" t="str">
        <f>事業所一覧!D474</f>
        <v>0725‐45‐3096</v>
      </c>
      <c r="E34" s="10" t="str">
        <f>事業所一覧!E474</f>
        <v>594-0065</v>
      </c>
      <c r="F34" s="9" t="str">
        <f>事業所一覧!F474</f>
        <v>和泉市観音寺町847番地の２</v>
      </c>
      <c r="G34" s="9" t="str">
        <f>事業所一覧!G474</f>
        <v>社会福祉法人のぼり藤</v>
      </c>
      <c r="H34" s="10">
        <f>事業所一覧!H474</f>
        <v>0</v>
      </c>
      <c r="I34" s="10">
        <f>事業所一覧!I474</f>
        <v>0</v>
      </c>
      <c r="J34" s="10">
        <f>事業所一覧!J474</f>
        <v>0</v>
      </c>
      <c r="K34" s="10" t="str">
        <f>事業所一覧!K474</f>
        <v>●</v>
      </c>
      <c r="L34" s="10">
        <f>事業所一覧!L474</f>
        <v>10</v>
      </c>
      <c r="M34" s="10">
        <f>事業所一覧!M474</f>
        <v>0</v>
      </c>
      <c r="N34" s="21">
        <f>事業所一覧!N474</f>
        <v>0</v>
      </c>
    </row>
    <row r="35" spans="1:14" ht="30" customHeight="1" x14ac:dyDescent="0.2">
      <c r="A35" s="10">
        <f>事業所一覧!A475</f>
        <v>2750520682</v>
      </c>
      <c r="B35" s="9" t="str">
        <f>事業所一覧!B475</f>
        <v>放課後等デイサービス　クロスファン</v>
      </c>
      <c r="C35" s="10" t="str">
        <f>事業所一覧!C475</f>
        <v>06-6629-8166</v>
      </c>
      <c r="D35" s="10" t="str">
        <f>事業所一覧!D475</f>
        <v>06-7635-7407</v>
      </c>
      <c r="E35" s="10" t="str">
        <f>事業所一覧!E475</f>
        <v>594-0013</v>
      </c>
      <c r="F35" s="9" t="str">
        <f>事業所一覧!F475</f>
        <v>和泉市鶴山台二丁目１番　鶴山台団地第４号棟104号室</v>
      </c>
      <c r="G35" s="9" t="str">
        <f>事業所一覧!G475</f>
        <v>株式会社ノブカントリー</v>
      </c>
      <c r="H35" s="10">
        <f>事業所一覧!H475</f>
        <v>0</v>
      </c>
      <c r="I35" s="10">
        <f>事業所一覧!I475</f>
        <v>0</v>
      </c>
      <c r="J35" s="10">
        <f>事業所一覧!J475</f>
        <v>0</v>
      </c>
      <c r="K35" s="10" t="str">
        <f>事業所一覧!K475</f>
        <v>●</v>
      </c>
      <c r="L35" s="10">
        <f>事業所一覧!L475</f>
        <v>10</v>
      </c>
      <c r="M35" s="10">
        <f>事業所一覧!M475</f>
        <v>0</v>
      </c>
      <c r="N35" s="21">
        <f>事業所一覧!N475</f>
        <v>0</v>
      </c>
    </row>
    <row r="36" spans="1:14" ht="30" customHeight="1" x14ac:dyDescent="0.2">
      <c r="A36" s="10">
        <f>事業所一覧!A476</f>
        <v>2750520690</v>
      </c>
      <c r="B36" s="9" t="str">
        <f>事業所一覧!B476</f>
        <v>アウラ</v>
      </c>
      <c r="C36" s="10" t="str">
        <f>事業所一覧!C476</f>
        <v>0725-58-8989</v>
      </c>
      <c r="D36" s="10" t="str">
        <f>事業所一覧!D476</f>
        <v>0725-58-8990</v>
      </c>
      <c r="E36" s="10" t="str">
        <f>事業所一覧!E476</f>
        <v>594-0062</v>
      </c>
      <c r="F36" s="9" t="str">
        <f>事業所一覧!F476</f>
        <v>和泉市寺田町一丁目３番48号</v>
      </c>
      <c r="G36" s="9" t="str">
        <f>事業所一覧!G476</f>
        <v>株式会社スパークル</v>
      </c>
      <c r="H36" s="10" t="str">
        <f>事業所一覧!H476</f>
        <v>☆</v>
      </c>
      <c r="I36" s="10">
        <f>事業所一覧!I476</f>
        <v>5</v>
      </c>
      <c r="J36" s="10">
        <f>事業所一覧!J476</f>
        <v>0</v>
      </c>
      <c r="K36" s="10" t="str">
        <f>事業所一覧!K476</f>
        <v>☆</v>
      </c>
      <c r="L36" s="10">
        <f>事業所一覧!L476</f>
        <v>5</v>
      </c>
      <c r="M36" s="10">
        <f>事業所一覧!M476</f>
        <v>0</v>
      </c>
      <c r="N36" s="21">
        <f>事業所一覧!N476</f>
        <v>0</v>
      </c>
    </row>
    <row r="37" spans="1:14" ht="30" customHeight="1" x14ac:dyDescent="0.2">
      <c r="A37" s="10">
        <f>事業所一覧!A477</f>
        <v>2750520708</v>
      </c>
      <c r="B37" s="9" t="str">
        <f>事業所一覧!B477</f>
        <v>放課後等デイサービス　ウィズ・ユー和泉</v>
      </c>
      <c r="C37" s="10" t="str">
        <f>事業所一覧!C477</f>
        <v>072-546-7225</v>
      </c>
      <c r="D37" s="10" t="str">
        <f>事業所一覧!D477</f>
        <v>072-558-7229</v>
      </c>
      <c r="E37" s="10" t="str">
        <f>事業所一覧!E477</f>
        <v>594-0023</v>
      </c>
      <c r="F37" s="9" t="str">
        <f>事業所一覧!F477</f>
        <v>和泉市伯太町一丁目13番７号　ももちゃんヒルズ和泉１階</v>
      </c>
      <c r="G37" s="9" t="str">
        <f>事業所一覧!G477</f>
        <v>新秋堂株式会社</v>
      </c>
      <c r="H37" s="10">
        <f>事業所一覧!H477</f>
        <v>0</v>
      </c>
      <c r="I37" s="10">
        <f>事業所一覧!I477</f>
        <v>0</v>
      </c>
      <c r="J37" s="10">
        <f>事業所一覧!J477</f>
        <v>0</v>
      </c>
      <c r="K37" s="10" t="str">
        <f>事業所一覧!K477</f>
        <v>●</v>
      </c>
      <c r="L37" s="10">
        <f>事業所一覧!L477</f>
        <v>10</v>
      </c>
      <c r="M37" s="10">
        <f>事業所一覧!M477</f>
        <v>0</v>
      </c>
      <c r="N37" s="21">
        <f>事業所一覧!N477</f>
        <v>0</v>
      </c>
    </row>
    <row r="38" spans="1:14" ht="30" customHeight="1" x14ac:dyDescent="0.2">
      <c r="A38" s="10" t="str">
        <f>事業所一覧!A478</f>
        <v>2750520716</v>
      </c>
      <c r="B38" s="9" t="str">
        <f>事業所一覧!B478</f>
        <v>児童デイサービス　かえで</v>
      </c>
      <c r="C38" s="10" t="str">
        <f>事業所一覧!C478</f>
        <v>070-8954-2024</v>
      </c>
      <c r="D38" s="10">
        <f>事業所一覧!D478</f>
        <v>0</v>
      </c>
      <c r="E38" s="10" t="str">
        <f>事業所一覧!E478</f>
        <v>594-0032</v>
      </c>
      <c r="F38" s="9" t="str">
        <f>事業所一覧!F478</f>
        <v>和泉市池田下町1883番地の１－101号室</v>
      </c>
      <c r="G38" s="9" t="str">
        <f>事業所一覧!G478</f>
        <v>株式会社ＷＡＧＯＵ</v>
      </c>
      <c r="H38" s="10" t="str">
        <f>事業所一覧!H478</f>
        <v>☆</v>
      </c>
      <c r="I38" s="10">
        <f>事業所一覧!I478</f>
        <v>5</v>
      </c>
      <c r="J38" s="10">
        <f>事業所一覧!J478</f>
        <v>0</v>
      </c>
      <c r="K38" s="10" t="str">
        <f>事業所一覧!K478</f>
        <v>☆</v>
      </c>
      <c r="L38" s="10">
        <f>事業所一覧!L478</f>
        <v>5</v>
      </c>
      <c r="M38" s="10">
        <f>事業所一覧!M478</f>
        <v>0</v>
      </c>
      <c r="N38" s="21">
        <f>事業所一覧!N478</f>
        <v>0</v>
      </c>
    </row>
    <row r="39" spans="1:14" ht="30" customHeight="1" x14ac:dyDescent="0.2">
      <c r="A39" s="10" t="str">
        <f>事業所一覧!A479</f>
        <v>2750520732</v>
      </c>
      <c r="B39" s="9" t="str">
        <f>事業所一覧!B479</f>
        <v>コペルプラス　和泉府中教室</v>
      </c>
      <c r="C39" s="10" t="str">
        <f>事業所一覧!C479</f>
        <v>0725-90-7895</v>
      </c>
      <c r="D39" s="10" t="str">
        <f>事業所一覧!D479</f>
        <v>0725-90-7896</v>
      </c>
      <c r="E39" s="10" t="str">
        <f>事業所一覧!E479</f>
        <v>594-0071</v>
      </c>
      <c r="F39" s="9" t="str">
        <f>事業所一覧!F479</f>
        <v>和泉市府中町一丁目12番15号フジナミビル５階</v>
      </c>
      <c r="G39" s="9" t="str">
        <f>事業所一覧!G479</f>
        <v>株式会社クラ・ゼミ</v>
      </c>
      <c r="H39" s="10" t="str">
        <f>事業所一覧!H479</f>
        <v>●</v>
      </c>
      <c r="I39" s="10">
        <f>事業所一覧!I479</f>
        <v>10</v>
      </c>
      <c r="J39" s="10">
        <f>事業所一覧!J479</f>
        <v>0</v>
      </c>
      <c r="K39" s="10">
        <f>事業所一覧!K479</f>
        <v>0</v>
      </c>
      <c r="L39" s="10">
        <f>事業所一覧!L479</f>
        <v>0</v>
      </c>
      <c r="M39" s="10">
        <f>事業所一覧!M479</f>
        <v>0</v>
      </c>
      <c r="N39" s="21">
        <f>事業所一覧!N479</f>
        <v>0</v>
      </c>
    </row>
    <row r="40" spans="1:14" ht="30" customHeight="1" x14ac:dyDescent="0.2">
      <c r="A40" s="10" t="str">
        <f>事業所一覧!A480</f>
        <v>2750520740</v>
      </c>
      <c r="B40" s="9" t="str">
        <f>事業所一覧!B480</f>
        <v>コペルプラス　光明池教室</v>
      </c>
      <c r="C40" s="10" t="str">
        <f>事業所一覧!C480</f>
        <v>0725-58-8694</v>
      </c>
      <c r="D40" s="10" t="str">
        <f>事業所一覧!D480</f>
        <v>0725-58-8695</v>
      </c>
      <c r="E40" s="10" t="str">
        <f>事業所一覧!E480</f>
        <v>594-0031</v>
      </c>
      <c r="F40" s="9" t="str">
        <f>事業所一覧!F480</f>
        <v>和泉市伏屋町五丁目３番３号　アポロプラザ光明池201・202号</v>
      </c>
      <c r="G40" s="9" t="str">
        <f>事業所一覧!G480</f>
        <v>神寿縁株式会社</v>
      </c>
      <c r="H40" s="10" t="str">
        <f>事業所一覧!H480</f>
        <v>●</v>
      </c>
      <c r="I40" s="10">
        <f>事業所一覧!I480</f>
        <v>10</v>
      </c>
      <c r="J40" s="10">
        <f>事業所一覧!J480</f>
        <v>0</v>
      </c>
      <c r="K40" s="10">
        <f>事業所一覧!K480</f>
        <v>0</v>
      </c>
      <c r="L40" s="10">
        <f>事業所一覧!L480</f>
        <v>0</v>
      </c>
      <c r="M40" s="10" t="str">
        <f>事業所一覧!M480</f>
        <v>●</v>
      </c>
      <c r="N40" s="21">
        <f>事業所一覧!N480</f>
        <v>0</v>
      </c>
    </row>
    <row r="41" spans="1:14" ht="30" customHeight="1" x14ac:dyDescent="0.2">
      <c r="A41" s="10" t="str">
        <f>事業所一覧!A481</f>
        <v>2750520757</v>
      </c>
      <c r="B41" s="9" t="str">
        <f>事業所一覧!B481</f>
        <v>放課後等デイサービス　ウィズ・ユー和泉中央</v>
      </c>
      <c r="C41" s="10" t="str">
        <f>事業所一覧!C481</f>
        <v>0725-90-5936</v>
      </c>
      <c r="D41" s="10" t="str">
        <f>事業所一覧!D481</f>
        <v>0725-90-5937</v>
      </c>
      <c r="E41" s="10" t="str">
        <f>事業所一覧!E481</f>
        <v>594-1156</v>
      </c>
      <c r="F41" s="9" t="str">
        <f>事業所一覧!F481</f>
        <v>和泉市内田町三丁目１番40号</v>
      </c>
      <c r="G41" s="9" t="str">
        <f>事業所一覧!G481</f>
        <v>株式会社東文堂書店</v>
      </c>
      <c r="H41" s="10">
        <f>事業所一覧!H481</f>
        <v>0</v>
      </c>
      <c r="I41" s="10">
        <f>事業所一覧!I481</f>
        <v>0</v>
      </c>
      <c r="J41" s="10">
        <f>事業所一覧!J481</f>
        <v>0</v>
      </c>
      <c r="K41" s="10" t="str">
        <f>事業所一覧!K481</f>
        <v>●</v>
      </c>
      <c r="L41" s="10">
        <f>事業所一覧!L481</f>
        <v>10</v>
      </c>
      <c r="M41" s="10">
        <f>事業所一覧!M481</f>
        <v>0</v>
      </c>
      <c r="N41" s="21">
        <f>事業所一覧!N481</f>
        <v>0</v>
      </c>
    </row>
    <row r="42" spans="1:14" ht="30" customHeight="1" x14ac:dyDescent="0.2">
      <c r="A42" s="10">
        <f>事業所一覧!A482</f>
        <v>2750520765</v>
      </c>
      <c r="B42" s="9" t="str">
        <f>事業所一覧!B482</f>
        <v>就労準備型放課後等デイサービス自由帳　井ノ口</v>
      </c>
      <c r="C42" s="10" t="str">
        <f>事業所一覧!C482</f>
        <v>090-9882-2645</v>
      </c>
      <c r="D42" s="10" t="str">
        <f>事業所一覧!D482</f>
        <v>072-231-9048</v>
      </c>
      <c r="E42" s="10" t="str">
        <f>事業所一覧!E482</f>
        <v>594-0072</v>
      </c>
      <c r="F42" s="9" t="str">
        <f>事業所一覧!F482</f>
        <v>和泉市井ノ口町６番３８号</v>
      </c>
      <c r="G42" s="9" t="str">
        <f>事業所一覧!G482</f>
        <v>Smm株式会社</v>
      </c>
      <c r="H42" s="10">
        <f>事業所一覧!H482</f>
        <v>0</v>
      </c>
      <c r="I42" s="10">
        <f>事業所一覧!I482</f>
        <v>0</v>
      </c>
      <c r="J42" s="10">
        <f>事業所一覧!J482</f>
        <v>0</v>
      </c>
      <c r="K42" s="10" t="str">
        <f>事業所一覧!K482</f>
        <v>●</v>
      </c>
      <c r="L42" s="10">
        <f>事業所一覧!L482</f>
        <v>10</v>
      </c>
      <c r="M42" s="10">
        <f>事業所一覧!M482</f>
        <v>0</v>
      </c>
      <c r="N42" s="21">
        <f>事業所一覧!N482</f>
        <v>0</v>
      </c>
    </row>
    <row r="43" spans="1:14" ht="30" customHeight="1" x14ac:dyDescent="0.2">
      <c r="A43" s="10" t="str">
        <f>事業所一覧!A483</f>
        <v>2750520773</v>
      </c>
      <c r="B43" s="9" t="str">
        <f>事業所一覧!B483</f>
        <v>わいわいはうすＷｉｓｈ</v>
      </c>
      <c r="C43" s="10" t="str">
        <f>事業所一覧!C483</f>
        <v>0725-24-9060</v>
      </c>
      <c r="D43" s="10" t="str">
        <f>事業所一覧!D483</f>
        <v>0725-24-9059</v>
      </c>
      <c r="E43" s="10" t="str">
        <f>事業所一覧!E483</f>
        <v>594-0022</v>
      </c>
      <c r="F43" s="9" t="str">
        <f>事業所一覧!F483</f>
        <v>和泉市上町713番地の６　</v>
      </c>
      <c r="G43" s="9" t="str">
        <f>事業所一覧!G483</f>
        <v>ＯＨＣ株式会社</v>
      </c>
      <c r="H43" s="10">
        <f>事業所一覧!H483</f>
        <v>0</v>
      </c>
      <c r="I43" s="10">
        <f>事業所一覧!I483</f>
        <v>0</v>
      </c>
      <c r="J43" s="10">
        <f>事業所一覧!J483</f>
        <v>0</v>
      </c>
      <c r="K43" s="10" t="str">
        <f>事業所一覧!K483</f>
        <v>●</v>
      </c>
      <c r="L43" s="10">
        <f>事業所一覧!L483</f>
        <v>10</v>
      </c>
      <c r="M43" s="10">
        <f>事業所一覧!M483</f>
        <v>0</v>
      </c>
      <c r="N43" s="21">
        <f>事業所一覧!N483</f>
        <v>0</v>
      </c>
    </row>
    <row r="44" spans="1:14" ht="30" customHeight="1" x14ac:dyDescent="0.2">
      <c r="A44" s="10" t="str">
        <f>事業所一覧!A484</f>
        <v>2750520781</v>
      </c>
      <c r="B44" s="9" t="str">
        <f>事業所一覧!B484</f>
        <v>Anela</v>
      </c>
      <c r="C44" s="10" t="str">
        <f>事業所一覧!C484</f>
        <v>0725-24-4354</v>
      </c>
      <c r="D44" s="10" t="str">
        <f>事業所一覧!D484</f>
        <v>0725-24-4355</v>
      </c>
      <c r="E44" s="10" t="str">
        <f>事業所一覧!E484</f>
        <v>594-1151</v>
      </c>
      <c r="F44" s="9" t="str">
        <f>事業所一覧!F484</f>
        <v>和泉市唐国町一丁目12番６号</v>
      </c>
      <c r="G44" s="9" t="str">
        <f>事業所一覧!G484</f>
        <v>株式会社Ｌａ．Ｌｉｎｏ</v>
      </c>
      <c r="H44" s="10">
        <f>事業所一覧!H484</f>
        <v>0</v>
      </c>
      <c r="I44" s="10">
        <f>事業所一覧!I484</f>
        <v>0</v>
      </c>
      <c r="J44" s="10">
        <f>事業所一覧!J484</f>
        <v>0</v>
      </c>
      <c r="K44" s="10" t="str">
        <f>事業所一覧!K484</f>
        <v>●</v>
      </c>
      <c r="L44" s="10">
        <f>事業所一覧!L484</f>
        <v>10</v>
      </c>
      <c r="M44" s="10">
        <f>事業所一覧!M484</f>
        <v>0</v>
      </c>
      <c r="N44" s="21">
        <f>事業所一覧!N484</f>
        <v>0</v>
      </c>
    </row>
    <row r="45" spans="1:14" ht="30" customHeight="1" x14ac:dyDescent="0.2">
      <c r="A45" s="10" t="str">
        <f>事業所一覧!A485</f>
        <v>2750520799</v>
      </c>
      <c r="B45" s="9" t="str">
        <f>事業所一覧!B485</f>
        <v>放課後等デイサービスＭＵＪＡキッズ</v>
      </c>
      <c r="C45" s="10" t="str">
        <f>事業所一覧!C485</f>
        <v>090-9114-1416</v>
      </c>
      <c r="D45" s="10">
        <f>事業所一覧!D485</f>
        <v>0</v>
      </c>
      <c r="E45" s="10" t="str">
        <f>事業所一覧!E485</f>
        <v>594-1151</v>
      </c>
      <c r="F45" s="9" t="str">
        <f>事業所一覧!F485</f>
        <v>和泉市唐国町三丁目18番33号</v>
      </c>
      <c r="G45" s="9" t="str">
        <f>事業所一覧!G485</f>
        <v>株式会社ＡＭＡＴＥＲＡＴＨ358</v>
      </c>
      <c r="H45" s="10">
        <f>事業所一覧!H485</f>
        <v>0</v>
      </c>
      <c r="I45" s="10">
        <f>事業所一覧!I485</f>
        <v>0</v>
      </c>
      <c r="J45" s="10">
        <f>事業所一覧!J485</f>
        <v>0</v>
      </c>
      <c r="K45" s="10" t="str">
        <f>事業所一覧!K485</f>
        <v>●</v>
      </c>
      <c r="L45" s="10">
        <f>事業所一覧!L485</f>
        <v>10</v>
      </c>
      <c r="M45" s="10">
        <f>事業所一覧!M485</f>
        <v>0</v>
      </c>
      <c r="N45" s="21">
        <f>事業所一覧!N485</f>
        <v>0</v>
      </c>
    </row>
    <row r="46" spans="1:14" ht="30" customHeight="1" x14ac:dyDescent="0.2">
      <c r="A46" s="10" t="str">
        <f>事業所一覧!A486</f>
        <v>2750520807</v>
      </c>
      <c r="B46" s="9" t="str">
        <f>事業所一覧!B486</f>
        <v>障がい児通所支援事業所くるみ</v>
      </c>
      <c r="C46" s="10" t="str">
        <f>事業所一覧!C486</f>
        <v>０７２５－５４－９６３３</v>
      </c>
      <c r="D46" s="10" t="str">
        <f>事業所一覧!D486</f>
        <v>０７２５－５４－９６３２</v>
      </c>
      <c r="E46" s="10" t="str">
        <f>事業所一覧!E486</f>
        <v>５９４－００５４</v>
      </c>
      <c r="F46" s="9" t="str">
        <f>事業所一覧!F486</f>
        <v>和泉市一条院町140番２号</v>
      </c>
      <c r="G46" s="9" t="str">
        <f>事業所一覧!G486</f>
        <v>社会福祉法人大阪愛心会</v>
      </c>
      <c r="H46" s="10" t="str">
        <f>事業所一覧!H486</f>
        <v>☆</v>
      </c>
      <c r="I46" s="10">
        <f>事業所一覧!I486</f>
        <v>5</v>
      </c>
      <c r="J46" s="10">
        <f>事業所一覧!J486</f>
        <v>0</v>
      </c>
      <c r="K46" s="10">
        <f>事業所一覧!K486</f>
        <v>0</v>
      </c>
      <c r="L46" s="10">
        <f>事業所一覧!L486</f>
        <v>0</v>
      </c>
      <c r="M46" s="10">
        <f>事業所一覧!M486</f>
        <v>0</v>
      </c>
      <c r="N46" s="21">
        <f>事業所一覧!N486</f>
        <v>0</v>
      </c>
    </row>
    <row r="47" spans="1:14" ht="30" customHeight="1" x14ac:dyDescent="0.2">
      <c r="A47" s="10" t="str">
        <f>事業所一覧!A487</f>
        <v>2750520815</v>
      </c>
      <c r="B47" s="9" t="str">
        <f>事業所一覧!B487</f>
        <v>放課後等デイサービス　ウィズ・ユー和泉Ｆａｍｉｌｙ</v>
      </c>
      <c r="C47" s="10" t="str">
        <f>事業所一覧!C487</f>
        <v>0725-58-9157</v>
      </c>
      <c r="D47" s="10" t="str">
        <f>事業所一覧!D487</f>
        <v>0725-58-9158</v>
      </c>
      <c r="E47" s="10" t="str">
        <f>事業所一覧!E487</f>
        <v>594-0073</v>
      </c>
      <c r="F47" s="9" t="str">
        <f>事業所一覧!F487</f>
        <v>和泉市和気町二丁目３番７号　朝日プラザシティ・サザンパーク商業棟２Ｆ</v>
      </c>
      <c r="G47" s="9" t="str">
        <f>事業所一覧!G487</f>
        <v>新秋堂株式会社</v>
      </c>
      <c r="H47" s="10">
        <f>事業所一覧!H487</f>
        <v>0</v>
      </c>
      <c r="I47" s="10">
        <f>事業所一覧!I487</f>
        <v>0</v>
      </c>
      <c r="J47" s="10">
        <f>事業所一覧!J487</f>
        <v>0</v>
      </c>
      <c r="K47" s="10" t="str">
        <f>事業所一覧!K487</f>
        <v>●</v>
      </c>
      <c r="L47" s="10">
        <f>事業所一覧!L487</f>
        <v>10</v>
      </c>
      <c r="M47" s="10">
        <f>事業所一覧!M487</f>
        <v>0</v>
      </c>
      <c r="N47" s="21">
        <f>事業所一覧!N487</f>
        <v>0</v>
      </c>
    </row>
    <row r="48" spans="1:14" ht="30" customHeight="1" x14ac:dyDescent="0.2">
      <c r="A48" s="10">
        <f>事業所一覧!A488</f>
        <v>2750520823</v>
      </c>
      <c r="B48" s="9" t="str">
        <f>事業所一覧!B488</f>
        <v>みらい　プラスワン</v>
      </c>
      <c r="C48" s="10" t="str">
        <f>事業所一覧!C488</f>
        <v>0725‐70‐2750</v>
      </c>
      <c r="D48" s="10" t="str">
        <f>事業所一覧!D488</f>
        <v>0725‐70‐2746</v>
      </c>
      <c r="E48" s="10" t="str">
        <f>事業所一覧!E488</f>
        <v>594-1105</v>
      </c>
      <c r="F48" s="9" t="str">
        <f>事業所一覧!F488</f>
        <v>和泉市のぞみ野三丁目19番20号</v>
      </c>
      <c r="G48" s="9" t="str">
        <f>事業所一覧!G488</f>
        <v>株式会社スマイリア</v>
      </c>
      <c r="H48" s="10">
        <f>事業所一覧!H488</f>
        <v>0</v>
      </c>
      <c r="I48" s="10">
        <f>事業所一覧!I488</f>
        <v>0</v>
      </c>
      <c r="J48" s="10">
        <f>事業所一覧!J488</f>
        <v>0</v>
      </c>
      <c r="K48" s="10" t="str">
        <f>事業所一覧!K488</f>
        <v>●</v>
      </c>
      <c r="L48" s="10">
        <f>事業所一覧!L488</f>
        <v>10</v>
      </c>
      <c r="M48" s="10">
        <f>事業所一覧!M488</f>
        <v>0</v>
      </c>
      <c r="N48" s="21">
        <f>事業所一覧!N488</f>
        <v>0</v>
      </c>
    </row>
    <row r="49" spans="1:14" ht="30" customHeight="1" x14ac:dyDescent="0.2">
      <c r="A49" s="10">
        <f>事業所一覧!A489</f>
        <v>2750520831</v>
      </c>
      <c r="B49" s="9" t="str">
        <f>事業所一覧!B489</f>
        <v>ジャンプ和泉中央</v>
      </c>
      <c r="C49" s="10" t="str">
        <f>事業所一覧!C489</f>
        <v>0725-92-6010</v>
      </c>
      <c r="D49" s="10" t="str">
        <f>事業所一覧!D489</f>
        <v>-</v>
      </c>
      <c r="E49" s="10" t="str">
        <f>事業所一覧!E489</f>
        <v>594-1151</v>
      </c>
      <c r="F49" s="9" t="str">
        <f>事業所一覧!F489</f>
        <v>和泉市唐国町二丁目13番７号</v>
      </c>
      <c r="G49" s="9" t="str">
        <f>事業所一覧!G489</f>
        <v>株式会社ＪＵＭＰ</v>
      </c>
      <c r="H49" s="10">
        <f>事業所一覧!H489</f>
        <v>0</v>
      </c>
      <c r="I49" s="10">
        <f>事業所一覧!I489</f>
        <v>0</v>
      </c>
      <c r="J49" s="10">
        <f>事業所一覧!J489</f>
        <v>0</v>
      </c>
      <c r="K49" s="10" t="str">
        <f>事業所一覧!K489</f>
        <v>●</v>
      </c>
      <c r="L49" s="10">
        <f>事業所一覧!L489</f>
        <v>10</v>
      </c>
      <c r="M49" s="10">
        <f>事業所一覧!M489</f>
        <v>0</v>
      </c>
      <c r="N49" s="21">
        <f>事業所一覧!N489</f>
        <v>0</v>
      </c>
    </row>
  </sheetData>
  <mergeCells count="1">
    <mergeCell ref="H2:N2"/>
  </mergeCells>
  <phoneticPr fontId="2"/>
  <conditionalFormatting sqref="A4:L23 M16:N23">
    <cfRule type="cellIs" dxfId="66" priority="31" stopIfTrue="1" operator="equal">
      <formula>0</formula>
    </cfRule>
  </conditionalFormatting>
  <conditionalFormatting sqref="A24:N32">
    <cfRule type="cellIs" dxfId="65" priority="6" stopIfTrue="1" operator="equal">
      <formula>0</formula>
    </cfRule>
  </conditionalFormatting>
  <conditionalFormatting sqref="K1:N1 A1:J3 O1:IV12 K3:N3 A33:XFD65512">
    <cfRule type="cellIs" dxfId="64" priority="57" stopIfTrue="1" operator="equal">
      <formula>0</formula>
    </cfRule>
  </conditionalFormatting>
  <conditionalFormatting sqref="M4:N12">
    <cfRule type="cellIs" dxfId="63" priority="54" stopIfTrue="1" operator="equal">
      <formula>0</formula>
    </cfRule>
  </conditionalFormatting>
  <conditionalFormatting sqref="M13:IV15">
    <cfRule type="cellIs" dxfId="62" priority="45" stopIfTrue="1" operator="equal">
      <formula>0</formula>
    </cfRule>
  </conditionalFormatting>
  <conditionalFormatting sqref="O16:IV22">
    <cfRule type="cellIs" dxfId="61" priority="34" stopIfTrue="1" operator="equal">
      <formula>0</formula>
    </cfRule>
  </conditionalFormatting>
  <conditionalFormatting sqref="O23:XFD32">
    <cfRule type="cellIs" dxfId="60" priority="8" stopIfTrue="1" operator="equal">
      <formula>0</formula>
    </cfRule>
  </conditionalFormatting>
  <hyperlinks>
    <hyperlink ref="N1" location="市町村一覧!A1" display="市町村一覧に戻る" xr:uid="{00000000-0004-0000-0C00-000000000000}"/>
  </hyperlinks>
  <pageMargins left="0.25" right="0.25" top="0.75" bottom="0.75" header="0.3" footer="0.3"/>
  <pageSetup paperSize="9" scale="5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A54"/>
  <sheetViews>
    <sheetView zoomScale="55" zoomScaleNormal="55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3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7" customWidth="1"/>
    <col min="15" max="16384" width="9" style="3"/>
  </cols>
  <sheetData>
    <row r="1" spans="1:53" ht="30" customHeight="1" x14ac:dyDescent="0.2">
      <c r="A1" s="2" t="s">
        <v>101</v>
      </c>
      <c r="N1" s="5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H2" s="143" t="s">
        <v>229</v>
      </c>
      <c r="I2" s="143"/>
      <c r="J2" s="143"/>
      <c r="K2" s="143"/>
      <c r="L2" s="143"/>
      <c r="M2" s="144"/>
      <c r="N2" s="14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1300</v>
      </c>
      <c r="J3" s="8" t="s">
        <v>1367</v>
      </c>
      <c r="K3" s="8" t="s">
        <v>2</v>
      </c>
      <c r="L3" s="8" t="s">
        <v>1300</v>
      </c>
      <c r="M3" s="8" t="s">
        <v>3</v>
      </c>
      <c r="N3" s="8" t="s">
        <v>88</v>
      </c>
    </row>
    <row r="4" spans="1:53" s="19" customFormat="1" ht="30" customHeight="1" x14ac:dyDescent="0.2">
      <c r="A4" s="10">
        <f>事業所一覧!A490</f>
        <v>2751420023</v>
      </c>
      <c r="B4" s="9" t="str">
        <f>事業所一覧!B490</f>
        <v>こども発達支援センター青空</v>
      </c>
      <c r="C4" s="10" t="str">
        <f>事業所一覧!C490</f>
        <v>072-729-0125</v>
      </c>
      <c r="D4" s="10" t="str">
        <f>事業所一覧!D490</f>
        <v>072-729-0125</v>
      </c>
      <c r="E4" s="10" t="str">
        <f>事業所一覧!E490</f>
        <v>562-0015</v>
      </c>
      <c r="F4" s="9" t="str">
        <f>事業所一覧!F490</f>
        <v>箕面市稲六丁目15番26号</v>
      </c>
      <c r="G4" s="9" t="str">
        <f>事業所一覧!G490</f>
        <v>社会福祉法人大阪府障害者福祉事業団</v>
      </c>
      <c r="H4" s="10" t="str">
        <f>事業所一覧!H490</f>
        <v>●</v>
      </c>
      <c r="I4" s="10">
        <f>事業所一覧!I490</f>
        <v>10</v>
      </c>
      <c r="J4" s="10">
        <f>事業所一覧!J490</f>
        <v>0</v>
      </c>
      <c r="K4" s="10" t="str">
        <f>事業所一覧!K490</f>
        <v>●</v>
      </c>
      <c r="L4" s="10">
        <f>事業所一覧!L490</f>
        <v>10</v>
      </c>
      <c r="M4" s="10" t="str">
        <f>事業所一覧!M490</f>
        <v>●</v>
      </c>
      <c r="N4" s="10">
        <f>事業所一覧!N490</f>
        <v>0</v>
      </c>
    </row>
    <row r="5" spans="1:53" ht="30" customHeight="1" x14ac:dyDescent="0.2">
      <c r="A5" s="10">
        <f>事業所一覧!A491</f>
        <v>2751420031</v>
      </c>
      <c r="B5" s="9" t="str">
        <f>事業所一覧!B491</f>
        <v>地域支援センターわとと</v>
      </c>
      <c r="C5" s="10" t="str">
        <f>事業所一覧!C491</f>
        <v>072-734-6955</v>
      </c>
      <c r="D5" s="10" t="str">
        <f>事業所一覧!D491</f>
        <v>072-734-6887</v>
      </c>
      <c r="E5" s="10" t="str">
        <f>事業所一覧!E491</f>
        <v>562-0035</v>
      </c>
      <c r="F5" s="9" t="str">
        <f>事業所一覧!F491</f>
        <v>箕面市船場東2丁目6－46　チャレンジMMGビル2階</v>
      </c>
      <c r="G5" s="9" t="str">
        <f>事業所一覧!G491</f>
        <v>社会福祉法人北摂福祉会</v>
      </c>
      <c r="H5" s="10" t="str">
        <f>事業所一覧!H491</f>
        <v>●</v>
      </c>
      <c r="I5" s="10">
        <f>事業所一覧!I491</f>
        <v>10</v>
      </c>
      <c r="J5" s="10">
        <f>事業所一覧!J491</f>
        <v>0</v>
      </c>
      <c r="K5" s="10" t="str">
        <f>事業所一覧!K491</f>
        <v>●</v>
      </c>
      <c r="L5" s="10">
        <f>事業所一覧!L491</f>
        <v>10</v>
      </c>
      <c r="M5" s="10">
        <f>事業所一覧!M491</f>
        <v>0</v>
      </c>
      <c r="N5" s="10">
        <f>事業所一覧!N491</f>
        <v>0</v>
      </c>
    </row>
    <row r="6" spans="1:53" ht="30" customHeight="1" x14ac:dyDescent="0.2">
      <c r="A6" s="10">
        <f>事業所一覧!A492</f>
        <v>2751420049</v>
      </c>
      <c r="B6" s="9" t="str">
        <f>事業所一覧!B492</f>
        <v>どれみ</v>
      </c>
      <c r="C6" s="10" t="str">
        <f>事業所一覧!C492</f>
        <v>072-747-6024</v>
      </c>
      <c r="D6" s="10" t="str">
        <f>事業所一覧!D492</f>
        <v>072-747-6024</v>
      </c>
      <c r="E6" s="10" t="str">
        <f>事業所一覧!E492</f>
        <v>562-0036</v>
      </c>
      <c r="F6" s="9" t="str">
        <f>事業所一覧!F492</f>
        <v>箕面市船場西２丁目１９－９</v>
      </c>
      <c r="G6" s="9" t="str">
        <f>事業所一覧!G492</f>
        <v>株式会社サポート</v>
      </c>
      <c r="H6" s="10" t="str">
        <f>事業所一覧!H492</f>
        <v>●</v>
      </c>
      <c r="I6" s="10">
        <f>事業所一覧!I492</f>
        <v>10</v>
      </c>
      <c r="J6" s="10">
        <f>事業所一覧!J492</f>
        <v>0</v>
      </c>
      <c r="K6" s="10" t="str">
        <f>事業所一覧!K492</f>
        <v>●</v>
      </c>
      <c r="L6" s="10">
        <f>事業所一覧!L492</f>
        <v>10</v>
      </c>
      <c r="M6" s="10">
        <f>事業所一覧!M492</f>
        <v>0</v>
      </c>
      <c r="N6" s="10">
        <f>事業所一覧!N492</f>
        <v>0</v>
      </c>
    </row>
    <row r="7" spans="1:53" ht="30" customHeight="1" x14ac:dyDescent="0.2">
      <c r="A7" s="10">
        <f>事業所一覧!A493</f>
        <v>2751420064</v>
      </c>
      <c r="B7" s="9" t="str">
        <f>事業所一覧!B493</f>
        <v>まめべや</v>
      </c>
      <c r="C7" s="10" t="str">
        <f>事業所一覧!C493</f>
        <v>072-730-2521</v>
      </c>
      <c r="D7" s="10" t="str">
        <f>事業所一覧!D493</f>
        <v>072-730-2520</v>
      </c>
      <c r="E7" s="10" t="str">
        <f>事業所一覧!E493</f>
        <v>562-0036</v>
      </c>
      <c r="F7" s="9" t="str">
        <f>事業所一覧!F493</f>
        <v>箕面市船場西三丁目８番６号２０１号</v>
      </c>
      <c r="G7" s="9" t="str">
        <f>事業所一覧!G493</f>
        <v>株式会社まめっと</v>
      </c>
      <c r="H7" s="10" t="str">
        <f>事業所一覧!H493</f>
        <v>●</v>
      </c>
      <c r="I7" s="10">
        <f>事業所一覧!I493</f>
        <v>10</v>
      </c>
      <c r="J7" s="10">
        <f>事業所一覧!J493</f>
        <v>0</v>
      </c>
      <c r="K7" s="10" t="str">
        <f>事業所一覧!K493</f>
        <v>●</v>
      </c>
      <c r="L7" s="10">
        <f>事業所一覧!L493</f>
        <v>10</v>
      </c>
      <c r="M7" s="10">
        <f>事業所一覧!M493</f>
        <v>0</v>
      </c>
      <c r="N7" s="10">
        <f>事業所一覧!N493</f>
        <v>0</v>
      </c>
    </row>
    <row r="8" spans="1:53" ht="30" customHeight="1" x14ac:dyDescent="0.2">
      <c r="A8" s="10">
        <f>事業所一覧!A494</f>
        <v>2751420072</v>
      </c>
      <c r="B8" s="9" t="str">
        <f>事業所一覧!B494</f>
        <v>スマイルブーケ放課後等デイサービス　たんぽぽハウス</v>
      </c>
      <c r="C8" s="10" t="str">
        <f>事業所一覧!C494</f>
        <v>072-720-5511</v>
      </c>
      <c r="D8" s="10" t="str">
        <f>事業所一覧!D494</f>
        <v>072-720-5512</v>
      </c>
      <c r="E8" s="10" t="str">
        <f>事業所一覧!E494</f>
        <v>562-00０4</v>
      </c>
      <c r="F8" s="9" t="str">
        <f>事業所一覧!F494</f>
        <v>箕面市牧落三丁目３番12号村上ビル201号室</v>
      </c>
      <c r="G8" s="9" t="str">
        <f>事業所一覧!G494</f>
        <v>株式会社スマイルブーケ</v>
      </c>
      <c r="H8" s="10">
        <f>事業所一覧!H494</f>
        <v>0</v>
      </c>
      <c r="I8" s="10">
        <f>事業所一覧!I494</f>
        <v>0</v>
      </c>
      <c r="J8" s="10">
        <f>事業所一覧!J494</f>
        <v>0</v>
      </c>
      <c r="K8" s="10" t="str">
        <f>事業所一覧!K494</f>
        <v>●</v>
      </c>
      <c r="L8" s="10">
        <f>事業所一覧!L494</f>
        <v>10</v>
      </c>
      <c r="M8" s="10">
        <f>事業所一覧!M494</f>
        <v>0</v>
      </c>
      <c r="N8" s="10">
        <f>事業所一覧!N494</f>
        <v>0</v>
      </c>
    </row>
    <row r="9" spans="1:53" ht="30" customHeight="1" x14ac:dyDescent="0.2">
      <c r="A9" s="10">
        <f>事業所一覧!A495</f>
        <v>2751420080</v>
      </c>
      <c r="B9" s="9" t="str">
        <f>事業所一覧!B495</f>
        <v>麦の子</v>
      </c>
      <c r="C9" s="10" t="str">
        <f>事業所一覧!C495</f>
        <v>072-722-7400</v>
      </c>
      <c r="D9" s="10" t="str">
        <f>事業所一覧!D495</f>
        <v>072-724-9698</v>
      </c>
      <c r="E9" s="10" t="str">
        <f>事業所一覧!E495</f>
        <v>562-0014</v>
      </c>
      <c r="F9" s="9" t="str">
        <f>事業所一覧!F495</f>
        <v>箕面市萱野一丁目19番４号箕面市立萱野中央人権文化センター内</v>
      </c>
      <c r="G9" s="9" t="str">
        <f>事業所一覧!G495</f>
        <v>特定非営利活動法人暮らしづくりネットワーク北芝</v>
      </c>
      <c r="H9" s="10" t="str">
        <f>事業所一覧!H495</f>
        <v>●</v>
      </c>
      <c r="I9" s="10">
        <f>事業所一覧!I495</f>
        <v>10</v>
      </c>
      <c r="J9" s="10">
        <f>事業所一覧!J495</f>
        <v>0</v>
      </c>
      <c r="K9" s="10" t="str">
        <f>事業所一覧!K495</f>
        <v>●</v>
      </c>
      <c r="L9" s="10">
        <f>事業所一覧!L495</f>
        <v>10</v>
      </c>
      <c r="M9" s="10">
        <f>事業所一覧!M495</f>
        <v>0</v>
      </c>
      <c r="N9" s="10">
        <f>事業所一覧!N495</f>
        <v>0</v>
      </c>
    </row>
    <row r="10" spans="1:53" ht="30" customHeight="1" x14ac:dyDescent="0.2">
      <c r="A10" s="10">
        <f>事業所一覧!A496</f>
        <v>2751420098</v>
      </c>
      <c r="B10" s="9" t="str">
        <f>事業所一覧!B496</f>
        <v>ドリームケアデイサービス如意谷</v>
      </c>
      <c r="C10" s="10" t="str">
        <f>事業所一覧!C496</f>
        <v>072-700-7761</v>
      </c>
      <c r="D10" s="10" t="str">
        <f>事業所一覧!D496</f>
        <v>072-700-7762</v>
      </c>
      <c r="E10" s="10" t="str">
        <f>事業所一覧!E496</f>
        <v>562-0011</v>
      </c>
      <c r="F10" s="9" t="str">
        <f>事業所一覧!F496</f>
        <v>箕面市如意谷三丁目１番12号</v>
      </c>
      <c r="G10" s="9" t="str">
        <f>事業所一覧!G496</f>
        <v>有限会社ドリームケア</v>
      </c>
      <c r="H10" s="10" t="str">
        <f>事業所一覧!H496</f>
        <v>●</v>
      </c>
      <c r="I10" s="10">
        <f>事業所一覧!I496</f>
        <v>10</v>
      </c>
      <c r="J10" s="10">
        <f>事業所一覧!J496</f>
        <v>0</v>
      </c>
      <c r="K10" s="10" t="str">
        <f>事業所一覧!K496</f>
        <v>●</v>
      </c>
      <c r="L10" s="10">
        <f>事業所一覧!L496</f>
        <v>10</v>
      </c>
      <c r="M10" s="10">
        <f>事業所一覧!M496</f>
        <v>0</v>
      </c>
      <c r="N10" s="10">
        <f>事業所一覧!N496</f>
        <v>0</v>
      </c>
    </row>
    <row r="11" spans="1:53" ht="30" customHeight="1" x14ac:dyDescent="0.2">
      <c r="A11" s="10">
        <f>事業所一覧!A497</f>
        <v>2751420114</v>
      </c>
      <c r="B11" s="9" t="str">
        <f>事業所一覧!B497</f>
        <v>はつかぜ</v>
      </c>
      <c r="C11" s="10" t="str">
        <f>事業所一覧!C497</f>
        <v>072-734-7922</v>
      </c>
      <c r="D11" s="10" t="str">
        <f>事業所一覧!D497</f>
        <v>072-734-7923</v>
      </c>
      <c r="E11" s="10" t="str">
        <f>事業所一覧!E497</f>
        <v>562-0031</v>
      </c>
      <c r="F11" s="9" t="str">
        <f>事業所一覧!F497</f>
        <v>箕面市小野原東三丁目５番38号協栄箕面第２ハイツ105・106号室</v>
      </c>
      <c r="G11" s="9" t="str">
        <f>事業所一覧!G497</f>
        <v>合同会社イナツヒコ</v>
      </c>
      <c r="H11" s="10" t="str">
        <f>事業所一覧!H497</f>
        <v>☆</v>
      </c>
      <c r="I11" s="10">
        <f>事業所一覧!I497</f>
        <v>5</v>
      </c>
      <c r="J11" s="10" t="str">
        <f>事業所一覧!J497</f>
        <v>●</v>
      </c>
      <c r="K11" s="10" t="str">
        <f>事業所一覧!K497</f>
        <v>☆</v>
      </c>
      <c r="L11" s="10">
        <f>事業所一覧!L497</f>
        <v>5</v>
      </c>
      <c r="M11" s="10" t="str">
        <f>事業所一覧!M497</f>
        <v>●</v>
      </c>
      <c r="N11" s="10">
        <f>事業所一覧!N497</f>
        <v>0</v>
      </c>
    </row>
    <row r="12" spans="1:53" ht="30" customHeight="1" x14ac:dyDescent="0.2">
      <c r="A12" s="10">
        <f>事業所一覧!A498</f>
        <v>2751420130</v>
      </c>
      <c r="B12" s="9" t="str">
        <f>事業所一覧!B498</f>
        <v>スマイルブーケ放課後等デイサービス　たんぽぽクラブ</v>
      </c>
      <c r="C12" s="10" t="str">
        <f>事業所一覧!C498</f>
        <v>072-737-5454</v>
      </c>
      <c r="D12" s="10" t="str">
        <f>事業所一覧!D498</f>
        <v>072-737-5854</v>
      </c>
      <c r="E12" s="10" t="str">
        <f>事業所一覧!E498</f>
        <v>562-0033</v>
      </c>
      <c r="F12" s="9" t="str">
        <f>事業所一覧!F498</f>
        <v>箕面市今宮四丁目20番２号</v>
      </c>
      <c r="G12" s="9" t="str">
        <f>事業所一覧!G498</f>
        <v>株式会社スマイルブーケ</v>
      </c>
      <c r="H12" s="10" t="str">
        <f>事業所一覧!H498</f>
        <v>●</v>
      </c>
      <c r="I12" s="10">
        <f>事業所一覧!I498</f>
        <v>10</v>
      </c>
      <c r="J12" s="10">
        <f>事業所一覧!J498</f>
        <v>0</v>
      </c>
      <c r="K12" s="10" t="str">
        <f>事業所一覧!K498</f>
        <v>●</v>
      </c>
      <c r="L12" s="10">
        <f>事業所一覧!L498</f>
        <v>10</v>
      </c>
      <c r="M12" s="10">
        <f>事業所一覧!M498</f>
        <v>0</v>
      </c>
      <c r="N12" s="10"/>
    </row>
    <row r="13" spans="1:53" ht="30" customHeight="1" x14ac:dyDescent="0.2">
      <c r="A13" s="10">
        <f>事業所一覧!A499</f>
        <v>2751420148</v>
      </c>
      <c r="B13" s="9" t="str">
        <f>事業所一覧!B499</f>
        <v>リアン・プラス第２教室</v>
      </c>
      <c r="C13" s="10" t="str">
        <f>事業所一覧!C499</f>
        <v>072-734-7960</v>
      </c>
      <c r="D13" s="10" t="str">
        <f>事業所一覧!D499</f>
        <v>072-734-7970</v>
      </c>
      <c r="E13" s="10" t="str">
        <f>事業所一覧!E499</f>
        <v>562-0025</v>
      </c>
      <c r="F13" s="9" t="str">
        <f>事業所一覧!F499</f>
        <v>箕面市粟生外院一丁目21番52号</v>
      </c>
      <c r="G13" s="9" t="str">
        <f>事業所一覧!G499</f>
        <v>特定非営利活動法人ＰＬＵＳ　ＯＮＥ</v>
      </c>
      <c r="H13" s="10" t="str">
        <f>事業所一覧!H499</f>
        <v>●</v>
      </c>
      <c r="I13" s="10">
        <f>事業所一覧!I499</f>
        <v>10</v>
      </c>
      <c r="J13" s="10">
        <f>事業所一覧!J499</f>
        <v>0</v>
      </c>
      <c r="K13" s="10" t="str">
        <f>事業所一覧!K499</f>
        <v>●</v>
      </c>
      <c r="L13" s="10">
        <f>事業所一覧!L499</f>
        <v>10</v>
      </c>
      <c r="M13" s="10">
        <f>事業所一覧!M499</f>
        <v>0</v>
      </c>
      <c r="N13" s="10"/>
    </row>
    <row r="14" spans="1:53" ht="30" customHeight="1" x14ac:dyDescent="0.2">
      <c r="A14" s="10">
        <f>事業所一覧!A500</f>
        <v>2751420155</v>
      </c>
      <c r="B14" s="9" t="str">
        <f>事業所一覧!B500</f>
        <v>放課後等デイサービスメイプル</v>
      </c>
      <c r="C14" s="10" t="str">
        <f>事業所一覧!C500</f>
        <v>072-702-0000</v>
      </c>
      <c r="D14" s="10" t="str">
        <f>事業所一覧!D500</f>
        <v>072-702-0000</v>
      </c>
      <c r="E14" s="10" t="str">
        <f>事業所一覧!E500</f>
        <v>562-0033</v>
      </c>
      <c r="F14" s="9" t="str">
        <f>事業所一覧!F500</f>
        <v>箕面市今宮三丁目８番１号</v>
      </c>
      <c r="G14" s="9" t="str">
        <f>事業所一覧!G500</f>
        <v>エスぺランサ合同会社</v>
      </c>
      <c r="H14" s="10">
        <f>事業所一覧!H500</f>
        <v>0</v>
      </c>
      <c r="I14" s="10">
        <f>事業所一覧!I500</f>
        <v>0</v>
      </c>
      <c r="J14" s="10">
        <f>事業所一覧!J500</f>
        <v>0</v>
      </c>
      <c r="K14" s="10" t="str">
        <f>事業所一覧!K500</f>
        <v>●</v>
      </c>
      <c r="L14" s="10">
        <f>事業所一覧!L500</f>
        <v>10</v>
      </c>
      <c r="M14" s="10">
        <f>事業所一覧!M500</f>
        <v>0</v>
      </c>
      <c r="N14" s="10"/>
    </row>
    <row r="15" spans="1:53" ht="30" customHeight="1" x14ac:dyDescent="0.2">
      <c r="A15" s="10">
        <f>事業所一覧!A501</f>
        <v>2751420171</v>
      </c>
      <c r="B15" s="9" t="str">
        <f>事業所一覧!B501</f>
        <v>welfare箕面</v>
      </c>
      <c r="C15" s="10" t="str">
        <f>事業所一覧!C501</f>
        <v>072-737-4328</v>
      </c>
      <c r="D15" s="10" t="str">
        <f>事業所一覧!D501</f>
        <v>072-737-4338</v>
      </c>
      <c r="E15" s="10" t="str">
        <f>事業所一覧!E501</f>
        <v>562-0015</v>
      </c>
      <c r="F15" s="9" t="str">
        <f>事業所一覧!F501</f>
        <v>箕面市稲五丁目13番６号コーポいな１階</v>
      </c>
      <c r="G15" s="9" t="str">
        <f>事業所一覧!G501</f>
        <v>株式会社Azars</v>
      </c>
      <c r="H15" s="10" t="str">
        <f>事業所一覧!H501</f>
        <v>●</v>
      </c>
      <c r="I15" s="10">
        <f>事業所一覧!I501</f>
        <v>10</v>
      </c>
      <c r="J15" s="10">
        <f>事業所一覧!J501</f>
        <v>0</v>
      </c>
      <c r="K15" s="10" t="str">
        <f>事業所一覧!K501</f>
        <v>●</v>
      </c>
      <c r="L15" s="10">
        <f>事業所一覧!L501</f>
        <v>10</v>
      </c>
      <c r="M15" s="10">
        <f>事業所一覧!M501</f>
        <v>0</v>
      </c>
      <c r="N15" s="10"/>
    </row>
    <row r="16" spans="1:53" ht="30" customHeight="1" x14ac:dyDescent="0.2">
      <c r="A16" s="10">
        <f>事業所一覧!A502</f>
        <v>2751420197</v>
      </c>
      <c r="B16" s="9" t="str">
        <f>事業所一覧!B502</f>
        <v>運動クラブりずむ</v>
      </c>
      <c r="C16" s="10" t="str">
        <f>事業所一覧!C502</f>
        <v>072-734-7515</v>
      </c>
      <c r="D16" s="10" t="str">
        <f>事業所一覧!D502</f>
        <v>072-734-7514</v>
      </c>
      <c r="E16" s="10" t="str">
        <f>事業所一覧!E502</f>
        <v>562-0004</v>
      </c>
      <c r="F16" s="9" t="str">
        <f>事業所一覧!F502</f>
        <v>箕面市牧落三丁目19番38号　林下ビル101号室</v>
      </c>
      <c r="G16" s="9" t="str">
        <f>事業所一覧!G502</f>
        <v>株式会社ＤＲＣフィールズ</v>
      </c>
      <c r="H16" s="10" t="str">
        <f>事業所一覧!H502</f>
        <v>●</v>
      </c>
      <c r="I16" s="10">
        <f>事業所一覧!I502</f>
        <v>10</v>
      </c>
      <c r="J16" s="10">
        <f>事業所一覧!J502</f>
        <v>0</v>
      </c>
      <c r="K16" s="10" t="str">
        <f>事業所一覧!K502</f>
        <v>●</v>
      </c>
      <c r="L16" s="10">
        <f>事業所一覧!L502</f>
        <v>10</v>
      </c>
      <c r="M16" s="10">
        <f>事業所一覧!M502</f>
        <v>0</v>
      </c>
      <c r="N16" s="10"/>
    </row>
    <row r="17" spans="1:14" ht="30" customHeight="1" x14ac:dyDescent="0.2">
      <c r="A17" s="10">
        <f>事業所一覧!A503</f>
        <v>2751420205</v>
      </c>
      <c r="B17" s="9" t="str">
        <f>事業所一覧!B503</f>
        <v>Ｌｉｎｏぷれいす箕面</v>
      </c>
      <c r="C17" s="10" t="str">
        <f>事業所一覧!C503</f>
        <v>072-737-7413</v>
      </c>
      <c r="D17" s="10" t="str">
        <f>事業所一覧!D503</f>
        <v>072-737-7434</v>
      </c>
      <c r="E17" s="10" t="str">
        <f>事業所一覧!E503</f>
        <v>562-0046</v>
      </c>
      <c r="F17" s="9" t="str">
        <f>事業所一覧!F503</f>
        <v>箕面市桜ケ丘四丁目11番15号桜ヶ丘ビル102</v>
      </c>
      <c r="G17" s="9" t="str">
        <f>事業所一覧!G503</f>
        <v>株式会社ぷれいす</v>
      </c>
      <c r="H17" s="10">
        <f>事業所一覧!H503</f>
        <v>0</v>
      </c>
      <c r="I17" s="10">
        <f>事業所一覧!I503</f>
        <v>0</v>
      </c>
      <c r="J17" s="10">
        <f>事業所一覧!J503</f>
        <v>0</v>
      </c>
      <c r="K17" s="10" t="str">
        <f>事業所一覧!K503</f>
        <v>●</v>
      </c>
      <c r="L17" s="10">
        <f>事業所一覧!L503</f>
        <v>10</v>
      </c>
      <c r="M17" s="10">
        <f>事業所一覧!M503</f>
        <v>0</v>
      </c>
      <c r="N17" s="10"/>
    </row>
    <row r="18" spans="1:14" ht="30" customHeight="1" x14ac:dyDescent="0.2">
      <c r="A18" s="10">
        <f>事業所一覧!A504</f>
        <v>2751420221</v>
      </c>
      <c r="B18" s="9" t="str">
        <f>事業所一覧!B504</f>
        <v>個別療育センターココスマイル</v>
      </c>
      <c r="C18" s="10" t="str">
        <f>事業所一覧!C504</f>
        <v>072-723-7110</v>
      </c>
      <c r="D18" s="10" t="str">
        <f>事業所一覧!D504</f>
        <v>072-723-7117</v>
      </c>
      <c r="E18" s="10" t="str">
        <f>事業所一覧!E504</f>
        <v>562-0004</v>
      </c>
      <c r="F18" s="9" t="str">
        <f>事業所一覧!F504</f>
        <v>箕面市牧落四丁目６番12号</v>
      </c>
      <c r="G18" s="9" t="str">
        <f>事業所一覧!G504</f>
        <v>一般社団法人たけのこ</v>
      </c>
      <c r="H18" s="10" t="str">
        <f>事業所一覧!H504</f>
        <v>●</v>
      </c>
      <c r="I18" s="10">
        <f>事業所一覧!I504</f>
        <v>10</v>
      </c>
      <c r="J18" s="10">
        <f>事業所一覧!J504</f>
        <v>0</v>
      </c>
      <c r="K18" s="10" t="str">
        <f>事業所一覧!K504</f>
        <v>●</v>
      </c>
      <c r="L18" s="10">
        <f>事業所一覧!L504</f>
        <v>10</v>
      </c>
      <c r="M18" s="10">
        <f>事業所一覧!M504</f>
        <v>0</v>
      </c>
      <c r="N18" s="10"/>
    </row>
    <row r="19" spans="1:14" ht="30" customHeight="1" x14ac:dyDescent="0.2">
      <c r="A19" s="10">
        <f>事業所一覧!A505</f>
        <v>2751420239</v>
      </c>
      <c r="B19" s="9" t="str">
        <f>事業所一覧!B505</f>
        <v>めばえ２１</v>
      </c>
      <c r="C19" s="10" t="str">
        <f>事業所一覧!C505</f>
        <v>072-737-8735</v>
      </c>
      <c r="D19" s="10" t="str">
        <f>事業所一覧!D505</f>
        <v>072-737-8766</v>
      </c>
      <c r="E19" s="10" t="str">
        <f>事業所一覧!E505</f>
        <v>562-0001</v>
      </c>
      <c r="F19" s="9" t="str">
        <f>事業所一覧!F505</f>
        <v>箕面市桜四丁目11番15号　箕面桜医療ビル３階</v>
      </c>
      <c r="G19" s="9" t="str">
        <f>事業所一覧!G505</f>
        <v>特定非営利活動法人ダウン症ファミリー総合支援めばえ２１</v>
      </c>
      <c r="H19" s="10" t="str">
        <f>事業所一覧!H505</f>
        <v>●</v>
      </c>
      <c r="I19" s="10">
        <f>事業所一覧!I505</f>
        <v>10</v>
      </c>
      <c r="J19" s="10">
        <f>事業所一覧!J505</f>
        <v>0</v>
      </c>
      <c r="K19" s="10" t="str">
        <f>事業所一覧!K505</f>
        <v>●</v>
      </c>
      <c r="L19" s="10">
        <f>事業所一覧!L505</f>
        <v>10</v>
      </c>
      <c r="M19" s="10" t="str">
        <f>事業所一覧!M505</f>
        <v>●</v>
      </c>
      <c r="N19" s="10"/>
    </row>
    <row r="20" spans="1:14" ht="30" customHeight="1" x14ac:dyDescent="0.2">
      <c r="A20" s="10">
        <f>事業所一覧!A506</f>
        <v>2751420254</v>
      </c>
      <c r="B20" s="9" t="str">
        <f>事業所一覧!B506</f>
        <v>Ｌｉｎｏぷれいす箕面東</v>
      </c>
      <c r="C20" s="10" t="str">
        <f>事業所一覧!C506</f>
        <v>072-736-9882</v>
      </c>
      <c r="D20" s="10" t="str">
        <f>事業所一覧!D506</f>
        <v>072-736-9883</v>
      </c>
      <c r="E20" s="10" t="str">
        <f>事業所一覧!E506</f>
        <v>562-0025</v>
      </c>
      <c r="F20" s="9" t="str">
        <f>事業所一覧!F506</f>
        <v>箕面市粟生外院一丁目20番７号小路貸店舗１階</v>
      </c>
      <c r="G20" s="9" t="str">
        <f>事業所一覧!G506</f>
        <v>株式会社シーシー</v>
      </c>
      <c r="H20" s="10">
        <f>事業所一覧!H506</f>
        <v>0</v>
      </c>
      <c r="I20" s="10">
        <f>事業所一覧!I506</f>
        <v>0</v>
      </c>
      <c r="J20" s="10">
        <f>事業所一覧!J506</f>
        <v>0</v>
      </c>
      <c r="K20" s="10" t="str">
        <f>事業所一覧!K506</f>
        <v>●</v>
      </c>
      <c r="L20" s="10">
        <f>事業所一覧!L506</f>
        <v>10</v>
      </c>
      <c r="M20" s="10">
        <f>事業所一覧!M506</f>
        <v>0</v>
      </c>
      <c r="N20" s="10"/>
    </row>
    <row r="21" spans="1:14" ht="30" customHeight="1" x14ac:dyDescent="0.2">
      <c r="A21" s="10">
        <f>事業所一覧!A507</f>
        <v>2751420288</v>
      </c>
      <c r="B21" s="9" t="str">
        <f>事業所一覧!B507</f>
        <v>アートチャイルドケアＳＥＤスクール箕面</v>
      </c>
      <c r="C21" s="10" t="str">
        <f>事業所一覧!C507</f>
        <v>0727-68-8481</v>
      </c>
      <c r="D21" s="10" t="str">
        <f>事業所一覧!D507</f>
        <v>0727-68-8482</v>
      </c>
      <c r="E21" s="10" t="str">
        <f>事業所一覧!E507</f>
        <v>562-0043</v>
      </c>
      <c r="F21" s="9" t="str">
        <f>事業所一覧!F507</f>
        <v>箕面市桜井一丁目13番２号ハレリア桜井２Ｆ</v>
      </c>
      <c r="G21" s="9" t="str">
        <f>事業所一覧!G507</f>
        <v>アートチャイルドケア株式会社</v>
      </c>
      <c r="H21" s="10" t="str">
        <f>事業所一覧!H507</f>
        <v>●</v>
      </c>
      <c r="I21" s="10">
        <f>事業所一覧!I507</f>
        <v>10</v>
      </c>
      <c r="J21" s="10">
        <f>事業所一覧!J507</f>
        <v>0</v>
      </c>
      <c r="K21" s="10">
        <f>事業所一覧!K507</f>
        <v>0</v>
      </c>
      <c r="L21" s="10">
        <f>事業所一覧!L507</f>
        <v>0</v>
      </c>
      <c r="M21" s="10">
        <f>事業所一覧!M507</f>
        <v>0</v>
      </c>
      <c r="N21" s="10"/>
    </row>
    <row r="22" spans="1:14" ht="30" customHeight="1" x14ac:dyDescent="0.2">
      <c r="A22" s="10">
        <f>事業所一覧!A508</f>
        <v>2751420304</v>
      </c>
      <c r="B22" s="9" t="str">
        <f>事業所一覧!B508</f>
        <v>アフタースクール　ぴあにしも</v>
      </c>
      <c r="C22" s="10" t="str">
        <f>事業所一覧!C508</f>
        <v>072-786-5360</v>
      </c>
      <c r="D22" s="10" t="str">
        <f>事業所一覧!D508</f>
        <v>072-786-7160</v>
      </c>
      <c r="E22" s="10" t="str">
        <f>事業所一覧!E508</f>
        <v>562-0041</v>
      </c>
      <c r="F22" s="9" t="str">
        <f>事業所一覧!F508</f>
        <v>箕面市桜四丁目18番１号203</v>
      </c>
      <c r="G22" s="9" t="str">
        <f>事業所一覧!G508</f>
        <v>一般社団法人中曽教育研究所</v>
      </c>
      <c r="H22" s="10" t="str">
        <f>事業所一覧!H508</f>
        <v>●</v>
      </c>
      <c r="I22" s="10">
        <f>事業所一覧!I508</f>
        <v>10</v>
      </c>
      <c r="J22" s="10">
        <f>事業所一覧!J508</f>
        <v>0</v>
      </c>
      <c r="K22" s="10" t="str">
        <f>事業所一覧!K508</f>
        <v>●</v>
      </c>
      <c r="L22" s="10">
        <f>事業所一覧!L508</f>
        <v>10</v>
      </c>
      <c r="M22" s="10">
        <f>事業所一覧!M508</f>
        <v>0</v>
      </c>
      <c r="N22" s="10"/>
    </row>
    <row r="23" spans="1:14" ht="30" customHeight="1" x14ac:dyDescent="0.2">
      <c r="A23" s="10">
        <f>事業所一覧!A509</f>
        <v>2751420320</v>
      </c>
      <c r="B23" s="9" t="str">
        <f>事業所一覧!B509</f>
        <v>個別療育センターココスマイル本部</v>
      </c>
      <c r="C23" s="10" t="str">
        <f>事業所一覧!C509</f>
        <v>072-736-8720</v>
      </c>
      <c r="D23" s="10" t="str">
        <f>事業所一覧!D509</f>
        <v>072-736-8721</v>
      </c>
      <c r="E23" s="10" t="str">
        <f>事業所一覧!E509</f>
        <v>562-0014</v>
      </c>
      <c r="F23" s="9" t="str">
        <f>事業所一覧!F509</f>
        <v>箕面市萱野五丁目12番１号　２階</v>
      </c>
      <c r="G23" s="9" t="str">
        <f>事業所一覧!G509</f>
        <v>一般社団法人たけのこ</v>
      </c>
      <c r="H23" s="10" t="str">
        <f>事業所一覧!H509</f>
        <v>●</v>
      </c>
      <c r="I23" s="10">
        <f>事業所一覧!I509</f>
        <v>10</v>
      </c>
      <c r="J23" s="10">
        <f>事業所一覧!J509</f>
        <v>0</v>
      </c>
      <c r="K23" s="10" t="str">
        <f>事業所一覧!K509</f>
        <v>●</v>
      </c>
      <c r="L23" s="10">
        <f>事業所一覧!L509</f>
        <v>10</v>
      </c>
      <c r="M23" s="10">
        <f>事業所一覧!M509</f>
        <v>0</v>
      </c>
      <c r="N23" s="10"/>
    </row>
    <row r="24" spans="1:14" ht="30" customHeight="1" x14ac:dyDescent="0.2">
      <c r="A24" s="10">
        <f>事業所一覧!A510</f>
        <v>2751420346</v>
      </c>
      <c r="B24" s="9" t="str">
        <f>事業所一覧!B510</f>
        <v>運動クラブあどばんす</v>
      </c>
      <c r="C24" s="10" t="str">
        <f>事業所一覧!C510</f>
        <v>072-736-9812</v>
      </c>
      <c r="D24" s="10" t="str">
        <f>事業所一覧!D510</f>
        <v>072-736-9813</v>
      </c>
      <c r="E24" s="10" t="str">
        <f>事業所一覧!E510</f>
        <v>562-0003</v>
      </c>
      <c r="F24" s="9" t="str">
        <f>事業所一覧!F510</f>
        <v>箕面市西小路五丁目４番27号</v>
      </c>
      <c r="G24" s="9" t="str">
        <f>事業所一覧!G510</f>
        <v>株式会社ＤＲＣフィールズ</v>
      </c>
      <c r="H24" s="10">
        <f>事業所一覧!H510</f>
        <v>0</v>
      </c>
      <c r="I24" s="10">
        <f>事業所一覧!I510</f>
        <v>0</v>
      </c>
      <c r="J24" s="10">
        <f>事業所一覧!J510</f>
        <v>0</v>
      </c>
      <c r="K24" s="10" t="str">
        <f>事業所一覧!K510</f>
        <v>●</v>
      </c>
      <c r="L24" s="10">
        <f>事業所一覧!L510</f>
        <v>10</v>
      </c>
      <c r="M24" s="10">
        <f>事業所一覧!M510</f>
        <v>0</v>
      </c>
      <c r="N24" s="10"/>
    </row>
    <row r="25" spans="1:14" ht="30" customHeight="1" x14ac:dyDescent="0.2">
      <c r="A25" s="10">
        <f>事業所一覧!A511</f>
        <v>2751420361</v>
      </c>
      <c r="B25" s="9" t="str">
        <f>事業所一覧!B511</f>
        <v>運動療育スタジオspark箕面</v>
      </c>
      <c r="C25" s="10" t="str">
        <f>事業所一覧!C511</f>
        <v>072-726-3809</v>
      </c>
      <c r="D25" s="10" t="str">
        <f>事業所一覧!D511</f>
        <v>072-726-3810</v>
      </c>
      <c r="E25" s="10" t="str">
        <f>事業所一覧!E511</f>
        <v>562-0035</v>
      </c>
      <c r="F25" s="9" t="str">
        <f>事業所一覧!F511</f>
        <v>箕面市船場東一丁目15番８号新船場ビル第５千里ハイツ102号</v>
      </c>
      <c r="G25" s="9" t="str">
        <f>事業所一覧!G511</f>
        <v>株式会社クーバル・ウエルケア</v>
      </c>
      <c r="H25" s="10" t="str">
        <f>事業所一覧!H511</f>
        <v>●</v>
      </c>
      <c r="I25" s="10">
        <f>事業所一覧!I511</f>
        <v>10</v>
      </c>
      <c r="J25" s="10">
        <f>事業所一覧!J511</f>
        <v>0</v>
      </c>
      <c r="K25" s="10" t="str">
        <f>事業所一覧!K511</f>
        <v>●</v>
      </c>
      <c r="L25" s="10">
        <f>事業所一覧!L511</f>
        <v>10</v>
      </c>
      <c r="M25" s="10">
        <f>事業所一覧!M511</f>
        <v>0</v>
      </c>
      <c r="N25" s="10"/>
    </row>
    <row r="26" spans="1:14" ht="30" customHeight="1" x14ac:dyDescent="0.2">
      <c r="A26" s="10">
        <f>事業所一覧!A512</f>
        <v>2751420379</v>
      </c>
      <c r="B26" s="9" t="str">
        <f>事業所一覧!B512</f>
        <v>リアン・プラス第１教室</v>
      </c>
      <c r="C26" s="10" t="str">
        <f>事業所一覧!C512</f>
        <v>072-734-7950</v>
      </c>
      <c r="D26" s="10" t="str">
        <f>事業所一覧!D512</f>
        <v>072-734-7940</v>
      </c>
      <c r="E26" s="10" t="str">
        <f>事業所一覧!E512</f>
        <v>562-0024</v>
      </c>
      <c r="F26" s="9" t="str">
        <f>事業所一覧!F512</f>
        <v>箕面市粟生新家一丁目３番９号</v>
      </c>
      <c r="G26" s="9" t="str">
        <f>事業所一覧!G512</f>
        <v>特定非営利活動法人ＰＬＵＳ　ＯＮＥ</v>
      </c>
      <c r="H26" s="10" t="str">
        <f>事業所一覧!H512</f>
        <v>●</v>
      </c>
      <c r="I26" s="10">
        <f>事業所一覧!I512</f>
        <v>10</v>
      </c>
      <c r="J26" s="10">
        <f>事業所一覧!J512</f>
        <v>0</v>
      </c>
      <c r="K26" s="10" t="str">
        <f>事業所一覧!K512</f>
        <v>●</v>
      </c>
      <c r="L26" s="10">
        <f>事業所一覧!L512</f>
        <v>10</v>
      </c>
      <c r="M26" s="10" t="str">
        <f>事業所一覧!M512</f>
        <v>●</v>
      </c>
      <c r="N26" s="10"/>
    </row>
    <row r="27" spans="1:14" ht="30" customHeight="1" x14ac:dyDescent="0.2">
      <c r="A27" s="10">
        <f>事業所一覧!A513</f>
        <v>2751420387</v>
      </c>
      <c r="B27" s="9" t="str">
        <f>事業所一覧!B513</f>
        <v>Sｕｎはーとキッズ</v>
      </c>
      <c r="C27" s="10" t="str">
        <f>事業所一覧!C513</f>
        <v>072-737-6420</v>
      </c>
      <c r="D27" s="10" t="str">
        <f>事業所一覧!D513</f>
        <v>072-737-6421</v>
      </c>
      <c r="E27" s="10" t="str">
        <f>事業所一覧!E513</f>
        <v>562-0045</v>
      </c>
      <c r="F27" s="9" t="str">
        <f>事業所一覧!F513</f>
        <v>箕面市瀬川五丁目３番21号　箕面喜晃ビル102号室</v>
      </c>
      <c r="G27" s="9" t="str">
        <f>事業所一覧!G513</f>
        <v>合同会社Ｓｕｎはーと</v>
      </c>
      <c r="H27" s="10" t="str">
        <f>事業所一覧!H513</f>
        <v>●</v>
      </c>
      <c r="I27" s="10">
        <f>事業所一覧!I513</f>
        <v>10</v>
      </c>
      <c r="J27" s="10">
        <f>事業所一覧!J513</f>
        <v>0</v>
      </c>
      <c r="K27" s="10" t="str">
        <f>事業所一覧!K513</f>
        <v>●</v>
      </c>
      <c r="L27" s="10">
        <f>事業所一覧!L513</f>
        <v>10</v>
      </c>
      <c r="M27" s="10">
        <f>事業所一覧!M513</f>
        <v>0</v>
      </c>
      <c r="N27" s="10"/>
    </row>
    <row r="28" spans="1:14" ht="30" customHeight="1" x14ac:dyDescent="0.2">
      <c r="A28" s="10">
        <f>事業所一覧!A514</f>
        <v>2751420395</v>
      </c>
      <c r="B28" s="9" t="str">
        <f>事業所一覧!B514</f>
        <v>アフタースクールぴあにしも　桜中央教室</v>
      </c>
      <c r="C28" s="10" t="str">
        <f>事業所一覧!C514</f>
        <v>072-736-8940</v>
      </c>
      <c r="D28" s="10" t="str">
        <f>事業所一覧!D514</f>
        <v>072-736-8941</v>
      </c>
      <c r="E28" s="10" t="str">
        <f>事業所一覧!E514</f>
        <v>562-0041</v>
      </c>
      <c r="F28" s="9" t="str">
        <f>事業所一覧!F514</f>
        <v>箕面市桜四丁目９番１号</v>
      </c>
      <c r="G28" s="9" t="str">
        <f>事業所一覧!G514</f>
        <v>一般社団法人中曽教育研究所</v>
      </c>
      <c r="H28" s="10" t="str">
        <f>事業所一覧!H514</f>
        <v>●</v>
      </c>
      <c r="I28" s="10">
        <f>事業所一覧!I514</f>
        <v>10</v>
      </c>
      <c r="J28" s="10">
        <f>事業所一覧!J514</f>
        <v>0</v>
      </c>
      <c r="K28" s="10" t="str">
        <f>事業所一覧!K514</f>
        <v>●</v>
      </c>
      <c r="L28" s="10">
        <f>事業所一覧!L514</f>
        <v>10</v>
      </c>
      <c r="M28" s="10">
        <f>事業所一覧!M514</f>
        <v>0</v>
      </c>
      <c r="N28" s="10"/>
    </row>
    <row r="29" spans="1:14" ht="30" customHeight="1" x14ac:dyDescent="0.2">
      <c r="A29" s="10">
        <f>事業所一覧!A515</f>
        <v>2751420445</v>
      </c>
      <c r="B29" s="9" t="str">
        <f>事業所一覧!B515</f>
        <v>こみにか</v>
      </c>
      <c r="C29" s="10" t="str">
        <f>事業所一覧!C515</f>
        <v>072-734-7480</v>
      </c>
      <c r="D29" s="10" t="str">
        <f>事業所一覧!D515</f>
        <v>072-734-7481</v>
      </c>
      <c r="E29" s="10" t="str">
        <f>事業所一覧!E515</f>
        <v>562-0004</v>
      </c>
      <c r="F29" s="9" t="str">
        <f>事業所一覧!F515</f>
        <v>箕面市牧落三丁目13番33号　アクティブ箕面102号</v>
      </c>
      <c r="G29" s="9" t="str">
        <f>事業所一覧!G515</f>
        <v>一般社団法人りべるりんく</v>
      </c>
      <c r="H29" s="10" t="str">
        <f>事業所一覧!H515</f>
        <v>●</v>
      </c>
      <c r="I29" s="10">
        <f>事業所一覧!I515</f>
        <v>10</v>
      </c>
      <c r="J29" s="10">
        <f>事業所一覧!J515</f>
        <v>0</v>
      </c>
      <c r="K29" s="10" t="str">
        <f>事業所一覧!K515</f>
        <v>●</v>
      </c>
      <c r="L29" s="10">
        <f>事業所一覧!L515</f>
        <v>10</v>
      </c>
      <c r="M29" s="10">
        <f>事業所一覧!M515</f>
        <v>0</v>
      </c>
      <c r="N29" s="10"/>
    </row>
    <row r="30" spans="1:14" ht="30" customHeight="1" x14ac:dyDescent="0.2">
      <c r="A30" s="10">
        <f>事業所一覧!A516</f>
        <v>2751420452</v>
      </c>
      <c r="B30" s="9" t="str">
        <f>事業所一覧!B516</f>
        <v>集団療育センターＬＩＢ</v>
      </c>
      <c r="C30" s="10" t="str">
        <f>事業所一覧!C516</f>
        <v>072-736-8719</v>
      </c>
      <c r="D30" s="10" t="str">
        <f>事業所一覧!D516</f>
        <v>072-736-8721</v>
      </c>
      <c r="E30" s="10" t="str">
        <f>事業所一覧!E516</f>
        <v>562-0014</v>
      </c>
      <c r="F30" s="9" t="str">
        <f>事業所一覧!F516</f>
        <v>箕面市萱野五丁目12番１号　１階</v>
      </c>
      <c r="G30" s="9" t="str">
        <f>事業所一覧!G516</f>
        <v>株式会社LIBO</v>
      </c>
      <c r="H30" s="10" t="str">
        <f>事業所一覧!H516</f>
        <v>●・☆</v>
      </c>
      <c r="I30" s="10">
        <f>事業所一覧!I516</f>
        <v>15</v>
      </c>
      <c r="J30" s="10">
        <f>事業所一覧!J516</f>
        <v>0</v>
      </c>
      <c r="K30" s="10" t="str">
        <f>事業所一覧!K516</f>
        <v>●</v>
      </c>
      <c r="L30" s="10">
        <f>事業所一覧!L516</f>
        <v>10</v>
      </c>
      <c r="M30" s="10">
        <f>事業所一覧!M516</f>
        <v>0</v>
      </c>
      <c r="N30" s="10"/>
    </row>
    <row r="31" spans="1:14" ht="30" customHeight="1" x14ac:dyDescent="0.2">
      <c r="A31" s="10">
        <f>事業所一覧!A517</f>
        <v>2751420486</v>
      </c>
      <c r="B31" s="9" t="str">
        <f>事業所一覧!B517</f>
        <v>放課後等デイサービス　ウィズ・ユー箕面</v>
      </c>
      <c r="C31" s="10" t="str">
        <f>事業所一覧!C517</f>
        <v>072-736-8217</v>
      </c>
      <c r="D31" s="10" t="str">
        <f>事業所一覧!D517</f>
        <v>072-736-8217</v>
      </c>
      <c r="E31" s="10" t="str">
        <f>事業所一覧!E517</f>
        <v>562-0011</v>
      </c>
      <c r="F31" s="9" t="str">
        <f>事業所一覧!F517</f>
        <v>箕面市如意谷四丁目１番15号　サニーヒル箕面201号</v>
      </c>
      <c r="G31" s="9" t="str">
        <f>事業所一覧!G517</f>
        <v>株式会社神戸物語</v>
      </c>
      <c r="H31" s="10" t="str">
        <f>事業所一覧!H517</f>
        <v>●</v>
      </c>
      <c r="I31" s="10">
        <f>事業所一覧!I517</f>
        <v>10</v>
      </c>
      <c r="J31" s="10">
        <f>事業所一覧!J517</f>
        <v>0</v>
      </c>
      <c r="K31" s="10" t="str">
        <f>事業所一覧!K517</f>
        <v>●</v>
      </c>
      <c r="L31" s="10">
        <f>事業所一覧!L517</f>
        <v>10</v>
      </c>
      <c r="M31" s="10">
        <f>事業所一覧!M517</f>
        <v>0</v>
      </c>
      <c r="N31" s="10"/>
    </row>
    <row r="32" spans="1:14" ht="30" customHeight="1" x14ac:dyDescent="0.2">
      <c r="A32" s="10">
        <f>事業所一覧!A518</f>
        <v>2751420494</v>
      </c>
      <c r="B32" s="9" t="str">
        <f>事業所一覧!B518</f>
        <v>Coccoleto 箕面校</v>
      </c>
      <c r="C32" s="10" t="str">
        <f>事業所一覧!C518</f>
        <v>072-720-7522</v>
      </c>
      <c r="D32" s="10" t="str">
        <f>事業所一覧!D518</f>
        <v>072-720-7523</v>
      </c>
      <c r="E32" s="10" t="str">
        <f>事業所一覧!E518</f>
        <v>562-0003</v>
      </c>
      <c r="F32" s="9" t="str">
        <f>事業所一覧!F518</f>
        <v>箕面市西小路二丁目７番16号　箕面朝日ビル203</v>
      </c>
      <c r="G32" s="9" t="str">
        <f>事業所一覧!G518</f>
        <v>LaZo株式会社</v>
      </c>
      <c r="H32" s="10" t="str">
        <f>事業所一覧!H518</f>
        <v>●</v>
      </c>
      <c r="I32" s="10">
        <f>事業所一覧!I518</f>
        <v>10</v>
      </c>
      <c r="J32" s="10">
        <f>事業所一覧!J518</f>
        <v>0</v>
      </c>
      <c r="K32" s="10" t="str">
        <f>事業所一覧!K518</f>
        <v>●</v>
      </c>
      <c r="L32" s="10">
        <f>事業所一覧!L518</f>
        <v>10</v>
      </c>
      <c r="M32" s="10">
        <f>事業所一覧!M518</f>
        <v>0</v>
      </c>
      <c r="N32" s="10"/>
    </row>
    <row r="33" spans="1:14" ht="30" customHeight="1" x14ac:dyDescent="0.2">
      <c r="A33" s="10">
        <f>事業所一覧!A519</f>
        <v>2751420502</v>
      </c>
      <c r="B33" s="9" t="str">
        <f>事業所一覧!B519</f>
        <v>SMASPO箕面校</v>
      </c>
      <c r="C33" s="10" t="str">
        <f>事業所一覧!C519</f>
        <v>072-737-8392</v>
      </c>
      <c r="D33" s="10" t="str">
        <f>事業所一覧!D519</f>
        <v>072-737-8399</v>
      </c>
      <c r="E33" s="10" t="str">
        <f>事業所一覧!E519</f>
        <v>562-0041</v>
      </c>
      <c r="F33" s="9" t="str">
        <f>事業所一覧!F519</f>
        <v>箕面市桜一丁目１番１号　ジョイタウン佐久良２階C号室</v>
      </c>
      <c r="G33" s="9" t="str">
        <f>事業所一覧!G519</f>
        <v>LaZo株式会社</v>
      </c>
      <c r="H33" s="10" t="str">
        <f>事業所一覧!H519</f>
        <v>●</v>
      </c>
      <c r="I33" s="10">
        <f>事業所一覧!I519</f>
        <v>10</v>
      </c>
      <c r="J33" s="10">
        <f>事業所一覧!J519</f>
        <v>0</v>
      </c>
      <c r="K33" s="10" t="str">
        <f>事業所一覧!K519</f>
        <v>●</v>
      </c>
      <c r="L33" s="10">
        <f>事業所一覧!L519</f>
        <v>10</v>
      </c>
      <c r="M33" s="10" t="str">
        <f>事業所一覧!M519</f>
        <v>●</v>
      </c>
      <c r="N33" s="10"/>
    </row>
    <row r="34" spans="1:14" ht="30" customHeight="1" x14ac:dyDescent="0.2">
      <c r="A34" s="10">
        <f>事業所一覧!A520</f>
        <v>2751420510</v>
      </c>
      <c r="B34" s="9" t="str">
        <f>事業所一覧!B520</f>
        <v>Ｖｉｅｌ　Ｋｉｎｄｅｒ</v>
      </c>
      <c r="C34" s="10" t="str">
        <f>事業所一覧!C520</f>
        <v>072-737-8602</v>
      </c>
      <c r="D34" s="10" t="str">
        <f>事業所一覧!D520</f>
        <v>072-737-8632</v>
      </c>
      <c r="E34" s="10" t="str">
        <f>事業所一覧!E520</f>
        <v>562-0004</v>
      </c>
      <c r="F34" s="9" t="str">
        <f>事業所一覧!F520</f>
        <v>箕面市牧落三丁目２番15号ポプラハウス101号</v>
      </c>
      <c r="G34" s="9" t="str">
        <f>事業所一覧!G520</f>
        <v>株式会社Ｓｐｉｅｌｅｎ</v>
      </c>
      <c r="H34" s="10" t="str">
        <f>事業所一覧!H520</f>
        <v>☆</v>
      </c>
      <c r="I34" s="10">
        <f>事業所一覧!I520</f>
        <v>5</v>
      </c>
      <c r="J34" s="10">
        <f>事業所一覧!J520</f>
        <v>0</v>
      </c>
      <c r="K34" s="10" t="str">
        <f>事業所一覧!K520</f>
        <v>☆</v>
      </c>
      <c r="L34" s="10">
        <f>事業所一覧!L520</f>
        <v>5</v>
      </c>
      <c r="M34" s="10">
        <f>事業所一覧!M520</f>
        <v>0</v>
      </c>
      <c r="N34" s="10"/>
    </row>
    <row r="35" spans="1:14" ht="30" customHeight="1" x14ac:dyDescent="0.2">
      <c r="A35" s="10">
        <f>事業所一覧!A521</f>
        <v>2751420536</v>
      </c>
      <c r="B35" s="9" t="str">
        <f>事業所一覧!B521</f>
        <v>デイジーＭｉｎｏｈ</v>
      </c>
      <c r="C35" s="10" t="str">
        <f>事業所一覧!C521</f>
        <v>072-734-7361</v>
      </c>
      <c r="D35" s="10" t="str">
        <f>事業所一覧!D521</f>
        <v>072-734-7364</v>
      </c>
      <c r="E35" s="10" t="str">
        <f>事業所一覧!E521</f>
        <v>562-0012</v>
      </c>
      <c r="F35" s="9" t="str">
        <f>事業所一覧!F521</f>
        <v>箕面市白島三丁目13番１号</v>
      </c>
      <c r="G35" s="9" t="str">
        <f>事業所一覧!G521</f>
        <v>デイジーＭｉｎｏｈ合同会社</v>
      </c>
      <c r="H35" s="10" t="str">
        <f>事業所一覧!H521</f>
        <v>●</v>
      </c>
      <c r="I35" s="10">
        <f>事業所一覧!I521</f>
        <v>10</v>
      </c>
      <c r="J35" s="10">
        <f>事業所一覧!J521</f>
        <v>0</v>
      </c>
      <c r="K35" s="10" t="str">
        <f>事業所一覧!K521</f>
        <v>●</v>
      </c>
      <c r="L35" s="10">
        <f>事業所一覧!L521</f>
        <v>10</v>
      </c>
      <c r="M35" s="10" t="str">
        <f>事業所一覧!M521</f>
        <v>●</v>
      </c>
      <c r="N35" s="10"/>
    </row>
    <row r="36" spans="1:14" ht="30" customHeight="1" x14ac:dyDescent="0.2">
      <c r="A36" s="10">
        <f>事業所一覧!A522</f>
        <v>2751420551</v>
      </c>
      <c r="B36" s="9" t="str">
        <f>事業所一覧!B522</f>
        <v>Ｓｕｎはーと箕面</v>
      </c>
      <c r="C36" s="10" t="str">
        <f>事業所一覧!C522</f>
        <v>072-721-8501</v>
      </c>
      <c r="D36" s="10" t="str">
        <f>事業所一覧!D522</f>
        <v>072-721-8502</v>
      </c>
      <c r="E36" s="10" t="str">
        <f>事業所一覧!E522</f>
        <v>562-0001</v>
      </c>
      <c r="F36" s="9" t="str">
        <f>事業所一覧!F522</f>
        <v>箕面市箕面七丁目１番14号リッツ箕面１Ｆ</v>
      </c>
      <c r="G36" s="9" t="str">
        <f>事業所一覧!G522</f>
        <v>合同会社Ｓunはーと</v>
      </c>
      <c r="H36" s="10" t="str">
        <f>事業所一覧!H522</f>
        <v>●</v>
      </c>
      <c r="I36" s="10">
        <f>事業所一覧!I522</f>
        <v>10</v>
      </c>
      <c r="J36" s="10">
        <f>事業所一覧!J522</f>
        <v>0</v>
      </c>
      <c r="K36" s="10" t="str">
        <f>事業所一覧!K522</f>
        <v>●</v>
      </c>
      <c r="L36" s="10">
        <f>事業所一覧!L522</f>
        <v>10</v>
      </c>
      <c r="M36" s="10">
        <f>事業所一覧!M522</f>
        <v>0</v>
      </c>
      <c r="N36" s="10"/>
    </row>
    <row r="37" spans="1:14" ht="30" customHeight="1" x14ac:dyDescent="0.2">
      <c r="A37" s="10" t="str">
        <f>事業所一覧!A523</f>
        <v>2751420585</v>
      </c>
      <c r="B37" s="9" t="str">
        <f>事業所一覧!B523</f>
        <v>児童発達支援・放課後等デイサービス　あなざーすかい</v>
      </c>
      <c r="C37" s="10" t="str">
        <f>事業所一覧!C523</f>
        <v>090-3813-1108</v>
      </c>
      <c r="D37" s="10" t="str">
        <f>事業所一覧!D523</f>
        <v>-</v>
      </c>
      <c r="E37" s="10" t="str">
        <f>事業所一覧!E523</f>
        <v>562-0045</v>
      </c>
      <c r="F37" s="9" t="str">
        <f>事業所一覧!F523</f>
        <v>箕面市瀬川三丁目３番34号　Ｂａｕｈａｕｓ１階</v>
      </c>
      <c r="G37" s="9" t="str">
        <f>事業所一覧!G523</f>
        <v>株式会社ケア・フリージア</v>
      </c>
      <c r="H37" s="10" t="str">
        <f>事業所一覧!H523</f>
        <v>☆</v>
      </c>
      <c r="I37" s="10">
        <f>事業所一覧!I523</f>
        <v>6</v>
      </c>
      <c r="J37" s="10">
        <f>事業所一覧!J523</f>
        <v>0</v>
      </c>
      <c r="K37" s="10" t="str">
        <f>事業所一覧!K523</f>
        <v>☆</v>
      </c>
      <c r="L37" s="10">
        <f>事業所一覧!L523</f>
        <v>6</v>
      </c>
      <c r="M37" s="10">
        <f>事業所一覧!M523</f>
        <v>0</v>
      </c>
      <c r="N37" s="10"/>
    </row>
    <row r="38" spans="1:14" ht="30" customHeight="1" x14ac:dyDescent="0.2">
      <c r="A38" s="10" t="str">
        <f>事業所一覧!A524</f>
        <v>2751420593</v>
      </c>
      <c r="B38" s="9" t="str">
        <f>事業所一覧!B524</f>
        <v>スタサポ箕面校</v>
      </c>
      <c r="C38" s="10" t="str">
        <f>事業所一覧!C524</f>
        <v>072-737-5934</v>
      </c>
      <c r="D38" s="10" t="str">
        <f>事業所一覧!D524</f>
        <v>072-737-6034</v>
      </c>
      <c r="E38" s="10" t="str">
        <f>事業所一覧!E524</f>
        <v>562-0036</v>
      </c>
      <c r="F38" s="9" t="str">
        <f>事業所一覧!F524</f>
        <v>箕面市船場西一丁目６番７号　三羽鶴ビル５階504号室</v>
      </c>
      <c r="G38" s="9" t="str">
        <f>事業所一覧!G524</f>
        <v>ＬａＺｏ株式会社</v>
      </c>
      <c r="H38" s="10" t="str">
        <f>事業所一覧!H524</f>
        <v>●</v>
      </c>
      <c r="I38" s="10">
        <f>事業所一覧!I524</f>
        <v>10</v>
      </c>
      <c r="J38" s="10">
        <f>事業所一覧!J524</f>
        <v>0</v>
      </c>
      <c r="K38" s="10" t="str">
        <f>事業所一覧!K524</f>
        <v>●</v>
      </c>
      <c r="L38" s="10">
        <f>事業所一覧!L524</f>
        <v>10</v>
      </c>
      <c r="M38" s="10">
        <f>事業所一覧!M524</f>
        <v>0</v>
      </c>
      <c r="N38" s="10"/>
    </row>
    <row r="39" spans="1:14" ht="30" customHeight="1" x14ac:dyDescent="0.2">
      <c r="A39" s="10">
        <f>事業所一覧!A525</f>
        <v>2751420601</v>
      </c>
      <c r="B39" s="9" t="str">
        <f>事業所一覧!B525</f>
        <v>児童発達支援・放課後等デイサービス　ルチアポルタ</v>
      </c>
      <c r="C39" s="10" t="str">
        <f>事業所一覧!C525</f>
        <v>072-736-8850</v>
      </c>
      <c r="D39" s="10" t="str">
        <f>事業所一覧!D525</f>
        <v>072-736-8860</v>
      </c>
      <c r="E39" s="10" t="str">
        <f>事業所一覧!E525</f>
        <v>562-0025</v>
      </c>
      <c r="F39" s="9" t="str">
        <f>事業所一覧!F525</f>
        <v>箕面市粟生外院一丁目11番22号</v>
      </c>
      <c r="G39" s="9" t="str">
        <f>事業所一覧!G525</f>
        <v>株式会社HESTIATH</v>
      </c>
      <c r="H39" s="10" t="str">
        <f>事業所一覧!H525</f>
        <v>●</v>
      </c>
      <c r="I39" s="10">
        <f>事業所一覧!I525</f>
        <v>10</v>
      </c>
      <c r="J39" s="10">
        <f>事業所一覧!J525</f>
        <v>0</v>
      </c>
      <c r="K39" s="10" t="str">
        <f>事業所一覧!K525</f>
        <v>●</v>
      </c>
      <c r="L39" s="10">
        <f>事業所一覧!L525</f>
        <v>10</v>
      </c>
      <c r="M39" s="10">
        <f>事業所一覧!M525</f>
        <v>0</v>
      </c>
      <c r="N39" s="10"/>
    </row>
    <row r="40" spans="1:14" ht="30" customHeight="1" x14ac:dyDescent="0.2">
      <c r="A40" s="10">
        <f>事業所一覧!A526</f>
        <v>2751420619</v>
      </c>
      <c r="B40" s="9" t="str">
        <f>事業所一覧!B526</f>
        <v>放課後等デイサービス　ウィズ・ユー箕面牧落</v>
      </c>
      <c r="C40" s="10" t="str">
        <f>事業所一覧!C526</f>
        <v>072-734-7426</v>
      </c>
      <c r="D40" s="10" t="str">
        <f>事業所一覧!D526</f>
        <v>072-734-7428</v>
      </c>
      <c r="E40" s="10" t="str">
        <f>事業所一覧!E526</f>
        <v>562-0004</v>
      </c>
      <c r="F40" s="9" t="str">
        <f>事業所一覧!F526</f>
        <v>箕面市牧落三丁目13番33号アクティブ箕面301号室</v>
      </c>
      <c r="G40" s="9" t="str">
        <f>事業所一覧!G526</f>
        <v>株式会社神戸物語</v>
      </c>
      <c r="H40" s="10">
        <f>事業所一覧!H526</f>
        <v>0</v>
      </c>
      <c r="I40" s="10">
        <f>事業所一覧!I526</f>
        <v>0</v>
      </c>
      <c r="J40" s="10">
        <f>事業所一覧!J526</f>
        <v>0</v>
      </c>
      <c r="K40" s="10" t="str">
        <f>事業所一覧!K526</f>
        <v>●</v>
      </c>
      <c r="L40" s="10">
        <f>事業所一覧!L526</f>
        <v>10</v>
      </c>
      <c r="M40" s="10">
        <f>事業所一覧!M526</f>
        <v>0</v>
      </c>
      <c r="N40" s="10"/>
    </row>
    <row r="41" spans="1:14" ht="30" customHeight="1" x14ac:dyDescent="0.2">
      <c r="A41" s="10" t="str">
        <f>事業所一覧!A527</f>
        <v>2751420627</v>
      </c>
      <c r="B41" s="9" t="str">
        <f>事業所一覧!B527</f>
        <v>ＳＵＮ　ＬＩＦＥ　ＦＡＭＩＬＹ　ＭＩＮＯＨ</v>
      </c>
      <c r="C41" s="10" t="str">
        <f>事業所一覧!C527</f>
        <v>072-736-8415</v>
      </c>
      <c r="D41" s="10" t="str">
        <f>事業所一覧!D527</f>
        <v>072-736-8416</v>
      </c>
      <c r="E41" s="10" t="str">
        <f>事業所一覧!E527</f>
        <v>562-0001</v>
      </c>
      <c r="F41" s="9" t="str">
        <f>事業所一覧!F527</f>
        <v>箕面市箕面五丁目12番71号パークプラザビル箕面４階401・402号室</v>
      </c>
      <c r="G41" s="9" t="str">
        <f>事業所一覧!G527</f>
        <v>株式会社グランツリー</v>
      </c>
      <c r="H41" s="10" t="str">
        <f>事業所一覧!H527</f>
        <v>●</v>
      </c>
      <c r="I41" s="10">
        <f>事業所一覧!I527</f>
        <v>10</v>
      </c>
      <c r="J41" s="10">
        <f>事業所一覧!J527</f>
        <v>0</v>
      </c>
      <c r="K41" s="10" t="str">
        <f>事業所一覧!K527</f>
        <v>●</v>
      </c>
      <c r="L41" s="10">
        <f>事業所一覧!L527</f>
        <v>10</v>
      </c>
      <c r="M41" s="10">
        <f>事業所一覧!M527</f>
        <v>0</v>
      </c>
      <c r="N41" s="10"/>
    </row>
    <row r="42" spans="1:14" ht="30" customHeight="1" x14ac:dyDescent="0.2">
      <c r="A42" s="10">
        <f>事業所一覧!A528</f>
        <v>2751420635</v>
      </c>
      <c r="B42" s="9" t="str">
        <f>事業所一覧!B528</f>
        <v>放課後等デイサービス　ｋａｏｒａ（カオラ）</v>
      </c>
      <c r="C42" s="10" t="str">
        <f>事業所一覧!C528</f>
        <v>0727-34-8642</v>
      </c>
      <c r="D42" s="10" t="str">
        <f>事業所一覧!D528</f>
        <v>0727-24-8643</v>
      </c>
      <c r="E42" s="10" t="str">
        <f>事業所一覧!E528</f>
        <v>562-0003</v>
      </c>
      <c r="F42" s="9" t="str">
        <f>事業所一覧!F528</f>
        <v>箕面市西小路二丁目７番22号ＭＫＭ友ビル202号</v>
      </c>
      <c r="G42" s="9" t="str">
        <f>事業所一覧!G528</f>
        <v>株式会社ＳＯＥＩＫＡＩ</v>
      </c>
      <c r="H42" s="10">
        <f>事業所一覧!H528</f>
        <v>0</v>
      </c>
      <c r="I42" s="10">
        <f>事業所一覧!I528</f>
        <v>0</v>
      </c>
      <c r="J42" s="10">
        <f>事業所一覧!J528</f>
        <v>0</v>
      </c>
      <c r="K42" s="10" t="str">
        <f>事業所一覧!K528</f>
        <v>●</v>
      </c>
      <c r="L42" s="10">
        <f>事業所一覧!L528</f>
        <v>10</v>
      </c>
      <c r="M42" s="10">
        <f>事業所一覧!M528</f>
        <v>0</v>
      </c>
      <c r="N42" s="10"/>
    </row>
    <row r="43" spans="1:14" ht="30" customHeight="1" x14ac:dyDescent="0.2">
      <c r="A43" s="10" t="str">
        <f>事業所一覧!A529</f>
        <v>2751420643</v>
      </c>
      <c r="B43" s="9" t="str">
        <f>事業所一覧!B529</f>
        <v>コペルプラス　箕面小野原教室</v>
      </c>
      <c r="C43" s="10" t="str">
        <f>事業所一覧!C529</f>
        <v>072-737-8441</v>
      </c>
      <c r="D43" s="10" t="str">
        <f>事業所一覧!D529</f>
        <v>072-737-8442</v>
      </c>
      <c r="E43" s="10" t="str">
        <f>事業所一覧!E529</f>
        <v>562-0031</v>
      </c>
      <c r="F43" s="9" t="str">
        <f>事業所一覧!F529</f>
        <v>箕面市小野原東五丁目８番６号　パーキーＫ　１階</v>
      </c>
      <c r="G43" s="9" t="str">
        <f>事業所一覧!G529</f>
        <v>株式会社クラ・ゼミ</v>
      </c>
      <c r="H43" s="10" t="str">
        <f>事業所一覧!H529</f>
        <v>●</v>
      </c>
      <c r="I43" s="10">
        <f>事業所一覧!I529</f>
        <v>10</v>
      </c>
      <c r="J43" s="10">
        <f>事業所一覧!J529</f>
        <v>0</v>
      </c>
      <c r="K43" s="10">
        <f>事業所一覧!K529</f>
        <v>0</v>
      </c>
      <c r="L43" s="10">
        <f>事業所一覧!L529</f>
        <v>0</v>
      </c>
      <c r="M43" s="10">
        <f>事業所一覧!M529</f>
        <v>0</v>
      </c>
      <c r="N43" s="10"/>
    </row>
    <row r="44" spans="1:14" ht="30" customHeight="1" x14ac:dyDescent="0.2">
      <c r="A44" s="10" t="str">
        <f>事業所一覧!A530</f>
        <v>2751420650</v>
      </c>
      <c r="B44" s="9" t="str">
        <f>事業所一覧!B530</f>
        <v>コペルプラス　箕面粟生外院教室</v>
      </c>
      <c r="C44" s="10" t="str">
        <f>事業所一覧!C530</f>
        <v>072-734-6474</v>
      </c>
      <c r="D44" s="10" t="str">
        <f>事業所一覧!D530</f>
        <v>072-734-6475</v>
      </c>
      <c r="E44" s="10" t="str">
        <f>事業所一覧!E530</f>
        <v>562-0025</v>
      </c>
      <c r="F44" s="9" t="str">
        <f>事業所一覧!F530</f>
        <v>箕面市粟生外院六丁目１番22号　101ビルディング　西側店舗</v>
      </c>
      <c r="G44" s="9" t="str">
        <f>事業所一覧!G530</f>
        <v>株式会社クラ・ゼミ</v>
      </c>
      <c r="H44" s="10" t="str">
        <f>事業所一覧!H530</f>
        <v>●</v>
      </c>
      <c r="I44" s="10">
        <f>事業所一覧!I530</f>
        <v>10</v>
      </c>
      <c r="J44" s="10">
        <f>事業所一覧!J530</f>
        <v>0</v>
      </c>
      <c r="K44" s="10">
        <f>事業所一覧!K530</f>
        <v>0</v>
      </c>
      <c r="L44" s="10">
        <f>事業所一覧!L530</f>
        <v>0</v>
      </c>
      <c r="M44" s="10">
        <f>事業所一覧!M530</f>
        <v>0</v>
      </c>
      <c r="N44" s="10"/>
    </row>
    <row r="45" spans="1:14" ht="30" customHeight="1" x14ac:dyDescent="0.2">
      <c r="A45" s="10" t="str">
        <f>事業所一覧!A531</f>
        <v>2751420676</v>
      </c>
      <c r="B45" s="9" t="str">
        <f>事業所一覧!B531</f>
        <v>Berg Hutte</v>
      </c>
      <c r="C45" s="10" t="str">
        <f>事業所一覧!C531</f>
        <v>０７２－７３９－８００１</v>
      </c>
      <c r="D45" s="10" t="str">
        <f>事業所一覧!D531</f>
        <v>０７２－７３９－８００２</v>
      </c>
      <c r="E45" s="10" t="str">
        <f>事業所一覧!E531</f>
        <v>562-0001</v>
      </c>
      <c r="F45" s="9" t="str">
        <f>事業所一覧!F531</f>
        <v>箕面市箕面五丁目１番52号箕面有アルコスビル103号</v>
      </c>
      <c r="G45" s="9" t="str">
        <f>事業所一覧!G531</f>
        <v>株式会社Ｓｐｉｅｌｅｎ</v>
      </c>
      <c r="H45" s="10" t="str">
        <f>事業所一覧!H531</f>
        <v>●</v>
      </c>
      <c r="I45" s="10">
        <f>事業所一覧!I531</f>
        <v>5</v>
      </c>
      <c r="J45" s="10">
        <f>事業所一覧!J531</f>
        <v>0</v>
      </c>
      <c r="K45" s="10" t="str">
        <f>事業所一覧!K531</f>
        <v>●</v>
      </c>
      <c r="L45" s="10">
        <f>事業所一覧!L531</f>
        <v>5</v>
      </c>
      <c r="M45" s="10" t="str">
        <f>事業所一覧!M531</f>
        <v>●</v>
      </c>
      <c r="N45" s="10"/>
    </row>
    <row r="46" spans="1:14" ht="30" customHeight="1" x14ac:dyDescent="0.2">
      <c r="A46" s="10" t="str">
        <f>事業所一覧!A532</f>
        <v>2751420684</v>
      </c>
      <c r="B46" s="9" t="str">
        <f>事業所一覧!B532</f>
        <v>Ｓｐｒｉｎｇ</v>
      </c>
      <c r="C46" s="10" t="str">
        <f>事業所一覧!C532</f>
        <v>072-737-6705</v>
      </c>
      <c r="D46" s="10">
        <f>事業所一覧!D532</f>
        <v>0</v>
      </c>
      <c r="E46" s="10" t="str">
        <f>事業所一覧!E532</f>
        <v>562-0001</v>
      </c>
      <c r="F46" s="9" t="str">
        <f>事業所一覧!F532</f>
        <v>箕面市箕面五丁目12番71号　パークプラザビル箕面304号室</v>
      </c>
      <c r="G46" s="9" t="str">
        <f>事業所一覧!G532</f>
        <v>株式会社ｏｎ　Ｙｏｕｒ　ｓｉｄｅ</v>
      </c>
      <c r="H46" s="10">
        <f>事業所一覧!H532</f>
        <v>0</v>
      </c>
      <c r="I46" s="10">
        <f>事業所一覧!I532</f>
        <v>0</v>
      </c>
      <c r="J46" s="10">
        <f>事業所一覧!J532</f>
        <v>0</v>
      </c>
      <c r="K46" s="10" t="str">
        <f>事業所一覧!K532</f>
        <v>●</v>
      </c>
      <c r="L46" s="10">
        <f>事業所一覧!L532</f>
        <v>10</v>
      </c>
      <c r="M46" s="10">
        <f>事業所一覧!M532</f>
        <v>0</v>
      </c>
      <c r="N46" s="10"/>
    </row>
    <row r="47" spans="1:14" ht="30" customHeight="1" x14ac:dyDescent="0.2">
      <c r="A47" s="10" t="str">
        <f>事業所一覧!A533</f>
        <v>2751420692</v>
      </c>
      <c r="B47" s="9" t="str">
        <f>事業所一覧!B533</f>
        <v>はつかぜ　六花</v>
      </c>
      <c r="C47" s="10" t="str">
        <f>事業所一覧!C533</f>
        <v>072-734-7922</v>
      </c>
      <c r="D47" s="10" t="str">
        <f>事業所一覧!D533</f>
        <v>072-734-7923</v>
      </c>
      <c r="E47" s="10" t="str">
        <f>事業所一覧!E533</f>
        <v>562-0001</v>
      </c>
      <c r="F47" s="9" t="str">
        <f>事業所一覧!F533</f>
        <v>箕面市箕面六丁目７番43号　マグノリア箕面102号室</v>
      </c>
      <c r="G47" s="9" t="str">
        <f>事業所一覧!G533</f>
        <v>合同会社イナツヒコ</v>
      </c>
      <c r="H47" s="10" t="str">
        <f>事業所一覧!H533</f>
        <v>☆</v>
      </c>
      <c r="I47" s="10">
        <f>事業所一覧!I533</f>
        <v>5</v>
      </c>
      <c r="J47" s="10">
        <f>事業所一覧!J533</f>
        <v>0</v>
      </c>
      <c r="K47" s="10" t="str">
        <f>事業所一覧!K533</f>
        <v>☆</v>
      </c>
      <c r="L47" s="10">
        <f>事業所一覧!L533</f>
        <v>5</v>
      </c>
      <c r="M47" s="10">
        <f>事業所一覧!M533</f>
        <v>0</v>
      </c>
      <c r="N47" s="10"/>
    </row>
    <row r="48" spans="1:14" ht="30" customHeight="1" x14ac:dyDescent="0.2">
      <c r="A48" s="10">
        <f>事業所一覧!A534</f>
        <v>2751420700</v>
      </c>
      <c r="B48" s="9" t="str">
        <f>事業所一覧!B534</f>
        <v>ＳＵＮＲＩＳＥ　ＧＡＲＤＥＮ　</v>
      </c>
      <c r="C48" s="10" t="str">
        <f>事業所一覧!C534</f>
        <v>０７２－７３７－８６５６</v>
      </c>
      <c r="D48" s="10" t="str">
        <f>事業所一覧!D534</f>
        <v>０７２－７３７－８６５７</v>
      </c>
      <c r="E48" s="10" t="str">
        <f>事業所一覧!E534</f>
        <v>５６２－００３４</v>
      </c>
      <c r="F48" s="9" t="str">
        <f>事業所一覧!F534</f>
        <v>箕面市西宿二丁目５番22号</v>
      </c>
      <c r="G48" s="9" t="str">
        <f>事業所一覧!G534</f>
        <v>株式会社ウエストラル</v>
      </c>
      <c r="H48" s="10">
        <f>事業所一覧!H534</f>
        <v>0</v>
      </c>
      <c r="I48" s="10">
        <f>事業所一覧!I534</f>
        <v>0</v>
      </c>
      <c r="J48" s="10">
        <f>事業所一覧!J534</f>
        <v>0</v>
      </c>
      <c r="K48" s="10" t="str">
        <f>事業所一覧!K534</f>
        <v>●</v>
      </c>
      <c r="L48" s="10">
        <f>事業所一覧!L534</f>
        <v>10</v>
      </c>
      <c r="M48" s="10">
        <f>事業所一覧!M534</f>
        <v>0</v>
      </c>
      <c r="N48" s="10"/>
    </row>
    <row r="49" spans="1:14" ht="30" customHeight="1" x14ac:dyDescent="0.2">
      <c r="A49" s="10" t="str">
        <f>事業所一覧!A535</f>
        <v>2751420718</v>
      </c>
      <c r="B49" s="9" t="str">
        <f>事業所一覧!B535</f>
        <v>ココスマイルジュニア</v>
      </c>
      <c r="C49" s="10" t="str">
        <f>事業所一覧!C535</f>
        <v>072-734-6828</v>
      </c>
      <c r="D49" s="10" t="str">
        <f>事業所一覧!D535</f>
        <v>072-734-6829</v>
      </c>
      <c r="E49" s="10" t="str">
        <f>事業所一覧!E535</f>
        <v>562-0024</v>
      </c>
      <c r="F49" s="9" t="str">
        <f>事業所一覧!F535</f>
        <v>箕面市粟生新家三丁目23番13号</v>
      </c>
      <c r="G49" s="9" t="str">
        <f>事業所一覧!G535</f>
        <v>一般社団法人たけのこ</v>
      </c>
      <c r="H49" s="10" t="str">
        <f>事業所一覧!H535</f>
        <v>●</v>
      </c>
      <c r="I49" s="10">
        <f>事業所一覧!I535</f>
        <v>10</v>
      </c>
      <c r="J49" s="10">
        <f>事業所一覧!J535</f>
        <v>0</v>
      </c>
      <c r="K49" s="10" t="str">
        <f>事業所一覧!K535</f>
        <v>●</v>
      </c>
      <c r="L49" s="10">
        <f>事業所一覧!L535</f>
        <v>10</v>
      </c>
      <c r="M49" s="10">
        <f>事業所一覧!M535</f>
        <v>0</v>
      </c>
      <c r="N49" s="10"/>
    </row>
    <row r="50" spans="1:14" ht="30" customHeight="1" x14ac:dyDescent="0.2">
      <c r="A50" s="10" t="str">
        <f>事業所一覧!A536</f>
        <v>2751420726</v>
      </c>
      <c r="B50" s="9" t="str">
        <f>事業所一覧!B536</f>
        <v>まなびの森　箕面教室</v>
      </c>
      <c r="C50" s="10" t="str">
        <f>事業所一覧!C536</f>
        <v>0727-34-7779</v>
      </c>
      <c r="D50" s="10" t="str">
        <f>事業所一覧!D536</f>
        <v>0727-34-7779</v>
      </c>
      <c r="E50" s="10" t="str">
        <f>事業所一覧!E536</f>
        <v>562-0001</v>
      </c>
      <c r="F50" s="9" t="str">
        <f>事業所一覧!F536</f>
        <v>箕面市箕面五丁目11番４号　プラティアビル５階</v>
      </c>
      <c r="G50" s="9" t="str">
        <f>事業所一覧!G536</f>
        <v>合同会社CSV</v>
      </c>
      <c r="H50" s="10">
        <f>事業所一覧!H536</f>
        <v>0</v>
      </c>
      <c r="I50" s="10">
        <f>事業所一覧!I536</f>
        <v>0</v>
      </c>
      <c r="J50" s="10">
        <f>事業所一覧!J536</f>
        <v>0</v>
      </c>
      <c r="K50" s="10" t="str">
        <f>事業所一覧!K536</f>
        <v>●</v>
      </c>
      <c r="L50" s="10">
        <f>事業所一覧!L536</f>
        <v>10</v>
      </c>
      <c r="M50" s="10">
        <f>事業所一覧!M536</f>
        <v>0</v>
      </c>
      <c r="N50" s="10"/>
    </row>
    <row r="51" spans="1:14" ht="30" customHeight="1" x14ac:dyDescent="0.2">
      <c r="A51" s="10" t="str">
        <f>事業所一覧!A537</f>
        <v>2751420734</v>
      </c>
      <c r="B51" s="9" t="str">
        <f>事業所一覧!B537</f>
        <v>あなざーすとーりー</v>
      </c>
      <c r="C51" s="10" t="str">
        <f>事業所一覧!C537</f>
        <v>090-3813-1108</v>
      </c>
      <c r="D51" s="10" t="str">
        <f>事業所一覧!D537</f>
        <v>072-768-8321</v>
      </c>
      <c r="E51" s="10" t="str">
        <f>事業所一覧!E537</f>
        <v>562-0015</v>
      </c>
      <c r="F51" s="9" t="str">
        <f>事業所一覧!F537</f>
        <v>箕面市稲六丁目10番５号　稲ビューハイツ103号室</v>
      </c>
      <c r="G51" s="9" t="str">
        <f>事業所一覧!G537</f>
        <v>株式会社ケア・フリージア</v>
      </c>
      <c r="H51" s="10">
        <f>事業所一覧!H537</f>
        <v>0</v>
      </c>
      <c r="I51" s="10">
        <f>事業所一覧!I537</f>
        <v>0</v>
      </c>
      <c r="J51" s="10">
        <f>事業所一覧!J537</f>
        <v>0</v>
      </c>
      <c r="K51" s="10" t="str">
        <f>事業所一覧!K537</f>
        <v>☆</v>
      </c>
      <c r="L51" s="10">
        <f>事業所一覧!L537</f>
        <v>5</v>
      </c>
      <c r="M51" s="10">
        <f>事業所一覧!M537</f>
        <v>0</v>
      </c>
      <c r="N51" s="10"/>
    </row>
    <row r="52" spans="1:14" ht="30" customHeight="1" x14ac:dyDescent="0.2">
      <c r="A52" s="10" t="str">
        <f>事業所一覧!A538</f>
        <v>2751420759</v>
      </c>
      <c r="B52" s="9" t="str">
        <f>事業所一覧!B538</f>
        <v>彩Ｓａｉ　Ｋｉｄｓ　みのお</v>
      </c>
      <c r="C52" s="10" t="str">
        <f>事業所一覧!C538</f>
        <v>０７２－７３９－９８４５</v>
      </c>
      <c r="D52" s="10" t="str">
        <f>事業所一覧!D538</f>
        <v>０７２－７３９－９８４６</v>
      </c>
      <c r="E52" s="10" t="str">
        <f>事業所一覧!E538</f>
        <v>５６２－００２３</v>
      </c>
      <c r="F52" s="9" t="str">
        <f>事業所一覧!F538</f>
        <v>箕面市粟生間谷西三丁目７番９号　シャトー野間１階</v>
      </c>
      <c r="G52" s="9" t="str">
        <f>事業所一覧!G538</f>
        <v>Ｓｕｎｌｉｎｋ株式会社</v>
      </c>
      <c r="H52" s="10" t="str">
        <f>事業所一覧!H538</f>
        <v>☆</v>
      </c>
      <c r="I52" s="10">
        <f>事業所一覧!I538</f>
        <v>5</v>
      </c>
      <c r="J52" s="10">
        <f>事業所一覧!J538</f>
        <v>0</v>
      </c>
      <c r="K52" s="10" t="str">
        <f>事業所一覧!K538</f>
        <v>☆</v>
      </c>
      <c r="L52" s="10">
        <f>事業所一覧!L538</f>
        <v>5</v>
      </c>
      <c r="M52" s="10">
        <f>事業所一覧!M538</f>
        <v>0</v>
      </c>
      <c r="N52" s="10"/>
    </row>
    <row r="53" spans="1:14" ht="30" customHeight="1" x14ac:dyDescent="0.2">
      <c r="A53" s="10">
        <f>事業所一覧!A539</f>
        <v>2751420767</v>
      </c>
      <c r="B53" s="9" t="str">
        <f>事業所一覧!B539</f>
        <v>療育センターエコルド　ネクスト</v>
      </c>
      <c r="C53" s="10" t="str">
        <f>事業所一覧!C539</f>
        <v>０７２‐739-6662</v>
      </c>
      <c r="D53" s="10">
        <f>事業所一覧!D539</f>
        <v>0</v>
      </c>
      <c r="E53" s="10" t="str">
        <f>事業所一覧!E539</f>
        <v>562-0036</v>
      </c>
      <c r="F53" s="9" t="str">
        <f>事業所一覧!F539</f>
        <v>箕面市船場西三丁目１番７号アイシーシービル302号室</v>
      </c>
      <c r="G53" s="9" t="str">
        <f>事業所一覧!G539</f>
        <v>Ｄ＆Ｉ株式会社</v>
      </c>
      <c r="H53" s="10" t="str">
        <f>事業所一覧!H539</f>
        <v>☆</v>
      </c>
      <c r="I53" s="10">
        <f>事業所一覧!I539</f>
        <v>5</v>
      </c>
      <c r="J53" s="10">
        <f>事業所一覧!J539</f>
        <v>0</v>
      </c>
      <c r="K53" s="10" t="str">
        <f>事業所一覧!K539</f>
        <v>☆</v>
      </c>
      <c r="L53" s="10">
        <f>事業所一覧!L539</f>
        <v>5</v>
      </c>
      <c r="M53" s="10">
        <f>事業所一覧!M539</f>
        <v>0</v>
      </c>
      <c r="N53" s="10"/>
    </row>
    <row r="54" spans="1:14" ht="30" customHeight="1" x14ac:dyDescent="0.2">
      <c r="A54" s="10">
        <f>事業所一覧!A540</f>
        <v>2751420775</v>
      </c>
      <c r="B54" s="9" t="str">
        <f>事業所一覧!B540</f>
        <v>放課後等デイサービス　ウィズ・ユー箕面plus</v>
      </c>
      <c r="C54" s="10" t="str">
        <f>事業所一覧!C540</f>
        <v>0727-39-9221</v>
      </c>
      <c r="D54" s="10" t="str">
        <f>事業所一覧!D540</f>
        <v>-</v>
      </c>
      <c r="E54" s="10" t="str">
        <f>事業所一覧!E540</f>
        <v>562-0004</v>
      </c>
      <c r="F54" s="9" t="str">
        <f>事業所一覧!F540</f>
        <v>箕面市牧落三丁目14番32号</v>
      </c>
      <c r="G54" s="9" t="str">
        <f>事業所一覧!G540</f>
        <v>株式会社神戸物語</v>
      </c>
      <c r="H54" s="10">
        <f>事業所一覧!H540</f>
        <v>0</v>
      </c>
      <c r="I54" s="10">
        <f>事業所一覧!I540</f>
        <v>0</v>
      </c>
      <c r="J54" s="10">
        <f>事業所一覧!J540</f>
        <v>0</v>
      </c>
      <c r="K54" s="10" t="str">
        <f>事業所一覧!K540</f>
        <v>●</v>
      </c>
      <c r="L54" s="10">
        <f>事業所一覧!L540</f>
        <v>10</v>
      </c>
      <c r="M54" s="10">
        <f>事業所一覧!M540</f>
        <v>0</v>
      </c>
      <c r="N54" s="10"/>
    </row>
  </sheetData>
  <mergeCells count="1">
    <mergeCell ref="H2:N2"/>
  </mergeCells>
  <phoneticPr fontId="2"/>
  <conditionalFormatting sqref="A4:L19 A20:N54 O26:XFD54">
    <cfRule type="cellIs" dxfId="59" priority="80" stopIfTrue="1" operator="equal">
      <formula>0</formula>
    </cfRule>
  </conditionalFormatting>
  <conditionalFormatting sqref="K1:N1 A1:J3 O1:IV8 K3:N3 M4:N8 A55:XFD65513">
    <cfRule type="cellIs" dxfId="58" priority="106" stopIfTrue="1" operator="equal">
      <formula>0</formula>
    </cfRule>
  </conditionalFormatting>
  <conditionalFormatting sqref="M11:N19">
    <cfRule type="cellIs" dxfId="57" priority="81" stopIfTrue="1" operator="equal">
      <formula>0</formula>
    </cfRule>
  </conditionalFormatting>
  <conditionalFormatting sqref="M9:IV10">
    <cfRule type="cellIs" dxfId="56" priority="102" stopIfTrue="1" operator="equal">
      <formula>0</formula>
    </cfRule>
  </conditionalFormatting>
  <conditionalFormatting sqref="O11:IV25">
    <cfRule type="cellIs" dxfId="55" priority="72" stopIfTrue="1" operator="equal">
      <formula>0</formula>
    </cfRule>
  </conditionalFormatting>
  <hyperlinks>
    <hyperlink ref="N1" location="市町村一覧!A1" display="市町村一覧に戻る" xr:uid="{00000000-0004-0000-0D00-000000000000}"/>
  </hyperlinks>
  <pageMargins left="0.25" right="0.25" top="0.75" bottom="0.75" header="0.3" footer="0.3"/>
  <pageSetup paperSize="9" scale="5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A18"/>
  <sheetViews>
    <sheetView zoomScale="55" zoomScaleNormal="55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3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7" customWidth="1"/>
    <col min="15" max="16384" width="9" style="3"/>
  </cols>
  <sheetData>
    <row r="1" spans="1:53" ht="30" customHeight="1" x14ac:dyDescent="0.2">
      <c r="A1" s="2" t="s">
        <v>102</v>
      </c>
      <c r="N1" s="5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H2" s="143" t="s">
        <v>229</v>
      </c>
      <c r="I2" s="143"/>
      <c r="J2" s="143"/>
      <c r="K2" s="143"/>
      <c r="L2" s="143"/>
      <c r="M2" s="144"/>
      <c r="N2" s="14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1300</v>
      </c>
      <c r="J3" s="8" t="s">
        <v>1367</v>
      </c>
      <c r="K3" s="8" t="s">
        <v>2</v>
      </c>
      <c r="L3" s="8" t="s">
        <v>1300</v>
      </c>
      <c r="M3" s="8" t="s">
        <v>3</v>
      </c>
      <c r="N3" s="8" t="s">
        <v>88</v>
      </c>
    </row>
    <row r="4" spans="1:53" s="19" customFormat="1" ht="30" customHeight="1" x14ac:dyDescent="0.2">
      <c r="A4" s="10">
        <f>事業所一覧!A541</f>
        <v>2754620025</v>
      </c>
      <c r="B4" s="9" t="str">
        <f>事業所一覧!B541</f>
        <v>きっずサポートなにわ</v>
      </c>
      <c r="C4" s="10" t="str">
        <f>事業所一覧!C541</f>
        <v>072-978-2206</v>
      </c>
      <c r="D4" s="10" t="str">
        <f>事業所一覧!D541</f>
        <v>072-975-1010</v>
      </c>
      <c r="E4" s="10" t="str">
        <f>事業所一覧!E541</f>
        <v>582-0025</v>
      </c>
      <c r="F4" s="9" t="str">
        <f>事業所一覧!F541</f>
        <v>柏原市国分西一丁目3番43号HOPEハウス１０１、102</v>
      </c>
      <c r="G4" s="9" t="str">
        <f>事業所一覧!G541</f>
        <v>社会福祉法人なにわの里</v>
      </c>
      <c r="H4" s="10" t="str">
        <f>事業所一覧!H541</f>
        <v>●</v>
      </c>
      <c r="I4" s="10">
        <f>事業所一覧!I541</f>
        <v>10</v>
      </c>
      <c r="J4" s="10">
        <f>事業所一覧!J541</f>
        <v>0</v>
      </c>
      <c r="K4" s="10" t="str">
        <f>事業所一覧!K541</f>
        <v>●</v>
      </c>
      <c r="L4" s="10">
        <f>事業所一覧!L541</f>
        <v>10</v>
      </c>
      <c r="M4" s="10" t="str">
        <f>事業所一覧!M541</f>
        <v>●</v>
      </c>
      <c r="N4" s="10">
        <f>事業所一覧!N541</f>
        <v>0</v>
      </c>
    </row>
    <row r="5" spans="1:53" s="19" customFormat="1" ht="30" customHeight="1" x14ac:dyDescent="0.2">
      <c r="A5" s="10">
        <f>事業所一覧!A542</f>
        <v>2754620041</v>
      </c>
      <c r="B5" s="9" t="str">
        <f>事業所一覧!B542</f>
        <v>すいっちＪｒ</v>
      </c>
      <c r="C5" s="10" t="str">
        <f>事業所一覧!C542</f>
        <v>072-921-3434</v>
      </c>
      <c r="D5" s="10" t="str">
        <f>事業所一覧!D542</f>
        <v>072-921-3434</v>
      </c>
      <c r="E5" s="10" t="str">
        <f>事業所一覧!E542</f>
        <v>582-0024</v>
      </c>
      <c r="F5" s="9" t="str">
        <f>事業所一覧!F542</f>
        <v>柏原市田辺一丁目２番22号</v>
      </c>
      <c r="G5" s="9" t="str">
        <f>事業所一覧!G542</f>
        <v>特定非営利活動法人みんな</v>
      </c>
      <c r="H5" s="10">
        <f>事業所一覧!H542</f>
        <v>0</v>
      </c>
      <c r="I5" s="10">
        <f>事業所一覧!I542</f>
        <v>0</v>
      </c>
      <c r="J5" s="10">
        <f>事業所一覧!J542</f>
        <v>0</v>
      </c>
      <c r="K5" s="10" t="str">
        <f>事業所一覧!K542</f>
        <v>●</v>
      </c>
      <c r="L5" s="10">
        <f>事業所一覧!L542</f>
        <v>10</v>
      </c>
      <c r="M5" s="10">
        <f>事業所一覧!M542</f>
        <v>0</v>
      </c>
      <c r="N5" s="10">
        <f>事業所一覧!N542</f>
        <v>0</v>
      </c>
    </row>
    <row r="6" spans="1:53" s="19" customFormat="1" ht="30" customHeight="1" x14ac:dyDescent="0.2">
      <c r="A6" s="10">
        <f>事業所一覧!A543</f>
        <v>2754620058</v>
      </c>
      <c r="B6" s="9" t="str">
        <f>事業所一覧!B543</f>
        <v>ぽかぽか</v>
      </c>
      <c r="C6" s="10" t="str">
        <f>事業所一覧!C543</f>
        <v>072-933-7575</v>
      </c>
      <c r="D6" s="10" t="str">
        <f>事業所一覧!D543</f>
        <v>072-933-7576</v>
      </c>
      <c r="E6" s="10" t="str">
        <f>事業所一覧!E543</f>
        <v>582-0005</v>
      </c>
      <c r="F6" s="9" t="str">
        <f>事業所一覧!F543</f>
        <v>柏原市法善寺四丁目10番29号</v>
      </c>
      <c r="G6" s="9" t="str">
        <f>事業所一覧!G543</f>
        <v>特定非営利活動法人ぽかぽか</v>
      </c>
      <c r="H6" s="10" t="str">
        <f>事業所一覧!H543</f>
        <v>●</v>
      </c>
      <c r="I6" s="10">
        <f>事業所一覧!I543</f>
        <v>10</v>
      </c>
      <c r="J6" s="10">
        <f>事業所一覧!J543</f>
        <v>0</v>
      </c>
      <c r="K6" s="10" t="str">
        <f>事業所一覧!K543</f>
        <v>●</v>
      </c>
      <c r="L6" s="10">
        <f>事業所一覧!L543</f>
        <v>10</v>
      </c>
      <c r="M6" s="10">
        <f>事業所一覧!M543</f>
        <v>0</v>
      </c>
      <c r="N6" s="10">
        <f>事業所一覧!N543</f>
        <v>0</v>
      </c>
    </row>
    <row r="7" spans="1:53" ht="30" customHeight="1" x14ac:dyDescent="0.2">
      <c r="A7" s="10">
        <f>事業所一覧!A544</f>
        <v>2754620066</v>
      </c>
      <c r="B7" s="9" t="str">
        <f>事業所一覧!B544</f>
        <v>放課後デイサービスはつらつ柏原</v>
      </c>
      <c r="C7" s="10" t="str">
        <f>事業所一覧!C544</f>
        <v>072-970-6669</v>
      </c>
      <c r="D7" s="10" t="str">
        <f>事業所一覧!D544</f>
        <v>072-970-6669</v>
      </c>
      <c r="E7" s="10" t="str">
        <f>事業所一覧!E544</f>
        <v>582-0009</v>
      </c>
      <c r="F7" s="9" t="str">
        <f>事業所一覧!F544</f>
        <v>柏原市大正二丁目５番５号</v>
      </c>
      <c r="G7" s="9" t="str">
        <f>事業所一覧!G544</f>
        <v>株式会社なかつき</v>
      </c>
      <c r="H7" s="10" t="str">
        <f>事業所一覧!H544</f>
        <v>●</v>
      </c>
      <c r="I7" s="10">
        <f>事業所一覧!I544</f>
        <v>10</v>
      </c>
      <c r="J7" s="10">
        <f>事業所一覧!J544</f>
        <v>0</v>
      </c>
      <c r="K7" s="10" t="str">
        <f>事業所一覧!K544</f>
        <v>●</v>
      </c>
      <c r="L7" s="10">
        <f>事業所一覧!L544</f>
        <v>10</v>
      </c>
      <c r="M7" s="10">
        <f>事業所一覧!M544</f>
        <v>0</v>
      </c>
      <c r="N7" s="10">
        <f>事業所一覧!N544</f>
        <v>0</v>
      </c>
    </row>
    <row r="8" spans="1:53" ht="30" customHeight="1" x14ac:dyDescent="0.2">
      <c r="A8" s="10">
        <f>事業所一覧!A545</f>
        <v>2754620082</v>
      </c>
      <c r="B8" s="9" t="str">
        <f>事業所一覧!B545</f>
        <v>あうる</v>
      </c>
      <c r="C8" s="10" t="str">
        <f>事業所一覧!C545</f>
        <v>072-921-1930</v>
      </c>
      <c r="D8" s="10" t="str">
        <f>事業所一覧!D545</f>
        <v>072-921-2695</v>
      </c>
      <c r="E8" s="10" t="str">
        <f>事業所一覧!E545</f>
        <v>582-0002</v>
      </c>
      <c r="F8" s="9" t="str">
        <f>事業所一覧!F545</f>
        <v>柏原市今町一丁目１番６号</v>
      </c>
      <c r="G8" s="9" t="str">
        <f>事業所一覧!G545</f>
        <v>特定非営利活動法人みんな</v>
      </c>
      <c r="H8" s="10" t="str">
        <f>事業所一覧!H545</f>
        <v>●</v>
      </c>
      <c r="I8" s="10">
        <f>事業所一覧!I545</f>
        <v>10</v>
      </c>
      <c r="J8" s="10">
        <f>事業所一覧!J545</f>
        <v>0</v>
      </c>
      <c r="K8" s="10" t="str">
        <f>事業所一覧!K545</f>
        <v>●</v>
      </c>
      <c r="L8" s="10">
        <f>事業所一覧!L545</f>
        <v>10</v>
      </c>
      <c r="M8" s="10">
        <f>事業所一覧!M545</f>
        <v>0</v>
      </c>
      <c r="N8" s="10">
        <f>事業所一覧!N545</f>
        <v>0</v>
      </c>
    </row>
    <row r="9" spans="1:53" ht="30" customHeight="1" x14ac:dyDescent="0.2">
      <c r="A9" s="10">
        <f>事業所一覧!A546</f>
        <v>2754620132</v>
      </c>
      <c r="B9" s="9" t="str">
        <f>事業所一覧!B546</f>
        <v>Ｆｕｌｌ-Ｓｍｉｌｅ～ふるすまいる～</v>
      </c>
      <c r="C9" s="10" t="str">
        <f>事業所一覧!C546</f>
        <v>072-972-3700</v>
      </c>
      <c r="D9" s="10" t="str">
        <f>事業所一覧!D546</f>
        <v>072-972-3700</v>
      </c>
      <c r="E9" s="10" t="str">
        <f>事業所一覧!E546</f>
        <v>582-0016</v>
      </c>
      <c r="F9" s="9" t="str">
        <f>事業所一覧!F546</f>
        <v>柏原市安堂町13番32号</v>
      </c>
      <c r="G9" s="9" t="str">
        <f>事業所一覧!G546</f>
        <v>株式会社わかな</v>
      </c>
      <c r="H9" s="10">
        <f>事業所一覧!H546</f>
        <v>0</v>
      </c>
      <c r="I9" s="10">
        <f>事業所一覧!I546</f>
        <v>0</v>
      </c>
      <c r="J9" s="10">
        <f>事業所一覧!J546</f>
        <v>0</v>
      </c>
      <c r="K9" s="10" t="str">
        <f>事業所一覧!K546</f>
        <v>●</v>
      </c>
      <c r="L9" s="10">
        <f>事業所一覧!L546</f>
        <v>10</v>
      </c>
      <c r="M9" s="10">
        <f>事業所一覧!M546</f>
        <v>0</v>
      </c>
      <c r="N9" s="10">
        <f>事業所一覧!N546</f>
        <v>0</v>
      </c>
    </row>
    <row r="10" spans="1:53" ht="30" customHeight="1" x14ac:dyDescent="0.2">
      <c r="A10" s="10">
        <f>事業所一覧!A547</f>
        <v>2754620140</v>
      </c>
      <c r="B10" s="9" t="str">
        <f>事業所一覧!B547</f>
        <v>放課後等デイサービス　ノーサイド柏原</v>
      </c>
      <c r="C10" s="10" t="str">
        <f>事業所一覧!C547</f>
        <v>072-970-6346</v>
      </c>
      <c r="D10" s="10" t="str">
        <f>事業所一覧!D547</f>
        <v>072-970-6347</v>
      </c>
      <c r="E10" s="10" t="str">
        <f>事業所一覧!E547</f>
        <v>582-0009</v>
      </c>
      <c r="F10" s="9" t="str">
        <f>事業所一覧!F547</f>
        <v>柏原市大正一丁目８番12号マンション明和１Ｆ</v>
      </c>
      <c r="G10" s="9" t="str">
        <f>事業所一覧!G547</f>
        <v>ＴＥＡＭＣＡＲＥ株式会社</v>
      </c>
      <c r="H10" s="10" t="str">
        <f>事業所一覧!H547</f>
        <v>☆</v>
      </c>
      <c r="I10" s="10">
        <f>事業所一覧!I547</f>
        <v>7</v>
      </c>
      <c r="J10" s="10">
        <f>事業所一覧!J547</f>
        <v>0</v>
      </c>
      <c r="K10" s="10" t="str">
        <f>事業所一覧!K547</f>
        <v>☆</v>
      </c>
      <c r="L10" s="10">
        <f>事業所一覧!L547</f>
        <v>7</v>
      </c>
      <c r="M10" s="10">
        <f>事業所一覧!M547</f>
        <v>0</v>
      </c>
      <c r="N10" s="10">
        <f>事業所一覧!N547</f>
        <v>0</v>
      </c>
    </row>
    <row r="11" spans="1:53" ht="30" customHeight="1" x14ac:dyDescent="0.2">
      <c r="A11" s="10">
        <f>事業所一覧!A548</f>
        <v>2754620165</v>
      </c>
      <c r="B11" s="9" t="str">
        <f>事業所一覧!B548</f>
        <v>放課後等デイサービス　クローバー</v>
      </c>
      <c r="C11" s="10" t="str">
        <f>事業所一覧!C548</f>
        <v>072-971-7888</v>
      </c>
      <c r="D11" s="10" t="str">
        <f>事業所一覧!D548</f>
        <v>072-971-7889</v>
      </c>
      <c r="E11" s="10" t="str">
        <f>事業所一覧!E548</f>
        <v>582-0009</v>
      </c>
      <c r="F11" s="9" t="str">
        <f>事業所一覧!F548</f>
        <v>柏原市大正三丁目２番33号</v>
      </c>
      <c r="G11" s="9" t="str">
        <f>事業所一覧!G548</f>
        <v>社会福祉法人明寿会</v>
      </c>
      <c r="H11" s="10">
        <f>事業所一覧!H548</f>
        <v>0</v>
      </c>
      <c r="I11" s="10">
        <f>事業所一覧!I548</f>
        <v>0</v>
      </c>
      <c r="J11" s="10">
        <f>事業所一覧!J548</f>
        <v>0</v>
      </c>
      <c r="K11" s="10" t="str">
        <f>事業所一覧!K548</f>
        <v>●</v>
      </c>
      <c r="L11" s="10">
        <f>事業所一覧!L548</f>
        <v>10</v>
      </c>
      <c r="M11" s="10">
        <f>事業所一覧!M548</f>
        <v>0</v>
      </c>
      <c r="N11" s="10">
        <f>事業所一覧!N548</f>
        <v>0</v>
      </c>
    </row>
    <row r="12" spans="1:53" ht="30" customHeight="1" x14ac:dyDescent="0.2">
      <c r="A12" s="10">
        <f>事業所一覧!A549</f>
        <v>2754620173</v>
      </c>
      <c r="B12" s="9" t="str">
        <f>事業所一覧!B549</f>
        <v>にしむら小児科児童発達支援ことり</v>
      </c>
      <c r="C12" s="10" t="str">
        <f>事業所一覧!C549</f>
        <v>072-976-6600</v>
      </c>
      <c r="D12" s="10" t="str">
        <f>事業所一覧!D549</f>
        <v>072-976-6601</v>
      </c>
      <c r="E12" s="10" t="str">
        <f>事業所一覧!E549</f>
        <v>582-0021</v>
      </c>
      <c r="F12" s="9" t="str">
        <f>事業所一覧!F549</f>
        <v>柏原市国分本町一丁目９番14号</v>
      </c>
      <c r="G12" s="9" t="str">
        <f>事業所一覧!G549</f>
        <v>医療法人涼楓会</v>
      </c>
      <c r="H12" s="10" t="str">
        <f>事業所一覧!H549</f>
        <v>●</v>
      </c>
      <c r="I12" s="10">
        <f>事業所一覧!I549</f>
        <v>10</v>
      </c>
      <c r="J12" s="10">
        <f>事業所一覧!J549</f>
        <v>0</v>
      </c>
      <c r="K12" s="10" t="str">
        <f>事業所一覧!K549</f>
        <v>●</v>
      </c>
      <c r="L12" s="10">
        <f>事業所一覧!L549</f>
        <v>10</v>
      </c>
      <c r="M12" s="10">
        <f>事業所一覧!M549</f>
        <v>0</v>
      </c>
      <c r="N12" s="10">
        <f>事業所一覧!N549</f>
        <v>0</v>
      </c>
    </row>
    <row r="13" spans="1:53" ht="30" customHeight="1" x14ac:dyDescent="0.2">
      <c r="A13" s="10">
        <f>事業所一覧!A550</f>
        <v>2754620181</v>
      </c>
      <c r="B13" s="9" t="str">
        <f>事業所一覧!B550</f>
        <v>TOMODACHI柏原</v>
      </c>
      <c r="C13" s="10" t="str">
        <f>事業所一覧!C550</f>
        <v>072-976-2020</v>
      </c>
      <c r="D13" s="10" t="str">
        <f>事業所一覧!D550</f>
        <v>072-976-2020</v>
      </c>
      <c r="E13" s="10" t="s">
        <v>2752</v>
      </c>
      <c r="F13" s="9" t="str">
        <f>事業所一覧!F550</f>
        <v>柏原市国分西二丁目1番15号マンション国分ウエスト1階4号室</v>
      </c>
      <c r="G13" s="9" t="str">
        <f>事業所一覧!G550</f>
        <v>株式会社エイル</v>
      </c>
      <c r="H13" s="10" t="str">
        <f>事業所一覧!H550</f>
        <v>☆</v>
      </c>
      <c r="I13" s="10">
        <f>事業所一覧!I550</f>
        <v>5</v>
      </c>
      <c r="J13" s="10">
        <f>事業所一覧!J550</f>
        <v>0</v>
      </c>
      <c r="K13" s="10" t="str">
        <f>事業所一覧!K550</f>
        <v>☆</v>
      </c>
      <c r="L13" s="10">
        <f>事業所一覧!L550</f>
        <v>5</v>
      </c>
      <c r="M13" s="10">
        <f>事業所一覧!M550</f>
        <v>0</v>
      </c>
      <c r="N13" s="10">
        <f>事業所一覧!N550</f>
        <v>0</v>
      </c>
    </row>
    <row r="14" spans="1:53" ht="30" customHeight="1" x14ac:dyDescent="0.2">
      <c r="A14" s="10">
        <f>事業所一覧!A551</f>
        <v>2754620207</v>
      </c>
      <c r="B14" s="9" t="str">
        <f>事業所一覧!B551</f>
        <v>児童発達支援・放課後等デイサービス　ヒロアス</v>
      </c>
      <c r="C14" s="10" t="str">
        <f>事業所一覧!C551</f>
        <v>072-940-6413</v>
      </c>
      <c r="D14" s="10" t="str">
        <f>事業所一覧!D551</f>
        <v>072-940-6414</v>
      </c>
      <c r="E14" s="10" t="str">
        <f>事業所一覧!E551</f>
        <v>582-0019</v>
      </c>
      <c r="F14" s="9" t="str">
        <f>事業所一覧!F551</f>
        <v>柏原市平野一丁目12番８号　第２コーポ平野１階　106号</v>
      </c>
      <c r="G14" s="9" t="str">
        <f>事業所一覧!G551</f>
        <v>株式会社Ｔｉｅｓ</v>
      </c>
      <c r="H14" s="10" t="str">
        <f>事業所一覧!H551</f>
        <v>●</v>
      </c>
      <c r="I14" s="10">
        <f>事業所一覧!I551</f>
        <v>10</v>
      </c>
      <c r="J14" s="10">
        <f>事業所一覧!J551</f>
        <v>0</v>
      </c>
      <c r="K14" s="10" t="str">
        <f>事業所一覧!K551</f>
        <v>●</v>
      </c>
      <c r="L14" s="10">
        <f>事業所一覧!L551</f>
        <v>10</v>
      </c>
      <c r="M14" s="10">
        <f>事業所一覧!M551</f>
        <v>0</v>
      </c>
      <c r="N14" s="10">
        <f>事業所一覧!N551</f>
        <v>0</v>
      </c>
    </row>
    <row r="15" spans="1:53" ht="30" customHeight="1" x14ac:dyDescent="0.2">
      <c r="A15" s="10" t="str">
        <f>事業所一覧!A552</f>
        <v>2754620223</v>
      </c>
      <c r="B15" s="9" t="str">
        <f>事業所一覧!B552</f>
        <v>放課後等デイサービスそら</v>
      </c>
      <c r="C15" s="10" t="str">
        <f>事業所一覧!C552</f>
        <v>０７２－９５９－５７００</v>
      </c>
      <c r="D15" s="10" t="str">
        <f>事業所一覧!D552</f>
        <v>０７２－９５９－５７０１</v>
      </c>
      <c r="E15" s="10" t="str">
        <f>事業所一覧!E552</f>
        <v>582-0021</v>
      </c>
      <c r="F15" s="9" t="str">
        <f>事業所一覧!F552</f>
        <v>柏原市国分本町七丁目８番25号</v>
      </c>
      <c r="G15" s="9" t="str">
        <f>事業所一覧!G552</f>
        <v>株式会社そら</v>
      </c>
      <c r="H15" s="10" t="str">
        <f>事業所一覧!H552</f>
        <v>●</v>
      </c>
      <c r="I15" s="10">
        <f>事業所一覧!I552</f>
        <v>10</v>
      </c>
      <c r="J15" s="10">
        <f>事業所一覧!J552</f>
        <v>0</v>
      </c>
      <c r="K15" s="10" t="str">
        <f>事業所一覧!K552</f>
        <v>●</v>
      </c>
      <c r="L15" s="10">
        <f>事業所一覧!L552</f>
        <v>10</v>
      </c>
      <c r="M15" s="10">
        <f>事業所一覧!M552</f>
        <v>0</v>
      </c>
      <c r="N15" s="10">
        <f>事業所一覧!N552</f>
        <v>0</v>
      </c>
    </row>
    <row r="16" spans="1:53" ht="30" customHeight="1" x14ac:dyDescent="0.2">
      <c r="A16" s="10" t="str">
        <f>事業所一覧!A553</f>
        <v>2754620231</v>
      </c>
      <c r="B16" s="9" t="str">
        <f>事業所一覧!B553</f>
        <v>児童デイサービスオハナ・ＣｈｅｅＨｏｏ</v>
      </c>
      <c r="C16" s="10" t="str">
        <f>事業所一覧!C553</f>
        <v>072-973-6058</v>
      </c>
      <c r="D16" s="10" t="str">
        <f>事業所一覧!D553</f>
        <v>072-973-6059</v>
      </c>
      <c r="E16" s="10" t="str">
        <f>事業所一覧!E553</f>
        <v>581-0002</v>
      </c>
      <c r="F16" s="9" t="str">
        <f>事業所一覧!F553</f>
        <v>柏原市今町二丁目６番３号</v>
      </c>
      <c r="G16" s="9" t="str">
        <f>事業所一覧!G553</f>
        <v>一般社団法人Ｃｉｒｃｌｅ</v>
      </c>
      <c r="H16" s="10" t="str">
        <f>事業所一覧!H553</f>
        <v>●</v>
      </c>
      <c r="I16" s="10">
        <f>事業所一覧!I553</f>
        <v>10</v>
      </c>
      <c r="J16" s="10">
        <f>事業所一覧!J553</f>
        <v>0</v>
      </c>
      <c r="K16" s="10" t="str">
        <f>事業所一覧!K553</f>
        <v>●</v>
      </c>
      <c r="L16" s="10">
        <f>事業所一覧!L553</f>
        <v>10</v>
      </c>
      <c r="M16" s="10">
        <f>事業所一覧!M553</f>
        <v>0</v>
      </c>
      <c r="N16" s="10">
        <f>事業所一覧!N553</f>
        <v>0</v>
      </c>
    </row>
    <row r="17" spans="1:14" ht="30" customHeight="1" x14ac:dyDescent="0.2">
      <c r="A17" s="10" t="str">
        <f>事業所一覧!A554</f>
        <v>2754620249</v>
      </c>
      <c r="B17" s="9" t="str">
        <f>事業所一覧!B554</f>
        <v>児童発達支援・放課後等デイサービス　ｅｋｕｂｏ　Ｃｏｃｃｏ</v>
      </c>
      <c r="C17" s="10" t="str">
        <f>事業所一覧!C554</f>
        <v>072-973-1192</v>
      </c>
      <c r="D17" s="10" t="str">
        <f>事業所一覧!D554</f>
        <v>072-973-1192</v>
      </c>
      <c r="E17" s="10" t="str">
        <f>事業所一覧!E554</f>
        <v>582-0018</v>
      </c>
      <c r="F17" s="9" t="str">
        <f>事業所一覧!F554</f>
        <v>柏原市大県一丁目１－１　ファミーユＴ＆Ｍ１階店舗北</v>
      </c>
      <c r="G17" s="9" t="str">
        <f>事業所一覧!G554</f>
        <v>株式会社ｒｕｓｏｎ</v>
      </c>
      <c r="H17" s="10" t="str">
        <f>事業所一覧!H554</f>
        <v>●</v>
      </c>
      <c r="I17" s="10">
        <f>事業所一覧!I554</f>
        <v>10</v>
      </c>
      <c r="J17" s="10">
        <f>事業所一覧!J554</f>
        <v>0</v>
      </c>
      <c r="K17" s="10" t="str">
        <f>事業所一覧!K554</f>
        <v>●</v>
      </c>
      <c r="L17" s="10">
        <f>事業所一覧!L554</f>
        <v>10</v>
      </c>
      <c r="M17" s="10">
        <f>事業所一覧!M554</f>
        <v>0</v>
      </c>
      <c r="N17" s="10">
        <f>事業所一覧!N554</f>
        <v>0</v>
      </c>
    </row>
    <row r="18" spans="1:14" ht="30" customHeight="1" x14ac:dyDescent="0.2">
      <c r="A18" s="10">
        <f>事業所一覧!A555</f>
        <v>2754620256</v>
      </c>
      <c r="B18" s="9" t="str">
        <f>事業所一覧!B555</f>
        <v>グッドウィル　ハグモア　柏原</v>
      </c>
      <c r="C18" s="10" t="str">
        <f>事業所一覧!C555</f>
        <v>072-973-6690</v>
      </c>
      <c r="D18" s="10" t="str">
        <f>事業所一覧!D555</f>
        <v>-</v>
      </c>
      <c r="E18" s="10" t="str">
        <f>事業所一覧!E555</f>
        <v>582-0016</v>
      </c>
      <c r="F18" s="9" t="str">
        <f>事業所一覧!F555</f>
        <v>柏原市安堂町13番32号</v>
      </c>
      <c r="G18" s="9" t="str">
        <f>事業所一覧!G555</f>
        <v>株式会社Ｔｈｅ　Ｆｉｒｓｔ</v>
      </c>
      <c r="H18" s="10" t="str">
        <f>事業所一覧!H555</f>
        <v>●</v>
      </c>
      <c r="I18" s="10">
        <f>事業所一覧!I555</f>
        <v>10</v>
      </c>
      <c r="J18" s="10">
        <f>事業所一覧!J555</f>
        <v>0</v>
      </c>
      <c r="K18" s="10">
        <f>事業所一覧!K555</f>
        <v>0</v>
      </c>
      <c r="L18" s="10">
        <f>事業所一覧!L555</f>
        <v>0</v>
      </c>
      <c r="M18" s="10">
        <f>事業所一覧!M555</f>
        <v>0</v>
      </c>
      <c r="N18" s="10">
        <f>事業所一覧!N555</f>
        <v>0</v>
      </c>
    </row>
  </sheetData>
  <mergeCells count="1">
    <mergeCell ref="H2:N2"/>
  </mergeCells>
  <phoneticPr fontId="2"/>
  <conditionalFormatting sqref="A4:L17 M6:N17 A18:N18">
    <cfRule type="cellIs" dxfId="54" priority="1" stopIfTrue="1" operator="equal">
      <formula>0</formula>
    </cfRule>
  </conditionalFormatting>
  <conditionalFormatting sqref="K1:N1 A1:J3 O1:IV4 K3:N3 M4:N4 O15:XFD18 A19:XFD65530">
    <cfRule type="cellIs" dxfId="53" priority="22" stopIfTrue="1" operator="equal">
      <formula>0</formula>
    </cfRule>
  </conditionalFormatting>
  <conditionalFormatting sqref="M5:IV5">
    <cfRule type="cellIs" dxfId="52" priority="19" stopIfTrue="1" operator="equal">
      <formula>0</formula>
    </cfRule>
  </conditionalFormatting>
  <conditionalFormatting sqref="O6:IV14">
    <cfRule type="cellIs" dxfId="51" priority="3" stopIfTrue="1" operator="equal">
      <formula>0</formula>
    </cfRule>
  </conditionalFormatting>
  <hyperlinks>
    <hyperlink ref="N1" location="市町村一覧!A1" display="市町村一覧に戻る" xr:uid="{00000000-0004-0000-0E00-000000000000}"/>
  </hyperlinks>
  <pageMargins left="0.25" right="0.25" top="0.75" bottom="0.75" header="0.3" footer="0.3"/>
  <pageSetup paperSize="9" scale="5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A39"/>
  <sheetViews>
    <sheetView zoomScale="55" zoomScaleNormal="55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3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7" customWidth="1"/>
    <col min="15" max="16384" width="9" style="3"/>
  </cols>
  <sheetData>
    <row r="1" spans="1:53" ht="30" customHeight="1" x14ac:dyDescent="0.2">
      <c r="A1" s="2" t="s">
        <v>103</v>
      </c>
      <c r="N1" s="5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H2" s="143" t="s">
        <v>229</v>
      </c>
      <c r="I2" s="143"/>
      <c r="J2" s="143"/>
      <c r="K2" s="143"/>
      <c r="L2" s="143"/>
      <c r="M2" s="144"/>
      <c r="N2" s="14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1300</v>
      </c>
      <c r="J3" s="8" t="s">
        <v>1367</v>
      </c>
      <c r="K3" s="8" t="s">
        <v>2</v>
      </c>
      <c r="L3" s="8" t="s">
        <v>1300</v>
      </c>
      <c r="M3" s="8" t="s">
        <v>3</v>
      </c>
      <c r="N3" s="8" t="s">
        <v>88</v>
      </c>
    </row>
    <row r="4" spans="1:53" s="19" customFormat="1" ht="30" customHeight="1" x14ac:dyDescent="0.2">
      <c r="A4" s="10">
        <f>事業所一覧!A556</f>
        <v>2753820022</v>
      </c>
      <c r="B4" s="9" t="str">
        <f>事業所一覧!B556</f>
        <v>ほまれっこ</v>
      </c>
      <c r="C4" s="10" t="str">
        <f>事業所一覧!C556</f>
        <v>072-959-3262</v>
      </c>
      <c r="D4" s="10" t="str">
        <f>事業所一覧!D556</f>
        <v>072-957-2215</v>
      </c>
      <c r="E4" s="10" t="str">
        <f>事業所一覧!E556</f>
        <v>583-0841</v>
      </c>
      <c r="F4" s="9" t="str">
        <f>事業所一覧!F556</f>
        <v>羽曳野市駒ヶ谷106番地1</v>
      </c>
      <c r="G4" s="9" t="str">
        <f>事業所一覧!G556</f>
        <v>社会福祉法人ふたかみ福祉会</v>
      </c>
      <c r="H4" s="10">
        <f>事業所一覧!H556</f>
        <v>0</v>
      </c>
      <c r="I4" s="10">
        <f>事業所一覧!I556</f>
        <v>0</v>
      </c>
      <c r="J4" s="10">
        <f>事業所一覧!J556</f>
        <v>0</v>
      </c>
      <c r="K4" s="10" t="str">
        <f>事業所一覧!K556</f>
        <v>●</v>
      </c>
      <c r="L4" s="10">
        <f>事業所一覧!L556</f>
        <v>10</v>
      </c>
      <c r="M4" s="10">
        <f>事業所一覧!M556</f>
        <v>0</v>
      </c>
      <c r="N4" s="21">
        <f>事業所一覧!N556</f>
        <v>0</v>
      </c>
    </row>
    <row r="5" spans="1:53" s="14" customFormat="1" ht="30" customHeight="1" x14ac:dyDescent="0.2">
      <c r="A5" s="10">
        <f>事業所一覧!A557</f>
        <v>2753820030</v>
      </c>
      <c r="B5" s="9" t="str">
        <f>事業所一覧!B557</f>
        <v>放課後等デイサービス(四天王寺悲田院児童発達支援センター)</v>
      </c>
      <c r="C5" s="10" t="str">
        <f>事業所一覧!C557</f>
        <v>072-957-7516</v>
      </c>
      <c r="D5" s="10" t="str">
        <f>事業所一覧!D557</f>
        <v>072-950-1531</v>
      </c>
      <c r="E5" s="10" t="str">
        <f>事業所一覧!E557</f>
        <v>583-0868</v>
      </c>
      <c r="F5" s="9" t="str">
        <f>事業所一覧!F557</f>
        <v>羽曳野市学園前6丁目1番1号</v>
      </c>
      <c r="G5" s="9" t="str">
        <f>事業所一覧!G557</f>
        <v>社会福祉法人四天王寺福祉事業団</v>
      </c>
      <c r="H5" s="10">
        <f>事業所一覧!H557</f>
        <v>0</v>
      </c>
      <c r="I5" s="10">
        <f>事業所一覧!I557</f>
        <v>0</v>
      </c>
      <c r="J5" s="10">
        <f>事業所一覧!J557</f>
        <v>0</v>
      </c>
      <c r="K5" s="10" t="str">
        <f>事業所一覧!K557</f>
        <v>●</v>
      </c>
      <c r="L5" s="10">
        <f>事業所一覧!L557</f>
        <v>10</v>
      </c>
      <c r="M5" s="10">
        <f>事業所一覧!M557</f>
        <v>0</v>
      </c>
      <c r="N5" s="21">
        <f>事業所一覧!N557</f>
        <v>0</v>
      </c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</row>
    <row r="6" spans="1:53" ht="30" customHeight="1" x14ac:dyDescent="0.2">
      <c r="A6" s="10">
        <f>事業所一覧!A558</f>
        <v>2753820089</v>
      </c>
      <c r="B6" s="9" t="str">
        <f>事業所一覧!B558</f>
        <v>放課後等デイサービスほほえみ</v>
      </c>
      <c r="C6" s="10" t="str">
        <f>事業所一覧!C558</f>
        <v>072-959-8688</v>
      </c>
      <c r="D6" s="10" t="str">
        <f>事業所一覧!D558</f>
        <v>072-959-8688</v>
      </c>
      <c r="E6" s="10" t="str">
        <f>事業所一覧!E558</f>
        <v>583-0881</v>
      </c>
      <c r="F6" s="9" t="str">
        <f>事業所一覧!F558</f>
        <v>羽曳野市島泉二丁目３番13号リバーサイドヒロハイム１階</v>
      </c>
      <c r="G6" s="9" t="str">
        <f>事業所一覧!G558</f>
        <v>株式会社ステラサポート</v>
      </c>
      <c r="H6" s="10" t="str">
        <f>事業所一覧!H558</f>
        <v>●</v>
      </c>
      <c r="I6" s="10">
        <f>事業所一覧!I558</f>
        <v>10</v>
      </c>
      <c r="J6" s="10">
        <f>事業所一覧!J558</f>
        <v>0</v>
      </c>
      <c r="K6" s="10" t="str">
        <f>事業所一覧!K558</f>
        <v>●</v>
      </c>
      <c r="L6" s="10">
        <f>事業所一覧!L558</f>
        <v>10</v>
      </c>
      <c r="M6" s="10">
        <f>事業所一覧!M558</f>
        <v>0</v>
      </c>
      <c r="N6" s="21">
        <f>事業所一覧!N558</f>
        <v>0</v>
      </c>
    </row>
    <row r="7" spans="1:53" ht="30" customHeight="1" x14ac:dyDescent="0.2">
      <c r="A7" s="10">
        <f>事業所一覧!A559</f>
        <v>2753820105</v>
      </c>
      <c r="B7" s="9" t="str">
        <f>事業所一覧!B559</f>
        <v>ストーリー</v>
      </c>
      <c r="C7" s="10" t="str">
        <f>事業所一覧!C559</f>
        <v>072-978-8336</v>
      </c>
      <c r="D7" s="10" t="str">
        <f>事業所一覧!D559</f>
        <v>072-978-8339</v>
      </c>
      <c r="E7" s="10" t="str">
        <f>事業所一覧!E559</f>
        <v>583-0872</v>
      </c>
      <c r="F7" s="9" t="str">
        <f>事業所一覧!F559</f>
        <v>羽曳野市はびきの三丁目10番４号ヴィラ桃山台１階店舗東側</v>
      </c>
      <c r="G7" s="9" t="str">
        <f>事業所一覧!G559</f>
        <v>株式会社バスター</v>
      </c>
      <c r="H7" s="10" t="str">
        <f>事業所一覧!H559</f>
        <v>●</v>
      </c>
      <c r="I7" s="10">
        <f>事業所一覧!I559</f>
        <v>10</v>
      </c>
      <c r="J7" s="10">
        <f>事業所一覧!J559</f>
        <v>0</v>
      </c>
      <c r="K7" s="10" t="str">
        <f>事業所一覧!K559</f>
        <v>●</v>
      </c>
      <c r="L7" s="10">
        <f>事業所一覧!L559</f>
        <v>10</v>
      </c>
      <c r="M7" s="10">
        <f>事業所一覧!M559</f>
        <v>0</v>
      </c>
      <c r="N7" s="21">
        <f>事業所一覧!N559</f>
        <v>0</v>
      </c>
    </row>
    <row r="8" spans="1:53" ht="30" customHeight="1" x14ac:dyDescent="0.2">
      <c r="A8" s="10">
        <f>事業所一覧!A560</f>
        <v>2753820113</v>
      </c>
      <c r="B8" s="9" t="str">
        <f>事業所一覧!B560</f>
        <v>ＣＯＣＯはびきの</v>
      </c>
      <c r="C8" s="10" t="str">
        <f>事業所一覧!C560</f>
        <v>072-933-5500</v>
      </c>
      <c r="D8" s="10" t="str">
        <f>事業所一覧!D560</f>
        <v>072-958-4186</v>
      </c>
      <c r="E8" s="10" t="str">
        <f>事業所一覧!E560</f>
        <v>583-0861</v>
      </c>
      <c r="F8" s="9" t="str">
        <f>事業所一覧!F560</f>
        <v>羽曳野市西浦三丁目11番12号１階</v>
      </c>
      <c r="G8" s="9" t="str">
        <f>事業所一覧!G560</f>
        <v>株式会社アイケアラ</v>
      </c>
      <c r="H8" s="10" t="str">
        <f>事業所一覧!H560</f>
        <v>●</v>
      </c>
      <c r="I8" s="10">
        <f>事業所一覧!I560</f>
        <v>10</v>
      </c>
      <c r="J8" s="10">
        <f>事業所一覧!J560</f>
        <v>0</v>
      </c>
      <c r="K8" s="10" t="str">
        <f>事業所一覧!K560</f>
        <v>●</v>
      </c>
      <c r="L8" s="10">
        <f>事業所一覧!L560</f>
        <v>10</v>
      </c>
      <c r="M8" s="10">
        <f>事業所一覧!M560</f>
        <v>0</v>
      </c>
      <c r="N8" s="21">
        <f>事業所一覧!N560</f>
        <v>0</v>
      </c>
    </row>
    <row r="9" spans="1:53" ht="30" customHeight="1" x14ac:dyDescent="0.2">
      <c r="A9" s="10">
        <f>事業所一覧!A561</f>
        <v>2753820139</v>
      </c>
      <c r="B9" s="9" t="str">
        <f>事業所一覧!B561</f>
        <v>療育ルームストーリー</v>
      </c>
      <c r="C9" s="10" t="str">
        <f>事業所一覧!C561</f>
        <v>072-979-7800</v>
      </c>
      <c r="D9" s="10" t="str">
        <f>事業所一覧!D561</f>
        <v>072-979-7810</v>
      </c>
      <c r="E9" s="10" t="str">
        <f>事業所一覧!E561</f>
        <v>583-0884</v>
      </c>
      <c r="F9" s="9" t="str">
        <f>事業所一覧!F561</f>
        <v>羽曳野市野290番地の１　２階</v>
      </c>
      <c r="G9" s="9" t="str">
        <f>事業所一覧!G561</f>
        <v>株式会社バスター</v>
      </c>
      <c r="H9" s="10" t="str">
        <f>事業所一覧!H561</f>
        <v>●</v>
      </c>
      <c r="I9" s="10">
        <f>事業所一覧!I561</f>
        <v>10</v>
      </c>
      <c r="J9" s="10">
        <f>事業所一覧!J561</f>
        <v>0</v>
      </c>
      <c r="K9" s="10" t="str">
        <f>事業所一覧!K561</f>
        <v>●</v>
      </c>
      <c r="L9" s="10">
        <f>事業所一覧!L561</f>
        <v>10</v>
      </c>
      <c r="M9" s="10">
        <f>事業所一覧!M561</f>
        <v>0</v>
      </c>
      <c r="N9" s="21">
        <f>事業所一覧!N561</f>
        <v>0</v>
      </c>
    </row>
    <row r="10" spans="1:53" ht="30" customHeight="1" x14ac:dyDescent="0.2">
      <c r="A10" s="10">
        <f>事業所一覧!A562</f>
        <v>2753820154</v>
      </c>
      <c r="B10" s="9" t="str">
        <f>事業所一覧!B562</f>
        <v>さん</v>
      </c>
      <c r="C10" s="10" t="str">
        <f>事業所一覧!C562</f>
        <v>072-959-2036</v>
      </c>
      <c r="D10" s="10" t="str">
        <f>事業所一覧!D562</f>
        <v>072-959-2037</v>
      </c>
      <c r="E10" s="10" t="str">
        <f>事業所一覧!E562</f>
        <v>583-0883</v>
      </c>
      <c r="F10" s="9" t="str">
        <f>事業所一覧!F562</f>
        <v>羽曳野市向野一丁目４番21号</v>
      </c>
      <c r="G10" s="9" t="str">
        <f>事業所一覧!G562</f>
        <v>株式会社三杉</v>
      </c>
      <c r="H10" s="10" t="str">
        <f>事業所一覧!H562</f>
        <v>☆</v>
      </c>
      <c r="I10" s="10">
        <f>事業所一覧!I562</f>
        <v>5</v>
      </c>
      <c r="J10" s="10">
        <f>事業所一覧!J562</f>
        <v>0</v>
      </c>
      <c r="K10" s="10" t="str">
        <f>事業所一覧!K562</f>
        <v>☆</v>
      </c>
      <c r="L10" s="10">
        <f>事業所一覧!L562</f>
        <v>5</v>
      </c>
      <c r="M10" s="10">
        <f>事業所一覧!M562</f>
        <v>0</v>
      </c>
      <c r="N10" s="21">
        <f>事業所一覧!N562</f>
        <v>0</v>
      </c>
    </row>
    <row r="11" spans="1:53" ht="30" customHeight="1" x14ac:dyDescent="0.2">
      <c r="A11" s="10">
        <f>事業所一覧!A563</f>
        <v>2753820196</v>
      </c>
      <c r="B11" s="9" t="str">
        <f>事業所一覧!B563</f>
        <v>ビーナスキッズはびきの</v>
      </c>
      <c r="C11" s="10" t="str">
        <f>事業所一覧!C563</f>
        <v>072-959-7785</v>
      </c>
      <c r="D11" s="10" t="str">
        <f>事業所一覧!D563</f>
        <v>072-959-7795</v>
      </c>
      <c r="E11" s="10" t="str">
        <f>事業所一覧!E563</f>
        <v>583-0857</v>
      </c>
      <c r="F11" s="9" t="str">
        <f>事業所一覧!F563</f>
        <v>羽曳野市誉田三丁目２０-26</v>
      </c>
      <c r="G11" s="9" t="str">
        <f>事業所一覧!G563</f>
        <v>株式会社ビーナス</v>
      </c>
      <c r="H11" s="10" t="str">
        <f>事業所一覧!H563</f>
        <v>●</v>
      </c>
      <c r="I11" s="10">
        <f>事業所一覧!I563</f>
        <v>10</v>
      </c>
      <c r="J11" s="10">
        <f>事業所一覧!J563</f>
        <v>0</v>
      </c>
      <c r="K11" s="10" t="str">
        <f>事業所一覧!K563</f>
        <v>●</v>
      </c>
      <c r="L11" s="10">
        <f>事業所一覧!L563</f>
        <v>10</v>
      </c>
      <c r="M11" s="10">
        <f>事業所一覧!M563</f>
        <v>0</v>
      </c>
      <c r="N11" s="21">
        <f>事業所一覧!N563</f>
        <v>0</v>
      </c>
    </row>
    <row r="12" spans="1:53" ht="30" customHeight="1" x14ac:dyDescent="0.2">
      <c r="A12" s="10">
        <f>事業所一覧!A564</f>
        <v>2753820204</v>
      </c>
      <c r="B12" s="9" t="str">
        <f>事業所一覧!B564</f>
        <v>放課後等デイサービス　ノーサイドはびきの</v>
      </c>
      <c r="C12" s="10" t="str">
        <f>事業所一覧!C564</f>
        <v>072-978-8989</v>
      </c>
      <c r="D12" s="10" t="str">
        <f>事業所一覧!D564</f>
        <v>072-978-8990</v>
      </c>
      <c r="E12" s="10" t="str">
        <f>事業所一覧!E564</f>
        <v>583-0856</v>
      </c>
      <c r="F12" s="9" t="str">
        <f>事業所一覧!F564</f>
        <v>羽曳野市白鳥一丁目12番５号西谷ビル１階</v>
      </c>
      <c r="G12" s="9" t="str">
        <f>事業所一覧!G564</f>
        <v>ＴＥＡＭＣＡＲＥ株式会社</v>
      </c>
      <c r="H12" s="10" t="str">
        <f>事業所一覧!H564</f>
        <v>●</v>
      </c>
      <c r="I12" s="10">
        <f>事業所一覧!I564</f>
        <v>10</v>
      </c>
      <c r="J12" s="10">
        <f>事業所一覧!J564</f>
        <v>0</v>
      </c>
      <c r="K12" s="10" t="str">
        <f>事業所一覧!K564</f>
        <v>●</v>
      </c>
      <c r="L12" s="10">
        <f>事業所一覧!L564</f>
        <v>10</v>
      </c>
      <c r="M12" s="10">
        <f>事業所一覧!M564</f>
        <v>0</v>
      </c>
      <c r="N12" s="21">
        <f>事業所一覧!N564</f>
        <v>0</v>
      </c>
    </row>
    <row r="13" spans="1:53" ht="30" customHeight="1" x14ac:dyDescent="0.2">
      <c r="A13" s="10">
        <f>事業所一覧!A565</f>
        <v>2753820220</v>
      </c>
      <c r="B13" s="9" t="str">
        <f>事業所一覧!B565</f>
        <v>音楽療育特化型事業所　リズムストーリー</v>
      </c>
      <c r="C13" s="10" t="str">
        <f>事業所一覧!C565</f>
        <v>072-959-6716</v>
      </c>
      <c r="D13" s="10" t="str">
        <f>事業所一覧!D565</f>
        <v>072-959-6717</v>
      </c>
      <c r="E13" s="10" t="str">
        <f>事業所一覧!E565</f>
        <v>583-0856</v>
      </c>
      <c r="F13" s="9" t="str">
        <f>事業所一覧!F565</f>
        <v>羽曳野市白鳥三丁目16番３号　セシル古市101号</v>
      </c>
      <c r="G13" s="9" t="str">
        <f>事業所一覧!G565</f>
        <v>株式会社バスター</v>
      </c>
      <c r="H13" s="10" t="str">
        <f>事業所一覧!H565</f>
        <v>●</v>
      </c>
      <c r="I13" s="10">
        <f>事業所一覧!I565</f>
        <v>10</v>
      </c>
      <c r="J13" s="10">
        <f>事業所一覧!J565</f>
        <v>0</v>
      </c>
      <c r="K13" s="10" t="str">
        <f>事業所一覧!K565</f>
        <v>●</v>
      </c>
      <c r="L13" s="10">
        <f>事業所一覧!L565</f>
        <v>10</v>
      </c>
      <c r="M13" s="10">
        <f>事業所一覧!M565</f>
        <v>0</v>
      </c>
      <c r="N13" s="21">
        <f>事業所一覧!N565</f>
        <v>0</v>
      </c>
    </row>
    <row r="14" spans="1:53" ht="30" customHeight="1" x14ac:dyDescent="0.2">
      <c r="A14" s="10">
        <f>事業所一覧!A566</f>
        <v>2753820261</v>
      </c>
      <c r="B14" s="9" t="str">
        <f>事業所一覧!B566</f>
        <v>とも児童発達・放課後デイ事業所</v>
      </c>
      <c r="C14" s="10" t="str">
        <f>事業所一覧!C566</f>
        <v>072-954-0699</v>
      </c>
      <c r="D14" s="10" t="str">
        <f>事業所一覧!D566</f>
        <v>072-954-0699</v>
      </c>
      <c r="E14" s="10" t="str">
        <f>事業所一覧!E566</f>
        <v>583-0874</v>
      </c>
      <c r="F14" s="9" t="str">
        <f>事業所一覧!F566</f>
        <v>羽曳野市郡戸248番地の６</v>
      </c>
      <c r="G14" s="9" t="str">
        <f>事業所一覧!G566</f>
        <v>たけ株式会社</v>
      </c>
      <c r="H14" s="10" t="str">
        <f>事業所一覧!H566</f>
        <v>●</v>
      </c>
      <c r="I14" s="10">
        <f>事業所一覧!I566</f>
        <v>10</v>
      </c>
      <c r="J14" s="10">
        <f>事業所一覧!J566</f>
        <v>0</v>
      </c>
      <c r="K14" s="10" t="str">
        <f>事業所一覧!K566</f>
        <v>●</v>
      </c>
      <c r="L14" s="10">
        <f>事業所一覧!L566</f>
        <v>10</v>
      </c>
      <c r="M14" s="10">
        <f>事業所一覧!M566</f>
        <v>0</v>
      </c>
      <c r="N14" s="21">
        <f>事業所一覧!N566</f>
        <v>0</v>
      </c>
    </row>
    <row r="15" spans="1:53" ht="30" customHeight="1" x14ac:dyDescent="0.2">
      <c r="A15" s="10">
        <f>事業所一覧!A567</f>
        <v>2754820120</v>
      </c>
      <c r="B15" s="9" t="str">
        <f>事業所一覧!B567</f>
        <v>リンク</v>
      </c>
      <c r="C15" s="10" t="str">
        <f>事業所一覧!C567</f>
        <v>072-959-８６５０</v>
      </c>
      <c r="D15" s="10" t="str">
        <f>事業所一覧!D567</f>
        <v>072-959-8651</v>
      </c>
      <c r="E15" s="10" t="str">
        <f>事業所一覧!E567</f>
        <v>583-085４</v>
      </c>
      <c r="F15" s="9" t="str">
        <f>事業所一覧!F567</f>
        <v>羽曳野市軽里一丁目３番４号新栄プロパティー軽里23号</v>
      </c>
      <c r="G15" s="9" t="str">
        <f>事業所一覧!G567</f>
        <v>一般社団法人ココイク</v>
      </c>
      <c r="H15" s="10">
        <f>事業所一覧!H567</f>
        <v>0</v>
      </c>
      <c r="I15" s="10">
        <f>事業所一覧!I567</f>
        <v>0</v>
      </c>
      <c r="J15" s="10">
        <f>事業所一覧!J567</f>
        <v>0</v>
      </c>
      <c r="K15" s="10" t="str">
        <f>事業所一覧!K567</f>
        <v>●</v>
      </c>
      <c r="L15" s="10">
        <f>事業所一覧!L567</f>
        <v>10</v>
      </c>
      <c r="M15" s="10">
        <f>事業所一覧!M567</f>
        <v>0</v>
      </c>
      <c r="N15" s="21">
        <f>事業所一覧!N567</f>
        <v>0</v>
      </c>
    </row>
    <row r="16" spans="1:53" ht="30" customHeight="1" x14ac:dyDescent="0.2">
      <c r="A16" s="10">
        <f>事業所一覧!A568</f>
        <v>2753820287</v>
      </c>
      <c r="B16" s="9" t="str">
        <f>事業所一覧!B568</f>
        <v>運動発達支援スタジオ笑みりぃ～羽曳野</v>
      </c>
      <c r="C16" s="10" t="str">
        <f>事業所一覧!C568</f>
        <v>072-931-7205</v>
      </c>
      <c r="D16" s="10" t="str">
        <f>事業所一覧!D568</f>
        <v>072-931-7206</v>
      </c>
      <c r="E16" s="10" t="str">
        <f>事業所一覧!E568</f>
        <v>583-0881</v>
      </c>
      <c r="F16" s="9" t="str">
        <f>事業所一覧!F568</f>
        <v>羽曳野市島泉二丁目３番18号　ハイツにっせん１階</v>
      </c>
      <c r="G16" s="9" t="str">
        <f>事業所一覧!G568</f>
        <v>株式会社笑</v>
      </c>
      <c r="H16" s="10" t="str">
        <f>事業所一覧!H568</f>
        <v>●</v>
      </c>
      <c r="I16" s="10">
        <f>事業所一覧!I568</f>
        <v>10</v>
      </c>
      <c r="J16" s="10">
        <f>事業所一覧!J568</f>
        <v>0</v>
      </c>
      <c r="K16" s="10" t="str">
        <f>事業所一覧!K568</f>
        <v>●</v>
      </c>
      <c r="L16" s="10">
        <f>事業所一覧!L568</f>
        <v>10</v>
      </c>
      <c r="M16" s="10">
        <f>事業所一覧!M568</f>
        <v>0</v>
      </c>
      <c r="N16" s="21">
        <f>事業所一覧!N568</f>
        <v>0</v>
      </c>
    </row>
    <row r="17" spans="1:14" ht="30" customHeight="1" x14ac:dyDescent="0.2">
      <c r="A17" s="10">
        <f>事業所一覧!A569</f>
        <v>2753820295</v>
      </c>
      <c r="B17" s="9" t="str">
        <f>事業所一覧!B569</f>
        <v>放課後等デイサービスえがお羽曳野</v>
      </c>
      <c r="C17" s="10" t="str">
        <f>事業所一覧!C569</f>
        <v>072-931-0575</v>
      </c>
      <c r="D17" s="10" t="str">
        <f>事業所一覧!D569</f>
        <v>072-931-0576</v>
      </c>
      <c r="E17" s="10" t="str">
        <f>事業所一覧!E569</f>
        <v>583-0876</v>
      </c>
      <c r="F17" s="9" t="str">
        <f>事業所一覧!F569</f>
        <v>羽曳野市伊賀38番地３</v>
      </c>
      <c r="G17" s="9" t="str">
        <f>事業所一覧!G569</f>
        <v>株式会社Ｆ－ｓｔａｇｅ</v>
      </c>
      <c r="H17" s="10" t="str">
        <f>事業所一覧!H569</f>
        <v>●</v>
      </c>
      <c r="I17" s="10">
        <f>事業所一覧!I569</f>
        <v>10</v>
      </c>
      <c r="J17" s="10">
        <f>事業所一覧!J569</f>
        <v>0</v>
      </c>
      <c r="K17" s="10" t="str">
        <f>事業所一覧!K569</f>
        <v>●</v>
      </c>
      <c r="L17" s="10">
        <f>事業所一覧!L569</f>
        <v>10</v>
      </c>
      <c r="M17" s="10">
        <f>事業所一覧!M569</f>
        <v>0</v>
      </c>
      <c r="N17" s="21">
        <f>事業所一覧!N569</f>
        <v>0</v>
      </c>
    </row>
    <row r="18" spans="1:14" ht="30" customHeight="1" x14ac:dyDescent="0.2">
      <c r="A18" s="10">
        <f>事業所一覧!A570</f>
        <v>2753820311</v>
      </c>
      <c r="B18" s="9" t="str">
        <f>事業所一覧!B570</f>
        <v>児童デイサービス　ソニオ</v>
      </c>
      <c r="C18" s="10" t="str">
        <f>事業所一覧!C570</f>
        <v>072-956-5551</v>
      </c>
      <c r="D18" s="10" t="str">
        <f>事業所一覧!D570</f>
        <v>072-956-5551</v>
      </c>
      <c r="E18" s="10" t="str">
        <f>事業所一覧!E570</f>
        <v>583-086８</v>
      </c>
      <c r="F18" s="9" t="str">
        <f>事業所一覧!F570</f>
        <v>羽曳野市学園前５丁目180番18号</v>
      </c>
      <c r="G18" s="9" t="str">
        <f>事業所一覧!G570</f>
        <v>合同会社優夢</v>
      </c>
      <c r="H18" s="10">
        <f>事業所一覧!H570</f>
        <v>0</v>
      </c>
      <c r="I18" s="10">
        <f>事業所一覧!I570</f>
        <v>0</v>
      </c>
      <c r="J18" s="10">
        <f>事業所一覧!J570</f>
        <v>0</v>
      </c>
      <c r="K18" s="10" t="str">
        <f>事業所一覧!K570</f>
        <v>●</v>
      </c>
      <c r="L18" s="10">
        <f>事業所一覧!L570</f>
        <v>10</v>
      </c>
      <c r="M18" s="10">
        <f>事業所一覧!M570</f>
        <v>0</v>
      </c>
      <c r="N18" s="21">
        <f>事業所一覧!N570</f>
        <v>0</v>
      </c>
    </row>
    <row r="19" spans="1:14" ht="30" customHeight="1" x14ac:dyDescent="0.2">
      <c r="A19" s="10">
        <f>事業所一覧!A571</f>
        <v>2753420146</v>
      </c>
      <c r="B19" s="9" t="str">
        <f>事業所一覧!B571</f>
        <v>ぽんぽこはうすelmo</v>
      </c>
      <c r="C19" s="10" t="str">
        <f>事業所一覧!C571</f>
        <v>072-979-7021</v>
      </c>
      <c r="D19" s="10" t="str">
        <f>事業所一覧!D571</f>
        <v>072-979-7022</v>
      </c>
      <c r="E19" s="10" t="str">
        <f>事業所一覧!E571</f>
        <v>583-0872</v>
      </c>
      <c r="F19" s="9" t="str">
        <f>事業所一覧!F571</f>
        <v>羽曳野市はびきの五丁目２２－５アモール２０１</v>
      </c>
      <c r="G19" s="9" t="str">
        <f>事業所一覧!G571</f>
        <v>株式会社ＰＲＯmessa</v>
      </c>
      <c r="H19" s="10" t="str">
        <f>事業所一覧!H571</f>
        <v>●</v>
      </c>
      <c r="I19" s="10">
        <f>事業所一覧!I571</f>
        <v>10</v>
      </c>
      <c r="J19" s="10">
        <f>事業所一覧!J571</f>
        <v>0</v>
      </c>
      <c r="K19" s="10">
        <f>事業所一覧!K571</f>
        <v>0</v>
      </c>
      <c r="L19" s="10">
        <f>事業所一覧!L571</f>
        <v>0</v>
      </c>
      <c r="M19" s="10">
        <f>事業所一覧!M571</f>
        <v>0</v>
      </c>
      <c r="N19" s="21">
        <f>事業所一覧!N571</f>
        <v>0</v>
      </c>
    </row>
    <row r="20" spans="1:14" ht="30" customHeight="1" x14ac:dyDescent="0.2">
      <c r="A20" s="10">
        <f>事業所一覧!A572</f>
        <v>2753820337</v>
      </c>
      <c r="B20" s="9" t="str">
        <f>事業所一覧!B572</f>
        <v>ぶどうの家</v>
      </c>
      <c r="C20" s="10" t="str">
        <f>事業所一覧!C572</f>
        <v>072-976-5231</v>
      </c>
      <c r="D20" s="10" t="str">
        <f>事業所一覧!D572</f>
        <v>072-976-5232</v>
      </c>
      <c r="E20" s="10" t="str">
        <f>事業所一覧!E572</f>
        <v>583-0846</v>
      </c>
      <c r="F20" s="9" t="str">
        <f>事業所一覧!F572</f>
        <v>羽曳野市東阪田175番１号</v>
      </c>
      <c r="G20" s="9" t="str">
        <f>事業所一覧!G572</f>
        <v>阪本織布株式会社</v>
      </c>
      <c r="H20" s="10" t="str">
        <f>事業所一覧!H572</f>
        <v>●</v>
      </c>
      <c r="I20" s="10">
        <f>事業所一覧!I572</f>
        <v>10</v>
      </c>
      <c r="J20" s="10">
        <f>事業所一覧!J572</f>
        <v>0</v>
      </c>
      <c r="K20" s="10" t="str">
        <f>事業所一覧!K572</f>
        <v>●</v>
      </c>
      <c r="L20" s="10">
        <f>事業所一覧!L572</f>
        <v>10</v>
      </c>
      <c r="M20" s="10">
        <f>事業所一覧!M572</f>
        <v>0</v>
      </c>
      <c r="N20" s="21">
        <f>事業所一覧!N572</f>
        <v>0</v>
      </c>
    </row>
    <row r="21" spans="1:14" ht="30" customHeight="1" x14ac:dyDescent="0.2">
      <c r="A21" s="10">
        <f>事業所一覧!A573</f>
        <v>2753820345</v>
      </c>
      <c r="B21" s="9" t="str">
        <f>事業所一覧!B573</f>
        <v>放課後等デイサービス　ウィズ・ユー羽曳が丘</v>
      </c>
      <c r="C21" s="10" t="str">
        <f>事業所一覧!C573</f>
        <v>072-959-8808</v>
      </c>
      <c r="D21" s="10" t="str">
        <f>事業所一覧!D573</f>
        <v>072-959-8808</v>
      </c>
      <c r="E21" s="10" t="str">
        <f>事業所一覧!E573</f>
        <v>583-0864</v>
      </c>
      <c r="F21" s="9" t="str">
        <f>事業所一覧!F573</f>
        <v>羽曳野市羽曳が丘四丁目１番５号</v>
      </c>
      <c r="G21" s="9" t="str">
        <f>事業所一覧!G573</f>
        <v>有限会社ワークスエンタープライズ</v>
      </c>
      <c r="H21" s="10" t="str">
        <f>事業所一覧!H573</f>
        <v>●</v>
      </c>
      <c r="I21" s="10">
        <f>事業所一覧!I573</f>
        <v>10</v>
      </c>
      <c r="J21" s="10">
        <f>事業所一覧!J573</f>
        <v>0</v>
      </c>
      <c r="K21" s="10" t="str">
        <f>事業所一覧!K573</f>
        <v>●</v>
      </c>
      <c r="L21" s="10">
        <f>事業所一覧!L573</f>
        <v>10</v>
      </c>
      <c r="M21" s="10">
        <f>事業所一覧!M573</f>
        <v>0</v>
      </c>
      <c r="N21" s="21">
        <f>事業所一覧!N573</f>
        <v>0</v>
      </c>
    </row>
    <row r="22" spans="1:14" ht="30" customHeight="1" x14ac:dyDescent="0.2">
      <c r="A22" s="10">
        <f>事業所一覧!A574</f>
        <v>2753820352</v>
      </c>
      <c r="B22" s="9" t="str">
        <f>事業所一覧!B574</f>
        <v>音楽療育特化型事業所　リズムストーリー西浦</v>
      </c>
      <c r="C22" s="10" t="str">
        <f>事業所一覧!C574</f>
        <v>072-959-0333</v>
      </c>
      <c r="D22" s="10" t="str">
        <f>事業所一覧!D574</f>
        <v>072-959-0334</v>
      </c>
      <c r="E22" s="10" t="str">
        <f>事業所一覧!E574</f>
        <v>583-0861</v>
      </c>
      <c r="F22" s="9" t="str">
        <f>事業所一覧!F574</f>
        <v>羽曳野市西浦六丁目２番20号</v>
      </c>
      <c r="G22" s="9" t="str">
        <f>事業所一覧!G574</f>
        <v>株式会社バスター</v>
      </c>
      <c r="H22" s="10" t="str">
        <f>事業所一覧!H574</f>
        <v>●</v>
      </c>
      <c r="I22" s="10">
        <f>事業所一覧!I574</f>
        <v>10</v>
      </c>
      <c r="J22" s="10">
        <f>事業所一覧!J574</f>
        <v>0</v>
      </c>
      <c r="K22" s="10" t="str">
        <f>事業所一覧!K574</f>
        <v>●</v>
      </c>
      <c r="L22" s="10">
        <f>事業所一覧!L574</f>
        <v>10</v>
      </c>
      <c r="M22" s="10">
        <f>事業所一覧!M574</f>
        <v>0</v>
      </c>
      <c r="N22" s="21">
        <f>事業所一覧!N574</f>
        <v>0</v>
      </c>
    </row>
    <row r="23" spans="1:14" ht="30" customHeight="1" x14ac:dyDescent="0.2">
      <c r="A23" s="10" t="str">
        <f>事業所一覧!A575</f>
        <v>2753820394</v>
      </c>
      <c r="B23" s="9" t="str">
        <f>事業所一覧!B575</f>
        <v>放課後等デイサービスひまわりはうす</v>
      </c>
      <c r="C23" s="10" t="str">
        <f>事業所一覧!C575</f>
        <v>072-957-7222</v>
      </c>
      <c r="D23" s="10" t="str">
        <f>事業所一覧!D575</f>
        <v>072-957-7227</v>
      </c>
      <c r="E23" s="10" t="str">
        <f>事業所一覧!E575</f>
        <v>583-0854</v>
      </c>
      <c r="F23" s="9" t="str">
        <f>事業所一覧!F575</f>
        <v>羽曳野市軽里一丁目105番地の1</v>
      </c>
      <c r="G23" s="9" t="str">
        <f>事業所一覧!G575</f>
        <v>株式会社ひまわり</v>
      </c>
      <c r="H23" s="10" t="str">
        <f>事業所一覧!H575</f>
        <v>●</v>
      </c>
      <c r="I23" s="10">
        <f>事業所一覧!I575</f>
        <v>10</v>
      </c>
      <c r="J23" s="10">
        <f>事業所一覧!J575</f>
        <v>0</v>
      </c>
      <c r="K23" s="10" t="str">
        <f>事業所一覧!K575</f>
        <v>●</v>
      </c>
      <c r="L23" s="10">
        <f>事業所一覧!L575</f>
        <v>10</v>
      </c>
      <c r="M23" s="10">
        <f>事業所一覧!M575</f>
        <v>0</v>
      </c>
      <c r="N23" s="21">
        <f>事業所一覧!N575</f>
        <v>0</v>
      </c>
    </row>
    <row r="24" spans="1:14" ht="30" customHeight="1" x14ac:dyDescent="0.2">
      <c r="A24" s="10">
        <f>事業所一覧!A576</f>
        <v>2753420120</v>
      </c>
      <c r="B24" s="9" t="str">
        <f>事業所一覧!B576</f>
        <v>ぱすてる</v>
      </c>
      <c r="C24" s="10" t="str">
        <f>事業所一覧!C576</f>
        <v>072-959-4475</v>
      </c>
      <c r="D24" s="10" t="str">
        <f>事業所一覧!D576</f>
        <v>072-959-4476</v>
      </c>
      <c r="E24" s="10" t="str">
        <f>事業所一覧!E576</f>
        <v>583-0872</v>
      </c>
      <c r="F24" s="9" t="str">
        <f>事業所一覧!F576</f>
        <v>羽曳野市はびきの四丁目14番11号はびきのビル２F　C,D,E号</v>
      </c>
      <c r="G24" s="9" t="str">
        <f>事業所一覧!G576</f>
        <v>スバル・トータルプランニング株式会社</v>
      </c>
      <c r="H24" s="10" t="str">
        <f>事業所一覧!H576</f>
        <v>●</v>
      </c>
      <c r="I24" s="10">
        <f>事業所一覧!I576</f>
        <v>20</v>
      </c>
      <c r="J24" s="10">
        <f>事業所一覧!J576</f>
        <v>0</v>
      </c>
      <c r="K24" s="10" t="str">
        <f>事業所一覧!K576</f>
        <v>●</v>
      </c>
      <c r="L24" s="10">
        <f>事業所一覧!L576</f>
        <v>20</v>
      </c>
      <c r="M24" s="10">
        <f>事業所一覧!M576</f>
        <v>0</v>
      </c>
      <c r="N24" s="21">
        <f>事業所一覧!N576</f>
        <v>0</v>
      </c>
    </row>
    <row r="25" spans="1:14" ht="30" customHeight="1" x14ac:dyDescent="0.2">
      <c r="A25" s="10">
        <f>事業所一覧!A577</f>
        <v>2753820428</v>
      </c>
      <c r="B25" s="9" t="str">
        <f>事業所一覧!B577</f>
        <v>ファーストステップ羽曳野</v>
      </c>
      <c r="C25" s="10" t="str">
        <f>事業所一覧!C577</f>
        <v>072-979-7460</v>
      </c>
      <c r="D25" s="10" t="str">
        <f>事業所一覧!D577</f>
        <v>072-979-7461</v>
      </c>
      <c r="E25" s="10" t="str">
        <f>事業所一覧!E577</f>
        <v>583-0886</v>
      </c>
      <c r="F25" s="9" t="str">
        <f>事業所一覧!F577</f>
        <v>羽曳野市恵我之荘五丁目３番29号Ｒｉｎｏｎ恵我之荘１階</v>
      </c>
      <c r="G25" s="9" t="str">
        <f>事業所一覧!G577</f>
        <v>株式会社Ｔｈｅ　Ｆｉｒｓｔ</v>
      </c>
      <c r="H25" s="10" t="str">
        <f>事業所一覧!H577</f>
        <v>●</v>
      </c>
      <c r="I25" s="10">
        <f>事業所一覧!I577</f>
        <v>10</v>
      </c>
      <c r="J25" s="10">
        <f>事業所一覧!J577</f>
        <v>0</v>
      </c>
      <c r="K25" s="10">
        <f>事業所一覧!K577</f>
        <v>0</v>
      </c>
      <c r="L25" s="10">
        <f>事業所一覧!L577</f>
        <v>0</v>
      </c>
      <c r="M25" s="10">
        <f>事業所一覧!M577</f>
        <v>0</v>
      </c>
      <c r="N25" s="21">
        <f>事業所一覧!N577</f>
        <v>0</v>
      </c>
    </row>
    <row r="26" spans="1:14" ht="30" customHeight="1" x14ac:dyDescent="0.2">
      <c r="A26" s="10" t="str">
        <f>事業所一覧!A578</f>
        <v>2753820436</v>
      </c>
      <c r="B26" s="9" t="str">
        <f>事業所一覧!B578</f>
        <v>コペルプラス　羽曳野教室</v>
      </c>
      <c r="C26" s="10" t="str">
        <f>事業所一覧!C578</f>
        <v>072-976-6891</v>
      </c>
      <c r="D26" s="10" t="str">
        <f>事業所一覧!D578</f>
        <v>072-976-6892</v>
      </c>
      <c r="E26" s="10" t="str">
        <f>事業所一覧!E578</f>
        <v>583-0853</v>
      </c>
      <c r="F26" s="9" t="str">
        <f>事業所一覧!F578</f>
        <v>羽曳野市栄町６番９号　新栄プロパティー白鳥　２階</v>
      </c>
      <c r="G26" s="9" t="str">
        <f>事業所一覧!G578</f>
        <v>株式会社クラ・ゼミ</v>
      </c>
      <c r="H26" s="10" t="str">
        <f>事業所一覧!H578</f>
        <v>●</v>
      </c>
      <c r="I26" s="10">
        <f>事業所一覧!I578</f>
        <v>10</v>
      </c>
      <c r="J26" s="10">
        <f>事業所一覧!J578</f>
        <v>0</v>
      </c>
      <c r="K26" s="10">
        <f>事業所一覧!K578</f>
        <v>0</v>
      </c>
      <c r="L26" s="10">
        <f>事業所一覧!L578</f>
        <v>0</v>
      </c>
      <c r="M26" s="10">
        <f>事業所一覧!M578</f>
        <v>0</v>
      </c>
      <c r="N26" s="21">
        <f>事業所一覧!N578</f>
        <v>0</v>
      </c>
    </row>
    <row r="27" spans="1:14" ht="30" customHeight="1" x14ac:dyDescent="0.2">
      <c r="A27" s="10" t="str">
        <f>事業所一覧!A579</f>
        <v>2753820444</v>
      </c>
      <c r="B27" s="9" t="str">
        <f>事業所一覧!B579</f>
        <v>ＬＥＴ’Ｓ　ＦＬＹ</v>
      </c>
      <c r="C27" s="10" t="str">
        <f>事業所一覧!C579</f>
        <v>090-1157-0266</v>
      </c>
      <c r="D27" s="10">
        <f>事業所一覧!D579</f>
        <v>0</v>
      </c>
      <c r="E27" s="10" t="str">
        <f>事業所一覧!E579</f>
        <v>583-0884</v>
      </c>
      <c r="F27" s="9" t="str">
        <f>事業所一覧!F579</f>
        <v>羽曳野市野476番地の35 ＳＴＡＲＴ羽曳野Ｃ号室</v>
      </c>
      <c r="G27" s="9" t="str">
        <f>事業所一覧!G579</f>
        <v>合同会社stage</v>
      </c>
      <c r="H27" s="10">
        <f>事業所一覧!H579</f>
        <v>0</v>
      </c>
      <c r="I27" s="10">
        <f>事業所一覧!I579</f>
        <v>0</v>
      </c>
      <c r="J27" s="10">
        <f>事業所一覧!J579</f>
        <v>0</v>
      </c>
      <c r="K27" s="10" t="str">
        <f>事業所一覧!K579</f>
        <v>●</v>
      </c>
      <c r="L27" s="10">
        <f>事業所一覧!L579</f>
        <v>10</v>
      </c>
      <c r="M27" s="10">
        <f>事業所一覧!M579</f>
        <v>0</v>
      </c>
      <c r="N27" s="21">
        <f>事業所一覧!N579</f>
        <v>0</v>
      </c>
    </row>
    <row r="28" spans="1:14" ht="30" customHeight="1" x14ac:dyDescent="0.2">
      <c r="A28" s="10" t="str">
        <f>事業所一覧!A580</f>
        <v>2753820451</v>
      </c>
      <c r="B28" s="9" t="str">
        <f>事業所一覧!B580</f>
        <v>みっくす</v>
      </c>
      <c r="C28" s="10" t="str">
        <f>事業所一覧!C580</f>
        <v>072-933-0039</v>
      </c>
      <c r="D28" s="10" t="str">
        <f>事業所一覧!D580</f>
        <v>072-933-0039</v>
      </c>
      <c r="E28" s="10" t="str">
        <f>事業所一覧!E580</f>
        <v>583-0857</v>
      </c>
      <c r="F28" s="9" t="str">
        <f>事業所一覧!F580</f>
        <v>羽曳野市誉田三丁目14番20号メゾン白鳥105号</v>
      </c>
      <c r="G28" s="9" t="str">
        <f>事業所一覧!G580</f>
        <v>合同会社大和</v>
      </c>
      <c r="H28" s="10" t="str">
        <f>事業所一覧!H580</f>
        <v>●</v>
      </c>
      <c r="I28" s="10">
        <f>事業所一覧!I580</f>
        <v>10</v>
      </c>
      <c r="J28" s="10">
        <f>事業所一覧!J580</f>
        <v>0</v>
      </c>
      <c r="K28" s="10" t="str">
        <f>事業所一覧!K580</f>
        <v>●</v>
      </c>
      <c r="L28" s="10">
        <f>事業所一覧!L580</f>
        <v>10</v>
      </c>
      <c r="M28" s="10">
        <f>事業所一覧!M580</f>
        <v>0</v>
      </c>
      <c r="N28" s="21">
        <f>事業所一覧!N580</f>
        <v>0</v>
      </c>
    </row>
    <row r="29" spans="1:14" ht="30" customHeight="1" x14ac:dyDescent="0.2">
      <c r="A29" s="10" t="str">
        <f>事業所一覧!A581</f>
        <v>2753820469</v>
      </c>
      <c r="B29" s="9" t="str">
        <f>事業所一覧!B581</f>
        <v>みっくす２</v>
      </c>
      <c r="C29" s="10" t="str">
        <f>事業所一覧!C581</f>
        <v>072-951-0533</v>
      </c>
      <c r="D29" s="10" t="str">
        <f>事業所一覧!D581</f>
        <v>072-951-0533</v>
      </c>
      <c r="E29" s="10" t="str">
        <f>事業所一覧!E581</f>
        <v>583-0856</v>
      </c>
      <c r="F29" s="9" t="str">
        <f>事業所一覧!F581</f>
        <v>羽曳野市白鳥三丁目16番３号　セシル古市205号</v>
      </c>
      <c r="G29" s="9" t="str">
        <f>事業所一覧!G581</f>
        <v>合同会社大和</v>
      </c>
      <c r="H29" s="10" t="str">
        <f>事業所一覧!H581</f>
        <v>●</v>
      </c>
      <c r="I29" s="10">
        <f>事業所一覧!I581</f>
        <v>10</v>
      </c>
      <c r="J29" s="10">
        <f>事業所一覧!J581</f>
        <v>0</v>
      </c>
      <c r="K29" s="10" t="str">
        <f>事業所一覧!K581</f>
        <v>●</v>
      </c>
      <c r="L29" s="10">
        <f>事業所一覧!L581</f>
        <v>10</v>
      </c>
      <c r="M29" s="10">
        <f>事業所一覧!M581</f>
        <v>0</v>
      </c>
      <c r="N29" s="21">
        <f>事業所一覧!N581</f>
        <v>0</v>
      </c>
    </row>
    <row r="30" spans="1:14" ht="30" customHeight="1" x14ac:dyDescent="0.2">
      <c r="A30" s="10" t="str">
        <f>事業所一覧!A582</f>
        <v>2753820477</v>
      </c>
      <c r="B30" s="9" t="str">
        <f>事業所一覧!B582</f>
        <v>児童デイサービス　ピノキオ</v>
      </c>
      <c r="C30" s="10" t="str">
        <f>事業所一覧!C582</f>
        <v>072-959-4540</v>
      </c>
      <c r="D30" s="10" t="str">
        <f>事業所一覧!D582</f>
        <v>072-959-6911</v>
      </c>
      <c r="E30" s="10" t="str">
        <f>事業所一覧!E582</f>
        <v>583-0863</v>
      </c>
      <c r="F30" s="9" t="str">
        <f>事業所一覧!F582</f>
        <v>羽曳野市蔵之内292番地</v>
      </c>
      <c r="G30" s="9" t="str">
        <f>事業所一覧!G582</f>
        <v>社会福祉法人　恵和会</v>
      </c>
      <c r="H30" s="10" t="str">
        <f>事業所一覧!H582</f>
        <v>●</v>
      </c>
      <c r="I30" s="10">
        <f>事業所一覧!I582</f>
        <v>10</v>
      </c>
      <c r="J30" s="10">
        <f>事業所一覧!J582</f>
        <v>0</v>
      </c>
      <c r="K30" s="10" t="str">
        <f>事業所一覧!K582</f>
        <v>●</v>
      </c>
      <c r="L30" s="10">
        <f>事業所一覧!L582</f>
        <v>10</v>
      </c>
      <c r="M30" s="10">
        <f>事業所一覧!M582</f>
        <v>0</v>
      </c>
      <c r="N30" s="21">
        <f>事業所一覧!N582</f>
        <v>0</v>
      </c>
    </row>
    <row r="31" spans="1:14" ht="30" customHeight="1" x14ac:dyDescent="0.2">
      <c r="A31" s="10" t="str">
        <f>事業所一覧!A583</f>
        <v>2753820485</v>
      </c>
      <c r="B31" s="9" t="str">
        <f>事業所一覧!B583</f>
        <v>放課後等デイサービス　ウィズ・ユー白鳥</v>
      </c>
      <c r="C31" s="10" t="str">
        <f>事業所一覧!C583</f>
        <v>０７２－９７６－８２１０</v>
      </c>
      <c r="D31" s="10" t="str">
        <f>事業所一覧!D583</f>
        <v>０７２－９７６－８２１１</v>
      </c>
      <c r="E31" s="10" t="str">
        <f>事業所一覧!E583</f>
        <v>583-0857</v>
      </c>
      <c r="F31" s="9" t="str">
        <f>事業所一覧!F583</f>
        <v>羽曳野市誉田三丁目14番19号</v>
      </c>
      <c r="G31" s="9" t="str">
        <f>事業所一覧!G583</f>
        <v>有限会社ワークスエンタープライズ</v>
      </c>
      <c r="H31" s="10" t="str">
        <f>事業所一覧!H583</f>
        <v>●</v>
      </c>
      <c r="I31" s="10">
        <f>事業所一覧!I583</f>
        <v>10</v>
      </c>
      <c r="J31" s="10">
        <f>事業所一覧!J583</f>
        <v>0</v>
      </c>
      <c r="K31" s="10" t="str">
        <f>事業所一覧!K583</f>
        <v>●</v>
      </c>
      <c r="L31" s="10">
        <f>事業所一覧!L583</f>
        <v>10</v>
      </c>
      <c r="M31" s="10">
        <f>事業所一覧!M583</f>
        <v>0</v>
      </c>
      <c r="N31" s="21">
        <f>事業所一覧!N583</f>
        <v>0</v>
      </c>
    </row>
    <row r="32" spans="1:14" ht="30" customHeight="1" x14ac:dyDescent="0.2">
      <c r="A32" s="10" t="str">
        <f>事業所一覧!A584</f>
        <v>2753820493</v>
      </c>
      <c r="B32" s="9" t="str">
        <f>事業所一覧!B584</f>
        <v>就学前スクール　アーク羽曳野</v>
      </c>
      <c r="C32" s="10" t="str">
        <f>事業所一覧!C584</f>
        <v>072-976-8808</v>
      </c>
      <c r="D32" s="10" t="str">
        <f>事業所一覧!D584</f>
        <v>072-976-8809</v>
      </c>
      <c r="E32" s="10" t="str">
        <f>事業所一覧!E584</f>
        <v>583-0883</v>
      </c>
      <c r="F32" s="9" t="str">
        <f>事業所一覧!F584</f>
        <v>羽曳野市向野181番地１　102号室２階</v>
      </c>
      <c r="G32" s="9" t="str">
        <f>事業所一覧!G584</f>
        <v>株式会社Ｔｈｅ　Ｆｉｒｓｔ</v>
      </c>
      <c r="H32" s="10" t="str">
        <f>事業所一覧!H584</f>
        <v>●</v>
      </c>
      <c r="I32" s="10">
        <f>事業所一覧!I584</f>
        <v>10</v>
      </c>
      <c r="J32" s="10">
        <f>事業所一覧!J584</f>
        <v>0</v>
      </c>
      <c r="K32" s="10">
        <f>事業所一覧!K584</f>
        <v>0</v>
      </c>
      <c r="L32" s="10">
        <f>事業所一覧!L584</f>
        <v>0</v>
      </c>
      <c r="M32" s="10">
        <f>事業所一覧!M584</f>
        <v>0</v>
      </c>
      <c r="N32" s="21">
        <f>事業所一覧!N584</f>
        <v>0</v>
      </c>
    </row>
    <row r="33" spans="1:14" ht="30" customHeight="1" x14ac:dyDescent="0.2">
      <c r="A33" s="10" t="str">
        <f>事業所一覧!A585</f>
        <v>2753820519</v>
      </c>
      <c r="B33" s="9" t="str">
        <f>事業所一覧!B585</f>
        <v>Ｐｏｎｉ～Ａｎｕｅｎｕｅ～</v>
      </c>
      <c r="C33" s="10" t="str">
        <f>事業所一覧!C585</f>
        <v>０７２－９２６－４０８３</v>
      </c>
      <c r="D33" s="10" t="str">
        <f>事業所一覧!D585</f>
        <v>０７２－９２７－１８９６</v>
      </c>
      <c r="E33" s="10" t="str">
        <f>事業所一覧!E585</f>
        <v>５８３－０８７１</v>
      </c>
      <c r="F33" s="9" t="str">
        <f>事業所一覧!F585</f>
        <v>羽曳野市野々上二丁目18番１号</v>
      </c>
      <c r="G33" s="9" t="str">
        <f>事業所一覧!G585</f>
        <v>株式会社Ａｎｕｅｎｕｅ</v>
      </c>
      <c r="H33" s="10" t="str">
        <f>事業所一覧!H585</f>
        <v>●</v>
      </c>
      <c r="I33" s="10">
        <f>事業所一覧!I585</f>
        <v>10</v>
      </c>
      <c r="J33" s="10">
        <f>事業所一覧!J585</f>
        <v>0</v>
      </c>
      <c r="K33" s="10" t="str">
        <f>事業所一覧!K585</f>
        <v>●</v>
      </c>
      <c r="L33" s="10">
        <f>事業所一覧!L585</f>
        <v>10</v>
      </c>
      <c r="M33" s="10">
        <f>事業所一覧!M585</f>
        <v>0</v>
      </c>
      <c r="N33" s="21">
        <f>事業所一覧!N585</f>
        <v>0</v>
      </c>
    </row>
    <row r="34" spans="1:14" ht="30" customHeight="1" x14ac:dyDescent="0.2">
      <c r="A34" s="10" t="str">
        <f>事業所一覧!A586</f>
        <v>2753820527</v>
      </c>
      <c r="B34" s="9" t="str">
        <f>事業所一覧!B586</f>
        <v>ライフ　スタディ</v>
      </c>
      <c r="C34" s="10" t="str">
        <f>事業所一覧!C586</f>
        <v>０７２－９７９－７８８５</v>
      </c>
      <c r="D34" s="10" t="str">
        <f>事業所一覧!D586</f>
        <v>０５０－３４５７－８７３０</v>
      </c>
      <c r="E34" s="10" t="str">
        <f>事業所一覧!E586</f>
        <v>583-0856</v>
      </c>
      <c r="F34" s="9" t="str">
        <f>事業所一覧!F586</f>
        <v>羽曳野市白鳥三丁目15番１号　豊田ビル１階・２階</v>
      </c>
      <c r="G34" s="9" t="str">
        <f>事業所一覧!G586</f>
        <v>ＨＡＬＥ株式会社</v>
      </c>
      <c r="H34" s="10">
        <f>事業所一覧!H586</f>
        <v>0</v>
      </c>
      <c r="I34" s="10">
        <f>事業所一覧!I586</f>
        <v>0</v>
      </c>
      <c r="J34" s="10">
        <f>事業所一覧!J586</f>
        <v>0</v>
      </c>
      <c r="K34" s="10" t="str">
        <f>事業所一覧!K586</f>
        <v>●</v>
      </c>
      <c r="L34" s="10">
        <f>事業所一覧!L586</f>
        <v>10</v>
      </c>
      <c r="M34" s="10">
        <f>事業所一覧!M586</f>
        <v>0</v>
      </c>
      <c r="N34" s="21">
        <f>事業所一覧!N586</f>
        <v>0</v>
      </c>
    </row>
    <row r="35" spans="1:14" ht="30" customHeight="1" x14ac:dyDescent="0.2">
      <c r="A35" s="10" t="str">
        <f>事業所一覧!A587</f>
        <v>2753820535</v>
      </c>
      <c r="B35" s="9" t="str">
        <f>事業所一覧!B587</f>
        <v>児童発達支援・放課後等デイサービス　ｅｋｕｂｏ　Ｈｏｐｐｅ</v>
      </c>
      <c r="C35" s="10" t="str">
        <f>事業所一覧!C587</f>
        <v>072-934-1890</v>
      </c>
      <c r="D35" s="10" t="str">
        <f>事業所一覧!D587</f>
        <v>072-934-1890</v>
      </c>
      <c r="E35" s="10" t="str">
        <f>事業所一覧!E587</f>
        <v>583-0881</v>
      </c>
      <c r="F35" s="9" t="str">
        <f>事業所一覧!F587</f>
        <v>羽曳野市島泉九丁目18番27号</v>
      </c>
      <c r="G35" s="9" t="str">
        <f>事業所一覧!G587</f>
        <v>一般社団法人ｅｋｕｂｏ</v>
      </c>
      <c r="H35" s="10" t="str">
        <f>事業所一覧!H587</f>
        <v>☆</v>
      </c>
      <c r="I35" s="10">
        <f>事業所一覧!I587</f>
        <v>7</v>
      </c>
      <c r="J35" s="10">
        <f>事業所一覧!J587</f>
        <v>0</v>
      </c>
      <c r="K35" s="10" t="str">
        <f>事業所一覧!K587</f>
        <v>☆</v>
      </c>
      <c r="L35" s="10">
        <f>事業所一覧!L587</f>
        <v>7</v>
      </c>
      <c r="M35" s="10">
        <f>事業所一覧!M587</f>
        <v>0</v>
      </c>
      <c r="N35" s="21">
        <f>事業所一覧!N587</f>
        <v>0</v>
      </c>
    </row>
    <row r="36" spans="1:14" ht="30" customHeight="1" x14ac:dyDescent="0.2">
      <c r="A36" s="10" t="str">
        <f>事業所一覧!A588</f>
        <v>2753820543</v>
      </c>
      <c r="B36" s="9" t="str">
        <f>事業所一覧!B588</f>
        <v>ぽんぽこはうすｐｉａｎｏ</v>
      </c>
      <c r="C36" s="10" t="str">
        <f>事業所一覧!C588</f>
        <v>090-8868-3476</v>
      </c>
      <c r="D36" s="10">
        <f>事業所一覧!D588</f>
        <v>0</v>
      </c>
      <c r="E36" s="10" t="str">
        <f>事業所一覧!E588</f>
        <v>583-0857</v>
      </c>
      <c r="F36" s="9" t="str">
        <f>事業所一覧!F588</f>
        <v>羽曳野市誉田三丁目15番33号　石橋ビル２階</v>
      </c>
      <c r="G36" s="9" t="str">
        <f>事業所一覧!G588</f>
        <v>株式会社ＰＲＯｍｅｓｓａ</v>
      </c>
      <c r="H36" s="10" t="str">
        <f>事業所一覧!H588</f>
        <v>●</v>
      </c>
      <c r="I36" s="10">
        <f>事業所一覧!I588</f>
        <v>10</v>
      </c>
      <c r="J36" s="10">
        <f>事業所一覧!J588</f>
        <v>0</v>
      </c>
      <c r="K36" s="10" t="str">
        <f>事業所一覧!K588</f>
        <v>●</v>
      </c>
      <c r="L36" s="10">
        <f>事業所一覧!L588</f>
        <v>10</v>
      </c>
      <c r="M36" s="10">
        <f>事業所一覧!M588</f>
        <v>0</v>
      </c>
      <c r="N36" s="21">
        <f>事業所一覧!N588</f>
        <v>0</v>
      </c>
    </row>
    <row r="37" spans="1:14" ht="30" customHeight="1" x14ac:dyDescent="0.2">
      <c r="A37" s="10" t="str">
        <f>事業所一覧!A589</f>
        <v>2753820550</v>
      </c>
      <c r="B37" s="9" t="str">
        <f>事業所一覧!B589</f>
        <v>児童発達支援・放課後等デイサービス　ｅｋｕｂｏ　Ｄａｃｃｏ</v>
      </c>
      <c r="C37" s="10" t="str">
        <f>事業所一覧!C589</f>
        <v>072-934-9828</v>
      </c>
      <c r="D37" s="10" t="str">
        <f>事業所一覧!D589</f>
        <v>072-934-9828</v>
      </c>
      <c r="E37" s="10" t="str">
        <f>事業所一覧!E589</f>
        <v>583-0881</v>
      </c>
      <c r="F37" s="9" t="str">
        <f>事業所一覧!F589</f>
        <v>羽曳野市島泉九丁目18番５号</v>
      </c>
      <c r="G37" s="9" t="str">
        <f>事業所一覧!G589</f>
        <v>一般社団法人ｅｋｕｂｏ</v>
      </c>
      <c r="H37" s="10" t="str">
        <f>事業所一覧!H589</f>
        <v>●</v>
      </c>
      <c r="I37" s="10">
        <f>事業所一覧!I589</f>
        <v>10</v>
      </c>
      <c r="J37" s="10">
        <f>事業所一覧!J589</f>
        <v>0</v>
      </c>
      <c r="K37" s="10" t="str">
        <f>事業所一覧!K589</f>
        <v>●</v>
      </c>
      <c r="L37" s="10">
        <f>事業所一覧!L589</f>
        <v>10</v>
      </c>
      <c r="M37" s="10">
        <f>事業所一覧!M589</f>
        <v>0</v>
      </c>
      <c r="N37" s="21">
        <f>事業所一覧!N589</f>
        <v>0</v>
      </c>
    </row>
    <row r="38" spans="1:14" ht="30" customHeight="1" x14ac:dyDescent="0.2">
      <c r="A38" s="10">
        <f>事業所一覧!A590</f>
        <v>2753820568</v>
      </c>
      <c r="B38" s="9" t="str">
        <f>事業所一覧!B590</f>
        <v>さんけいST</v>
      </c>
      <c r="C38" s="10" t="str">
        <f>事業所一覧!C590</f>
        <v>072-933-3389</v>
      </c>
      <c r="D38" s="10" t="str">
        <f>事業所一覧!D590</f>
        <v>072-933-2791</v>
      </c>
      <c r="E38" s="10" t="str">
        <f>事業所一覧!E590</f>
        <v>583-0885</v>
      </c>
      <c r="F38" s="9" t="str">
        <f>事業所一覧!F590</f>
        <v>羽曳野市南恵我之荘三丁目15番６号</v>
      </c>
      <c r="G38" s="9" t="str">
        <f>事業所一覧!G590</f>
        <v>株式会社サンケイ・エス・ティ</v>
      </c>
      <c r="H38" s="10" t="str">
        <f>事業所一覧!H590</f>
        <v>●</v>
      </c>
      <c r="I38" s="10">
        <f>事業所一覧!I590</f>
        <v>10</v>
      </c>
      <c r="J38" s="10">
        <f>事業所一覧!J590</f>
        <v>0</v>
      </c>
      <c r="K38" s="10" t="str">
        <f>事業所一覧!K590</f>
        <v>●</v>
      </c>
      <c r="L38" s="10">
        <f>事業所一覧!L590</f>
        <v>10</v>
      </c>
      <c r="M38" s="10">
        <f>事業所一覧!M590</f>
        <v>0</v>
      </c>
      <c r="N38" s="21">
        <f>事業所一覧!N590</f>
        <v>0</v>
      </c>
    </row>
    <row r="39" spans="1:14" ht="30" customHeight="1" x14ac:dyDescent="0.2">
      <c r="A39" s="10">
        <f>事業所一覧!A591</f>
        <v>2753820576</v>
      </c>
      <c r="B39" s="9" t="str">
        <f>事業所一覧!B591</f>
        <v>オルオルハウス　古市駅前</v>
      </c>
      <c r="C39" s="10" t="str">
        <f>事業所一覧!C591</f>
        <v>072-957-1700</v>
      </c>
      <c r="D39" s="10" t="str">
        <f>事業所一覧!D591</f>
        <v>072-957-1701</v>
      </c>
      <c r="E39" s="10" t="str">
        <f>事業所一覧!E591</f>
        <v>583-0853</v>
      </c>
      <c r="F39" s="9" t="str">
        <f>事業所一覧!F591</f>
        <v>羽曳野市栄町４番８号　新栄プロパティー古市駅前４階</v>
      </c>
      <c r="G39" s="9" t="str">
        <f>事業所一覧!G591</f>
        <v>株式会社ＬＡＵＬＥＡ</v>
      </c>
      <c r="H39" s="10" t="str">
        <f>事業所一覧!H591</f>
        <v>●</v>
      </c>
      <c r="I39" s="10">
        <f>事業所一覧!I591</f>
        <v>10</v>
      </c>
      <c r="J39" s="10">
        <f>事業所一覧!J591</f>
        <v>0</v>
      </c>
      <c r="K39" s="10" t="str">
        <f>事業所一覧!K591</f>
        <v>●</v>
      </c>
      <c r="L39" s="10">
        <f>事業所一覧!L591</f>
        <v>10</v>
      </c>
      <c r="M39" s="10">
        <f>事業所一覧!M591</f>
        <v>0</v>
      </c>
      <c r="N39" s="21">
        <f>事業所一覧!N591</f>
        <v>0</v>
      </c>
    </row>
  </sheetData>
  <mergeCells count="1">
    <mergeCell ref="H2:N2"/>
  </mergeCells>
  <phoneticPr fontId="2"/>
  <conditionalFormatting sqref="A4:L9 M6:IV9">
    <cfRule type="cellIs" dxfId="50" priority="46" stopIfTrue="1" operator="equal">
      <formula>0</formula>
    </cfRule>
  </conditionalFormatting>
  <conditionalFormatting sqref="A11:N22">
    <cfRule type="cellIs" dxfId="49" priority="6" stopIfTrue="1" operator="equal">
      <formula>0</formula>
    </cfRule>
  </conditionalFormatting>
  <conditionalFormatting sqref="K1:N1 A1:J3 O1:IV5 K3:N3 M4:N5 A10:IV10 A23:XFD65513">
    <cfRule type="cellIs" dxfId="48" priority="56" stopIfTrue="1" operator="equal">
      <formula>0</formula>
    </cfRule>
  </conditionalFormatting>
  <conditionalFormatting sqref="O11:IV13">
    <cfRule type="cellIs" dxfId="47" priority="33" stopIfTrue="1" operator="equal">
      <formula>0</formula>
    </cfRule>
  </conditionalFormatting>
  <conditionalFormatting sqref="O14:XFD22">
    <cfRule type="cellIs" dxfId="46" priority="8" stopIfTrue="1" operator="equal">
      <formula>0</formula>
    </cfRule>
  </conditionalFormatting>
  <hyperlinks>
    <hyperlink ref="N1" location="市町村一覧!A1" display="市町村一覧に戻る" xr:uid="{00000000-0004-0000-0F00-000000000000}"/>
  </hyperlinks>
  <pageMargins left="0.25" right="0.25" top="0.75" bottom="0.75" header="0.3" footer="0.3"/>
  <pageSetup paperSize="9" scale="5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A34"/>
  <sheetViews>
    <sheetView zoomScale="55" zoomScaleNormal="55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3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7" customWidth="1"/>
    <col min="15" max="16384" width="9" style="3"/>
  </cols>
  <sheetData>
    <row r="1" spans="1:53" ht="30" customHeight="1" x14ac:dyDescent="0.2">
      <c r="A1" s="2" t="s">
        <v>104</v>
      </c>
      <c r="N1" s="5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H2" s="143" t="s">
        <v>229</v>
      </c>
      <c r="I2" s="143"/>
      <c r="J2" s="143"/>
      <c r="K2" s="143"/>
      <c r="L2" s="143"/>
      <c r="M2" s="144"/>
      <c r="N2" s="14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1300</v>
      </c>
      <c r="J3" s="8" t="s">
        <v>1367</v>
      </c>
      <c r="K3" s="8" t="s">
        <v>2</v>
      </c>
      <c r="L3" s="8" t="s">
        <v>1300</v>
      </c>
      <c r="M3" s="8" t="s">
        <v>3</v>
      </c>
      <c r="N3" s="8" t="s">
        <v>88</v>
      </c>
    </row>
    <row r="4" spans="1:53" ht="30" customHeight="1" x14ac:dyDescent="0.2">
      <c r="A4" s="10">
        <f>事業所一覧!A592</f>
        <v>2752620027</v>
      </c>
      <c r="B4" s="9" t="str">
        <f>事業所一覧!B592</f>
        <v>放課後等デイサービスなかよしハウス</v>
      </c>
      <c r="C4" s="10" t="str">
        <f>事業所一覧!C592</f>
        <v>06-6908-5151</v>
      </c>
      <c r="D4" s="10" t="str">
        <f>事業所一覧!D592</f>
        <v>06-6908-6161</v>
      </c>
      <c r="E4" s="10" t="str">
        <f>事業所一覧!E592</f>
        <v>571-0038</v>
      </c>
      <c r="F4" s="9" t="str">
        <f>事業所一覧!F592</f>
        <v>門真市柳田町７番２０号　シェルマンド薩摩１０１</v>
      </c>
      <c r="G4" s="9" t="str">
        <f>事業所一覧!G592</f>
        <v>株式会社志</v>
      </c>
      <c r="H4" s="10">
        <f>事業所一覧!H592</f>
        <v>0</v>
      </c>
      <c r="I4" s="10">
        <f>事業所一覧!I592</f>
        <v>0</v>
      </c>
      <c r="J4" s="10">
        <f>事業所一覧!J592</f>
        <v>0</v>
      </c>
      <c r="K4" s="10" t="str">
        <f>事業所一覧!K592</f>
        <v>●</v>
      </c>
      <c r="L4" s="10">
        <f>事業所一覧!L592</f>
        <v>10</v>
      </c>
      <c r="M4" s="10">
        <f>事業所一覧!M592</f>
        <v>0</v>
      </c>
      <c r="N4" s="10">
        <f>事業所一覧!N592</f>
        <v>0</v>
      </c>
    </row>
    <row r="5" spans="1:53" ht="30" customHeight="1" x14ac:dyDescent="0.2">
      <c r="A5" s="10">
        <f>事業所一覧!A593</f>
        <v>2752620035</v>
      </c>
      <c r="B5" s="9" t="str">
        <f>事業所一覧!B593</f>
        <v>放課後等デイサービスげんきハウス</v>
      </c>
      <c r="C5" s="10" t="str">
        <f>事業所一覧!C593</f>
        <v>06-6907-5353</v>
      </c>
      <c r="D5" s="10" t="str">
        <f>事業所一覧!D593</f>
        <v>06-6907-6363</v>
      </c>
      <c r="E5" s="10" t="str">
        <f>事業所一覧!E593</f>
        <v>571-0048</v>
      </c>
      <c r="F5" s="9" t="str">
        <f>事業所一覧!F593</f>
        <v>門真市新橋町13-15サンリーフ21　１Ｆ</v>
      </c>
      <c r="G5" s="9" t="str">
        <f>事業所一覧!G593</f>
        <v>株式会社志</v>
      </c>
      <c r="H5" s="10">
        <f>事業所一覧!H593</f>
        <v>0</v>
      </c>
      <c r="I5" s="10">
        <f>事業所一覧!I593</f>
        <v>0</v>
      </c>
      <c r="J5" s="10">
        <f>事業所一覧!J593</f>
        <v>0</v>
      </c>
      <c r="K5" s="10" t="str">
        <f>事業所一覧!K593</f>
        <v>●</v>
      </c>
      <c r="L5" s="10">
        <f>事業所一覧!L593</f>
        <v>10</v>
      </c>
      <c r="M5" s="10">
        <f>事業所一覧!M593</f>
        <v>0</v>
      </c>
      <c r="N5" s="10">
        <f>事業所一覧!N593</f>
        <v>0</v>
      </c>
    </row>
    <row r="6" spans="1:53" ht="30" customHeight="1" x14ac:dyDescent="0.2">
      <c r="A6" s="10">
        <f>事業所一覧!A594</f>
        <v>2752620043</v>
      </c>
      <c r="B6" s="9" t="str">
        <f>事業所一覧!B594</f>
        <v>門真市障がい者福祉センター放課後等デイサービスすてっぷ</v>
      </c>
      <c r="C6" s="10" t="str">
        <f>事業所一覧!C594</f>
        <v>06-6904-6812</v>
      </c>
      <c r="D6" s="10" t="str">
        <f>事業所一覧!D594</f>
        <v>06-6904-6840</v>
      </c>
      <c r="E6" s="10" t="str">
        <f>事業所一覧!E594</f>
        <v>571-0064</v>
      </c>
      <c r="F6" s="9" t="str">
        <f>事業所一覧!F594</f>
        <v>門真市御堂町14番１号</v>
      </c>
      <c r="G6" s="9" t="str">
        <f>事業所一覧!G594</f>
        <v>株式会社オールケアライフ</v>
      </c>
      <c r="H6" s="10">
        <f>事業所一覧!H594</f>
        <v>0</v>
      </c>
      <c r="I6" s="10">
        <f>事業所一覧!I594</f>
        <v>0</v>
      </c>
      <c r="J6" s="10">
        <f>事業所一覧!J594</f>
        <v>0</v>
      </c>
      <c r="K6" s="10" t="str">
        <f>事業所一覧!K594</f>
        <v>●・☆</v>
      </c>
      <c r="L6" s="10">
        <f>事業所一覧!L594</f>
        <v>15</v>
      </c>
      <c r="M6" s="10">
        <f>事業所一覧!M594</f>
        <v>0</v>
      </c>
      <c r="N6" s="10">
        <f>事業所一覧!N594</f>
        <v>0</v>
      </c>
    </row>
    <row r="7" spans="1:53" ht="30" customHeight="1" x14ac:dyDescent="0.2">
      <c r="A7" s="10">
        <f>事業所一覧!A595</f>
        <v>2752620068</v>
      </c>
      <c r="B7" s="9" t="str">
        <f>事業所一覧!B595</f>
        <v>キッズ・レインボー</v>
      </c>
      <c r="C7" s="10" t="str">
        <f>事業所一覧!C595</f>
        <v>06-7165-7978</v>
      </c>
      <c r="D7" s="10" t="str">
        <f>事業所一覧!D595</f>
        <v>06-7161-3968</v>
      </c>
      <c r="E7" s="10" t="str">
        <f>事業所一覧!E595</f>
        <v>571-0046</v>
      </c>
      <c r="F7" s="9" t="str">
        <f>事業所一覧!F595</f>
        <v>門真市本町14番13号</v>
      </c>
      <c r="G7" s="9" t="str">
        <f>事業所一覧!G595</f>
        <v>特定非営利活動法人門真市手をつなぐ育成会</v>
      </c>
      <c r="H7" s="10" t="str">
        <f>事業所一覧!H595</f>
        <v>●</v>
      </c>
      <c r="I7" s="10">
        <f>事業所一覧!I595</f>
        <v>10</v>
      </c>
      <c r="J7" s="10">
        <f>事業所一覧!J595</f>
        <v>0</v>
      </c>
      <c r="K7" s="10" t="str">
        <f>事業所一覧!K595</f>
        <v>●</v>
      </c>
      <c r="L7" s="10">
        <f>事業所一覧!L595</f>
        <v>10</v>
      </c>
      <c r="M7" s="10">
        <f>事業所一覧!M595</f>
        <v>0</v>
      </c>
      <c r="N7" s="10">
        <f>事業所一覧!N595</f>
        <v>0</v>
      </c>
    </row>
    <row r="8" spans="1:53" ht="30" customHeight="1" x14ac:dyDescent="0.2">
      <c r="A8" s="10">
        <f>事業所一覧!A596</f>
        <v>2752620076</v>
      </c>
      <c r="B8" s="9" t="str">
        <f>事業所一覧!B596</f>
        <v>ジェイ・エスステージジュニア</v>
      </c>
      <c r="C8" s="10" t="str">
        <f>事業所一覧!C596</f>
        <v>072-884-1606</v>
      </c>
      <c r="D8" s="10" t="str">
        <f>事業所一覧!D596</f>
        <v>072-884-９７７９</v>
      </c>
      <c r="E8" s="10" t="str">
        <f>事業所一覧!E596</f>
        <v>571-0013</v>
      </c>
      <c r="F8" s="9" t="str">
        <f>事業所一覧!F596</f>
        <v>門真市下馬伏町15番22号</v>
      </c>
      <c r="G8" s="9" t="str">
        <f>事業所一覧!G596</f>
        <v>社会福祉法人門真共生福祉会</v>
      </c>
      <c r="H8" s="10">
        <f>事業所一覧!H596</f>
        <v>0</v>
      </c>
      <c r="I8" s="10">
        <f>事業所一覧!I596</f>
        <v>0</v>
      </c>
      <c r="J8" s="10">
        <f>事業所一覧!J596</f>
        <v>0</v>
      </c>
      <c r="K8" s="10" t="str">
        <f>事業所一覧!K596</f>
        <v>●</v>
      </c>
      <c r="L8" s="10">
        <f>事業所一覧!L596</f>
        <v>10</v>
      </c>
      <c r="M8" s="10">
        <f>事業所一覧!M596</f>
        <v>0</v>
      </c>
      <c r="N8" s="10">
        <f>事業所一覧!N596</f>
        <v>0</v>
      </c>
    </row>
    <row r="9" spans="1:53" ht="30" customHeight="1" x14ac:dyDescent="0.2">
      <c r="A9" s="10">
        <f>事業所一覧!A597</f>
        <v>2752620084</v>
      </c>
      <c r="B9" s="9" t="str">
        <f>事業所一覧!B597</f>
        <v>ＹＣＣこども教育研究所きらきら</v>
      </c>
      <c r="C9" s="10" t="str">
        <f>事業所一覧!C597</f>
        <v>072-812-2443</v>
      </c>
      <c r="D9" s="10" t="str">
        <f>事業所一覧!D597</f>
        <v>072-812-2443</v>
      </c>
      <c r="E9" s="10" t="str">
        <f>事業所一覧!E597</f>
        <v>571-0078</v>
      </c>
      <c r="F9" s="9" t="str">
        <f>事業所一覧!F597</f>
        <v>門真市常盤町７番８号１－Ｂ</v>
      </c>
      <c r="G9" s="9" t="str">
        <f>事業所一覧!G597</f>
        <v>一般社団法人ＹＣＣこども教育研究所</v>
      </c>
      <c r="H9" s="10" t="str">
        <f>事業所一覧!H597</f>
        <v>●</v>
      </c>
      <c r="I9" s="10">
        <f>事業所一覧!I597</f>
        <v>10</v>
      </c>
      <c r="J9" s="10">
        <f>事業所一覧!J597</f>
        <v>0</v>
      </c>
      <c r="K9" s="10" t="str">
        <f>事業所一覧!K597</f>
        <v>●</v>
      </c>
      <c r="L9" s="10">
        <f>事業所一覧!L597</f>
        <v>10</v>
      </c>
      <c r="M9" s="10">
        <f>事業所一覧!M597</f>
        <v>0</v>
      </c>
      <c r="N9" s="10">
        <f>事業所一覧!N597</f>
        <v>0</v>
      </c>
    </row>
    <row r="10" spans="1:53" ht="30" customHeight="1" x14ac:dyDescent="0.2">
      <c r="A10" s="10">
        <f>事業所一覧!A598</f>
        <v>2752620100</v>
      </c>
      <c r="B10" s="9" t="str">
        <f>事業所一覧!B598</f>
        <v>チャイルドハート門真駅前学館</v>
      </c>
      <c r="C10" s="10" t="str">
        <f>事業所一覧!C598</f>
        <v>06-6780-4392</v>
      </c>
      <c r="D10" s="10" t="str">
        <f>事業所一覧!D598</f>
        <v>06-6780-4393</v>
      </c>
      <c r="E10" s="10" t="str">
        <f>事業所一覧!E598</f>
        <v>571-0048</v>
      </c>
      <c r="F10" s="9" t="str">
        <f>事業所一覧!F598</f>
        <v>門真市新橋町15番１号リーフスタイル門真１階</v>
      </c>
      <c r="G10" s="9" t="str">
        <f>事業所一覧!G598</f>
        <v>株式会社キッズエデュケーション</v>
      </c>
      <c r="H10" s="10" t="str">
        <f>事業所一覧!H598</f>
        <v>●</v>
      </c>
      <c r="I10" s="10">
        <f>事業所一覧!I598</f>
        <v>10</v>
      </c>
      <c r="J10" s="10">
        <f>事業所一覧!J598</f>
        <v>0</v>
      </c>
      <c r="K10" s="10" t="str">
        <f>事業所一覧!K598</f>
        <v>●</v>
      </c>
      <c r="L10" s="10">
        <f>事業所一覧!L598</f>
        <v>10</v>
      </c>
      <c r="M10" s="10">
        <f>事業所一覧!M598</f>
        <v>0</v>
      </c>
      <c r="N10" s="10">
        <f>事業所一覧!N598</f>
        <v>0</v>
      </c>
    </row>
    <row r="11" spans="1:53" ht="30" customHeight="1" x14ac:dyDescent="0.2">
      <c r="A11" s="10">
        <f>事業所一覧!A599</f>
        <v>2752620118</v>
      </c>
      <c r="B11" s="9" t="str">
        <f>事業所一覧!B599</f>
        <v>ＹＣＣもこもこ大和田教室</v>
      </c>
      <c r="C11" s="10" t="str">
        <f>事業所一覧!C599</f>
        <v>072-885-3320</v>
      </c>
      <c r="D11" s="10" t="str">
        <f>事業所一覧!D599</f>
        <v>072-885-3330</v>
      </c>
      <c r="E11" s="10" t="str">
        <f>事業所一覧!E599</f>
        <v>571-0079</v>
      </c>
      <c r="F11" s="9" t="str">
        <f>事業所一覧!F599</f>
        <v>門真市常称寺町17-14　川島第11ビル105</v>
      </c>
      <c r="G11" s="9" t="str">
        <f>事業所一覧!G599</f>
        <v>株式会社One Vision</v>
      </c>
      <c r="H11" s="10" t="str">
        <f>事業所一覧!H599</f>
        <v>●</v>
      </c>
      <c r="I11" s="10">
        <f>事業所一覧!I599</f>
        <v>10</v>
      </c>
      <c r="J11" s="10">
        <f>事業所一覧!J599</f>
        <v>0</v>
      </c>
      <c r="K11" s="10" t="str">
        <f>事業所一覧!K599</f>
        <v>●</v>
      </c>
      <c r="L11" s="10">
        <f>事業所一覧!L599</f>
        <v>10</v>
      </c>
      <c r="M11" s="10">
        <f>事業所一覧!M599</f>
        <v>0</v>
      </c>
      <c r="N11" s="10">
        <f>事業所一覧!N599</f>
        <v>0</v>
      </c>
    </row>
    <row r="12" spans="1:53" ht="30" customHeight="1" x14ac:dyDescent="0.2">
      <c r="A12" s="10">
        <f>事業所一覧!A600</f>
        <v>2752620126</v>
      </c>
      <c r="B12" s="9" t="str">
        <f>事業所一覧!B600</f>
        <v>ハッピーテラス門真教室</v>
      </c>
      <c r="C12" s="10" t="str">
        <f>事業所一覧!C600</f>
        <v>06-6115-5700</v>
      </c>
      <c r="D12" s="10" t="str">
        <f>事業所一覧!D600</f>
        <v>06-6115-5466</v>
      </c>
      <c r="E12" s="10" t="str">
        <f>事業所一覧!E600</f>
        <v>571-0030</v>
      </c>
      <c r="F12" s="9" t="str">
        <f>事業所一覧!F600</f>
        <v>門真市末広町17番18号ポケットアベニュー１階</v>
      </c>
      <c r="G12" s="9" t="str">
        <f>事業所一覧!G600</f>
        <v>株式会社十全</v>
      </c>
      <c r="H12" s="10" t="str">
        <f>事業所一覧!H600</f>
        <v>●</v>
      </c>
      <c r="I12" s="10">
        <f>事業所一覧!I600</f>
        <v>10</v>
      </c>
      <c r="J12" s="10">
        <f>事業所一覧!J600</f>
        <v>0</v>
      </c>
      <c r="K12" s="10" t="str">
        <f>事業所一覧!K600</f>
        <v>●</v>
      </c>
      <c r="L12" s="10">
        <f>事業所一覧!L600</f>
        <v>10</v>
      </c>
      <c r="M12" s="10">
        <f>事業所一覧!M600</f>
        <v>0</v>
      </c>
      <c r="N12" s="10">
        <f>事業所一覧!N600</f>
        <v>0</v>
      </c>
    </row>
    <row r="13" spans="1:53" ht="30" customHeight="1" x14ac:dyDescent="0.2">
      <c r="A13" s="10">
        <f>事業所一覧!A601</f>
        <v>2752620134</v>
      </c>
      <c r="B13" s="9" t="str">
        <f>事業所一覧!B601</f>
        <v>チャイルドハート門真学館</v>
      </c>
      <c r="C13" s="10" t="str">
        <f>事業所一覧!C601</f>
        <v>06-4304-4428</v>
      </c>
      <c r="D13" s="10" t="str">
        <f>事業所一覧!D601</f>
        <v>06-4304-4429</v>
      </c>
      <c r="E13" s="10" t="str">
        <f>事業所一覧!E601</f>
        <v>571-0048</v>
      </c>
      <c r="F13" s="9" t="str">
        <f>事業所一覧!F601</f>
        <v>門真市新橋町16番５号グレイス辻本１階</v>
      </c>
      <c r="G13" s="9" t="str">
        <f>事業所一覧!G601</f>
        <v>株式会社キッズエデュケーション</v>
      </c>
      <c r="H13" s="10">
        <f>事業所一覧!H601</f>
        <v>0</v>
      </c>
      <c r="I13" s="10">
        <f>事業所一覧!I601</f>
        <v>0</v>
      </c>
      <c r="J13" s="10">
        <f>事業所一覧!J601</f>
        <v>0</v>
      </c>
      <c r="K13" s="10" t="str">
        <f>事業所一覧!K601</f>
        <v>●</v>
      </c>
      <c r="L13" s="10">
        <f>事業所一覧!L601</f>
        <v>10</v>
      </c>
      <c r="M13" s="10">
        <f>事業所一覧!M601</f>
        <v>0</v>
      </c>
      <c r="N13" s="10">
        <f>事業所一覧!N601</f>
        <v>0</v>
      </c>
    </row>
    <row r="14" spans="1:53" ht="30" customHeight="1" x14ac:dyDescent="0.2">
      <c r="A14" s="10">
        <f>事業所一覧!A602</f>
        <v>2752620142</v>
      </c>
      <c r="B14" s="9" t="str">
        <f>事業所一覧!B602</f>
        <v>ファミリアキッズ門真</v>
      </c>
      <c r="C14" s="10" t="str">
        <f>事業所一覧!C602</f>
        <v>06-6780-3800</v>
      </c>
      <c r="D14" s="10" t="str">
        <f>事業所一覧!D602</f>
        <v>06-6780-3811</v>
      </c>
      <c r="E14" s="10" t="str">
        <f>事業所一覧!E602</f>
        <v>571-0054</v>
      </c>
      <c r="F14" s="9" t="str">
        <f>事業所一覧!F602</f>
        <v>門真市浜町６番19号高栄マンション１階</v>
      </c>
      <c r="G14" s="9" t="str">
        <f>事業所一覧!G602</f>
        <v>株式会社Ｓ＆Ｓ</v>
      </c>
      <c r="H14" s="10" t="str">
        <f>事業所一覧!H602</f>
        <v>●</v>
      </c>
      <c r="I14" s="10">
        <f>事業所一覧!I602</f>
        <v>10</v>
      </c>
      <c r="J14" s="10">
        <f>事業所一覧!J602</f>
        <v>0</v>
      </c>
      <c r="K14" s="10">
        <f>事業所一覧!K602</f>
        <v>0</v>
      </c>
      <c r="L14" s="10">
        <f>事業所一覧!L602</f>
        <v>0</v>
      </c>
      <c r="M14" s="10">
        <f>事業所一覧!M602</f>
        <v>0</v>
      </c>
      <c r="N14" s="10">
        <f>事業所一覧!N602</f>
        <v>0</v>
      </c>
    </row>
    <row r="15" spans="1:53" ht="30" customHeight="1" x14ac:dyDescent="0.2">
      <c r="A15" s="10">
        <f>事業所一覧!A603</f>
        <v>2752620167</v>
      </c>
      <c r="B15" s="9" t="str">
        <f>事業所一覧!B603</f>
        <v>療育教室門真校</v>
      </c>
      <c r="C15" s="10" t="str">
        <f>事業所一覧!C603</f>
        <v>072-887-5656</v>
      </c>
      <c r="D15" s="10" t="str">
        <f>事業所一覧!D603</f>
        <v>072-887-5657</v>
      </c>
      <c r="E15" s="10" t="str">
        <f>事業所一覧!E603</f>
        <v>571-0074</v>
      </c>
      <c r="F15" s="9" t="str">
        <f>事業所一覧!F603</f>
        <v>門真市宮前町２番19号</v>
      </c>
      <c r="G15" s="9" t="str">
        <f>事業所一覧!G603</f>
        <v>株式会社教育サポート</v>
      </c>
      <c r="H15" s="10">
        <f>事業所一覧!H603</f>
        <v>0</v>
      </c>
      <c r="I15" s="10">
        <f>事業所一覧!I603</f>
        <v>0</v>
      </c>
      <c r="J15" s="10">
        <f>事業所一覧!J603</f>
        <v>0</v>
      </c>
      <c r="K15" s="10" t="str">
        <f>事業所一覧!K603</f>
        <v>●</v>
      </c>
      <c r="L15" s="10">
        <f>事業所一覧!L603</f>
        <v>10</v>
      </c>
      <c r="M15" s="10">
        <f>事業所一覧!M603</f>
        <v>0</v>
      </c>
      <c r="N15" s="10">
        <f>事業所一覧!N603</f>
        <v>0</v>
      </c>
    </row>
    <row r="16" spans="1:53" ht="30" customHeight="1" x14ac:dyDescent="0.2">
      <c r="A16" s="10">
        <f>事業所一覧!A604</f>
        <v>2752620183</v>
      </c>
      <c r="B16" s="9" t="str">
        <f>事業所一覧!B604</f>
        <v>タートル</v>
      </c>
      <c r="C16" s="10" t="str">
        <f>事業所一覧!C604</f>
        <v>072-812-6780</v>
      </c>
      <c r="D16" s="10" t="str">
        <f>事業所一覧!D604</f>
        <v>072-812-6782</v>
      </c>
      <c r="E16" s="10" t="str">
        <f>事業所一覧!E604</f>
        <v>571-0021</v>
      </c>
      <c r="F16" s="9" t="str">
        <f>事業所一覧!F604</f>
        <v>門真市舟田町20番20号</v>
      </c>
      <c r="G16" s="9" t="str">
        <f>事業所一覧!G604</f>
        <v>株式会社ウィング</v>
      </c>
      <c r="H16" s="10" t="str">
        <f>事業所一覧!H604</f>
        <v>●</v>
      </c>
      <c r="I16" s="10">
        <f>事業所一覧!I604</f>
        <v>10</v>
      </c>
      <c r="J16" s="10">
        <f>事業所一覧!J604</f>
        <v>0</v>
      </c>
      <c r="K16" s="10" t="str">
        <f>事業所一覧!K604</f>
        <v>●</v>
      </c>
      <c r="L16" s="10">
        <f>事業所一覧!L604</f>
        <v>10</v>
      </c>
      <c r="M16" s="10">
        <f>事業所一覧!M604</f>
        <v>0</v>
      </c>
      <c r="N16" s="10">
        <f>事業所一覧!N604</f>
        <v>0</v>
      </c>
    </row>
    <row r="17" spans="1:14" ht="30" customHeight="1" x14ac:dyDescent="0.2">
      <c r="A17" s="10">
        <f>事業所一覧!A605</f>
        <v>2752620217</v>
      </c>
      <c r="B17" s="9" t="str">
        <f>事業所一覧!B605</f>
        <v>あさがおねっと大和田</v>
      </c>
      <c r="C17" s="10" t="str">
        <f>事業所一覧!C605</f>
        <v>072-842-3993</v>
      </c>
      <c r="D17" s="10" t="str">
        <f>事業所一覧!D605</f>
        <v>072-842-3993</v>
      </c>
      <c r="E17" s="10" t="str">
        <f>事業所一覧!E605</f>
        <v>571-0063</v>
      </c>
      <c r="F17" s="9" t="str">
        <f>事業所一覧!F605</f>
        <v>門真市常称寺町27番20号　ノヴァンタ大和田１階</v>
      </c>
      <c r="G17" s="9" t="str">
        <f>事業所一覧!G605</f>
        <v>株式会社あさがおねっと</v>
      </c>
      <c r="H17" s="10" t="str">
        <f>事業所一覧!H605</f>
        <v>●</v>
      </c>
      <c r="I17" s="10">
        <f>事業所一覧!I605</f>
        <v>10</v>
      </c>
      <c r="J17" s="10">
        <f>事業所一覧!J605</f>
        <v>0</v>
      </c>
      <c r="K17" s="10" t="str">
        <f>事業所一覧!K605</f>
        <v>●</v>
      </c>
      <c r="L17" s="10">
        <f>事業所一覧!L605</f>
        <v>10</v>
      </c>
      <c r="M17" s="10">
        <f>事業所一覧!M605</f>
        <v>0</v>
      </c>
      <c r="N17" s="10">
        <f>事業所一覧!N605</f>
        <v>0</v>
      </c>
    </row>
    <row r="18" spans="1:14" ht="30" customHeight="1" x14ac:dyDescent="0.2">
      <c r="A18" s="10">
        <f>事業所一覧!A606</f>
        <v>2752620225</v>
      </c>
      <c r="B18" s="9" t="str">
        <f>事業所一覧!B606</f>
        <v>発達支援ルームゆあーず門真</v>
      </c>
      <c r="C18" s="10" t="str">
        <f>事業所一覧!C606</f>
        <v>06-6967-8956</v>
      </c>
      <c r="D18" s="10" t="str">
        <f>事業所一覧!D606</f>
        <v>06-6967-8966</v>
      </c>
      <c r="E18" s="10" t="str">
        <f>事業所一覧!E606</f>
        <v>571-0030</v>
      </c>
      <c r="F18" s="9" t="str">
        <f>事業所一覧!F606</f>
        <v>門真市末広町40番１号ＭＫビル２階</v>
      </c>
      <c r="G18" s="9" t="str">
        <f>事業所一覧!G606</f>
        <v>一般社団法人Ｙｓケアサポート</v>
      </c>
      <c r="H18" s="10" t="str">
        <f>事業所一覧!H606</f>
        <v>●</v>
      </c>
      <c r="I18" s="10">
        <f>事業所一覧!I606</f>
        <v>10</v>
      </c>
      <c r="J18" s="10">
        <f>事業所一覧!J606</f>
        <v>0</v>
      </c>
      <c r="K18" s="10" t="str">
        <f>事業所一覧!K606</f>
        <v>●</v>
      </c>
      <c r="L18" s="10">
        <f>事業所一覧!L606</f>
        <v>10</v>
      </c>
      <c r="M18" s="10">
        <f>事業所一覧!M606</f>
        <v>0</v>
      </c>
      <c r="N18" s="10">
        <f>事業所一覧!N606</f>
        <v>0</v>
      </c>
    </row>
    <row r="19" spans="1:14" ht="30" customHeight="1" x14ac:dyDescent="0.2">
      <c r="A19" s="10">
        <f>事業所一覧!A607</f>
        <v>2752620233</v>
      </c>
      <c r="B19" s="71" t="str">
        <f>事業所一覧!B607</f>
        <v>放課後等デイサービス　ウィズ・ユー門真</v>
      </c>
      <c r="C19" s="10" t="str">
        <f>事業所一覧!C607</f>
        <v>06-6904-7272</v>
      </c>
      <c r="D19" s="10" t="str">
        <f>事業所一覧!D607</f>
        <v>06-6904-7273</v>
      </c>
      <c r="E19" s="10" t="str">
        <f>事業所一覧!E607</f>
        <v>571-0041</v>
      </c>
      <c r="F19" s="9" t="str">
        <f>事業所一覧!F607</f>
        <v>門真市柳町12番22号　KIRA古川橋1階</v>
      </c>
      <c r="G19" s="9" t="str">
        <f>事業所一覧!G607</f>
        <v>有信アクロス株式会社</v>
      </c>
      <c r="H19" s="10" t="str">
        <f>事業所一覧!H607</f>
        <v>●</v>
      </c>
      <c r="I19" s="10">
        <f>事業所一覧!I607</f>
        <v>10</v>
      </c>
      <c r="J19" s="10">
        <f>事業所一覧!J607</f>
        <v>0</v>
      </c>
      <c r="K19" s="10" t="str">
        <f>事業所一覧!K607</f>
        <v>●</v>
      </c>
      <c r="L19" s="10">
        <f>事業所一覧!L607</f>
        <v>10</v>
      </c>
      <c r="M19" s="10">
        <f>事業所一覧!M607</f>
        <v>0</v>
      </c>
      <c r="N19" s="10">
        <f>事業所一覧!N607</f>
        <v>0</v>
      </c>
    </row>
    <row r="20" spans="1:14" ht="30" customHeight="1" x14ac:dyDescent="0.2">
      <c r="A20" s="10">
        <f>事業所一覧!A608</f>
        <v>2752620241</v>
      </c>
      <c r="B20" s="9" t="str">
        <f>事業所一覧!B608</f>
        <v>こどもサポートルームｓｉ－ｐｏ</v>
      </c>
      <c r="C20" s="10" t="str">
        <f>事業所一覧!C608</f>
        <v>06-6995-4400</v>
      </c>
      <c r="D20" s="10" t="str">
        <f>事業所一覧!D608</f>
        <v>06-6995-4800</v>
      </c>
      <c r="E20" s="10" t="str">
        <f>事業所一覧!E608</f>
        <v>571-0030</v>
      </c>
      <c r="F20" s="9" t="str">
        <f>事業所一覧!F608</f>
        <v>門真市末広町10番６号Ｋ・グレースコート１階</v>
      </c>
      <c r="G20" s="9" t="str">
        <f>事業所一覧!G608</f>
        <v>株式会社ＫｉｄｓＮA工房</v>
      </c>
      <c r="H20" s="10" t="str">
        <f>事業所一覧!H608</f>
        <v>●</v>
      </c>
      <c r="I20" s="10">
        <f>事業所一覧!I608</f>
        <v>10</v>
      </c>
      <c r="J20" s="10">
        <f>事業所一覧!J608</f>
        <v>0</v>
      </c>
      <c r="K20" s="10" t="str">
        <f>事業所一覧!K608</f>
        <v>●</v>
      </c>
      <c r="L20" s="10">
        <f>事業所一覧!L608</f>
        <v>10</v>
      </c>
      <c r="M20" s="10" t="str">
        <f>事業所一覧!M608</f>
        <v>●</v>
      </c>
      <c r="N20" s="10">
        <f>事業所一覧!N608</f>
        <v>0</v>
      </c>
    </row>
    <row r="21" spans="1:14" ht="30" customHeight="1" x14ac:dyDescent="0.2">
      <c r="A21" s="10">
        <f>事業所一覧!A609</f>
        <v>2752620266</v>
      </c>
      <c r="B21" s="9" t="str">
        <f>事業所一覧!B609</f>
        <v>ｋｏｍｏｍｏ</v>
      </c>
      <c r="C21" s="10" t="str">
        <f>事業所一覧!C609</f>
        <v>072-842-5115</v>
      </c>
      <c r="D21" s="10" t="str">
        <f>事業所一覧!D609</f>
        <v>072-842-5116</v>
      </c>
      <c r="E21" s="10" t="str">
        <f>事業所一覧!E609</f>
        <v>571-0016</v>
      </c>
      <c r="F21" s="9" t="str">
        <f>事業所一覧!F609</f>
        <v>門真市島頭三丁目22番７号ベストレジデンス門真１階店舗</v>
      </c>
      <c r="G21" s="9" t="str">
        <f>事業所一覧!G609</f>
        <v>株式会社ＭＫＭ</v>
      </c>
      <c r="H21" s="10" t="str">
        <f>事業所一覧!H609</f>
        <v>●</v>
      </c>
      <c r="I21" s="10">
        <f>事業所一覧!I609</f>
        <v>10</v>
      </c>
      <c r="J21" s="10">
        <f>事業所一覧!J609</f>
        <v>0</v>
      </c>
      <c r="K21" s="10" t="str">
        <f>事業所一覧!K609</f>
        <v>●</v>
      </c>
      <c r="L21" s="10">
        <f>事業所一覧!L609</f>
        <v>10</v>
      </c>
      <c r="M21" s="10">
        <f>事業所一覧!M609</f>
        <v>0</v>
      </c>
      <c r="N21" s="10">
        <f>事業所一覧!N609</f>
        <v>0</v>
      </c>
    </row>
    <row r="22" spans="1:14" ht="30" customHeight="1" x14ac:dyDescent="0.2">
      <c r="A22" s="10">
        <f>事業所一覧!A610</f>
        <v>2752620274</v>
      </c>
      <c r="B22" s="9" t="str">
        <f>事業所一覧!B610</f>
        <v>Ｇｌｉｎｇ・Ｇｌｏ　大和田</v>
      </c>
      <c r="C22" s="10" t="str">
        <f>事業所一覧!C610</f>
        <v>072-800-4990</v>
      </c>
      <c r="D22" s="10" t="str">
        <f>事業所一覧!D610</f>
        <v>072-800-4991</v>
      </c>
      <c r="E22" s="10" t="str">
        <f>事業所一覧!E610</f>
        <v>571-0071</v>
      </c>
      <c r="F22" s="9" t="str">
        <f>事業所一覧!F610</f>
        <v>門真市野里町27番19号</v>
      </c>
      <c r="G22" s="9" t="str">
        <f>事業所一覧!G610</f>
        <v>合同会社Ｇｌｉｎｇ・Ｇｌｏ</v>
      </c>
      <c r="H22" s="10" t="str">
        <f>事業所一覧!H610</f>
        <v>●</v>
      </c>
      <c r="I22" s="10">
        <f>事業所一覧!I610</f>
        <v>10</v>
      </c>
      <c r="J22" s="10">
        <f>事業所一覧!J610</f>
        <v>0</v>
      </c>
      <c r="K22" s="10" t="str">
        <f>事業所一覧!K610</f>
        <v>●</v>
      </c>
      <c r="L22" s="10">
        <f>事業所一覧!L610</f>
        <v>10</v>
      </c>
      <c r="M22" s="10" t="str">
        <f>事業所一覧!M610</f>
        <v>●</v>
      </c>
      <c r="N22" s="10">
        <f>事業所一覧!N610</f>
        <v>0</v>
      </c>
    </row>
    <row r="23" spans="1:14" ht="30" customHeight="1" x14ac:dyDescent="0.2">
      <c r="A23" s="10">
        <f>事業所一覧!A611</f>
        <v>2752620282</v>
      </c>
      <c r="B23" s="9" t="str">
        <f>事業所一覧!B611</f>
        <v>ＬＩＴＡＬＩＣＯジュニア大日教室</v>
      </c>
      <c r="C23" s="10" t="str">
        <f>事業所一覧!C611</f>
        <v>06‐6916‐5960</v>
      </c>
      <c r="D23" s="10" t="str">
        <f>事業所一覧!D611</f>
        <v>06‐6916‐596１</v>
      </c>
      <c r="E23" s="10" t="str">
        <f>事業所一覧!E611</f>
        <v>571-0051</v>
      </c>
      <c r="F23" s="9" t="str">
        <f>事業所一覧!F611</f>
        <v>門真市向島町３番35号ベアーズＢ棟１階区画番号７</v>
      </c>
      <c r="G23" s="9" t="str">
        <f>事業所一覧!G611</f>
        <v>株式会社ＬＩＴＡＬＩＣＯパートナーズ</v>
      </c>
      <c r="H23" s="10" t="str">
        <f>事業所一覧!H611</f>
        <v>●</v>
      </c>
      <c r="I23" s="10">
        <f>事業所一覧!I611</f>
        <v>10</v>
      </c>
      <c r="J23" s="10">
        <f>事業所一覧!J611</f>
        <v>0</v>
      </c>
      <c r="K23" s="10">
        <f>事業所一覧!K611</f>
        <v>0</v>
      </c>
      <c r="L23" s="10">
        <f>事業所一覧!L611</f>
        <v>0</v>
      </c>
      <c r="M23" s="10" t="str">
        <f>事業所一覧!M611</f>
        <v>●</v>
      </c>
      <c r="N23" s="10">
        <f>事業所一覧!N611</f>
        <v>0</v>
      </c>
    </row>
    <row r="24" spans="1:14" ht="30" customHeight="1" x14ac:dyDescent="0.2">
      <c r="A24" s="10">
        <f>事業所一覧!A612</f>
        <v>2752620290</v>
      </c>
      <c r="B24" s="9" t="str">
        <f>事業所一覧!B612</f>
        <v>児童発達支援・放課後等デイサービスｇｒｏｗ ｕｐ</v>
      </c>
      <c r="C24" s="10" t="str">
        <f>事業所一覧!C612</f>
        <v>072-812-6240</v>
      </c>
      <c r="D24" s="10" t="str">
        <f>事業所一覧!D612</f>
        <v>072-812-6240</v>
      </c>
      <c r="E24" s="10" t="str">
        <f>事業所一覧!E612</f>
        <v>571-0009</v>
      </c>
      <c r="F24" s="9" t="str">
        <f>事業所一覧!F612</f>
        <v>門真市下馬伏町10番14号奥村マンション101号室</v>
      </c>
      <c r="G24" s="9" t="str">
        <f>事業所一覧!G612</f>
        <v>株式会社ｂｅｆｉｎｅ</v>
      </c>
      <c r="H24" s="10" t="str">
        <f>事業所一覧!H612</f>
        <v>●</v>
      </c>
      <c r="I24" s="10">
        <f>事業所一覧!I612</f>
        <v>10</v>
      </c>
      <c r="J24" s="10">
        <f>事業所一覧!J612</f>
        <v>0</v>
      </c>
      <c r="K24" s="10" t="str">
        <f>事業所一覧!K612</f>
        <v>●</v>
      </c>
      <c r="L24" s="10">
        <f>事業所一覧!L612</f>
        <v>10</v>
      </c>
      <c r="M24" s="10">
        <f>事業所一覧!M612</f>
        <v>0</v>
      </c>
      <c r="N24" s="10">
        <f>事業所一覧!N612</f>
        <v>0</v>
      </c>
    </row>
    <row r="25" spans="1:14" ht="30" customHeight="1" x14ac:dyDescent="0.2">
      <c r="A25" s="10">
        <f>事業所一覧!A613</f>
        <v>2752620308</v>
      </c>
      <c r="B25" s="9" t="str">
        <f>事業所一覧!B613</f>
        <v>ＹＣＣもこもこ門真教室</v>
      </c>
      <c r="C25" s="10" t="str">
        <f>事業所一覧!C613</f>
        <v>072-884-5500</v>
      </c>
      <c r="D25" s="10" t="str">
        <f>事業所一覧!D613</f>
        <v>072-884-5501</v>
      </c>
      <c r="E25" s="10" t="str">
        <f>事業所一覧!E613</f>
        <v>571-0078</v>
      </c>
      <c r="F25" s="9" t="str">
        <f>事業所一覧!F613</f>
        <v>門真市常盤町12番５号</v>
      </c>
      <c r="G25" s="9" t="str">
        <f>事業所一覧!G613</f>
        <v>株式会社OneVision</v>
      </c>
      <c r="H25" s="10" t="str">
        <f>事業所一覧!H613</f>
        <v>●</v>
      </c>
      <c r="I25" s="10">
        <f>事業所一覧!I613</f>
        <v>10</v>
      </c>
      <c r="J25" s="10">
        <f>事業所一覧!J613</f>
        <v>0</v>
      </c>
      <c r="K25" s="10" t="str">
        <f>事業所一覧!K613</f>
        <v>●</v>
      </c>
      <c r="L25" s="10">
        <f>事業所一覧!L613</f>
        <v>10</v>
      </c>
      <c r="M25" s="10">
        <f>事業所一覧!M613</f>
        <v>0</v>
      </c>
      <c r="N25" s="10">
        <f>事業所一覧!N613</f>
        <v>0</v>
      </c>
    </row>
    <row r="26" spans="1:14" ht="30" customHeight="1" x14ac:dyDescent="0.2">
      <c r="A26" s="10" t="str">
        <f>事業所一覧!A614</f>
        <v>2752620316</v>
      </c>
      <c r="B26" s="9" t="str">
        <f>事業所一覧!B614</f>
        <v>ｓｉ－ｐｏ　Ｋｉｄｓ療育園</v>
      </c>
      <c r="C26" s="10" t="str">
        <f>事業所一覧!C614</f>
        <v>０８０－７９９５－７６６４</v>
      </c>
      <c r="D26" s="10" t="str">
        <f>事業所一覧!D614</f>
        <v>06-6995-4800</v>
      </c>
      <c r="E26" s="10" t="str">
        <f>事業所一覧!E614</f>
        <v>571ー0030</v>
      </c>
      <c r="F26" s="9" t="str">
        <f>事業所一覧!F614</f>
        <v>門真市末広町10番４号１階</v>
      </c>
      <c r="G26" s="9" t="str">
        <f>事業所一覧!G614</f>
        <v>株式会社ＫｉｄｓＮＡ工房</v>
      </c>
      <c r="H26" s="10" t="str">
        <f>事業所一覧!H614</f>
        <v>●</v>
      </c>
      <c r="I26" s="10">
        <f>事業所一覧!I614</f>
        <v>10</v>
      </c>
      <c r="J26" s="10">
        <f>事業所一覧!J614</f>
        <v>0</v>
      </c>
      <c r="K26" s="10">
        <f>事業所一覧!K614</f>
        <v>0</v>
      </c>
      <c r="L26" s="10">
        <f>事業所一覧!L614</f>
        <v>0</v>
      </c>
      <c r="M26" s="10">
        <f>事業所一覧!M614</f>
        <v>0</v>
      </c>
      <c r="N26" s="10">
        <f>事業所一覧!N614</f>
        <v>0</v>
      </c>
    </row>
    <row r="27" spans="1:14" ht="30" customHeight="1" x14ac:dyDescent="0.2">
      <c r="A27" s="10" t="str">
        <f>事業所一覧!A615</f>
        <v>2752620324</v>
      </c>
      <c r="B27" s="9" t="str">
        <f>事業所一覧!B615</f>
        <v>こどもサポート　ふるかわベース</v>
      </c>
      <c r="C27" s="10" t="str">
        <f>事業所一覧!C615</f>
        <v>０６－６９００－１３００</v>
      </c>
      <c r="D27" s="10" t="str">
        <f>事業所一覧!D615</f>
        <v>０６－６９００－１３００</v>
      </c>
      <c r="E27" s="10" t="str">
        <f>事業所一覧!E615</f>
        <v>571-0064</v>
      </c>
      <c r="F27" s="9" t="str">
        <f>事業所一覧!F615</f>
        <v>門真市御堂町５番22号　門真モントレー　１A</v>
      </c>
      <c r="G27" s="9" t="str">
        <f>事業所一覧!G615</f>
        <v>社会福祉法人小百合苑</v>
      </c>
      <c r="H27" s="10" t="str">
        <f>事業所一覧!H615</f>
        <v>●</v>
      </c>
      <c r="I27" s="10">
        <f>事業所一覧!I615</f>
        <v>10</v>
      </c>
      <c r="J27" s="10">
        <f>事業所一覧!J615</f>
        <v>0</v>
      </c>
      <c r="K27" s="10" t="str">
        <f>事業所一覧!K615</f>
        <v>●</v>
      </c>
      <c r="L27" s="10">
        <f>事業所一覧!L615</f>
        <v>10</v>
      </c>
      <c r="M27" s="10" t="str">
        <f>事業所一覧!M615</f>
        <v>●</v>
      </c>
      <c r="N27" s="10">
        <f>事業所一覧!N615</f>
        <v>0</v>
      </c>
    </row>
    <row r="28" spans="1:14" ht="30" customHeight="1" x14ac:dyDescent="0.2">
      <c r="A28" s="10" t="str">
        <f>事業所一覧!A616</f>
        <v>2752620332</v>
      </c>
      <c r="B28" s="9" t="str">
        <f>事業所一覧!B616</f>
        <v>ファイナル・ステップ</v>
      </c>
      <c r="C28" s="10" t="str">
        <f>事業所一覧!C616</f>
        <v>０７２－８００－５４５５</v>
      </c>
      <c r="D28" s="10" t="str">
        <f>事業所一覧!D616</f>
        <v>０７２－８００－５４５２</v>
      </c>
      <c r="E28" s="10" t="str">
        <f>事業所一覧!E616</f>
        <v>５７１－００３７</v>
      </c>
      <c r="F28" s="9" t="str">
        <f>事業所一覧!F616</f>
        <v>門真市ひえ島町24番１号</v>
      </c>
      <c r="G28" s="9" t="str">
        <f>事業所一覧!G616</f>
        <v>株式会社ネオヴィレッジ</v>
      </c>
      <c r="H28" s="10" t="str">
        <f>事業所一覧!H616</f>
        <v>●</v>
      </c>
      <c r="I28" s="10">
        <f>事業所一覧!I616</f>
        <v>10</v>
      </c>
      <c r="J28" s="10">
        <f>事業所一覧!J616</f>
        <v>0</v>
      </c>
      <c r="K28" s="10" t="str">
        <f>事業所一覧!K616</f>
        <v>●</v>
      </c>
      <c r="L28" s="10">
        <f>事業所一覧!L616</f>
        <v>10</v>
      </c>
      <c r="M28" s="10">
        <f>事業所一覧!M616</f>
        <v>0</v>
      </c>
      <c r="N28" s="10">
        <f>事業所一覧!N616</f>
        <v>0</v>
      </c>
    </row>
    <row r="29" spans="1:14" ht="30" customHeight="1" x14ac:dyDescent="0.2">
      <c r="A29" s="10" t="str">
        <f>事業所一覧!A617</f>
        <v>2752620340</v>
      </c>
      <c r="B29" s="9" t="str">
        <f>事業所一覧!B617</f>
        <v>こども遊育プレイス　ぱれっと</v>
      </c>
      <c r="C29" s="10" t="str">
        <f>事業所一覧!C617</f>
        <v>０６－６９９５－４１１０</v>
      </c>
      <c r="D29" s="10" t="str">
        <f>事業所一覧!D617</f>
        <v>０６－６９９５－４１５２</v>
      </c>
      <c r="E29" s="10" t="str">
        <f>事業所一覧!E617</f>
        <v>５７１－００３２</v>
      </c>
      <c r="F29" s="9" t="str">
        <f>事業所一覧!F617</f>
        <v>門真市寿町21番１号　ロイヤルマンションＭＡＤＯＫＡ１階</v>
      </c>
      <c r="G29" s="9" t="str">
        <f>事業所一覧!G617</f>
        <v>株式会社ＳＡＫＡＩ</v>
      </c>
      <c r="H29" s="10" t="str">
        <f>事業所一覧!H617</f>
        <v>●</v>
      </c>
      <c r="I29" s="10">
        <f>事業所一覧!I617</f>
        <v>10</v>
      </c>
      <c r="J29" s="10">
        <f>事業所一覧!J617</f>
        <v>0</v>
      </c>
      <c r="K29" s="10" t="str">
        <f>事業所一覧!K617</f>
        <v>●</v>
      </c>
      <c r="L29" s="10">
        <f>事業所一覧!L617</f>
        <v>10</v>
      </c>
      <c r="M29" s="10">
        <f>事業所一覧!M617</f>
        <v>0</v>
      </c>
      <c r="N29" s="10">
        <f>事業所一覧!N617</f>
        <v>0</v>
      </c>
    </row>
    <row r="30" spans="1:14" ht="30" customHeight="1" x14ac:dyDescent="0.2">
      <c r="A30" s="10" t="str">
        <f>事業所一覧!A618</f>
        <v>2752620365</v>
      </c>
      <c r="B30" s="9" t="str">
        <f>事業所一覧!B618</f>
        <v>児童発達支援・放課後等デイサービス　ｇｒｏｗ　ｕｐ　大池教室</v>
      </c>
      <c r="C30" s="10" t="str">
        <f>事業所一覧!C618</f>
        <v>０７２－８１３－８４８８</v>
      </c>
      <c r="D30" s="10" t="str">
        <f>事業所一覧!D618</f>
        <v>０７２－８１３－８４８８</v>
      </c>
      <c r="E30" s="10" t="str">
        <f>事業所一覧!E618</f>
        <v>５７１－００７６</v>
      </c>
      <c r="F30" s="9" t="str">
        <f>事業所一覧!F618</f>
        <v>門真市大池町12番３号</v>
      </c>
      <c r="G30" s="9" t="str">
        <f>事業所一覧!G618</f>
        <v>株式会社ｂｅｆｉｎｅ</v>
      </c>
      <c r="H30" s="10" t="str">
        <f>事業所一覧!H618</f>
        <v>●</v>
      </c>
      <c r="I30" s="10">
        <f>事業所一覧!I618</f>
        <v>10</v>
      </c>
      <c r="J30" s="10">
        <f>事業所一覧!J618</f>
        <v>0</v>
      </c>
      <c r="K30" s="10" t="str">
        <f>事業所一覧!K618</f>
        <v>●</v>
      </c>
      <c r="L30" s="10">
        <f>事業所一覧!L618</f>
        <v>10</v>
      </c>
      <c r="M30" s="10">
        <f>事業所一覧!M618</f>
        <v>0</v>
      </c>
      <c r="N30" s="10">
        <f>事業所一覧!N618</f>
        <v>0</v>
      </c>
    </row>
    <row r="31" spans="1:14" ht="30" customHeight="1" x14ac:dyDescent="0.2">
      <c r="A31" s="10" t="str">
        <f>事業所一覧!A619</f>
        <v>2752620373</v>
      </c>
      <c r="B31" s="9" t="str">
        <f>事業所一覧!B619</f>
        <v>ままはぐ門真舟田事業所</v>
      </c>
      <c r="C31" s="10" t="str">
        <f>事業所一覧!C619</f>
        <v>072-886-3666</v>
      </c>
      <c r="D31" s="10" t="str">
        <f>事業所一覧!D619</f>
        <v>072-886-3667</v>
      </c>
      <c r="E31" s="10" t="str">
        <f>事業所一覧!E619</f>
        <v>571-0021</v>
      </c>
      <c r="F31" s="9" t="str">
        <f>事業所一覧!F619</f>
        <v>門真市舟田町12番26号 グリーンプラザ店舗１号室</v>
      </c>
      <c r="G31" s="9" t="str">
        <f>事業所一覧!G619</f>
        <v>株式会社　REN</v>
      </c>
      <c r="H31" s="10" t="str">
        <f>事業所一覧!H619</f>
        <v>☆</v>
      </c>
      <c r="I31" s="10">
        <f>事業所一覧!I619</f>
        <v>5</v>
      </c>
      <c r="J31" s="10">
        <f>事業所一覧!J619</f>
        <v>0</v>
      </c>
      <c r="K31" s="10" t="str">
        <f>事業所一覧!K619</f>
        <v>☆</v>
      </c>
      <c r="L31" s="10">
        <f>事業所一覧!L619</f>
        <v>5</v>
      </c>
      <c r="M31" s="10">
        <f>事業所一覧!M619</f>
        <v>0</v>
      </c>
      <c r="N31" s="10">
        <f>事業所一覧!N619</f>
        <v>0</v>
      </c>
    </row>
    <row r="32" spans="1:14" ht="30" customHeight="1" x14ac:dyDescent="0.2">
      <c r="A32" s="10" t="str">
        <f>事業所一覧!A620</f>
        <v>2752620381</v>
      </c>
      <c r="B32" s="9" t="str">
        <f>事業所一覧!B620</f>
        <v>放課後等デイサービス　メルルキッズ門真</v>
      </c>
      <c r="C32" s="10" t="str">
        <f>事業所一覧!C620</f>
        <v>072-882-5760</v>
      </c>
      <c r="D32" s="10" t="str">
        <f>事業所一覧!D620</f>
        <v>072-882-5761</v>
      </c>
      <c r="E32" s="10" t="str">
        <f>事業所一覧!E620</f>
        <v>571-0013</v>
      </c>
      <c r="F32" s="9" t="str">
        <f>事業所一覧!F620</f>
        <v>門真市千石東町２番46号　ウインズビル１階</v>
      </c>
      <c r="G32" s="9" t="str">
        <f>事業所一覧!G620</f>
        <v>株式会社ＭＥＲＵＲＵ</v>
      </c>
      <c r="H32" s="10" t="str">
        <f>事業所一覧!H620</f>
        <v>●</v>
      </c>
      <c r="I32" s="10">
        <f>事業所一覧!I620</f>
        <v>10</v>
      </c>
      <c r="J32" s="10">
        <f>事業所一覧!J620</f>
        <v>0</v>
      </c>
      <c r="K32" s="10" t="str">
        <f>事業所一覧!K620</f>
        <v>●</v>
      </c>
      <c r="L32" s="10">
        <f>事業所一覧!L620</f>
        <v>10</v>
      </c>
      <c r="M32" s="10">
        <f>事業所一覧!M620</f>
        <v>0</v>
      </c>
      <c r="N32" s="10">
        <f>事業所一覧!N620</f>
        <v>0</v>
      </c>
    </row>
    <row r="33" spans="1:14" ht="30" customHeight="1" x14ac:dyDescent="0.2">
      <c r="A33" s="10">
        <f>事業所一覧!A621</f>
        <v>2752620399</v>
      </c>
      <c r="B33" s="9" t="str">
        <f>事業所一覧!B621</f>
        <v>児童発達支援・放課後等デイサービスｕｍｂｒｅｌｌａ　ｌａｂ.</v>
      </c>
      <c r="C33" s="10" t="str">
        <f>事業所一覧!C621</f>
        <v>072-812-6005</v>
      </c>
      <c r="D33" s="10" t="str">
        <f>事業所一覧!D621</f>
        <v>-</v>
      </c>
      <c r="E33" s="10" t="str">
        <f>事業所一覧!E621</f>
        <v>571-0078</v>
      </c>
      <c r="F33" s="9" t="str">
        <f>事業所一覧!F621</f>
        <v>門真市常盤町24番８号</v>
      </c>
      <c r="G33" s="9" t="str">
        <f>事業所一覧!G621</f>
        <v>株式会社ユニバーサルケア</v>
      </c>
      <c r="H33" s="10" t="str">
        <f>事業所一覧!H621</f>
        <v>●</v>
      </c>
      <c r="I33" s="10">
        <f>事業所一覧!I621</f>
        <v>10</v>
      </c>
      <c r="J33" s="10">
        <f>事業所一覧!J621</f>
        <v>0</v>
      </c>
      <c r="K33" s="10" t="str">
        <f>事業所一覧!K621</f>
        <v>●</v>
      </c>
      <c r="L33" s="10">
        <f>事業所一覧!L621</f>
        <v>10</v>
      </c>
      <c r="M33" s="10">
        <f>事業所一覧!M621</f>
        <v>0</v>
      </c>
      <c r="N33" s="10">
        <f>事業所一覧!N621</f>
        <v>0</v>
      </c>
    </row>
    <row r="34" spans="1:14" ht="30" customHeight="1" x14ac:dyDescent="0.2">
      <c r="A34" s="10">
        <f>事業所一覧!A622</f>
        <v>2752620407</v>
      </c>
      <c r="B34" s="9" t="str">
        <f>事業所一覧!B622</f>
        <v>児童発達支援ｕｍｂｒｅｌｌａ</v>
      </c>
      <c r="C34" s="10" t="str">
        <f>事業所一覧!C622</f>
        <v>072-813-5864</v>
      </c>
      <c r="D34" s="10" t="str">
        <f>事業所一覧!D622</f>
        <v>-</v>
      </c>
      <c r="E34" s="10" t="str">
        <f>事業所一覧!E622</f>
        <v>571-0079</v>
      </c>
      <c r="F34" s="9" t="str">
        <f>事業所一覧!F622</f>
        <v>門真市野里町９番９号サンワビル301</v>
      </c>
      <c r="G34" s="9" t="str">
        <f>事業所一覧!G622</f>
        <v>株式会社ユニバーサルケア</v>
      </c>
      <c r="H34" s="10" t="str">
        <f>事業所一覧!H622</f>
        <v>●</v>
      </c>
      <c r="I34" s="10">
        <f>事業所一覧!I622</f>
        <v>10</v>
      </c>
      <c r="J34" s="10">
        <f>事業所一覧!J622</f>
        <v>0</v>
      </c>
      <c r="K34" s="10">
        <f>事業所一覧!K622</f>
        <v>0</v>
      </c>
      <c r="L34" s="10">
        <f>事業所一覧!L622</f>
        <v>0</v>
      </c>
      <c r="M34" s="10">
        <f>事業所一覧!M622</f>
        <v>0</v>
      </c>
      <c r="N34" s="10">
        <f>事業所一覧!N622</f>
        <v>0</v>
      </c>
    </row>
  </sheetData>
  <mergeCells count="1">
    <mergeCell ref="H2:N2"/>
  </mergeCells>
  <phoneticPr fontId="2"/>
  <conditionalFormatting sqref="A4:L34 O8:IV17 M8:N34 O18:XFD34">
    <cfRule type="cellIs" dxfId="45" priority="1" stopIfTrue="1" operator="equal">
      <formula>0</formula>
    </cfRule>
  </conditionalFormatting>
  <conditionalFormatting sqref="K1:N1 A1:J3 O1:IV4 K3:N3 M4:N4 A35:XFD65531">
    <cfRule type="cellIs" dxfId="44" priority="28" stopIfTrue="1" operator="equal">
      <formula>0</formula>
    </cfRule>
  </conditionalFormatting>
  <conditionalFormatting sqref="M5:IV7">
    <cfRule type="cellIs" dxfId="43" priority="21" stopIfTrue="1" operator="equal">
      <formula>0</formula>
    </cfRule>
  </conditionalFormatting>
  <hyperlinks>
    <hyperlink ref="N1" location="市町村一覧!A1" display="市町村一覧に戻る" xr:uid="{00000000-0004-0000-1000-000000000000}"/>
  </hyperlinks>
  <pageMargins left="0.25" right="0.25" top="0.75" bottom="0.75" header="0.3" footer="0.3"/>
  <pageSetup paperSize="9" scale="5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A28"/>
  <sheetViews>
    <sheetView zoomScale="55" zoomScaleNormal="55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3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7" customWidth="1"/>
    <col min="15" max="16384" width="9" style="3"/>
  </cols>
  <sheetData>
    <row r="1" spans="1:53" ht="30" customHeight="1" x14ac:dyDescent="0.2">
      <c r="A1" s="2" t="s">
        <v>105</v>
      </c>
      <c r="N1" s="5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H2" s="144" t="s">
        <v>229</v>
      </c>
      <c r="I2" s="144"/>
      <c r="J2" s="144"/>
      <c r="K2" s="144"/>
      <c r="L2" s="144"/>
      <c r="M2" s="144"/>
      <c r="N2" s="14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1300</v>
      </c>
      <c r="J3" s="8" t="s">
        <v>1367</v>
      </c>
      <c r="K3" s="8" t="s">
        <v>2</v>
      </c>
      <c r="L3" s="8" t="s">
        <v>1300</v>
      </c>
      <c r="M3" s="8" t="s">
        <v>3</v>
      </c>
      <c r="N3" s="8" t="s">
        <v>88</v>
      </c>
    </row>
    <row r="4" spans="1:53" s="19" customFormat="1" ht="30" customHeight="1" x14ac:dyDescent="0.2">
      <c r="A4" s="10">
        <f>事業所一覧!A623</f>
        <v>2753720016</v>
      </c>
      <c r="B4" s="9" t="str">
        <f>事業所一覧!B623</f>
        <v>摂津市立めばえ園</v>
      </c>
      <c r="C4" s="10" t="str">
        <f>事業所一覧!C623</f>
        <v>072-654-9200</v>
      </c>
      <c r="D4" s="10" t="str">
        <f>事業所一覧!D623</f>
        <v>072-654-9200</v>
      </c>
      <c r="E4" s="10" t="str">
        <f>事業所一覧!E623</f>
        <v>566-0071</v>
      </c>
      <c r="F4" s="9" t="str">
        <f>事業所一覧!F623</f>
        <v>摂津市鳥飼下二丁目1番4号</v>
      </c>
      <c r="G4" s="9" t="str">
        <f>事業所一覧!G623</f>
        <v>摂津市</v>
      </c>
      <c r="H4" s="10" t="str">
        <f>事業所一覧!H623</f>
        <v>●</v>
      </c>
      <c r="I4" s="10">
        <f>事業所一覧!I623</f>
        <v>10</v>
      </c>
      <c r="J4" s="10">
        <f>事業所一覧!J623</f>
        <v>0</v>
      </c>
      <c r="K4" s="10" t="str">
        <f>事業所一覧!K623</f>
        <v>●</v>
      </c>
      <c r="L4" s="10">
        <f>事業所一覧!L623</f>
        <v>10</v>
      </c>
      <c r="M4" s="10">
        <f>事業所一覧!M623</f>
        <v>0</v>
      </c>
      <c r="N4" s="10">
        <f>事業所一覧!N623</f>
        <v>0</v>
      </c>
    </row>
    <row r="5" spans="1:53" s="19" customFormat="1" ht="30" customHeight="1" x14ac:dyDescent="0.2">
      <c r="A5" s="10">
        <f>事業所一覧!A624</f>
        <v>2753720024</v>
      </c>
      <c r="B5" s="9" t="str">
        <f>事業所一覧!B624</f>
        <v>児童デイサービス癒す手</v>
      </c>
      <c r="C5" s="10" t="str">
        <f>事業所一覧!C624</f>
        <v>072-629-1412</v>
      </c>
      <c r="D5" s="10" t="str">
        <f>事業所一覧!D624</f>
        <v>072-629-1412</v>
      </c>
      <c r="E5" s="10" t="str">
        <f>事業所一覧!E624</f>
        <v>566-0011</v>
      </c>
      <c r="F5" s="9" t="str">
        <f>事業所一覧!F624</f>
        <v>摂津市千里丘東二丁目6番19号</v>
      </c>
      <c r="G5" s="9" t="str">
        <f>事業所一覧!G624</f>
        <v>有限会社イヤステ</v>
      </c>
      <c r="H5" s="10" t="str">
        <f>事業所一覧!H624</f>
        <v>●</v>
      </c>
      <c r="I5" s="10">
        <f>事業所一覧!I624</f>
        <v>10</v>
      </c>
      <c r="J5" s="10">
        <f>事業所一覧!J624</f>
        <v>0</v>
      </c>
      <c r="K5" s="10" t="str">
        <f>事業所一覧!K624</f>
        <v>●</v>
      </c>
      <c r="L5" s="10">
        <f>事業所一覧!L624</f>
        <v>10</v>
      </c>
      <c r="M5" s="10">
        <f>事業所一覧!M624</f>
        <v>0</v>
      </c>
      <c r="N5" s="10">
        <f>事業所一覧!N624</f>
        <v>0</v>
      </c>
    </row>
    <row r="6" spans="1:53" ht="30" customHeight="1" x14ac:dyDescent="0.2">
      <c r="A6" s="10">
        <f>事業所一覧!A625</f>
        <v>2753720057</v>
      </c>
      <c r="B6" s="9" t="str">
        <f>事業所一覧!B625</f>
        <v>デイサービスおとは摂津児童館</v>
      </c>
      <c r="C6" s="10" t="str">
        <f>事業所一覧!C625</f>
        <v>072-654-0555</v>
      </c>
      <c r="D6" s="10" t="str">
        <f>事業所一覧!D625</f>
        <v>072-654-6660</v>
      </c>
      <c r="E6" s="10" t="str">
        <f>事業所一覧!E625</f>
        <v>566-0063</v>
      </c>
      <c r="F6" s="9" t="str">
        <f>事業所一覧!F625</f>
        <v>摂津市鳥飼銘木町7番11号</v>
      </c>
      <c r="G6" s="9" t="str">
        <f>事業所一覧!G625</f>
        <v>株式会社ｍｏｏｎｊｅｌｌｙｃｏｍｐａｎｙ</v>
      </c>
      <c r="H6" s="10" t="str">
        <f>事業所一覧!H625</f>
        <v>●</v>
      </c>
      <c r="I6" s="10">
        <f>事業所一覧!I625</f>
        <v>10</v>
      </c>
      <c r="J6" s="10">
        <f>事業所一覧!J625</f>
        <v>0</v>
      </c>
      <c r="K6" s="10" t="str">
        <f>事業所一覧!K625</f>
        <v>●</v>
      </c>
      <c r="L6" s="10">
        <f>事業所一覧!L625</f>
        <v>10</v>
      </c>
      <c r="M6" s="10">
        <f>事業所一覧!M625</f>
        <v>0</v>
      </c>
      <c r="N6" s="10">
        <f>事業所一覧!N625</f>
        <v>0</v>
      </c>
    </row>
    <row r="7" spans="1:53" ht="30" customHeight="1" x14ac:dyDescent="0.2">
      <c r="A7" s="10">
        <f>事業所一覧!A626</f>
        <v>2753720073</v>
      </c>
      <c r="B7" s="9" t="str">
        <f>事業所一覧!B626</f>
        <v>障がい児通所支援北摂ぴょんぴょん教室</v>
      </c>
      <c r="C7" s="10" t="str">
        <f>事業所一覧!C626</f>
        <v>06-6155-6503</v>
      </c>
      <c r="D7" s="10" t="str">
        <f>事業所一覧!D626</f>
        <v>06-6155-6503</v>
      </c>
      <c r="E7" s="10" t="str">
        <f>事業所一覧!E626</f>
        <v>566-0024</v>
      </c>
      <c r="F7" s="9" t="str">
        <f>事業所一覧!F626</f>
        <v>摂津市正雀本町二丁目21番1号イー・ティー・ワンビル２階</v>
      </c>
      <c r="G7" s="9" t="str">
        <f>事業所一覧!G626</f>
        <v>社会福祉法人大阪府肢体不自由者協会</v>
      </c>
      <c r="H7" s="10" t="str">
        <f>事業所一覧!H626</f>
        <v>●</v>
      </c>
      <c r="I7" s="10">
        <f>事業所一覧!I626</f>
        <v>10</v>
      </c>
      <c r="J7" s="10" t="str">
        <f>事業所一覧!J626</f>
        <v>●</v>
      </c>
      <c r="K7" s="10" t="str">
        <f>事業所一覧!K626</f>
        <v>●</v>
      </c>
      <c r="L7" s="10">
        <f>事業所一覧!L626</f>
        <v>10</v>
      </c>
      <c r="M7" s="10" t="str">
        <f>事業所一覧!M626</f>
        <v>●</v>
      </c>
      <c r="N7" s="10">
        <f>事業所一覧!N626</f>
        <v>0</v>
      </c>
    </row>
    <row r="8" spans="1:53" ht="30" customHeight="1" x14ac:dyDescent="0.2">
      <c r="A8" s="10">
        <f>事業所一覧!A627</f>
        <v>2753720081</v>
      </c>
      <c r="B8" s="9" t="str">
        <f>事業所一覧!B627</f>
        <v>おかえりホームきゅら海</v>
      </c>
      <c r="C8" s="10" t="str">
        <f>事業所一覧!C627</f>
        <v>072-665-5000</v>
      </c>
      <c r="D8" s="10" t="str">
        <f>事業所一覧!D627</f>
        <v>072-665-5111</v>
      </c>
      <c r="E8" s="10" t="str">
        <f>事業所一覧!E627</f>
        <v>566-0064</v>
      </c>
      <c r="F8" s="9" t="str">
        <f>事業所一覧!F627</f>
        <v>摂津市鳥飼中二丁目４番36号101</v>
      </c>
      <c r="G8" s="9" t="str">
        <f>事業所一覧!G627</f>
        <v>一般社団法人あまみ徳之島ライフサポート</v>
      </c>
      <c r="H8" s="10">
        <f>事業所一覧!H627</f>
        <v>0</v>
      </c>
      <c r="I8" s="10">
        <f>事業所一覧!I627</f>
        <v>0</v>
      </c>
      <c r="J8" s="10">
        <f>事業所一覧!J627</f>
        <v>0</v>
      </c>
      <c r="K8" s="10" t="str">
        <f>事業所一覧!K627</f>
        <v>●</v>
      </c>
      <c r="L8" s="10">
        <f>事業所一覧!L627</f>
        <v>10</v>
      </c>
      <c r="M8" s="10">
        <f>事業所一覧!M627</f>
        <v>0</v>
      </c>
      <c r="N8" s="10">
        <f>事業所一覧!N627</f>
        <v>0</v>
      </c>
    </row>
    <row r="9" spans="1:53" ht="30" customHeight="1" x14ac:dyDescent="0.2">
      <c r="A9" s="10">
        <f>事業所一覧!A628</f>
        <v>2753720099</v>
      </c>
      <c r="B9" s="9" t="str">
        <f>事業所一覧!B628</f>
        <v>とことこ</v>
      </c>
      <c r="C9" s="10" t="str">
        <f>事業所一覧!C628</f>
        <v>06-6155-4448</v>
      </c>
      <c r="D9" s="10" t="str">
        <f>事業所一覧!D628</f>
        <v>06-6155-4551</v>
      </c>
      <c r="E9" s="10" t="str">
        <f>事業所一覧!E628</f>
        <v>566-0001</v>
      </c>
      <c r="F9" s="9" t="str">
        <f>事業所一覧!F628</f>
        <v>摂津市千里丘七丁目10番24号アメニティ・ブワ201号・205号</v>
      </c>
      <c r="G9" s="9" t="str">
        <f>事業所一覧!G628</f>
        <v>ＮＰＯ法人Ｖｉｅｗぷらす</v>
      </c>
      <c r="H9" s="10" t="str">
        <f>事業所一覧!H628</f>
        <v>●</v>
      </c>
      <c r="I9" s="10">
        <f>事業所一覧!I628</f>
        <v>10</v>
      </c>
      <c r="J9" s="10">
        <f>事業所一覧!J628</f>
        <v>0</v>
      </c>
      <c r="K9" s="10" t="str">
        <f>事業所一覧!K628</f>
        <v>●</v>
      </c>
      <c r="L9" s="10">
        <f>事業所一覧!L628</f>
        <v>10</v>
      </c>
      <c r="M9" s="10" t="str">
        <f>事業所一覧!M628</f>
        <v>●</v>
      </c>
      <c r="N9" s="10">
        <f>事業所一覧!N628</f>
        <v>0</v>
      </c>
    </row>
    <row r="10" spans="1:53" ht="30" customHeight="1" x14ac:dyDescent="0.2">
      <c r="A10" s="10">
        <f>事業所一覧!A629</f>
        <v>2753720107</v>
      </c>
      <c r="B10" s="9" t="str">
        <f>事業所一覧!B629</f>
        <v>学園町学童デイホーム遊育園</v>
      </c>
      <c r="C10" s="10" t="str">
        <f>事業所一覧!C629</f>
        <v>072-665-9125</v>
      </c>
      <c r="D10" s="10" t="str">
        <f>事業所一覧!D629</f>
        <v>072-665-9126</v>
      </c>
      <c r="E10" s="10" t="str">
        <f>事業所一覧!E629</f>
        <v>566-0033</v>
      </c>
      <c r="F10" s="9" t="str">
        <f>事業所一覧!F629</f>
        <v>摂津市学園町一丁目２番33号フェルティ摂津１Ｆ</v>
      </c>
      <c r="G10" s="9" t="str">
        <f>事業所一覧!G629</f>
        <v>社会福祉法人桃林会</v>
      </c>
      <c r="H10" s="10" t="str">
        <f>事業所一覧!H629</f>
        <v>●</v>
      </c>
      <c r="I10" s="10">
        <f>事業所一覧!I629</f>
        <v>10</v>
      </c>
      <c r="J10" s="10">
        <f>事業所一覧!J629</f>
        <v>0</v>
      </c>
      <c r="K10" s="10" t="str">
        <f>事業所一覧!K629</f>
        <v>●</v>
      </c>
      <c r="L10" s="10">
        <f>事業所一覧!L629</f>
        <v>10</v>
      </c>
      <c r="M10" s="10">
        <f>事業所一覧!M629</f>
        <v>0</v>
      </c>
      <c r="N10" s="10">
        <f>事業所一覧!N629</f>
        <v>0</v>
      </c>
    </row>
    <row r="11" spans="1:53" ht="30" customHeight="1" x14ac:dyDescent="0.2">
      <c r="A11" s="10">
        <f>事業所一覧!A630</f>
        <v>2753720131</v>
      </c>
      <c r="B11" s="9" t="str">
        <f>事業所一覧!B630</f>
        <v>鳥飼東学童デイホーム遊育園</v>
      </c>
      <c r="C11" s="10" t="str">
        <f>事業所一覧!C630</f>
        <v>072-650-5530</v>
      </c>
      <c r="D11" s="10" t="str">
        <f>事業所一覧!D630</f>
        <v>072-650-5535</v>
      </c>
      <c r="E11" s="10" t="str">
        <f>事業所一覧!E630</f>
        <v>566-0062</v>
      </c>
      <c r="F11" s="9" t="str">
        <f>事業所一覧!F630</f>
        <v>摂津市鳥飼上三丁目２番27号</v>
      </c>
      <c r="G11" s="9" t="str">
        <f>事業所一覧!G630</f>
        <v>社会福祉法人桃林会</v>
      </c>
      <c r="H11" s="10" t="str">
        <f>事業所一覧!H630</f>
        <v>●</v>
      </c>
      <c r="I11" s="10">
        <f>事業所一覧!I630</f>
        <v>10</v>
      </c>
      <c r="J11" s="10">
        <f>事業所一覧!J630</f>
        <v>0</v>
      </c>
      <c r="K11" s="10" t="str">
        <f>事業所一覧!K630</f>
        <v>●</v>
      </c>
      <c r="L11" s="10">
        <f>事業所一覧!L630</f>
        <v>10</v>
      </c>
      <c r="M11" s="10">
        <f>事業所一覧!M630</f>
        <v>0</v>
      </c>
      <c r="N11" s="10">
        <f>事業所一覧!N630</f>
        <v>0</v>
      </c>
    </row>
    <row r="12" spans="1:53" ht="30" customHeight="1" x14ac:dyDescent="0.2">
      <c r="A12" s="10">
        <f>事業所一覧!A631</f>
        <v>2753720149</v>
      </c>
      <c r="B12" s="9" t="str">
        <f>事業所一覧!B631</f>
        <v>わくわくクラブ千里丘校</v>
      </c>
      <c r="C12" s="10" t="str">
        <f>事業所一覧!C631</f>
        <v>06-6338-2022</v>
      </c>
      <c r="D12" s="10" t="str">
        <f>事業所一覧!D631</f>
        <v>06-6338-2033</v>
      </c>
      <c r="E12" s="10" t="str">
        <f>事業所一覧!E631</f>
        <v>566-0001</v>
      </c>
      <c r="F12" s="9" t="str">
        <f>事業所一覧!F631</f>
        <v>摂津市千里丘一丁目13番27号都ビル５階</v>
      </c>
      <c r="G12" s="9" t="str">
        <f>事業所一覧!G631</f>
        <v>株式会社興学社</v>
      </c>
      <c r="H12" s="10" t="str">
        <f>事業所一覧!H631</f>
        <v>●</v>
      </c>
      <c r="I12" s="10">
        <f>事業所一覧!I631</f>
        <v>10</v>
      </c>
      <c r="J12" s="10">
        <f>事業所一覧!J631</f>
        <v>0</v>
      </c>
      <c r="K12" s="10" t="str">
        <f>事業所一覧!K631</f>
        <v>●</v>
      </c>
      <c r="L12" s="10">
        <f>事業所一覧!L631</f>
        <v>10</v>
      </c>
      <c r="M12" s="10">
        <f>事業所一覧!M631</f>
        <v>0</v>
      </c>
      <c r="N12" s="10">
        <f>事業所一覧!N631</f>
        <v>0</v>
      </c>
    </row>
    <row r="13" spans="1:53" ht="30" customHeight="1" x14ac:dyDescent="0.2">
      <c r="A13" s="10">
        <f>事業所一覧!A632</f>
        <v>2753720164</v>
      </c>
      <c r="B13" s="9" t="str">
        <f>事業所一覧!B632</f>
        <v>リールスメイト千里丘</v>
      </c>
      <c r="C13" s="10" t="str">
        <f>事業所一覧!C632</f>
        <v>06-7176-1321</v>
      </c>
      <c r="D13" s="10" t="str">
        <f>事業所一覧!D632</f>
        <v>06-7176-1322</v>
      </c>
      <c r="E13" s="10" t="str">
        <f>事業所一覧!E632</f>
        <v>566-0001</v>
      </c>
      <c r="F13" s="9" t="str">
        <f>事業所一覧!F632</f>
        <v>摂津市千里丘五丁目３番17号セントマンションむらやま101号室</v>
      </c>
      <c r="G13" s="9" t="str">
        <f>事業所一覧!G632</f>
        <v>株式会社ケア２１</v>
      </c>
      <c r="H13" s="10" t="str">
        <f>事業所一覧!H632</f>
        <v>●</v>
      </c>
      <c r="I13" s="10">
        <f>事業所一覧!I632</f>
        <v>10</v>
      </c>
      <c r="J13" s="10">
        <f>事業所一覧!J632</f>
        <v>0</v>
      </c>
      <c r="K13" s="10" t="str">
        <f>事業所一覧!K632</f>
        <v>●</v>
      </c>
      <c r="L13" s="10">
        <f>事業所一覧!L632</f>
        <v>10</v>
      </c>
      <c r="M13" s="10">
        <f>事業所一覧!M632</f>
        <v>0</v>
      </c>
      <c r="N13" s="10">
        <f>事業所一覧!N632</f>
        <v>0</v>
      </c>
    </row>
    <row r="14" spans="1:53" ht="30" customHeight="1" x14ac:dyDescent="0.2">
      <c r="A14" s="10">
        <f>事業所一覧!A633</f>
        <v>2753720172</v>
      </c>
      <c r="B14" s="9" t="str">
        <f>事業所一覧!B633</f>
        <v>リールスメイト摂津別府</v>
      </c>
      <c r="C14" s="10" t="str">
        <f>事業所一覧!C633</f>
        <v>06-7175-1621</v>
      </c>
      <c r="D14" s="10" t="str">
        <f>事業所一覧!D633</f>
        <v>06-7175-1622</v>
      </c>
      <c r="E14" s="10" t="str">
        <f>事業所一覧!E633</f>
        <v>566-0042</v>
      </c>
      <c r="F14" s="9" t="str">
        <f>事業所一覧!F633</f>
        <v>摂津市東別府二丁目8番1号</v>
      </c>
      <c r="G14" s="9" t="str">
        <f>事業所一覧!G633</f>
        <v>株式会社ケア２１</v>
      </c>
      <c r="H14" s="10" t="str">
        <f>事業所一覧!H633</f>
        <v>●</v>
      </c>
      <c r="I14" s="10">
        <f>事業所一覧!I633</f>
        <v>10</v>
      </c>
      <c r="J14" s="10">
        <f>事業所一覧!J633</f>
        <v>0</v>
      </c>
      <c r="K14" s="10" t="str">
        <f>事業所一覧!K633</f>
        <v>●</v>
      </c>
      <c r="L14" s="10">
        <f>事業所一覧!L633</f>
        <v>10</v>
      </c>
      <c r="M14" s="10">
        <f>事業所一覧!M633</f>
        <v>0</v>
      </c>
      <c r="N14" s="10">
        <f>事業所一覧!N633</f>
        <v>0</v>
      </c>
    </row>
    <row r="15" spans="1:53" ht="30" customHeight="1" x14ac:dyDescent="0.2">
      <c r="A15" s="10">
        <f>事業所一覧!A634</f>
        <v>2753720198</v>
      </c>
      <c r="B15" s="9" t="str">
        <f>事業所一覧!B634</f>
        <v>発達支援スペース遊育園</v>
      </c>
      <c r="C15" s="10" t="str">
        <f>事業所一覧!C634</f>
        <v>06-6382-0311</v>
      </c>
      <c r="D15" s="10" t="str">
        <f>事業所一覧!D634</f>
        <v>06-6382-0316</v>
      </c>
      <c r="E15" s="10" t="str">
        <f>事業所一覧!E634</f>
        <v>566-0022</v>
      </c>
      <c r="F15" s="9" t="str">
        <f>事業所一覧!F634</f>
        <v>摂津市三島三丁目15番２号　２階</v>
      </c>
      <c r="G15" s="9" t="str">
        <f>事業所一覧!G634</f>
        <v>社会福祉法人桃林会</v>
      </c>
      <c r="H15" s="10" t="str">
        <f>事業所一覧!H634</f>
        <v>●</v>
      </c>
      <c r="I15" s="10">
        <f>事業所一覧!I634</f>
        <v>10</v>
      </c>
      <c r="J15" s="10">
        <f>事業所一覧!J634</f>
        <v>0</v>
      </c>
      <c r="K15" s="10" t="str">
        <f>事業所一覧!K634</f>
        <v>●</v>
      </c>
      <c r="L15" s="10">
        <f>事業所一覧!L634</f>
        <v>10</v>
      </c>
      <c r="M15" s="10" t="str">
        <f>事業所一覧!M634</f>
        <v>●</v>
      </c>
      <c r="N15" s="10">
        <f>事業所一覧!N634</f>
        <v>0</v>
      </c>
    </row>
    <row r="16" spans="1:53" ht="30" customHeight="1" x14ac:dyDescent="0.2">
      <c r="A16" s="10">
        <f>事業所一覧!A635</f>
        <v>2753720214</v>
      </c>
      <c r="B16" s="9" t="str">
        <f>事業所一覧!B635</f>
        <v>就労準備型　放課後等デイサービス　はばたく</v>
      </c>
      <c r="C16" s="10" t="str">
        <f>事業所一覧!C635</f>
        <v>072-657-9141</v>
      </c>
      <c r="D16" s="10" t="str">
        <f>事業所一覧!D635</f>
        <v>072-657-9151</v>
      </c>
      <c r="E16" s="10" t="str">
        <f>事業所一覧!E635</f>
        <v>566-0063</v>
      </c>
      <c r="F16" s="9" t="str">
        <f>事業所一覧!F635</f>
        <v>摂津市鳥飼銘木町１８番４号　エーデルホルツ弐四１０</v>
      </c>
      <c r="G16" s="9" t="str">
        <f>事業所一覧!G635</f>
        <v>合同会社フローリッシュ</v>
      </c>
      <c r="H16" s="10" t="str">
        <f>事業所一覧!H635</f>
        <v>●</v>
      </c>
      <c r="I16" s="10">
        <f>事業所一覧!I635</f>
        <v>10</v>
      </c>
      <c r="J16" s="10">
        <f>事業所一覧!J635</f>
        <v>0</v>
      </c>
      <c r="K16" s="10" t="str">
        <f>事業所一覧!K635</f>
        <v>●</v>
      </c>
      <c r="L16" s="10">
        <f>事業所一覧!L635</f>
        <v>10</v>
      </c>
      <c r="M16" s="10">
        <f>事業所一覧!M635</f>
        <v>0</v>
      </c>
      <c r="N16" s="10">
        <f>事業所一覧!N635</f>
        <v>0</v>
      </c>
    </row>
    <row r="17" spans="1:14" ht="30" customHeight="1" x14ac:dyDescent="0.2">
      <c r="A17" s="10">
        <f>事業所一覧!A636</f>
        <v>2753720222</v>
      </c>
      <c r="B17" s="9" t="str">
        <f>事業所一覧!B636</f>
        <v>かたぐるま　摂津</v>
      </c>
      <c r="C17" s="10" t="str">
        <f>事業所一覧!C636</f>
        <v>06-6369-7600</v>
      </c>
      <c r="D17" s="10" t="str">
        <f>事業所一覧!D636</f>
        <v>06-6369-7601</v>
      </c>
      <c r="E17" s="10" t="str">
        <f>事業所一覧!E636</f>
        <v>566-0024</v>
      </c>
      <c r="F17" s="9" t="str">
        <f>事業所一覧!F636</f>
        <v>摂津市正雀本町一丁目31番19号　正雀プラザ101号</v>
      </c>
      <c r="G17" s="9" t="str">
        <f>事業所一覧!G636</f>
        <v>株式会社康YASU</v>
      </c>
      <c r="H17" s="10" t="str">
        <f>事業所一覧!H636</f>
        <v>☆</v>
      </c>
      <c r="I17" s="10">
        <f>事業所一覧!I636</f>
        <v>5</v>
      </c>
      <c r="J17" s="10">
        <f>事業所一覧!J636</f>
        <v>0</v>
      </c>
      <c r="K17" s="10" t="str">
        <f>事業所一覧!K636</f>
        <v>☆</v>
      </c>
      <c r="L17" s="10">
        <f>事業所一覧!L636</f>
        <v>5</v>
      </c>
      <c r="M17" s="10">
        <f>事業所一覧!M636</f>
        <v>0</v>
      </c>
      <c r="N17" s="10">
        <f>事業所一覧!N636</f>
        <v>0</v>
      </c>
    </row>
    <row r="18" spans="1:14" ht="30" customHeight="1" x14ac:dyDescent="0.2">
      <c r="A18" s="10">
        <f>事業所一覧!A637</f>
        <v>2753720255</v>
      </c>
      <c r="B18" s="9" t="str">
        <f>事業所一覧!B637</f>
        <v>コンパス摂津</v>
      </c>
      <c r="C18" s="10" t="str">
        <f>事業所一覧!C637</f>
        <v>072-657-7328</v>
      </c>
      <c r="D18" s="10" t="str">
        <f>事業所一覧!D637</f>
        <v>072-657-7340</v>
      </c>
      <c r="E18" s="10" t="str">
        <f>事業所一覧!E637</f>
        <v>566-0033</v>
      </c>
      <c r="F18" s="9" t="str">
        <f>事業所一覧!F637</f>
        <v>摂津市学園町一丁目７番２号</v>
      </c>
      <c r="G18" s="9" t="str">
        <f>事業所一覧!G637</f>
        <v>一般社団法人特別支援協</v>
      </c>
      <c r="H18" s="10">
        <f>事業所一覧!H637</f>
        <v>0</v>
      </c>
      <c r="I18" s="10">
        <f>事業所一覧!I637</f>
        <v>0</v>
      </c>
      <c r="J18" s="10">
        <f>事業所一覧!J637</f>
        <v>0</v>
      </c>
      <c r="K18" s="10" t="str">
        <f>事業所一覧!K637</f>
        <v>●</v>
      </c>
      <c r="L18" s="10">
        <f>事業所一覧!L637</f>
        <v>10</v>
      </c>
      <c r="M18" s="10" t="str">
        <f>事業所一覧!M637</f>
        <v>●</v>
      </c>
      <c r="N18" s="10">
        <f>事業所一覧!N637</f>
        <v>0</v>
      </c>
    </row>
    <row r="19" spans="1:14" ht="30" customHeight="1" x14ac:dyDescent="0.2">
      <c r="A19" s="10" t="str">
        <f>事業所一覧!A638</f>
        <v>2753720263</v>
      </c>
      <c r="B19" s="9" t="str">
        <f>事業所一覧!B638</f>
        <v>ひかり</v>
      </c>
      <c r="C19" s="10" t="str">
        <f>事業所一覧!C638</f>
        <v>072-646-7578</v>
      </c>
      <c r="D19" s="10" t="str">
        <f>事業所一覧!D638</f>
        <v>072-646-7568</v>
      </c>
      <c r="E19" s="10" t="str">
        <f>事業所一覧!E638</f>
        <v>566-0054</v>
      </c>
      <c r="F19" s="9" t="str">
        <f>事業所一覧!F638</f>
        <v>摂津市鳥飼八防二丁目６番11号</v>
      </c>
      <c r="G19" s="9" t="str">
        <f>事業所一覧!G638</f>
        <v>学校法人成晃学院</v>
      </c>
      <c r="H19" s="10" t="str">
        <f>事業所一覧!H638</f>
        <v>●</v>
      </c>
      <c r="I19" s="10">
        <f>事業所一覧!I638</f>
        <v>10</v>
      </c>
      <c r="J19" s="10">
        <f>事業所一覧!J638</f>
        <v>0</v>
      </c>
      <c r="K19" s="10" t="str">
        <f>事業所一覧!K638</f>
        <v>●</v>
      </c>
      <c r="L19" s="10">
        <f>事業所一覧!L638</f>
        <v>10</v>
      </c>
      <c r="M19" s="10">
        <f>事業所一覧!M638</f>
        <v>0</v>
      </c>
      <c r="N19" s="10">
        <f>事業所一覧!N638</f>
        <v>0</v>
      </c>
    </row>
    <row r="20" spans="1:14" ht="30" customHeight="1" x14ac:dyDescent="0.2">
      <c r="A20" s="10">
        <f>事業所一覧!A639</f>
        <v>2753720271</v>
      </c>
      <c r="B20" s="9" t="str">
        <f>事業所一覧!B639</f>
        <v>いんふぃにてぃ</v>
      </c>
      <c r="C20" s="10" t="str">
        <f>事業所一覧!C639</f>
        <v>080-9741-7007</v>
      </c>
      <c r="D20" s="10">
        <f>事業所一覧!D639</f>
        <v>0</v>
      </c>
      <c r="E20" s="10" t="str">
        <f>事業所一覧!E639</f>
        <v>566-0071</v>
      </c>
      <c r="F20" s="9" t="str">
        <f>事業所一覧!F639</f>
        <v>摂津市鳥飼下三丁目９番11号鳥飼田中ビル１階</v>
      </c>
      <c r="G20" s="9" t="str">
        <f>事業所一覧!G639</f>
        <v>合同会社裕恵</v>
      </c>
      <c r="H20" s="10" t="str">
        <f>事業所一覧!H639</f>
        <v>●</v>
      </c>
      <c r="I20" s="10">
        <f>事業所一覧!I639</f>
        <v>10</v>
      </c>
      <c r="J20" s="10">
        <f>事業所一覧!J639</f>
        <v>0</v>
      </c>
      <c r="K20" s="10" t="str">
        <f>事業所一覧!K639</f>
        <v>●</v>
      </c>
      <c r="L20" s="10">
        <f>事業所一覧!L639</f>
        <v>10</v>
      </c>
      <c r="M20" s="10">
        <f>事業所一覧!M639</f>
        <v>0</v>
      </c>
      <c r="N20" s="10">
        <f>事業所一覧!N639</f>
        <v>0</v>
      </c>
    </row>
    <row r="21" spans="1:14" ht="30" customHeight="1" x14ac:dyDescent="0.2">
      <c r="A21" s="10">
        <f>事業所一覧!A640</f>
        <v>2753720289</v>
      </c>
      <c r="B21" s="9" t="str">
        <f>事業所一覧!B640</f>
        <v>きらきらキッズ　摂津教室</v>
      </c>
      <c r="C21" s="10" t="str">
        <f>事業所一覧!C640</f>
        <v>06-6369-7407</v>
      </c>
      <c r="D21" s="10" t="str">
        <f>事業所一覧!D640</f>
        <v>06-6369-7408</v>
      </c>
      <c r="E21" s="10" t="str">
        <f>事業所一覧!E640</f>
        <v>566-0012</v>
      </c>
      <c r="F21" s="9" t="str">
        <f>事業所一覧!F640</f>
        <v>摂津市庄屋二丁目１番50号</v>
      </c>
      <c r="G21" s="9" t="str">
        <f>事業所一覧!G640</f>
        <v>株式会社フォースタープラス</v>
      </c>
      <c r="H21" s="10" t="str">
        <f>事業所一覧!H640</f>
        <v>●</v>
      </c>
      <c r="I21" s="10">
        <f>事業所一覧!I640</f>
        <v>10</v>
      </c>
      <c r="J21" s="10">
        <f>事業所一覧!J640</f>
        <v>0</v>
      </c>
      <c r="K21" s="10" t="str">
        <f>事業所一覧!K640</f>
        <v>●</v>
      </c>
      <c r="L21" s="10">
        <f>事業所一覧!L640</f>
        <v>10</v>
      </c>
      <c r="M21" s="10">
        <f>事業所一覧!M640</f>
        <v>0</v>
      </c>
      <c r="N21" s="10">
        <f>事業所一覧!N640</f>
        <v>0</v>
      </c>
    </row>
    <row r="22" spans="1:14" ht="30" customHeight="1" x14ac:dyDescent="0.2">
      <c r="A22" s="10" t="str">
        <f>事業所一覧!A641</f>
        <v>2753720297</v>
      </c>
      <c r="B22" s="9" t="str">
        <f>事業所一覧!B641</f>
        <v>コペルプラス　南摂津教室</v>
      </c>
      <c r="C22" s="10" t="str">
        <f>事業所一覧!C641</f>
        <v>06-4862-7274</v>
      </c>
      <c r="D22" s="10" t="str">
        <f>事業所一覧!D641</f>
        <v>06-6829-7214</v>
      </c>
      <c r="E22" s="10" t="str">
        <f>事業所一覧!E641</f>
        <v>566-0074</v>
      </c>
      <c r="F22" s="9" t="str">
        <f>事業所一覧!F641</f>
        <v>摂津市東一津屋４番10号　ルッツ南摂津　３階　３Ｆ-１号室</v>
      </c>
      <c r="G22" s="9" t="str">
        <f>事業所一覧!G641</f>
        <v>株式会社クラ・ゼミ</v>
      </c>
      <c r="H22" s="10" t="str">
        <f>事業所一覧!H641</f>
        <v>●</v>
      </c>
      <c r="I22" s="10">
        <f>事業所一覧!I641</f>
        <v>10</v>
      </c>
      <c r="J22" s="10">
        <f>事業所一覧!J641</f>
        <v>0</v>
      </c>
      <c r="K22" s="10" t="str">
        <f>事業所一覧!K641</f>
        <v>●</v>
      </c>
      <c r="L22" s="10">
        <f>事業所一覧!L641</f>
        <v>10</v>
      </c>
      <c r="M22" s="10">
        <f>事業所一覧!M641</f>
        <v>0</v>
      </c>
      <c r="N22" s="10">
        <f>事業所一覧!N641</f>
        <v>0</v>
      </c>
    </row>
    <row r="23" spans="1:14" ht="30" customHeight="1" x14ac:dyDescent="0.2">
      <c r="A23" s="10" t="str">
        <f>事業所一覧!A642</f>
        <v>2753720305</v>
      </c>
      <c r="B23" s="9" t="str">
        <f>事業所一覧!B642</f>
        <v>コペルプラス　千里丘教室</v>
      </c>
      <c r="C23" s="10" t="str">
        <f>事業所一覧!C642</f>
        <v>06-6836-7853</v>
      </c>
      <c r="D23" s="10" t="str">
        <f>事業所一覧!D642</f>
        <v>06-6836-7854</v>
      </c>
      <c r="E23" s="10" t="str">
        <f>事業所一覧!E642</f>
        <v>566-0001</v>
      </c>
      <c r="F23" s="9" t="str">
        <f>事業所一覧!F642</f>
        <v>摂津市千里丘二丁目12番５号　ダ・カーポ　１階Ｅ号室</v>
      </c>
      <c r="G23" s="9" t="str">
        <f>事業所一覧!G642</f>
        <v>株式会社クラ・ゼミ</v>
      </c>
      <c r="H23" s="10" t="str">
        <f>事業所一覧!H642</f>
        <v>●</v>
      </c>
      <c r="I23" s="10">
        <f>事業所一覧!I642</f>
        <v>10</v>
      </c>
      <c r="J23" s="10">
        <f>事業所一覧!J642</f>
        <v>0</v>
      </c>
      <c r="K23" s="10">
        <f>事業所一覧!K642</f>
        <v>0</v>
      </c>
      <c r="L23" s="10">
        <f>事業所一覧!L642</f>
        <v>0</v>
      </c>
      <c r="M23" s="10">
        <f>事業所一覧!M642</f>
        <v>0</v>
      </c>
      <c r="N23" s="10">
        <f>事業所一覧!N642</f>
        <v>0</v>
      </c>
    </row>
    <row r="24" spans="1:14" ht="30" customHeight="1" x14ac:dyDescent="0.2">
      <c r="A24" s="10">
        <f>事業所一覧!A643</f>
        <v>2753720156</v>
      </c>
      <c r="B24" s="9" t="str">
        <f>事業所一覧!B643</f>
        <v>放課後等デイサービスかいか</v>
      </c>
      <c r="C24" s="10" t="str">
        <f>事業所一覧!C643</f>
        <v>072-653-0660</v>
      </c>
      <c r="D24" s="10" t="str">
        <f>事業所一覧!D643</f>
        <v>072-653-0661</v>
      </c>
      <c r="E24" s="10" t="str">
        <f>事業所一覧!E643</f>
        <v>566-0062</v>
      </c>
      <c r="F24" s="9" t="str">
        <f>事業所一覧!F643</f>
        <v>摂津市鳥飼上一丁目１６番９号</v>
      </c>
      <c r="G24" s="9" t="str">
        <f>事業所一覧!G643</f>
        <v>有限会社はな</v>
      </c>
      <c r="H24" s="10" t="str">
        <f>事業所一覧!H643</f>
        <v>●</v>
      </c>
      <c r="I24" s="10">
        <f>事業所一覧!I643</f>
        <v>10</v>
      </c>
      <c r="J24" s="10">
        <f>事業所一覧!J643</f>
        <v>0</v>
      </c>
      <c r="K24" s="10" t="str">
        <f>事業所一覧!K643</f>
        <v>●</v>
      </c>
      <c r="L24" s="10">
        <f>事業所一覧!L643</f>
        <v>10</v>
      </c>
      <c r="M24" s="10">
        <f>事業所一覧!M643</f>
        <v>0</v>
      </c>
      <c r="N24" s="10">
        <f>事業所一覧!N643</f>
        <v>0</v>
      </c>
    </row>
    <row r="25" spans="1:14" ht="30" customHeight="1" x14ac:dyDescent="0.2">
      <c r="A25" s="10" t="str">
        <f>事業所一覧!A644</f>
        <v>2753720313</v>
      </c>
      <c r="B25" s="9" t="str">
        <f>事業所一覧!B644</f>
        <v>ＬＩＴＡＬＩＣＯジュニア千里丘教室</v>
      </c>
      <c r="C25" s="10" t="str">
        <f>事業所一覧!C644</f>
        <v>06-6381-9681</v>
      </c>
      <c r="D25" s="10" t="str">
        <f>事業所一覧!D644</f>
        <v>06-6381-9682</v>
      </c>
      <c r="E25" s="10" t="str">
        <f>事業所一覧!E644</f>
        <v>566-0001</v>
      </c>
      <c r="F25" s="9" t="str">
        <f>事業所一覧!F644</f>
        <v>摂津市千里丘二丁目12番５号　ダ・カーポ２階２－Ｅ号室</v>
      </c>
      <c r="G25" s="9" t="str">
        <f>事業所一覧!G644</f>
        <v>株式会社ＬＩＴＡＬＩＣＯパートナーズ</v>
      </c>
      <c r="H25" s="10" t="str">
        <f>事業所一覧!H644</f>
        <v>●</v>
      </c>
      <c r="I25" s="10">
        <f>事業所一覧!I644</f>
        <v>10</v>
      </c>
      <c r="J25" s="10">
        <f>事業所一覧!J644</f>
        <v>0</v>
      </c>
      <c r="K25" s="10">
        <f>事業所一覧!K644</f>
        <v>0</v>
      </c>
      <c r="L25" s="10">
        <f>事業所一覧!L644</f>
        <v>0</v>
      </c>
      <c r="M25" s="10" t="str">
        <f>事業所一覧!M644</f>
        <v>●</v>
      </c>
      <c r="N25" s="10">
        <f>事業所一覧!N644</f>
        <v>0</v>
      </c>
    </row>
    <row r="26" spans="1:14" ht="30" customHeight="1" x14ac:dyDescent="0.2">
      <c r="A26" s="10" t="str">
        <f>事業所一覧!A645</f>
        <v>2753720321</v>
      </c>
      <c r="B26" s="9" t="str">
        <f>事業所一覧!B645</f>
        <v>ココリスＰＬＵＳ</v>
      </c>
      <c r="C26" s="10" t="str">
        <f>事業所一覧!C645</f>
        <v>06-4862-4566</v>
      </c>
      <c r="D26" s="10" t="str">
        <f>事業所一覧!D645</f>
        <v>06-4862-4565</v>
      </c>
      <c r="E26" s="10" t="str">
        <f>事業所一覧!E645</f>
        <v>566-0043</v>
      </c>
      <c r="F26" s="9" t="str">
        <f>事業所一覧!F645</f>
        <v>摂津市一津屋一丁目37番20号</v>
      </c>
      <c r="G26" s="9" t="str">
        <f>事業所一覧!G645</f>
        <v>社会福祉法人成光苑</v>
      </c>
      <c r="H26" s="10" t="str">
        <f>事業所一覧!H645</f>
        <v>●</v>
      </c>
      <c r="I26" s="10">
        <f>事業所一覧!I645</f>
        <v>10</v>
      </c>
      <c r="J26" s="10">
        <f>事業所一覧!J645</f>
        <v>0</v>
      </c>
      <c r="K26" s="10" t="str">
        <f>事業所一覧!K645</f>
        <v>●</v>
      </c>
      <c r="L26" s="10">
        <f>事業所一覧!L645</f>
        <v>10</v>
      </c>
      <c r="M26" s="10">
        <f>事業所一覧!M645</f>
        <v>0</v>
      </c>
      <c r="N26" s="10">
        <f>事業所一覧!N645</f>
        <v>0</v>
      </c>
    </row>
    <row r="27" spans="1:14" ht="30" customHeight="1" x14ac:dyDescent="0.2">
      <c r="A27" s="10" t="str">
        <f>事業所一覧!A646</f>
        <v>2753720339</v>
      </c>
      <c r="B27" s="9" t="str">
        <f>事業所一覧!B646</f>
        <v>かいかパートⅡ</v>
      </c>
      <c r="C27" s="10" t="str">
        <f>事業所一覧!C646</f>
        <v>072-646-6975</v>
      </c>
      <c r="D27" s="10" t="str">
        <f>事業所一覧!D646</f>
        <v>072-646-6976</v>
      </c>
      <c r="E27" s="10" t="str">
        <f>事業所一覧!E646</f>
        <v>566-0072</v>
      </c>
      <c r="F27" s="9" t="str">
        <f>事業所一覧!F646</f>
        <v>摂津市鳥飼西四丁目３番12号</v>
      </c>
      <c r="G27" s="9" t="str">
        <f>事業所一覧!G646</f>
        <v>有限会社はな</v>
      </c>
      <c r="H27" s="10" t="str">
        <f>事業所一覧!H646</f>
        <v>●</v>
      </c>
      <c r="I27" s="10">
        <f>事業所一覧!I646</f>
        <v>10</v>
      </c>
      <c r="J27" s="10">
        <f>事業所一覧!J646</f>
        <v>0</v>
      </c>
      <c r="K27" s="10" t="str">
        <f>事業所一覧!K646</f>
        <v>●</v>
      </c>
      <c r="L27" s="10">
        <f>事業所一覧!L646</f>
        <v>10</v>
      </c>
      <c r="M27" s="10">
        <f>事業所一覧!M646</f>
        <v>0</v>
      </c>
      <c r="N27" s="10">
        <f>事業所一覧!N646</f>
        <v>0</v>
      </c>
    </row>
    <row r="28" spans="1:14" ht="30" customHeight="1" x14ac:dyDescent="0.2">
      <c r="A28" s="10">
        <f>事業所一覧!A647</f>
        <v>2753720347</v>
      </c>
      <c r="B28" s="9" t="str">
        <f>事業所一覧!B647</f>
        <v>はーもにー広場</v>
      </c>
      <c r="C28" s="10" t="str">
        <f>事業所一覧!C647</f>
        <v>072-648-5718</v>
      </c>
      <c r="D28" s="10" t="str">
        <f>事業所一覧!D647</f>
        <v>072-648-5719</v>
      </c>
      <c r="E28" s="10" t="str">
        <f>事業所一覧!E647</f>
        <v>566-0053</v>
      </c>
      <c r="F28" s="9" t="str">
        <f>事業所一覧!F647</f>
        <v>摂津市鳥飼野々一丁目30番６号　TK01TORIKAI２階</v>
      </c>
      <c r="G28" s="9" t="str">
        <f>事業所一覧!G647</f>
        <v>株式会社幸育</v>
      </c>
      <c r="H28" s="10" t="str">
        <f>事業所一覧!H647</f>
        <v>●</v>
      </c>
      <c r="I28" s="10">
        <f>事業所一覧!I647</f>
        <v>10</v>
      </c>
      <c r="J28" s="10">
        <f>事業所一覧!J647</f>
        <v>0</v>
      </c>
      <c r="K28" s="10" t="str">
        <f>事業所一覧!K647</f>
        <v>●</v>
      </c>
      <c r="L28" s="10">
        <f>事業所一覧!L647</f>
        <v>10</v>
      </c>
      <c r="M28" s="10">
        <f>事業所一覧!M647</f>
        <v>0</v>
      </c>
      <c r="N28" s="10">
        <f>事業所一覧!N647</f>
        <v>0</v>
      </c>
    </row>
  </sheetData>
  <mergeCells count="1">
    <mergeCell ref="H2:N2"/>
  </mergeCells>
  <phoneticPr fontId="2"/>
  <conditionalFormatting sqref="A13:XFD16">
    <cfRule type="cellIs" dxfId="42" priority="8" stopIfTrue="1" operator="equal">
      <formula>0</formula>
    </cfRule>
  </conditionalFormatting>
  <conditionalFormatting sqref="K1:N1 K3:N4 M11:IV12 A24:XFD65529">
    <cfRule type="cellIs" dxfId="41" priority="16" stopIfTrue="1" operator="equal">
      <formula>0</formula>
    </cfRule>
  </conditionalFormatting>
  <conditionalFormatting sqref="O1:IV10 A1:J12 M5:N10 K5:L12 A17:N28">
    <cfRule type="cellIs" dxfId="40" priority="4" stopIfTrue="1" operator="equal">
      <formula>0</formula>
    </cfRule>
  </conditionalFormatting>
  <conditionalFormatting sqref="O17:XFD23">
    <cfRule type="cellIs" dxfId="39" priority="6" stopIfTrue="1" operator="equal">
      <formula>0</formula>
    </cfRule>
  </conditionalFormatting>
  <hyperlinks>
    <hyperlink ref="N1" location="市町村一覧!A1" display="市町村一覧に戻る" xr:uid="{00000000-0004-0000-1100-000000000000}"/>
  </hyperlinks>
  <pageMargins left="0.25" right="0.25" top="0.75" bottom="0.75" header="0.3" footer="0.3"/>
  <pageSetup paperSize="9" scale="5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A20"/>
  <sheetViews>
    <sheetView zoomScale="60" zoomScaleNormal="60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3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6" customWidth="1"/>
    <col min="15" max="16384" width="9" style="3"/>
  </cols>
  <sheetData>
    <row r="1" spans="1:53" ht="30" customHeight="1" x14ac:dyDescent="0.2">
      <c r="A1" s="2" t="s">
        <v>106</v>
      </c>
      <c r="N1" s="13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H2" s="143" t="s">
        <v>229</v>
      </c>
      <c r="I2" s="143"/>
      <c r="J2" s="143"/>
      <c r="K2" s="143"/>
      <c r="L2" s="143"/>
      <c r="M2" s="144"/>
      <c r="N2" s="14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1300</v>
      </c>
      <c r="J3" s="8" t="s">
        <v>1367</v>
      </c>
      <c r="K3" s="8" t="s">
        <v>2</v>
      </c>
      <c r="L3" s="8" t="s">
        <v>1300</v>
      </c>
      <c r="M3" s="8" t="s">
        <v>3</v>
      </c>
      <c r="N3" s="8" t="s">
        <v>88</v>
      </c>
    </row>
    <row r="4" spans="1:53" ht="30" customHeight="1" x14ac:dyDescent="0.2">
      <c r="A4" s="10">
        <f>事業所一覧!A648</f>
        <v>2755320039</v>
      </c>
      <c r="B4" s="9" t="str">
        <f>事業所一覧!B648</f>
        <v>フレンド</v>
      </c>
      <c r="C4" s="10" t="str">
        <f>事業所一覧!C648</f>
        <v>072-275-6830</v>
      </c>
      <c r="D4" s="10" t="str">
        <f>事業所一覧!D648</f>
        <v>072-275-6831</v>
      </c>
      <c r="E4" s="10" t="str">
        <f>事業所一覧!E648</f>
        <v>592-0014</v>
      </c>
      <c r="F4" s="9" t="str">
        <f>事業所一覧!F648</f>
        <v>高石市綾園二丁目２番９号</v>
      </c>
      <c r="G4" s="9" t="str">
        <f>事業所一覧!G648</f>
        <v>フレンズ株式会社</v>
      </c>
      <c r="H4" s="10" t="str">
        <f>事業所一覧!H648</f>
        <v>●</v>
      </c>
      <c r="I4" s="10">
        <f>事業所一覧!I648</f>
        <v>10</v>
      </c>
      <c r="J4" s="10">
        <f>事業所一覧!J648</f>
        <v>0</v>
      </c>
      <c r="K4" s="10" t="str">
        <f>事業所一覧!K648</f>
        <v>●</v>
      </c>
      <c r="L4" s="10">
        <f>事業所一覧!L648</f>
        <v>10</v>
      </c>
      <c r="M4" s="10">
        <f>事業所一覧!M648</f>
        <v>0</v>
      </c>
      <c r="N4" s="10">
        <f>事業所一覧!N648</f>
        <v>0</v>
      </c>
    </row>
    <row r="5" spans="1:53" ht="30" customHeight="1" x14ac:dyDescent="0.2">
      <c r="A5" s="10">
        <f>事業所一覧!A649</f>
        <v>2755320054</v>
      </c>
      <c r="B5" s="9" t="str">
        <f>事業所一覧!B649</f>
        <v>きらとまなぶ</v>
      </c>
      <c r="C5" s="10" t="str">
        <f>事業所一覧!C649</f>
        <v>072-275-6974</v>
      </c>
      <c r="D5" s="10" t="str">
        <f>事業所一覧!D649</f>
        <v>072-275-6984</v>
      </c>
      <c r="E5" s="10" t="str">
        <f>事業所一覧!E649</f>
        <v>592-0014</v>
      </c>
      <c r="F5" s="9" t="str">
        <f>事業所一覧!F649</f>
        <v>高石市綾園一丁目12番14号玉置ビル1階(101号)</v>
      </c>
      <c r="G5" s="9" t="str">
        <f>事業所一覧!G649</f>
        <v>株式会社ｃｌａｕｄｉａ</v>
      </c>
      <c r="H5" s="10" t="str">
        <f>事業所一覧!H649</f>
        <v>●</v>
      </c>
      <c r="I5" s="10">
        <f>事業所一覧!I649</f>
        <v>10</v>
      </c>
      <c r="J5" s="10">
        <f>事業所一覧!J649</f>
        <v>0</v>
      </c>
      <c r="K5" s="10" t="str">
        <f>事業所一覧!K649</f>
        <v>●</v>
      </c>
      <c r="L5" s="10">
        <f>事業所一覧!L649</f>
        <v>10</v>
      </c>
      <c r="M5" s="10">
        <f>事業所一覧!M649</f>
        <v>0</v>
      </c>
      <c r="N5" s="10">
        <f>事業所一覧!N649</f>
        <v>0</v>
      </c>
    </row>
    <row r="6" spans="1:53" ht="30" customHeight="1" x14ac:dyDescent="0.2">
      <c r="A6" s="10">
        <f>事業所一覧!A650</f>
        <v>2755320062</v>
      </c>
      <c r="B6" s="9" t="str">
        <f>事業所一覧!B650</f>
        <v>児童デイサービススカイ</v>
      </c>
      <c r="C6" s="10" t="str">
        <f>事業所一覧!C650</f>
        <v>072-350-2508</v>
      </c>
      <c r="D6" s="10" t="str">
        <f>事業所一覧!D650</f>
        <v>072-350-2513</v>
      </c>
      <c r="E6" s="10" t="str">
        <f>事業所一覧!E650</f>
        <v>592-0014</v>
      </c>
      <c r="F6" s="9" t="str">
        <f>事業所一覧!F650</f>
        <v>高石市綾園二丁目２番７号中田ビル101号室</v>
      </c>
      <c r="G6" s="9" t="str">
        <f>事業所一覧!G650</f>
        <v>合同会社コネクト</v>
      </c>
      <c r="H6" s="10" t="str">
        <f>事業所一覧!H650</f>
        <v>☆</v>
      </c>
      <c r="I6" s="10">
        <f>事業所一覧!I650</f>
        <v>7</v>
      </c>
      <c r="J6" s="10">
        <f>事業所一覧!J650</f>
        <v>0</v>
      </c>
      <c r="K6" s="10" t="str">
        <f>事業所一覧!K650</f>
        <v>☆</v>
      </c>
      <c r="L6" s="10">
        <f>事業所一覧!L650</f>
        <v>7</v>
      </c>
      <c r="M6" s="10">
        <f>事業所一覧!M650</f>
        <v>0</v>
      </c>
      <c r="N6" s="10">
        <f>事業所一覧!N650</f>
        <v>0</v>
      </c>
    </row>
    <row r="7" spans="1:53" ht="30" customHeight="1" x14ac:dyDescent="0.2">
      <c r="A7" s="10">
        <f>事業所一覧!A651</f>
        <v>2755320070</v>
      </c>
      <c r="B7" s="9" t="str">
        <f>事業所一覧!B651</f>
        <v>泉嶺ホーム高石園</v>
      </c>
      <c r="C7" s="10" t="str">
        <f>事業所一覧!C651</f>
        <v>072-266-0056</v>
      </c>
      <c r="D7" s="10" t="str">
        <f>事業所一覧!D651</f>
        <v>072-277-0325</v>
      </c>
      <c r="E7" s="10" t="str">
        <f>事業所一覧!E651</f>
        <v>592-0012</v>
      </c>
      <c r="F7" s="9" t="str">
        <f>事業所一覧!F651</f>
        <v>高石市西取石一丁目16番11号コーポ富之里103号室</v>
      </c>
      <c r="G7" s="9" t="str">
        <f>事業所一覧!G651</f>
        <v>社会福祉法人南湖会</v>
      </c>
      <c r="H7" s="10">
        <f>事業所一覧!H651</f>
        <v>0</v>
      </c>
      <c r="I7" s="10">
        <f>事業所一覧!I651</f>
        <v>0</v>
      </c>
      <c r="J7" s="10">
        <f>事業所一覧!J651</f>
        <v>0</v>
      </c>
      <c r="K7" s="10" t="str">
        <f>事業所一覧!K651</f>
        <v>●</v>
      </c>
      <c r="L7" s="10">
        <f>事業所一覧!L651</f>
        <v>10</v>
      </c>
      <c r="M7" s="10">
        <f>事業所一覧!M651</f>
        <v>0</v>
      </c>
      <c r="N7" s="10">
        <f>事業所一覧!N651</f>
        <v>0</v>
      </c>
    </row>
    <row r="8" spans="1:53" ht="30" customHeight="1" x14ac:dyDescent="0.2">
      <c r="A8" s="10">
        <f>事業所一覧!A652</f>
        <v>2755320096</v>
      </c>
      <c r="B8" s="9" t="str">
        <f>事業所一覧!B652</f>
        <v>児童発達支援・放課後等デイサービスはぐハウス</v>
      </c>
      <c r="C8" s="10" t="str">
        <f>事業所一覧!C652</f>
        <v>072-265-5505</v>
      </c>
      <c r="D8" s="10" t="str">
        <f>事業所一覧!D652</f>
        <v>072-265-5506</v>
      </c>
      <c r="E8" s="10" t="str">
        <f>事業所一覧!E652</f>
        <v>592-0002</v>
      </c>
      <c r="F8" s="9" t="str">
        <f>事業所一覧!F652</f>
        <v>高石市羽衣三丁目２番３号ＲＩＳＥ羽衣Ａ号室</v>
      </c>
      <c r="G8" s="9" t="str">
        <f>事業所一覧!G652</f>
        <v>ＩＯＳメディカルケア株式会社</v>
      </c>
      <c r="H8" s="10" t="str">
        <f>事業所一覧!H652</f>
        <v>☆</v>
      </c>
      <c r="I8" s="10">
        <f>事業所一覧!I652</f>
        <v>5</v>
      </c>
      <c r="J8" s="10">
        <f>事業所一覧!J652</f>
        <v>0</v>
      </c>
      <c r="K8" s="10" t="str">
        <f>事業所一覧!K652</f>
        <v>☆</v>
      </c>
      <c r="L8" s="10">
        <f>事業所一覧!L652</f>
        <v>5</v>
      </c>
      <c r="M8" s="10">
        <f>事業所一覧!M652</f>
        <v>0</v>
      </c>
      <c r="N8" s="21">
        <f>事業所一覧!N652</f>
        <v>0</v>
      </c>
    </row>
    <row r="9" spans="1:53" ht="30" customHeight="1" x14ac:dyDescent="0.2">
      <c r="A9" s="10">
        <f>事業所一覧!A653</f>
        <v>2755320104</v>
      </c>
      <c r="B9" s="9" t="str">
        <f>事業所一覧!B653</f>
        <v>ｇｒａｃｅ</v>
      </c>
      <c r="C9" s="10" t="str">
        <f>事業所一覧!C653</f>
        <v>072-262-0011</v>
      </c>
      <c r="D9" s="10" t="str">
        <f>事業所一覧!D653</f>
        <v>072-242-8867</v>
      </c>
      <c r="E9" s="10" t="str">
        <f>事業所一覧!E653</f>
        <v>592-0003</v>
      </c>
      <c r="F9" s="9" t="str">
        <f>事業所一覧!F653</f>
        <v>高石市東羽衣三丁目15番地26</v>
      </c>
      <c r="G9" s="9" t="str">
        <f>事業所一覧!G653</f>
        <v>一般社団法人総合福祉支援活動の会</v>
      </c>
      <c r="H9" s="10">
        <f>事業所一覧!H653</f>
        <v>0</v>
      </c>
      <c r="I9" s="10">
        <f>事業所一覧!I653</f>
        <v>0</v>
      </c>
      <c r="J9" s="10">
        <f>事業所一覧!J653</f>
        <v>0</v>
      </c>
      <c r="K9" s="10" t="str">
        <f>事業所一覧!K653</f>
        <v>●</v>
      </c>
      <c r="L9" s="10">
        <f>事業所一覧!L653</f>
        <v>10</v>
      </c>
      <c r="M9" s="10">
        <f>事業所一覧!M653</f>
        <v>0</v>
      </c>
      <c r="N9" s="21">
        <f>事業所一覧!N653</f>
        <v>0</v>
      </c>
    </row>
    <row r="10" spans="1:53" ht="30" customHeight="1" x14ac:dyDescent="0.2">
      <c r="A10" s="10">
        <f>事業所一覧!A654</f>
        <v>2755320112</v>
      </c>
      <c r="B10" s="9" t="str">
        <f>事業所一覧!B654</f>
        <v>きらとまなぶ　らいふ</v>
      </c>
      <c r="C10" s="10" t="str">
        <f>事業所一覧!C654</f>
        <v>072-267-4245</v>
      </c>
      <c r="D10" s="10" t="str">
        <f>事業所一覧!D654</f>
        <v>072-267-4246</v>
      </c>
      <c r="E10" s="10" t="str">
        <f>事業所一覧!E654</f>
        <v>592-0005</v>
      </c>
      <c r="F10" s="9" t="str">
        <f>事業所一覧!F654</f>
        <v>高石市千代田一丁目26番17号(102号)</v>
      </c>
      <c r="G10" s="9" t="str">
        <f>事業所一覧!G654</f>
        <v>株式会社ｃｌａｕｄｉａ</v>
      </c>
      <c r="H10" s="10" t="str">
        <f>事業所一覧!H654</f>
        <v>●</v>
      </c>
      <c r="I10" s="10">
        <f>事業所一覧!I654</f>
        <v>10</v>
      </c>
      <c r="J10" s="10">
        <f>事業所一覧!J654</f>
        <v>0</v>
      </c>
      <c r="K10" s="10" t="str">
        <f>事業所一覧!K654</f>
        <v>●</v>
      </c>
      <c r="L10" s="10">
        <f>事業所一覧!L654</f>
        <v>10</v>
      </c>
      <c r="M10" s="10">
        <f>事業所一覧!M654</f>
        <v>0</v>
      </c>
      <c r="N10" s="21">
        <f>事業所一覧!N654</f>
        <v>0</v>
      </c>
    </row>
    <row r="11" spans="1:53" ht="30" customHeight="1" x14ac:dyDescent="0.2">
      <c r="A11" s="10">
        <f>事業所一覧!A655</f>
        <v>2755320120</v>
      </c>
      <c r="B11" s="9" t="str">
        <f>事業所一覧!B655</f>
        <v>児童デイサービス　こもっこ</v>
      </c>
      <c r="C11" s="10" t="str">
        <f>事業所一覧!C655</f>
        <v>072-276-4882</v>
      </c>
      <c r="D11" s="10" t="str">
        <f>事業所一覧!D655</f>
        <v>072-276-4883</v>
      </c>
      <c r="E11" s="10" t="str">
        <f>事業所一覧!E655</f>
        <v>592-0005</v>
      </c>
      <c r="F11" s="9" t="str">
        <f>事業所一覧!F655</f>
        <v>高石市千代田三丁目10番21号</v>
      </c>
      <c r="G11" s="9" t="str">
        <f>事業所一覧!G655</f>
        <v>株式会社　栄拓</v>
      </c>
      <c r="H11" s="10" t="str">
        <f>事業所一覧!H655</f>
        <v>☆</v>
      </c>
      <c r="I11" s="10">
        <f>事業所一覧!I655</f>
        <v>5</v>
      </c>
      <c r="J11" s="10">
        <f>事業所一覧!J655</f>
        <v>0</v>
      </c>
      <c r="K11" s="10" t="str">
        <f>事業所一覧!K655</f>
        <v>☆</v>
      </c>
      <c r="L11" s="10">
        <f>事業所一覧!L655</f>
        <v>5</v>
      </c>
      <c r="M11" s="10">
        <f>事業所一覧!M655</f>
        <v>0</v>
      </c>
      <c r="N11" s="21">
        <f>事業所一覧!N655</f>
        <v>0</v>
      </c>
    </row>
    <row r="12" spans="1:53" ht="30" customHeight="1" x14ac:dyDescent="0.2">
      <c r="A12" s="10">
        <f>事業所一覧!A656</f>
        <v>2755320138</v>
      </c>
      <c r="B12" s="9" t="str">
        <f>事業所一覧!B656</f>
        <v>マーブル高石校</v>
      </c>
      <c r="C12" s="10">
        <f>事業所一覧!C656</f>
        <v>0</v>
      </c>
      <c r="D12" s="10">
        <f>事業所一覧!D656</f>
        <v>0</v>
      </c>
      <c r="E12" s="10" t="str">
        <f>事業所一覧!E656</f>
        <v>592-0005</v>
      </c>
      <c r="F12" s="9" t="str">
        <f>事業所一覧!F656</f>
        <v>高石市千代田一丁目８番20号　Ｋ・Ｋビル２階</v>
      </c>
      <c r="G12" s="9" t="str">
        <f>事業所一覧!G656</f>
        <v>株式会社マーブル</v>
      </c>
      <c r="H12" s="10">
        <f>事業所一覧!H656</f>
        <v>0</v>
      </c>
      <c r="I12" s="10">
        <f>事業所一覧!I656</f>
        <v>0</v>
      </c>
      <c r="J12" s="10">
        <f>事業所一覧!J656</f>
        <v>0</v>
      </c>
      <c r="K12" s="10" t="str">
        <f>事業所一覧!K656</f>
        <v>●</v>
      </c>
      <c r="L12" s="10">
        <f>事業所一覧!L656</f>
        <v>10</v>
      </c>
      <c r="M12" s="10">
        <f>事業所一覧!M656</f>
        <v>0</v>
      </c>
      <c r="N12" s="21">
        <f>事業所一覧!N656</f>
        <v>0</v>
      </c>
    </row>
    <row r="13" spans="1:53" ht="30" customHeight="1" x14ac:dyDescent="0.2">
      <c r="A13" s="10">
        <f>事業所一覧!A657</f>
        <v>2755320146</v>
      </c>
      <c r="B13" s="9" t="str">
        <f>事業所一覧!B657</f>
        <v>児童発達支援・放課後等デイサービス　ＰＯＰＯ</v>
      </c>
      <c r="C13" s="10" t="str">
        <f>事業所一覧!C657</f>
        <v>072-267-1101</v>
      </c>
      <c r="D13" s="10" t="str">
        <f>事業所一覧!D657</f>
        <v>072-267-1102</v>
      </c>
      <c r="E13" s="10" t="str">
        <f>事業所一覧!E657</f>
        <v>592-0005</v>
      </c>
      <c r="F13" s="9" t="str">
        <f>事業所一覧!F657</f>
        <v>高石市千代田五丁目１番36号</v>
      </c>
      <c r="G13" s="9" t="str">
        <f>事業所一覧!G657</f>
        <v>株式会社ＴＲＥＥ</v>
      </c>
      <c r="H13" s="10" t="str">
        <f>事業所一覧!H657</f>
        <v>●</v>
      </c>
      <c r="I13" s="10">
        <f>事業所一覧!I657</f>
        <v>10</v>
      </c>
      <c r="J13" s="10">
        <f>事業所一覧!J657</f>
        <v>0</v>
      </c>
      <c r="K13" s="10" t="str">
        <f>事業所一覧!K657</f>
        <v>●</v>
      </c>
      <c r="L13" s="10">
        <f>事業所一覧!L657</f>
        <v>10</v>
      </c>
      <c r="M13" s="10">
        <f>事業所一覧!M657</f>
        <v>0</v>
      </c>
      <c r="N13" s="21">
        <f>事業所一覧!N657</f>
        <v>0</v>
      </c>
    </row>
    <row r="14" spans="1:53" ht="30" customHeight="1" x14ac:dyDescent="0.2">
      <c r="A14" s="10">
        <f>事業所一覧!A658</f>
        <v>2755320161</v>
      </c>
      <c r="B14" s="9" t="str">
        <f>事業所一覧!B658</f>
        <v>オリーブまなびの家</v>
      </c>
      <c r="C14" s="10" t="str">
        <f>事業所一覧!C658</f>
        <v>072-242-4904</v>
      </c>
      <c r="D14" s="10" t="str">
        <f>事業所一覧!D658</f>
        <v>072-242-4905</v>
      </c>
      <c r="E14" s="10" t="str">
        <f>事業所一覧!E658</f>
        <v>592-0005</v>
      </c>
      <c r="F14" s="9" t="str">
        <f>事業所一覧!F658</f>
        <v>高石市千代田六丁目12番９号</v>
      </c>
      <c r="G14" s="9" t="str">
        <f>事業所一覧!G658</f>
        <v>株式会社オリーブ</v>
      </c>
      <c r="H14" s="10" t="str">
        <f>事業所一覧!H658</f>
        <v>●</v>
      </c>
      <c r="I14" s="10">
        <f>事業所一覧!I658</f>
        <v>10</v>
      </c>
      <c r="J14" s="10">
        <f>事業所一覧!J658</f>
        <v>0</v>
      </c>
      <c r="K14" s="10" t="str">
        <f>事業所一覧!K658</f>
        <v>●</v>
      </c>
      <c r="L14" s="10">
        <f>事業所一覧!L658</f>
        <v>10</v>
      </c>
      <c r="M14" s="10">
        <f>事業所一覧!M658</f>
        <v>0</v>
      </c>
      <c r="N14" s="21">
        <f>事業所一覧!N658</f>
        <v>0</v>
      </c>
    </row>
    <row r="15" spans="1:53" ht="30" customHeight="1" x14ac:dyDescent="0.2">
      <c r="A15" s="10">
        <f>事業所一覧!A659</f>
        <v>2755320179</v>
      </c>
      <c r="B15" s="9" t="str">
        <f>事業所一覧!B659</f>
        <v>スポーツアカデミー高石</v>
      </c>
      <c r="C15" s="10" t="str">
        <f>事業所一覧!C659</f>
        <v>072-247-7274</v>
      </c>
      <c r="D15" s="10" t="str">
        <f>事業所一覧!D659</f>
        <v>072-247-7142</v>
      </c>
      <c r="E15" s="10" t="str">
        <f>事業所一覧!E659</f>
        <v>592-0014</v>
      </c>
      <c r="F15" s="9" t="str">
        <f>事業所一覧!F659</f>
        <v>高石市綾園七丁目3番35号櫛谷ビル101</v>
      </c>
      <c r="G15" s="9" t="str">
        <f>事業所一覧!G659</f>
        <v>株式会社赤い糸</v>
      </c>
      <c r="H15" s="10" t="str">
        <f>事業所一覧!H659</f>
        <v>●</v>
      </c>
      <c r="I15" s="10">
        <f>事業所一覧!I659</f>
        <v>10</v>
      </c>
      <c r="J15" s="10">
        <f>事業所一覧!J659</f>
        <v>0</v>
      </c>
      <c r="K15" s="10" t="str">
        <f>事業所一覧!K659</f>
        <v>●</v>
      </c>
      <c r="L15" s="10">
        <f>事業所一覧!L659</f>
        <v>10</v>
      </c>
      <c r="M15" s="10">
        <f>事業所一覧!M659</f>
        <v>0</v>
      </c>
      <c r="N15" s="21">
        <f>事業所一覧!N659</f>
        <v>0</v>
      </c>
    </row>
    <row r="16" spans="1:53" ht="30" customHeight="1" x14ac:dyDescent="0.2">
      <c r="A16" s="10">
        <f>事業所一覧!A660</f>
        <v>2755320187</v>
      </c>
      <c r="B16" s="9" t="str">
        <f>事業所一覧!B660</f>
        <v>ＳｔａｒｌｙＲｏｏｍ　児童デイサービス</v>
      </c>
      <c r="C16" s="10" t="str">
        <f>事業所一覧!C660</f>
        <v>072-220-2118</v>
      </c>
      <c r="D16" s="10" t="str">
        <f>事業所一覧!D660</f>
        <v>072-220-2118</v>
      </c>
      <c r="E16" s="10" t="str">
        <f>事業所一覧!E660</f>
        <v>592-0013</v>
      </c>
      <c r="F16" s="9" t="str">
        <f>事業所一覧!F660</f>
        <v>高石市取石三丁目11番45号</v>
      </c>
      <c r="G16" s="9" t="str">
        <f>事業所一覧!G660</f>
        <v>株式会社Ｗｅｌｆａｒｅ</v>
      </c>
      <c r="H16" s="10" t="str">
        <f>事業所一覧!H660</f>
        <v>☆</v>
      </c>
      <c r="I16" s="10">
        <f>事業所一覧!I660</f>
        <v>5</v>
      </c>
      <c r="J16" s="10">
        <f>事業所一覧!J660</f>
        <v>0</v>
      </c>
      <c r="K16" s="10" t="str">
        <f>事業所一覧!K660</f>
        <v>☆</v>
      </c>
      <c r="L16" s="10">
        <f>事業所一覧!L660</f>
        <v>5</v>
      </c>
      <c r="M16" s="10">
        <f>事業所一覧!M660</f>
        <v>0</v>
      </c>
      <c r="N16" s="21">
        <f>事業所一覧!N660</f>
        <v>0</v>
      </c>
    </row>
    <row r="17" spans="1:14" ht="30" customHeight="1" x14ac:dyDescent="0.2">
      <c r="A17" s="10">
        <f>事業所一覧!A661</f>
        <v>2755320195</v>
      </c>
      <c r="B17" s="9" t="str">
        <f>事業所一覧!B661</f>
        <v>児童発達支援・放課後等デイサービス　アンジュ</v>
      </c>
      <c r="C17" s="10" t="str">
        <f>事業所一覧!C661</f>
        <v>072-267-4634</v>
      </c>
      <c r="D17" s="10" t="str">
        <f>事業所一覧!D661</f>
        <v>072-267-4643</v>
      </c>
      <c r="E17" s="10" t="str">
        <f>事業所一覧!E661</f>
        <v>592-0005</v>
      </c>
      <c r="F17" s="9" t="str">
        <f>事業所一覧!F661</f>
        <v>高石市千代田一丁目８番８号誠和総合産業ビル２階</v>
      </c>
      <c r="G17" s="9" t="str">
        <f>事業所一覧!G661</f>
        <v>ウェルフェア合同会社</v>
      </c>
      <c r="H17" s="10" t="str">
        <f>事業所一覧!H661</f>
        <v>●</v>
      </c>
      <c r="I17" s="10">
        <f>事業所一覧!I661</f>
        <v>10</v>
      </c>
      <c r="J17" s="10">
        <f>事業所一覧!J661</f>
        <v>0</v>
      </c>
      <c r="K17" s="10" t="str">
        <f>事業所一覧!K661</f>
        <v>●</v>
      </c>
      <c r="L17" s="10">
        <f>事業所一覧!L661</f>
        <v>10</v>
      </c>
      <c r="M17" s="10">
        <f>事業所一覧!M661</f>
        <v>0</v>
      </c>
      <c r="N17" s="21">
        <f>事業所一覧!N661</f>
        <v>0</v>
      </c>
    </row>
    <row r="18" spans="1:14" ht="30" customHeight="1" x14ac:dyDescent="0.2">
      <c r="A18" s="10">
        <f>事業所一覧!A662</f>
        <v>2755320203</v>
      </c>
      <c r="B18" s="9" t="str">
        <f>事業所一覧!B662</f>
        <v>ｃｏ－ｗｏｒｋ　ＣＡＴＳ（creative and active training studio）</v>
      </c>
      <c r="C18" s="10" t="str">
        <f>事業所一覧!C662</f>
        <v>072-343-1496</v>
      </c>
      <c r="D18" s="10" t="str">
        <f>事業所一覧!D662</f>
        <v>050-3606‐5740</v>
      </c>
      <c r="E18" s="10" t="str">
        <f>事業所一覧!E662</f>
        <v>592-0012</v>
      </c>
      <c r="F18" s="9" t="str">
        <f>事業所一覧!F662</f>
        <v>高石市西取石五丁目１番１号セラフィ―メゾン101号</v>
      </c>
      <c r="G18" s="9" t="str">
        <f>事業所一覧!G662</f>
        <v>合同会社ｃｏ－ｗｏｒｋ</v>
      </c>
      <c r="H18" s="10">
        <f>事業所一覧!H662</f>
        <v>0</v>
      </c>
      <c r="I18" s="10">
        <f>事業所一覧!I662</f>
        <v>0</v>
      </c>
      <c r="J18" s="10">
        <f>事業所一覧!J662</f>
        <v>0</v>
      </c>
      <c r="K18" s="10" t="str">
        <f>事業所一覧!K662</f>
        <v>●</v>
      </c>
      <c r="L18" s="10">
        <f>事業所一覧!L662</f>
        <v>20</v>
      </c>
      <c r="M18" s="10">
        <f>事業所一覧!M662</f>
        <v>0</v>
      </c>
      <c r="N18" s="21" t="str">
        <f>事業所一覧!N662</f>
        <v>共生型</v>
      </c>
    </row>
    <row r="19" spans="1:14" ht="30" customHeight="1" x14ac:dyDescent="0.2">
      <c r="A19" s="10" t="str">
        <f>事業所一覧!A663</f>
        <v>2755320211</v>
      </c>
      <c r="B19" s="9" t="str">
        <f>事業所一覧!B663</f>
        <v>ふぁんたＰｌｕｓ</v>
      </c>
      <c r="C19" s="10" t="str">
        <f>事業所一覧!C663</f>
        <v>072-256-4520</v>
      </c>
      <c r="D19" s="10" t="str">
        <f>事業所一覧!D663</f>
        <v>072-256-4525</v>
      </c>
      <c r="E19" s="10" t="str">
        <f>事業所一覧!E663</f>
        <v>592-0002</v>
      </c>
      <c r="F19" s="9" t="str">
        <f>事業所一覧!F663</f>
        <v>高石市羽衣一丁目21番16号　ＢＭ羽衣201号室</v>
      </c>
      <c r="G19" s="9" t="str">
        <f>事業所一覧!G663</f>
        <v>株式会社Ｆａｎｔａｓｉｓｔａ</v>
      </c>
      <c r="H19" s="10" t="str">
        <f>事業所一覧!H663</f>
        <v>●</v>
      </c>
      <c r="I19" s="10">
        <f>事業所一覧!I663</f>
        <v>10</v>
      </c>
      <c r="J19" s="10">
        <f>事業所一覧!J663</f>
        <v>0</v>
      </c>
      <c r="K19" s="10" t="str">
        <f>事業所一覧!K663</f>
        <v>●</v>
      </c>
      <c r="L19" s="10">
        <f>事業所一覧!L663</f>
        <v>10</v>
      </c>
      <c r="M19" s="10">
        <f>事業所一覧!M663</f>
        <v>0</v>
      </c>
      <c r="N19" s="21">
        <f>事業所一覧!N663</f>
        <v>0</v>
      </c>
    </row>
    <row r="20" spans="1:14" ht="30" customHeight="1" x14ac:dyDescent="0.2">
      <c r="A20" s="10" t="str">
        <f>事業所一覧!A664</f>
        <v>2755320229</v>
      </c>
      <c r="B20" s="9" t="str">
        <f>事業所一覧!B664</f>
        <v>フレンドぷらす</v>
      </c>
      <c r="C20" s="10" t="str">
        <f>事業所一覧!C664</f>
        <v>072-275-6830</v>
      </c>
      <c r="D20" s="10" t="str">
        <f>事業所一覧!D664</f>
        <v>072-275-6831</v>
      </c>
      <c r="E20" s="10" t="str">
        <f>事業所一覧!E664</f>
        <v>592-0014</v>
      </c>
      <c r="F20" s="9" t="str">
        <f>事業所一覧!F664</f>
        <v>高石市綾園二丁目１番40号</v>
      </c>
      <c r="G20" s="9" t="str">
        <f>事業所一覧!G664</f>
        <v>フレンズ株式会社</v>
      </c>
      <c r="H20" s="10" t="str">
        <f>事業所一覧!H664</f>
        <v>●</v>
      </c>
      <c r="I20" s="10">
        <f>事業所一覧!I664</f>
        <v>10</v>
      </c>
      <c r="J20" s="10">
        <f>事業所一覧!J664</f>
        <v>0</v>
      </c>
      <c r="K20" s="10" t="str">
        <f>事業所一覧!K664</f>
        <v>●</v>
      </c>
      <c r="L20" s="10">
        <f>事業所一覧!L664</f>
        <v>10</v>
      </c>
      <c r="M20" s="10">
        <f>事業所一覧!M664</f>
        <v>0</v>
      </c>
      <c r="N20" s="21">
        <f>事業所一覧!N664</f>
        <v>0</v>
      </c>
    </row>
  </sheetData>
  <mergeCells count="1">
    <mergeCell ref="H2:N2"/>
  </mergeCells>
  <phoneticPr fontId="2"/>
  <conditionalFormatting sqref="A4:L12 M8:N12">
    <cfRule type="cellIs" dxfId="38" priority="3" stopIfTrue="1" operator="equal">
      <formula>0</formula>
    </cfRule>
  </conditionalFormatting>
  <conditionalFormatting sqref="K1:N1 A1:J3 O1:IV3 K3:N3 O11:XFD15 A13:N15 A16:XFD65531">
    <cfRule type="cellIs" dxfId="37" priority="15" stopIfTrue="1" operator="equal">
      <formula>0</formula>
    </cfRule>
  </conditionalFormatting>
  <conditionalFormatting sqref="M4:IV7">
    <cfRule type="cellIs" dxfId="36" priority="11" stopIfTrue="1" operator="equal">
      <formula>0</formula>
    </cfRule>
  </conditionalFormatting>
  <conditionalFormatting sqref="O8:IV10">
    <cfRule type="cellIs" dxfId="35" priority="6" stopIfTrue="1" operator="equal">
      <formula>0</formula>
    </cfRule>
  </conditionalFormatting>
  <hyperlinks>
    <hyperlink ref="N1" location="市町村一覧!A1" display="市町村一覧に戻る" xr:uid="{00000000-0004-0000-1200-000000000000}"/>
  </hyperlinks>
  <pageMargins left="0.25" right="0.25" top="0.75" bottom="0.75" header="0.3" footer="0.3"/>
  <pageSetup paperSize="9" scale="5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A24"/>
  <sheetViews>
    <sheetView zoomScale="70" zoomScaleNormal="70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3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6" customWidth="1"/>
    <col min="15" max="16384" width="9" style="3"/>
  </cols>
  <sheetData>
    <row r="1" spans="1:53" ht="30" customHeight="1" x14ac:dyDescent="0.2">
      <c r="A1" s="2" t="s">
        <v>107</v>
      </c>
      <c r="N1" s="13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H2" s="143" t="s">
        <v>229</v>
      </c>
      <c r="I2" s="143"/>
      <c r="J2" s="143"/>
      <c r="K2" s="143"/>
      <c r="L2" s="143"/>
      <c r="M2" s="144"/>
      <c r="N2" s="14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1300</v>
      </c>
      <c r="J3" s="8" t="s">
        <v>1367</v>
      </c>
      <c r="K3" s="8" t="s">
        <v>2</v>
      </c>
      <c r="L3" s="8" t="s">
        <v>1300</v>
      </c>
      <c r="M3" s="8" t="s">
        <v>3</v>
      </c>
      <c r="N3" s="8" t="s">
        <v>88</v>
      </c>
    </row>
    <row r="4" spans="1:53" ht="30" customHeight="1" x14ac:dyDescent="0.2">
      <c r="A4" s="10">
        <f>事業所一覧!A665</f>
        <v>2753420013</v>
      </c>
      <c r="B4" s="9" t="str">
        <f>事業所一覧!B665</f>
        <v>ぽんぽこはうす</v>
      </c>
      <c r="C4" s="10" t="str">
        <f>事業所一覧!C665</f>
        <v>072-926-8088</v>
      </c>
      <c r="D4" s="10" t="str">
        <f>事業所一覧!D665</f>
        <v>072-926-8089</v>
      </c>
      <c r="E4" s="10" t="str">
        <f>事業所一覧!E665</f>
        <v>583-0011</v>
      </c>
      <c r="F4" s="9" t="str">
        <f>事業所一覧!F665</f>
        <v>藤井寺市沢田一丁目26番32号</v>
      </c>
      <c r="G4" s="9" t="str">
        <f>事業所一覧!G665</f>
        <v>株式会社ＰＲＯｍｅｓｓａ</v>
      </c>
      <c r="H4" s="10" t="str">
        <f>事業所一覧!H665</f>
        <v>●</v>
      </c>
      <c r="I4" s="10">
        <f>事業所一覧!I665</f>
        <v>10</v>
      </c>
      <c r="J4" s="10">
        <f>事業所一覧!J665</f>
        <v>0</v>
      </c>
      <c r="K4" s="10" t="str">
        <f>事業所一覧!K665</f>
        <v>●</v>
      </c>
      <c r="L4" s="10">
        <f>事業所一覧!L665</f>
        <v>10</v>
      </c>
      <c r="M4" s="10">
        <f>事業所一覧!M665</f>
        <v>0</v>
      </c>
      <c r="N4" s="10">
        <f>事業所一覧!N665</f>
        <v>0</v>
      </c>
    </row>
    <row r="5" spans="1:53" ht="30" customHeight="1" x14ac:dyDescent="0.2">
      <c r="A5" s="10">
        <f>事業所一覧!A666</f>
        <v>2753420021</v>
      </c>
      <c r="B5" s="9" t="str">
        <f>事業所一覧!B666</f>
        <v>Ｔｉｃｋｌｅ　Ｔｉｃｋｌｅ</v>
      </c>
      <c r="C5" s="10" t="str">
        <f>事業所一覧!C666</f>
        <v>072-926-8340</v>
      </c>
      <c r="D5" s="10" t="str">
        <f>事業所一覧!D666</f>
        <v>072-926-8340</v>
      </c>
      <c r="E5" s="10" t="str">
        <f>事業所一覧!E666</f>
        <v>583-0035</v>
      </c>
      <c r="F5" s="9" t="str">
        <f>事業所一覧!F666</f>
        <v>藤井寺市北岡一丁目３番10号</v>
      </c>
      <c r="G5" s="9" t="str">
        <f>事業所一覧!G666</f>
        <v>合同会社稲康会</v>
      </c>
      <c r="H5" s="10">
        <f>事業所一覧!H666</f>
        <v>0</v>
      </c>
      <c r="I5" s="10">
        <f>事業所一覧!I666</f>
        <v>0</v>
      </c>
      <c r="J5" s="10">
        <f>事業所一覧!J666</f>
        <v>0</v>
      </c>
      <c r="K5" s="10" t="str">
        <f>事業所一覧!K666</f>
        <v>●</v>
      </c>
      <c r="L5" s="10">
        <f>事業所一覧!L666</f>
        <v>10</v>
      </c>
      <c r="M5" s="10">
        <f>事業所一覧!M666</f>
        <v>0</v>
      </c>
      <c r="N5" s="10">
        <f>事業所一覧!N666</f>
        <v>0</v>
      </c>
    </row>
    <row r="6" spans="1:53" ht="30" customHeight="1" x14ac:dyDescent="0.2">
      <c r="A6" s="10">
        <f>事業所一覧!A667</f>
        <v>2753420047</v>
      </c>
      <c r="B6" s="9" t="str">
        <f>事業所一覧!B667</f>
        <v>ぽんぽこはうす２</v>
      </c>
      <c r="C6" s="10" t="str">
        <f>事業所一覧!C667</f>
        <v>072-921-6266</v>
      </c>
      <c r="D6" s="10" t="str">
        <f>事業所一覧!D667</f>
        <v>072-921-6266</v>
      </c>
      <c r="E6" s="10" t="str">
        <f>事業所一覧!E667</f>
        <v>583-0008</v>
      </c>
      <c r="F6" s="9" t="str">
        <f>事業所一覧!F667</f>
        <v>藤井寺市大井一丁目４番33号</v>
      </c>
      <c r="G6" s="9" t="str">
        <f>事業所一覧!G667</f>
        <v>株式会社ＰＲＯmessa</v>
      </c>
      <c r="H6" s="10" t="str">
        <f>事業所一覧!H667</f>
        <v>●</v>
      </c>
      <c r="I6" s="10">
        <f>事業所一覧!I667</f>
        <v>10</v>
      </c>
      <c r="J6" s="10">
        <f>事業所一覧!J667</f>
        <v>0</v>
      </c>
      <c r="K6" s="10" t="str">
        <f>事業所一覧!K667</f>
        <v>●</v>
      </c>
      <c r="L6" s="10">
        <f>事業所一覧!L667</f>
        <v>10</v>
      </c>
      <c r="M6" s="10">
        <f>事業所一覧!M667</f>
        <v>0</v>
      </c>
      <c r="N6" s="10">
        <f>事業所一覧!N667</f>
        <v>0</v>
      </c>
    </row>
    <row r="7" spans="1:53" ht="30" customHeight="1" x14ac:dyDescent="0.2">
      <c r="A7" s="10">
        <f>事業所一覧!A668</f>
        <v>2753420096</v>
      </c>
      <c r="B7" s="9" t="str">
        <f>事業所一覧!B668</f>
        <v>ぽんぽこはうすPROSSIMO</v>
      </c>
      <c r="C7" s="10" t="str">
        <f>事業所一覧!C668</f>
        <v>072-974-2153</v>
      </c>
      <c r="D7" s="10" t="str">
        <f>事業所一覧!D668</f>
        <v>072-974-2153</v>
      </c>
      <c r="E7" s="10" t="str">
        <f>事業所一覧!E668</f>
        <v>583-0035</v>
      </c>
      <c r="F7" s="9" t="str">
        <f>事業所一覧!F668</f>
        <v>藤井寺市北岡一丁目1番13号2C</v>
      </c>
      <c r="G7" s="9" t="str">
        <f>事業所一覧!G668</f>
        <v>株式会社ＰＲＯmessa</v>
      </c>
      <c r="H7" s="10">
        <f>事業所一覧!H668</f>
        <v>0</v>
      </c>
      <c r="I7" s="10">
        <f>事業所一覧!I668</f>
        <v>0</v>
      </c>
      <c r="J7" s="10">
        <f>事業所一覧!J668</f>
        <v>0</v>
      </c>
      <c r="K7" s="10" t="str">
        <f>事業所一覧!K668</f>
        <v>●</v>
      </c>
      <c r="L7" s="10">
        <f>事業所一覧!L668</f>
        <v>10</v>
      </c>
      <c r="M7" s="10">
        <f>事業所一覧!M668</f>
        <v>0</v>
      </c>
      <c r="N7" s="10">
        <f>事業所一覧!N668</f>
        <v>0</v>
      </c>
    </row>
    <row r="8" spans="1:53" ht="30" customHeight="1" x14ac:dyDescent="0.2">
      <c r="A8" s="10">
        <f>事業所一覧!A669</f>
        <v>2753420138</v>
      </c>
      <c r="B8" s="9" t="str">
        <f>事業所一覧!B669</f>
        <v>ビーナスキッズふじいでら</v>
      </c>
      <c r="C8" s="10" t="str">
        <f>事業所一覧!C669</f>
        <v>072-959-5632</v>
      </c>
      <c r="D8" s="10" t="str">
        <f>事業所一覧!D669</f>
        <v>072-959-6233</v>
      </c>
      <c r="E8" s="10" t="str">
        <f>事業所一覧!E669</f>
        <v>583-0007</v>
      </c>
      <c r="F8" s="9" t="str">
        <f>事業所一覧!F669</f>
        <v>藤井寺市林三丁目12番10号　２階</v>
      </c>
      <c r="G8" s="9" t="str">
        <f>事業所一覧!G669</f>
        <v>株式会社ビーナス</v>
      </c>
      <c r="H8" s="10" t="str">
        <f>事業所一覧!H669</f>
        <v>●</v>
      </c>
      <c r="I8" s="10">
        <f>事業所一覧!I669</f>
        <v>10</v>
      </c>
      <c r="J8" s="10">
        <f>事業所一覧!J669</f>
        <v>0</v>
      </c>
      <c r="K8" s="10" t="str">
        <f>事業所一覧!K669</f>
        <v>●</v>
      </c>
      <c r="L8" s="10">
        <f>事業所一覧!L669</f>
        <v>10</v>
      </c>
      <c r="M8" s="10">
        <f>事業所一覧!M669</f>
        <v>0</v>
      </c>
      <c r="N8" s="10">
        <f>事業所一覧!N669</f>
        <v>0</v>
      </c>
    </row>
    <row r="9" spans="1:53" ht="30" customHeight="1" x14ac:dyDescent="0.2">
      <c r="A9" s="10">
        <f>事業所一覧!A670</f>
        <v>2753420161</v>
      </c>
      <c r="B9" s="9" t="str">
        <f>事業所一覧!B670</f>
        <v>ぽんぽこはうすluce</v>
      </c>
      <c r="C9" s="10" t="str">
        <f>事業所一覧!C670</f>
        <v>072-927-0014</v>
      </c>
      <c r="D9" s="10" t="str">
        <f>事業所一覧!D670</f>
        <v>072-927-0014</v>
      </c>
      <c r="E9" s="10" t="str">
        <f>事業所一覧!E670</f>
        <v>583-0008</v>
      </c>
      <c r="F9" s="9" t="str">
        <f>事業所一覧!F670</f>
        <v>藤井寺市大井二丁目５番10号　２階</v>
      </c>
      <c r="G9" s="9" t="str">
        <f>事業所一覧!G670</f>
        <v>株式会社PROmessa</v>
      </c>
      <c r="H9" s="10" t="str">
        <f>事業所一覧!H670</f>
        <v>●</v>
      </c>
      <c r="I9" s="10">
        <f>事業所一覧!I670</f>
        <v>10</v>
      </c>
      <c r="J9" s="10">
        <f>事業所一覧!J670</f>
        <v>0</v>
      </c>
      <c r="K9" s="10" t="str">
        <f>事業所一覧!K670</f>
        <v>●</v>
      </c>
      <c r="L9" s="10">
        <f>事業所一覧!L670</f>
        <v>10</v>
      </c>
      <c r="M9" s="10">
        <f>事業所一覧!M670</f>
        <v>0</v>
      </c>
      <c r="N9" s="10">
        <f>事業所一覧!N670</f>
        <v>0</v>
      </c>
    </row>
    <row r="10" spans="1:53" ht="30" customHeight="1" x14ac:dyDescent="0.2">
      <c r="A10" s="10">
        <f>事業所一覧!A671</f>
        <v>2753420179</v>
      </c>
      <c r="B10" s="9" t="str">
        <f>事業所一覧!B671</f>
        <v>ＬＩＦＥ　ＳＴＡＮＤ　ＵＰ</v>
      </c>
      <c r="C10" s="10" t="str">
        <f>事業所一覧!C671</f>
        <v>072-959-7337</v>
      </c>
      <c r="D10" s="10" t="str">
        <f>事業所一覧!D671</f>
        <v>072-959-7739</v>
      </c>
      <c r="E10" s="10" t="str">
        <f>事業所一覧!E671</f>
        <v>583-0014</v>
      </c>
      <c r="F10" s="9" t="str">
        <f>事業所一覧!F671</f>
        <v>藤井寺市野中一丁目97番地１第３セイワビル２－１Ａ号室</v>
      </c>
      <c r="G10" s="9" t="str">
        <f>事業所一覧!G671</f>
        <v>株式会社ＩＬＩＦＥ</v>
      </c>
      <c r="H10" s="10">
        <f>事業所一覧!H671</f>
        <v>0</v>
      </c>
      <c r="I10" s="10">
        <f>事業所一覧!I671</f>
        <v>0</v>
      </c>
      <c r="J10" s="10">
        <f>事業所一覧!J671</f>
        <v>0</v>
      </c>
      <c r="K10" s="10" t="str">
        <f>事業所一覧!K671</f>
        <v>●</v>
      </c>
      <c r="L10" s="10">
        <f>事業所一覧!L671</f>
        <v>10</v>
      </c>
      <c r="M10" s="10">
        <f>事業所一覧!M671</f>
        <v>0</v>
      </c>
      <c r="N10" s="10">
        <f>事業所一覧!N671</f>
        <v>0</v>
      </c>
    </row>
    <row r="11" spans="1:53" ht="30" customHeight="1" x14ac:dyDescent="0.2">
      <c r="A11" s="10">
        <f>事業所一覧!A672</f>
        <v>2753420187</v>
      </c>
      <c r="B11" s="9" t="str">
        <f>事業所一覧!B672</f>
        <v>就労準備型放課後等デイサービス　グラン</v>
      </c>
      <c r="C11" s="10" t="str">
        <f>事業所一覧!C672</f>
        <v>072-959-6636</v>
      </c>
      <c r="D11" s="10" t="str">
        <f>事業所一覧!D672</f>
        <v>072-959-6635</v>
      </c>
      <c r="E11" s="10" t="str">
        <f>事業所一覧!E672</f>
        <v>583-0017</v>
      </c>
      <c r="F11" s="9" t="str">
        <f>事業所一覧!F672</f>
        <v>藤井寺市藤ケ丘二丁目６番12号藤ヶ丘ハイツ１Ｆ－１</v>
      </c>
      <c r="G11" s="9" t="str">
        <f>事業所一覧!G672</f>
        <v>合同会社リアン</v>
      </c>
      <c r="H11" s="10" t="str">
        <f>事業所一覧!H672</f>
        <v>●</v>
      </c>
      <c r="I11" s="10">
        <f>事業所一覧!I672</f>
        <v>10</v>
      </c>
      <c r="J11" s="10">
        <f>事業所一覧!J672</f>
        <v>0</v>
      </c>
      <c r="K11" s="10" t="str">
        <f>事業所一覧!K672</f>
        <v>●</v>
      </c>
      <c r="L11" s="10">
        <f>事業所一覧!L672</f>
        <v>10</v>
      </c>
      <c r="M11" s="10">
        <f>事業所一覧!M672</f>
        <v>0</v>
      </c>
      <c r="N11" s="10">
        <f>事業所一覧!N672</f>
        <v>0</v>
      </c>
    </row>
    <row r="12" spans="1:53" ht="30" customHeight="1" x14ac:dyDescent="0.2">
      <c r="A12" s="10">
        <f>事業所一覧!A673</f>
        <v>2753420195</v>
      </c>
      <c r="B12" s="9" t="str">
        <f>事業所一覧!B673</f>
        <v>リハこどもセンター　オハナＫＩＤＳ</v>
      </c>
      <c r="C12" s="10" t="str">
        <f>事業所一覧!C673</f>
        <v>072-931-6530</v>
      </c>
      <c r="D12" s="10">
        <f>事業所一覧!D673</f>
        <v>0</v>
      </c>
      <c r="E12" s="10" t="str">
        <f>事業所一覧!E673</f>
        <v>583-0011</v>
      </c>
      <c r="F12" s="9" t="str">
        <f>事業所一覧!F673</f>
        <v>藤井寺市沢田二丁目9番31号</v>
      </c>
      <c r="G12" s="9" t="str">
        <f>事業所一覧!G673</f>
        <v>合同会社　ｈａｎａｈａｎａ</v>
      </c>
      <c r="H12" s="10" t="str">
        <f>事業所一覧!H673</f>
        <v>●</v>
      </c>
      <c r="I12" s="10">
        <f>事業所一覧!I673</f>
        <v>10</v>
      </c>
      <c r="J12" s="10">
        <f>事業所一覧!J673</f>
        <v>0</v>
      </c>
      <c r="K12" s="10" t="str">
        <f>事業所一覧!K673</f>
        <v>●</v>
      </c>
      <c r="L12" s="10">
        <f>事業所一覧!L673</f>
        <v>10</v>
      </c>
      <c r="M12" s="10">
        <f>事業所一覧!M673</f>
        <v>0</v>
      </c>
      <c r="N12" s="10">
        <f>事業所一覧!N673</f>
        <v>0</v>
      </c>
    </row>
    <row r="13" spans="1:53" ht="30" customHeight="1" x14ac:dyDescent="0.2">
      <c r="A13" s="10" t="str">
        <f>事業所一覧!A674</f>
        <v>2753420203</v>
      </c>
      <c r="B13" s="9" t="str">
        <f>事業所一覧!B674</f>
        <v>Snuggle UP</v>
      </c>
      <c r="C13" s="10" t="str">
        <f>事業所一覧!C674</f>
        <v>072-976-5803</v>
      </c>
      <c r="D13" s="10" t="str">
        <f>事業所一覧!D674</f>
        <v>072-976-5804</v>
      </c>
      <c r="E13" s="10" t="str">
        <f>事業所一覧!E674</f>
        <v>583-0024</v>
      </c>
      <c r="F13" s="9" t="str">
        <f>事業所一覧!F674</f>
        <v>藤井寺市藤井寺二丁目6番3号2階201・202・２０３号室</v>
      </c>
      <c r="G13" s="9" t="str">
        <f>事業所一覧!G674</f>
        <v>株式会社　ＫＯｈＨＡＫＵ</v>
      </c>
      <c r="H13" s="10" t="str">
        <f>事業所一覧!H674</f>
        <v>●</v>
      </c>
      <c r="I13" s="10">
        <f>事業所一覧!I674</f>
        <v>10</v>
      </c>
      <c r="J13" s="10">
        <f>事業所一覧!J674</f>
        <v>0</v>
      </c>
      <c r="K13" s="10" t="str">
        <f>事業所一覧!K674</f>
        <v>●</v>
      </c>
      <c r="L13" s="10">
        <f>事業所一覧!L674</f>
        <v>10</v>
      </c>
      <c r="M13" s="10" t="str">
        <f>事業所一覧!M674</f>
        <v>●</v>
      </c>
      <c r="N13" s="10">
        <f>事業所一覧!N674</f>
        <v>0</v>
      </c>
    </row>
    <row r="14" spans="1:53" ht="30" customHeight="1" x14ac:dyDescent="0.2">
      <c r="A14" s="10">
        <f>事業所一覧!A675</f>
        <v>2753420237</v>
      </c>
      <c r="B14" s="9" t="str">
        <f>事業所一覧!B675</f>
        <v>ぽんぽこはうすｃｕｏｒｅ</v>
      </c>
      <c r="C14" s="10" t="str">
        <f>事業所一覧!C675</f>
        <v>080-8316-4555</v>
      </c>
      <c r="D14" s="10">
        <f>事業所一覧!D675</f>
        <v>0</v>
      </c>
      <c r="E14" s="10" t="str">
        <f>事業所一覧!E675</f>
        <v>583-0008</v>
      </c>
      <c r="F14" s="9" t="str">
        <f>事業所一覧!F675</f>
        <v>藤井寺市大井一丁目４番32号102号室</v>
      </c>
      <c r="G14" s="9" t="str">
        <f>事業所一覧!G675</f>
        <v>株式会社PROmessa</v>
      </c>
      <c r="H14" s="10" t="str">
        <f>事業所一覧!H675</f>
        <v>●</v>
      </c>
      <c r="I14" s="10">
        <f>事業所一覧!I675</f>
        <v>20</v>
      </c>
      <c r="J14" s="10">
        <f>事業所一覧!J675</f>
        <v>0</v>
      </c>
      <c r="K14" s="10" t="str">
        <f>事業所一覧!K675</f>
        <v>●</v>
      </c>
      <c r="L14" s="10">
        <f>事業所一覧!L675</f>
        <v>20</v>
      </c>
      <c r="M14" s="10">
        <f>事業所一覧!M675</f>
        <v>0</v>
      </c>
      <c r="N14" s="10">
        <f>事業所一覧!N675</f>
        <v>0</v>
      </c>
    </row>
    <row r="15" spans="1:53" ht="30" customHeight="1" x14ac:dyDescent="0.2">
      <c r="A15" s="10">
        <f>事業所一覧!A676</f>
        <v>2753420229</v>
      </c>
      <c r="B15" s="9" t="str">
        <f>事業所一覧!B676</f>
        <v>Ｔｉｃｋｌｅ　Ｔｉｃｋｌｅ　Ｓｗｉｔｃｈ</v>
      </c>
      <c r="C15" s="10" t="str">
        <f>事業所一覧!C676</f>
        <v>072-915-0373</v>
      </c>
      <c r="D15" s="10" t="str">
        <f>事業所一覧!D676</f>
        <v>072-926-6659</v>
      </c>
      <c r="E15" s="10" t="str">
        <f>事業所一覧!E676</f>
        <v>583-0014</v>
      </c>
      <c r="F15" s="9" t="str">
        <f>事業所一覧!F676</f>
        <v>藤井寺市野中三丁目２番17号　庸浩倉庫</v>
      </c>
      <c r="G15" s="9" t="str">
        <f>事業所一覧!G676</f>
        <v>合同会社稲康会</v>
      </c>
      <c r="H15" s="10">
        <f>事業所一覧!H676</f>
        <v>0</v>
      </c>
      <c r="I15" s="10">
        <f>事業所一覧!I676</f>
        <v>0</v>
      </c>
      <c r="J15" s="10">
        <f>事業所一覧!J676</f>
        <v>0</v>
      </c>
      <c r="K15" s="10" t="str">
        <f>事業所一覧!K676</f>
        <v>●</v>
      </c>
      <c r="L15" s="10">
        <f>事業所一覧!L676</f>
        <v>10</v>
      </c>
      <c r="M15" s="10">
        <f>事業所一覧!M676</f>
        <v>0</v>
      </c>
      <c r="N15" s="10">
        <f>事業所一覧!N676</f>
        <v>0</v>
      </c>
    </row>
    <row r="16" spans="1:53" ht="30" customHeight="1" x14ac:dyDescent="0.2">
      <c r="A16" s="10">
        <f>事業所一覧!A677</f>
        <v>2753420245</v>
      </c>
      <c r="B16" s="9" t="str">
        <f>事業所一覧!B677</f>
        <v>なるみ</v>
      </c>
      <c r="C16" s="10" t="str">
        <f>事業所一覧!C677</f>
        <v>072-931-2558</v>
      </c>
      <c r="D16" s="10" t="str">
        <f>事業所一覧!D677</f>
        <v>072-931-2559</v>
      </c>
      <c r="E16" s="10" t="str">
        <f>事業所一覧!E677</f>
        <v>583-0035</v>
      </c>
      <c r="F16" s="9" t="str">
        <f>事業所一覧!F677</f>
        <v>藤井寺市北岡一丁目８番36号オリーブハウスⅡ101号室</v>
      </c>
      <c r="G16" s="9" t="str">
        <f>事業所一覧!G677</f>
        <v>株式会社ナルミ</v>
      </c>
      <c r="H16" s="10" t="str">
        <f>事業所一覧!H677</f>
        <v>●</v>
      </c>
      <c r="I16" s="10">
        <f>事業所一覧!I677</f>
        <v>10</v>
      </c>
      <c r="J16" s="10">
        <f>事業所一覧!J677</f>
        <v>0</v>
      </c>
      <c r="K16" s="10" t="str">
        <f>事業所一覧!K677</f>
        <v>●</v>
      </c>
      <c r="L16" s="10">
        <f>事業所一覧!L677</f>
        <v>10</v>
      </c>
      <c r="M16" s="10">
        <f>事業所一覧!M677</f>
        <v>0</v>
      </c>
      <c r="N16" s="10">
        <f>事業所一覧!N677</f>
        <v>0</v>
      </c>
    </row>
    <row r="17" spans="1:14" ht="30" customHeight="1" x14ac:dyDescent="0.2">
      <c r="A17" s="10" t="str">
        <f>事業所一覧!A678</f>
        <v>2753420252</v>
      </c>
      <c r="B17" s="9" t="str">
        <f>事業所一覧!B678</f>
        <v>コペルプラス　藤井寺教室</v>
      </c>
      <c r="C17" s="10" t="str">
        <f>事業所一覧!C678</f>
        <v>072-979-7304</v>
      </c>
      <c r="D17" s="10" t="str">
        <f>事業所一覧!D678</f>
        <v>072-979-7405</v>
      </c>
      <c r="E17" s="10" t="str">
        <f>事業所一覧!E678</f>
        <v>583-0027</v>
      </c>
      <c r="F17" s="9" t="str">
        <f>事業所一覧!F678</f>
        <v>藤井寺市岡二丁目８番９号ＤＨビル５階</v>
      </c>
      <c r="G17" s="9" t="str">
        <f>事業所一覧!G678</f>
        <v>株式会社クラ・ゼミ</v>
      </c>
      <c r="H17" s="10" t="str">
        <f>事業所一覧!H678</f>
        <v>●</v>
      </c>
      <c r="I17" s="10">
        <f>事業所一覧!I678</f>
        <v>10</v>
      </c>
      <c r="J17" s="10">
        <f>事業所一覧!J678</f>
        <v>0</v>
      </c>
      <c r="K17" s="10">
        <f>事業所一覧!K678</f>
        <v>0</v>
      </c>
      <c r="L17" s="10">
        <f>事業所一覧!L678</f>
        <v>0</v>
      </c>
      <c r="M17" s="10">
        <f>事業所一覧!M678</f>
        <v>0</v>
      </c>
      <c r="N17" s="10">
        <f>事業所一覧!N678</f>
        <v>0</v>
      </c>
    </row>
    <row r="18" spans="1:14" ht="30" customHeight="1" x14ac:dyDescent="0.2">
      <c r="A18" s="10" t="str">
        <f>事業所一覧!A679</f>
        <v>2753420260</v>
      </c>
      <c r="B18" s="9" t="str">
        <f>事業所一覧!B679</f>
        <v>ＰＡＲＣ（パルク）ウィル藤井寺</v>
      </c>
      <c r="C18" s="10" t="str">
        <f>事業所一覧!C679</f>
        <v>072-979-6226</v>
      </c>
      <c r="D18" s="10" t="str">
        <f>事業所一覧!D679</f>
        <v>072-979-6227</v>
      </c>
      <c r="E18" s="10" t="str">
        <f>事業所一覧!E679</f>
        <v>583-0024</v>
      </c>
      <c r="F18" s="9" t="str">
        <f>事業所一覧!F679</f>
        <v>藤井寺市藤井寺二丁目５番４号　ＮＴＴ藤井寺ビル１階</v>
      </c>
      <c r="G18" s="9" t="str">
        <f>事業所一覧!G679</f>
        <v>株式会社メディケア・リハビリ</v>
      </c>
      <c r="H18" s="10" t="str">
        <f>事業所一覧!H679</f>
        <v>☆</v>
      </c>
      <c r="I18" s="10">
        <f>事業所一覧!I679</f>
        <v>5</v>
      </c>
      <c r="J18" s="10" t="str">
        <f>事業所一覧!J679</f>
        <v>●</v>
      </c>
      <c r="K18" s="10" t="str">
        <f>事業所一覧!K679</f>
        <v>☆</v>
      </c>
      <c r="L18" s="10">
        <f>事業所一覧!L679</f>
        <v>5</v>
      </c>
      <c r="M18" s="10" t="str">
        <f>事業所一覧!M679</f>
        <v>●</v>
      </c>
      <c r="N18" s="10">
        <f>事業所一覧!N679</f>
        <v>0</v>
      </c>
    </row>
    <row r="19" spans="1:14" ht="30" customHeight="1" x14ac:dyDescent="0.2">
      <c r="A19" s="10" t="str">
        <f>事業所一覧!A680</f>
        <v>2753420278</v>
      </c>
      <c r="B19" s="9" t="str">
        <f>事業所一覧!B680</f>
        <v>なるみⅡ</v>
      </c>
      <c r="C19" s="10" t="str">
        <f>事業所一覧!C680</f>
        <v>090-3659-6714</v>
      </c>
      <c r="D19" s="10" t="str">
        <f>事業所一覧!D680</f>
        <v>072-931-2559</v>
      </c>
      <c r="E19" s="10" t="str">
        <f>事業所一覧!E680</f>
        <v>583-0035</v>
      </c>
      <c r="F19" s="9" t="str">
        <f>事業所一覧!F680</f>
        <v>藤井寺市北岡一丁目８番地43号</v>
      </c>
      <c r="G19" s="9" t="str">
        <f>事業所一覧!G680</f>
        <v>株式会社ナルミ</v>
      </c>
      <c r="H19" s="10" t="str">
        <f>事業所一覧!H680</f>
        <v>●</v>
      </c>
      <c r="I19" s="10">
        <f>事業所一覧!I680</f>
        <v>10</v>
      </c>
      <c r="J19" s="10">
        <f>事業所一覧!J680</f>
        <v>0</v>
      </c>
      <c r="K19" s="10" t="str">
        <f>事業所一覧!K680</f>
        <v>●</v>
      </c>
      <c r="L19" s="10">
        <f>事業所一覧!L680</f>
        <v>10</v>
      </c>
      <c r="M19" s="10">
        <f>事業所一覧!M680</f>
        <v>0</v>
      </c>
      <c r="N19" s="10">
        <f>事業所一覧!N680</f>
        <v>0</v>
      </c>
    </row>
    <row r="20" spans="1:14" ht="30" customHeight="1" x14ac:dyDescent="0.2">
      <c r="A20" s="10" t="str">
        <f>事業所一覧!A681</f>
        <v>2753420286</v>
      </c>
      <c r="B20" s="9" t="str">
        <f>事業所一覧!B681</f>
        <v>ｎｉｃｏチャイルド</v>
      </c>
      <c r="C20" s="10" t="str">
        <f>事業所一覧!C681</f>
        <v>０７２－９７９－７７８５</v>
      </c>
      <c r="D20" s="10" t="str">
        <f>事業所一覧!D681</f>
        <v>０７２－９７９－７７８６</v>
      </c>
      <c r="E20" s="10" t="str">
        <f>事業所一覧!E681</f>
        <v>５８３－００１２</v>
      </c>
      <c r="F20" s="9" t="str">
        <f>事業所一覧!F681</f>
        <v>藤井寺市道明寺二丁目５番13号</v>
      </c>
      <c r="G20" s="9" t="str">
        <f>事業所一覧!G681</f>
        <v>株式会社Ｋｏｋｏｓａｋｕ</v>
      </c>
      <c r="H20" s="10" t="str">
        <f>事業所一覧!H681</f>
        <v>●</v>
      </c>
      <c r="I20" s="10">
        <f>事業所一覧!I681</f>
        <v>10</v>
      </c>
      <c r="J20" s="10">
        <f>事業所一覧!J681</f>
        <v>0</v>
      </c>
      <c r="K20" s="10">
        <f>事業所一覧!K681</f>
        <v>0</v>
      </c>
      <c r="L20" s="10">
        <f>事業所一覧!L681</f>
        <v>0</v>
      </c>
      <c r="M20" s="10">
        <f>事業所一覧!M681</f>
        <v>0</v>
      </c>
      <c r="N20" s="10">
        <f>事業所一覧!N681</f>
        <v>0</v>
      </c>
    </row>
    <row r="21" spans="1:14" ht="30" customHeight="1" x14ac:dyDescent="0.2">
      <c r="A21" s="10" t="str">
        <f>事業所一覧!A682</f>
        <v>2753420294</v>
      </c>
      <c r="B21" s="9" t="str">
        <f>事業所一覧!B682</f>
        <v>ぽんぽこはうすｍａｎｏ</v>
      </c>
      <c r="C21" s="10" t="str">
        <f>事業所一覧!C682</f>
        <v>０７２－９７６－９１３０</v>
      </c>
      <c r="D21" s="10" t="str">
        <f>事業所一覧!D682</f>
        <v>０７２－９７６－９１３１</v>
      </c>
      <c r="E21" s="10" t="str">
        <f>事業所一覧!E682</f>
        <v>583-0035</v>
      </c>
      <c r="F21" s="9" t="str">
        <f>事業所一覧!F682</f>
        <v>藤井寺市北岡一丁目１番４号　田中コンパクトオフィスＡ号室</v>
      </c>
      <c r="G21" s="9" t="str">
        <f>事業所一覧!G682</f>
        <v>株式会社ＰＲＯmessa</v>
      </c>
      <c r="H21" s="10" t="str">
        <f>事業所一覧!H682</f>
        <v>●</v>
      </c>
      <c r="I21" s="10">
        <f>事業所一覧!I682</f>
        <v>10</v>
      </c>
      <c r="J21" s="10">
        <f>事業所一覧!J682</f>
        <v>0</v>
      </c>
      <c r="K21" s="10" t="str">
        <f>事業所一覧!K682</f>
        <v>●</v>
      </c>
      <c r="L21" s="10">
        <f>事業所一覧!L682</f>
        <v>10</v>
      </c>
      <c r="M21" s="10">
        <f>事業所一覧!M682</f>
        <v>0</v>
      </c>
      <c r="N21" s="10">
        <f>事業所一覧!N682</f>
        <v>0</v>
      </c>
    </row>
    <row r="22" spans="1:14" ht="30" customHeight="1" x14ac:dyDescent="0.2">
      <c r="A22" s="10" t="str">
        <f>事業所一覧!A683</f>
        <v>2753420310</v>
      </c>
      <c r="B22" s="9" t="str">
        <f>事業所一覧!B683</f>
        <v>リハこどもひろば　オハナＫＩＤＳ</v>
      </c>
      <c r="C22" s="10" t="str">
        <f>事業所一覧!C683</f>
        <v>０８０－４３９９－３７２９</v>
      </c>
      <c r="D22" s="10">
        <f>事業所一覧!D683</f>
        <v>0</v>
      </c>
      <c r="E22" s="10" t="str">
        <f>事業所一覧!E683</f>
        <v>583-0011</v>
      </c>
      <c r="F22" s="9" t="str">
        <f>事業所一覧!F683</f>
        <v>藤井寺市沢田二丁目８番35号　井関マンション103号</v>
      </c>
      <c r="G22" s="9" t="str">
        <f>事業所一覧!G683</f>
        <v>合同会社ｈａｎａｈａｎａ</v>
      </c>
      <c r="H22" s="10" t="str">
        <f>事業所一覧!H683</f>
        <v>●</v>
      </c>
      <c r="I22" s="10">
        <f>事業所一覧!I683</f>
        <v>10</v>
      </c>
      <c r="J22" s="10">
        <f>事業所一覧!J683</f>
        <v>0</v>
      </c>
      <c r="K22" s="10" t="str">
        <f>事業所一覧!K683</f>
        <v>●</v>
      </c>
      <c r="L22" s="10">
        <f>事業所一覧!L683</f>
        <v>10</v>
      </c>
      <c r="M22" s="10">
        <f>事業所一覧!M683</f>
        <v>0</v>
      </c>
      <c r="N22" s="10">
        <f>事業所一覧!N683</f>
        <v>0</v>
      </c>
    </row>
    <row r="23" spans="1:14" ht="30" customHeight="1" x14ac:dyDescent="0.2">
      <c r="A23" s="10" t="str">
        <f>事業所一覧!A684</f>
        <v>2753420328</v>
      </c>
      <c r="B23" s="9" t="str">
        <f>事業所一覧!B684</f>
        <v>児童発達支援事業所Ｒａｉｎｂｏｗ　Ｒｏｓｅ藤井寺野中</v>
      </c>
      <c r="C23" s="10" t="str">
        <f>事業所一覧!C684</f>
        <v>０７２－９７６－５５０５</v>
      </c>
      <c r="D23" s="10" t="str">
        <f>事業所一覧!D684</f>
        <v>０７２－９７６－５５２６</v>
      </c>
      <c r="E23" s="10" t="str">
        <f>事業所一覧!E684</f>
        <v>583-0014</v>
      </c>
      <c r="F23" s="9" t="str">
        <f>事業所一覧!F684</f>
        <v>藤井寺市野中五丁目13番21号</v>
      </c>
      <c r="G23" s="9" t="str">
        <f>事業所一覧!G684</f>
        <v>社会福祉法人恩徳福祉会</v>
      </c>
      <c r="H23" s="10" t="str">
        <f>事業所一覧!H684</f>
        <v>●</v>
      </c>
      <c r="I23" s="10">
        <f>事業所一覧!I684</f>
        <v>10</v>
      </c>
      <c r="J23" s="10">
        <f>事業所一覧!J684</f>
        <v>0</v>
      </c>
      <c r="K23" s="10">
        <f>事業所一覧!K684</f>
        <v>0</v>
      </c>
      <c r="L23" s="10">
        <f>事業所一覧!L684</f>
        <v>0</v>
      </c>
      <c r="M23" s="10">
        <f>事業所一覧!M684</f>
        <v>0</v>
      </c>
      <c r="N23" s="10">
        <f>事業所一覧!N684</f>
        <v>0</v>
      </c>
    </row>
    <row r="24" spans="1:14" ht="30" customHeight="1" x14ac:dyDescent="0.2">
      <c r="A24" s="10" t="str">
        <f>事業所一覧!A685</f>
        <v>2753420336</v>
      </c>
      <c r="B24" s="9" t="str">
        <f>事業所一覧!B685</f>
        <v>発達支援つむぎ　道明寺ルーム</v>
      </c>
      <c r="C24" s="10" t="str">
        <f>事業所一覧!C685</f>
        <v>072-979-3330</v>
      </c>
      <c r="D24" s="10" t="str">
        <f>事業所一覧!D685</f>
        <v>072-979-3332</v>
      </c>
      <c r="E24" s="10" t="str">
        <f>事業所一覧!E685</f>
        <v>583-0012</v>
      </c>
      <c r="F24" s="9" t="str">
        <f>事業所一覧!F685</f>
        <v>藤井寺市道明寺六丁目16番12号</v>
      </c>
      <c r="G24" s="9" t="str">
        <f>事業所一覧!G685</f>
        <v>社会福祉法人どろんこ会</v>
      </c>
      <c r="H24" s="10" t="str">
        <f>事業所一覧!H685</f>
        <v>●</v>
      </c>
      <c r="I24" s="10">
        <f>事業所一覧!I685</f>
        <v>10</v>
      </c>
      <c r="J24" s="10">
        <f>事業所一覧!J685</f>
        <v>0</v>
      </c>
      <c r="K24" s="10">
        <f>事業所一覧!K685</f>
        <v>0</v>
      </c>
      <c r="L24" s="10">
        <f>事業所一覧!L685</f>
        <v>0</v>
      </c>
      <c r="M24" s="10">
        <f>事業所一覧!M685</f>
        <v>0</v>
      </c>
      <c r="N24" s="10">
        <f>事業所一覧!N685</f>
        <v>0</v>
      </c>
    </row>
  </sheetData>
  <mergeCells count="1">
    <mergeCell ref="H2:N2"/>
  </mergeCells>
  <phoneticPr fontId="2"/>
  <conditionalFormatting sqref="A4:I4 I8:IV8 A9:XFD65526">
    <cfRule type="cellIs" dxfId="34" priority="14" stopIfTrue="1" operator="equal">
      <formula>0</formula>
    </cfRule>
  </conditionalFormatting>
  <conditionalFormatting sqref="J4:IV7 A5:H8">
    <cfRule type="cellIs" dxfId="33" priority="9" stopIfTrue="1" operator="equal">
      <formula>0</formula>
    </cfRule>
  </conditionalFormatting>
  <conditionalFormatting sqref="K1:N1 A1:J3 O1:IV3 K3:N3 I5:I7">
    <cfRule type="cellIs" dxfId="32" priority="16" stopIfTrue="1" operator="equal">
      <formula>0</formula>
    </cfRule>
  </conditionalFormatting>
  <hyperlinks>
    <hyperlink ref="N1" location="市町村一覧!A1" display="市町村一覧に戻る" xr:uid="{00000000-0004-0000-1300-000000000000}"/>
  </hyperlinks>
  <pageMargins left="0.25" right="0.25" top="0.75" bottom="0.75" header="0.3" footer="0.3"/>
  <pageSetup paperSize="9" scale="5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A264"/>
  <sheetViews>
    <sheetView zoomScale="55" zoomScaleNormal="55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3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6" customWidth="1"/>
    <col min="15" max="16384" width="9" style="3"/>
  </cols>
  <sheetData>
    <row r="1" spans="1:53" ht="30" customHeight="1" x14ac:dyDescent="0.2">
      <c r="A1" s="2" t="s">
        <v>108</v>
      </c>
      <c r="N1" s="13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H2" s="143" t="s">
        <v>229</v>
      </c>
      <c r="I2" s="143"/>
      <c r="J2" s="143"/>
      <c r="K2" s="143"/>
      <c r="L2" s="143"/>
      <c r="M2" s="143"/>
      <c r="N2" s="14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1299</v>
      </c>
      <c r="J3" s="8" t="s">
        <v>1366</v>
      </c>
      <c r="K3" s="8" t="s">
        <v>2</v>
      </c>
      <c r="L3" s="8" t="s">
        <v>1299</v>
      </c>
      <c r="M3" s="8" t="s">
        <v>3</v>
      </c>
      <c r="N3" s="8" t="s">
        <v>88</v>
      </c>
    </row>
    <row r="4" spans="1:53" ht="30" customHeight="1" x14ac:dyDescent="0.2">
      <c r="A4" s="10">
        <f>事業所一覧!A686</f>
        <v>2755620024</v>
      </c>
      <c r="B4" s="9" t="s">
        <v>4078</v>
      </c>
      <c r="C4" s="10" t="str">
        <f>事業所一覧!C686</f>
        <v>072-474-9556</v>
      </c>
      <c r="D4" s="10" t="str">
        <f>事業所一覧!D686</f>
        <v>072-474-8556</v>
      </c>
      <c r="E4" s="10" t="str">
        <f>事業所一覧!E686</f>
        <v>590-0505</v>
      </c>
      <c r="F4" s="9" t="str">
        <f>事業所一覧!F686</f>
        <v>泉南市信達大苗代252番地</v>
      </c>
      <c r="G4" s="9" t="str">
        <f>事業所一覧!G686</f>
        <v>特定非営利活動法人地域福祉創造協会ウインク</v>
      </c>
      <c r="H4" s="10" t="s">
        <v>3169</v>
      </c>
      <c r="I4" s="10">
        <v>10</v>
      </c>
      <c r="J4" s="10">
        <f>事業所一覧!J686</f>
        <v>0</v>
      </c>
      <c r="K4" s="10" t="s">
        <v>3169</v>
      </c>
      <c r="L4" s="10">
        <v>10</v>
      </c>
      <c r="M4" s="10">
        <f>事業所一覧!M686</f>
        <v>0</v>
      </c>
      <c r="N4" s="10">
        <f>事業所一覧!N686</f>
        <v>0</v>
      </c>
    </row>
    <row r="5" spans="1:53" ht="30" customHeight="1" x14ac:dyDescent="0.2">
      <c r="A5" s="10">
        <f>事業所一覧!A687</f>
        <v>2755620040</v>
      </c>
      <c r="B5" s="9" t="str">
        <f>事業所一覧!B687</f>
        <v>こころｐｌｕｓ</v>
      </c>
      <c r="C5" s="10" t="str">
        <f>事業所一覧!C687</f>
        <v>072-486-5562</v>
      </c>
      <c r="D5" s="10" t="str">
        <f>事業所一覧!D687</f>
        <v>072-486-5561</v>
      </c>
      <c r="E5" s="10" t="str">
        <f>事業所一覧!E687</f>
        <v>590-0505</v>
      </c>
      <c r="F5" s="9" t="str">
        <f>事業所一覧!F687</f>
        <v>泉南市樽井二丁目21-3</v>
      </c>
      <c r="G5" s="9" t="str">
        <f>事業所一覧!G687</f>
        <v>特定非営利活動法人地域福祉創造協会ウインク</v>
      </c>
      <c r="H5" s="10" t="str">
        <f>事業所一覧!H687</f>
        <v>●</v>
      </c>
      <c r="I5" s="10">
        <f>事業所一覧!I687</f>
        <v>10</v>
      </c>
      <c r="J5" s="10">
        <f>事業所一覧!J687</f>
        <v>0</v>
      </c>
      <c r="K5" s="10" t="str">
        <f>事業所一覧!K687</f>
        <v>●</v>
      </c>
      <c r="L5" s="10">
        <f>事業所一覧!L687</f>
        <v>10</v>
      </c>
      <c r="M5" s="10">
        <f>事業所一覧!M687</f>
        <v>0</v>
      </c>
      <c r="N5" s="10">
        <f>事業所一覧!N687</f>
        <v>0</v>
      </c>
    </row>
    <row r="6" spans="1:53" ht="30" customHeight="1" x14ac:dyDescent="0.2">
      <c r="A6" s="10">
        <f>事業所一覧!A688</f>
        <v>2755620065</v>
      </c>
      <c r="B6" s="9" t="str">
        <f>事業所一覧!B688</f>
        <v>デイセンターわくわく</v>
      </c>
      <c r="C6" s="10" t="str">
        <f>事業所一覧!C688</f>
        <v>072-483-3082</v>
      </c>
      <c r="D6" s="10" t="str">
        <f>事業所一覧!D688</f>
        <v>072-483-9553</v>
      </c>
      <c r="E6" s="10" t="str">
        <f>事業所一覧!E688</f>
        <v>590-0504</v>
      </c>
      <c r="F6" s="9" t="str">
        <f>事業所一覧!F688</f>
        <v>泉南市信達市場1222番地12</v>
      </c>
      <c r="G6" s="9" t="str">
        <f>事業所一覧!G688</f>
        <v>社会福祉法人いずみ野福祉会</v>
      </c>
      <c r="H6" s="10">
        <f>事業所一覧!H688</f>
        <v>0</v>
      </c>
      <c r="I6" s="10">
        <f>事業所一覧!I688</f>
        <v>0</v>
      </c>
      <c r="J6" s="10">
        <f>事業所一覧!J688</f>
        <v>0</v>
      </c>
      <c r="K6" s="10" t="str">
        <f>事業所一覧!K688</f>
        <v>●</v>
      </c>
      <c r="L6" s="10">
        <f>事業所一覧!L688</f>
        <v>10</v>
      </c>
      <c r="M6" s="10">
        <f>事業所一覧!M688</f>
        <v>0</v>
      </c>
      <c r="N6" s="10">
        <f>事業所一覧!N688</f>
        <v>0</v>
      </c>
    </row>
    <row r="7" spans="1:53" ht="30" customHeight="1" x14ac:dyDescent="0.2">
      <c r="A7" s="10">
        <f>事業所一覧!A689</f>
        <v>2755620073</v>
      </c>
      <c r="B7" s="9" t="str">
        <f>事業所一覧!B689</f>
        <v>こころPal</v>
      </c>
      <c r="C7" s="10" t="str">
        <f>事業所一覧!C689</f>
        <v>072-483-5568</v>
      </c>
      <c r="D7" s="10" t="str">
        <f>事業所一覧!D689</f>
        <v>072-483-5569</v>
      </c>
      <c r="E7" s="10" t="str">
        <f>事業所一覧!E689</f>
        <v>590-0505</v>
      </c>
      <c r="F7" s="9" t="str">
        <f>事業所一覧!F689</f>
        <v>泉南市信達大苗代249番地</v>
      </c>
      <c r="G7" s="9" t="str">
        <f>事業所一覧!G689</f>
        <v>特定非営利活動法人地域福祉創造協会ウインク</v>
      </c>
      <c r="H7" s="10">
        <f>事業所一覧!H689</f>
        <v>0</v>
      </c>
      <c r="I7" s="10">
        <f>事業所一覧!I689</f>
        <v>0</v>
      </c>
      <c r="J7" s="10">
        <f>事業所一覧!J689</f>
        <v>0</v>
      </c>
      <c r="K7" s="10" t="str">
        <f>事業所一覧!K689</f>
        <v>●</v>
      </c>
      <c r="L7" s="10">
        <f>事業所一覧!L689</f>
        <v>10</v>
      </c>
      <c r="M7" s="10">
        <f>事業所一覧!M689</f>
        <v>0</v>
      </c>
      <c r="N7" s="10">
        <f>事業所一覧!N689</f>
        <v>0</v>
      </c>
    </row>
    <row r="8" spans="1:53" ht="30" customHeight="1" x14ac:dyDescent="0.2">
      <c r="A8" s="10">
        <f>事業所一覧!A690</f>
        <v>2755620081</v>
      </c>
      <c r="B8" s="9" t="str">
        <f>事業所一覧!B690</f>
        <v>オーパ</v>
      </c>
      <c r="C8" s="10" t="str">
        <f>事業所一覧!C690</f>
        <v>072-483-0817</v>
      </c>
      <c r="D8" s="10" t="str">
        <f>事業所一覧!D690</f>
        <v>072-483-0818</v>
      </c>
      <c r="E8" s="10" t="str">
        <f>事業所一覧!E690</f>
        <v>590-0522</v>
      </c>
      <c r="F8" s="9" t="str">
        <f>事業所一覧!F690</f>
        <v>泉南市信達牧野164番地４</v>
      </c>
      <c r="G8" s="9" t="str">
        <f>事業所一覧!G690</f>
        <v>株式会社ＧＥＮ</v>
      </c>
      <c r="H8" s="10">
        <f>事業所一覧!H690</f>
        <v>0</v>
      </c>
      <c r="I8" s="10">
        <f>事業所一覧!I690</f>
        <v>0</v>
      </c>
      <c r="J8" s="10">
        <f>事業所一覧!J690</f>
        <v>0</v>
      </c>
      <c r="K8" s="10" t="str">
        <f>事業所一覧!K690</f>
        <v>●</v>
      </c>
      <c r="L8" s="10">
        <f>事業所一覧!L690</f>
        <v>10</v>
      </c>
      <c r="M8" s="10">
        <f>事業所一覧!M690</f>
        <v>0</v>
      </c>
      <c r="N8" s="10">
        <f>事業所一覧!N690</f>
        <v>0</v>
      </c>
    </row>
    <row r="9" spans="1:53" ht="30" customHeight="1" x14ac:dyDescent="0.2">
      <c r="A9" s="10">
        <f>事業所一覧!A691</f>
        <v>2755620099</v>
      </c>
      <c r="B9" s="9" t="str">
        <f>事業所一覧!B691</f>
        <v>サクラッコ</v>
      </c>
      <c r="C9" s="10" t="str">
        <f>事業所一覧!C691</f>
        <v>072-415-4879</v>
      </c>
      <c r="D9" s="10" t="str">
        <f>事業所一覧!D691</f>
        <v>072-415-2686</v>
      </c>
      <c r="E9" s="10" t="str">
        <f>事業所一覧!E691</f>
        <v>590-0503</v>
      </c>
      <c r="F9" s="9" t="str">
        <f>事業所一覧!F691</f>
        <v>泉南市新家1495番地の１</v>
      </c>
      <c r="G9" s="9" t="str">
        <f>事業所一覧!G691</f>
        <v>社会福祉法人桜花会</v>
      </c>
      <c r="H9" s="10">
        <f>事業所一覧!H691</f>
        <v>0</v>
      </c>
      <c r="I9" s="10">
        <f>事業所一覧!I691</f>
        <v>0</v>
      </c>
      <c r="J9" s="10">
        <f>事業所一覧!J691</f>
        <v>0</v>
      </c>
      <c r="K9" s="10" t="str">
        <f>事業所一覧!K691</f>
        <v>●</v>
      </c>
      <c r="L9" s="10">
        <f>事業所一覧!L691</f>
        <v>10</v>
      </c>
      <c r="M9" s="10">
        <f>事業所一覧!M691</f>
        <v>0</v>
      </c>
      <c r="N9" s="10">
        <f>事業所一覧!N691</f>
        <v>0</v>
      </c>
    </row>
    <row r="10" spans="1:53" ht="30" customHeight="1" x14ac:dyDescent="0.2">
      <c r="A10" s="10">
        <f>事業所一覧!A692</f>
        <v>2755620107</v>
      </c>
      <c r="B10" s="9" t="str">
        <f>事業所一覧!B692</f>
        <v>せんなんケアキッズ</v>
      </c>
      <c r="C10" s="10" t="str">
        <f>事業所一覧!C692</f>
        <v>072-480-6333</v>
      </c>
      <c r="D10" s="10" t="str">
        <f>事業所一覧!D692</f>
        <v>072-480-6332</v>
      </c>
      <c r="E10" s="10" t="str">
        <f>事業所一覧!E692</f>
        <v>590-0522</v>
      </c>
      <c r="F10" s="9" t="str">
        <f>事業所一覧!F692</f>
        <v>泉南市信達牧野934番地</v>
      </c>
      <c r="G10" s="9" t="str">
        <f>事業所一覧!G692</f>
        <v>デイキッズ株式会社</v>
      </c>
      <c r="H10" s="10" t="str">
        <f>事業所一覧!H692</f>
        <v>●</v>
      </c>
      <c r="I10" s="10">
        <f>事業所一覧!I692</f>
        <v>10</v>
      </c>
      <c r="J10" s="10">
        <f>事業所一覧!J692</f>
        <v>0</v>
      </c>
      <c r="K10" s="10" t="str">
        <f>事業所一覧!K692</f>
        <v>●</v>
      </c>
      <c r="L10" s="10">
        <f>事業所一覧!L692</f>
        <v>10</v>
      </c>
      <c r="M10" s="10" t="str">
        <f>事業所一覧!M692</f>
        <v>●</v>
      </c>
      <c r="N10" s="10">
        <f>事業所一覧!N692</f>
        <v>0</v>
      </c>
    </row>
    <row r="11" spans="1:53" ht="30" customHeight="1" x14ac:dyDescent="0.2">
      <c r="A11" s="10">
        <f>事業所一覧!A693</f>
        <v>2755620115</v>
      </c>
      <c r="B11" s="9" t="str">
        <f>事業所一覧!B693</f>
        <v>オーパ・サード</v>
      </c>
      <c r="C11" s="10" t="str">
        <f>事業所一覧!C693</f>
        <v>072-483-0812</v>
      </c>
      <c r="D11" s="10" t="str">
        <f>事業所一覧!D693</f>
        <v>072-483-0813</v>
      </c>
      <c r="E11" s="10" t="str">
        <f>事業所一覧!E693</f>
        <v>590-0522</v>
      </c>
      <c r="F11" s="9" t="str">
        <f>事業所一覧!F693</f>
        <v>泉南市信達牧野164番地１</v>
      </c>
      <c r="G11" s="9" t="str">
        <f>事業所一覧!G693</f>
        <v>株式会社ＧＥＮ</v>
      </c>
      <c r="H11" s="10">
        <f>事業所一覧!H693</f>
        <v>0</v>
      </c>
      <c r="I11" s="10">
        <f>事業所一覧!I693</f>
        <v>0</v>
      </c>
      <c r="J11" s="10">
        <f>事業所一覧!J693</f>
        <v>0</v>
      </c>
      <c r="K11" s="10" t="str">
        <f>事業所一覧!K693</f>
        <v>●</v>
      </c>
      <c r="L11" s="10">
        <f>事業所一覧!L693</f>
        <v>10</v>
      </c>
      <c r="M11" s="10">
        <f>事業所一覧!M693</f>
        <v>0</v>
      </c>
      <c r="N11" s="10">
        <f>事業所一覧!N693</f>
        <v>0</v>
      </c>
    </row>
    <row r="12" spans="1:53" ht="30" customHeight="1" x14ac:dyDescent="0.2">
      <c r="A12" s="10">
        <f>事業所一覧!A694</f>
        <v>2755620131</v>
      </c>
      <c r="B12" s="9" t="str">
        <f>事業所一覧!B694</f>
        <v>オーパ・セカンド</v>
      </c>
      <c r="C12" s="10" t="str">
        <f>事業所一覧!C694</f>
        <v>072-479-7775</v>
      </c>
      <c r="D12" s="10" t="str">
        <f>事業所一覧!D694</f>
        <v>072-479-7778</v>
      </c>
      <c r="E12" s="10" t="str">
        <f>事業所一覧!E694</f>
        <v>590-0522</v>
      </c>
      <c r="F12" s="9" t="str">
        <f>事業所一覧!F694</f>
        <v>泉南市信達牧野167番地１向井ビル２階</v>
      </c>
      <c r="G12" s="9" t="str">
        <f>事業所一覧!G694</f>
        <v>株式会社ＧＥＮ</v>
      </c>
      <c r="H12" s="10">
        <f>事業所一覧!H694</f>
        <v>0</v>
      </c>
      <c r="I12" s="10">
        <f>事業所一覧!I694</f>
        <v>0</v>
      </c>
      <c r="J12" s="10">
        <f>事業所一覧!J694</f>
        <v>0</v>
      </c>
      <c r="K12" s="10" t="str">
        <f>事業所一覧!K694</f>
        <v>●</v>
      </c>
      <c r="L12" s="10">
        <f>事業所一覧!L694</f>
        <v>10</v>
      </c>
      <c r="M12" s="10">
        <f>事業所一覧!M694</f>
        <v>0</v>
      </c>
      <c r="N12" s="10">
        <f>事業所一覧!N694</f>
        <v>0</v>
      </c>
    </row>
    <row r="13" spans="1:53" ht="30" customHeight="1" x14ac:dyDescent="0.2">
      <c r="A13" s="10">
        <f>事業所一覧!A695</f>
        <v>2755620149</v>
      </c>
      <c r="B13" s="9" t="str">
        <f>事業所一覧!B695</f>
        <v>いいねせんなん</v>
      </c>
      <c r="C13" s="10" t="str">
        <f>事業所一覧!C695</f>
        <v>072-484-1171</v>
      </c>
      <c r="D13" s="10" t="str">
        <f>事業所一覧!D695</f>
        <v>072-484-1172</v>
      </c>
      <c r="E13" s="10" t="str">
        <f>事業所一覧!E695</f>
        <v>590-0521</v>
      </c>
      <c r="F13" s="9" t="str">
        <f>事業所一覧!F695</f>
        <v>泉南市樽井二丁目17番６号</v>
      </c>
      <c r="G13" s="9" t="str">
        <f>事業所一覧!G695</f>
        <v>いいね合同会社</v>
      </c>
      <c r="H13" s="10" t="str">
        <f>事業所一覧!H695</f>
        <v>●</v>
      </c>
      <c r="I13" s="10">
        <f>事業所一覧!I695</f>
        <v>10</v>
      </c>
      <c r="J13" s="10">
        <f>事業所一覧!J695</f>
        <v>0</v>
      </c>
      <c r="K13" s="10" t="str">
        <f>事業所一覧!K695</f>
        <v>●</v>
      </c>
      <c r="L13" s="10">
        <f>事業所一覧!L695</f>
        <v>10</v>
      </c>
      <c r="M13" s="10">
        <f>事業所一覧!M695</f>
        <v>0</v>
      </c>
      <c r="N13" s="10">
        <f>事業所一覧!N695</f>
        <v>0</v>
      </c>
    </row>
    <row r="14" spans="1:53" ht="30" customHeight="1" x14ac:dyDescent="0.2">
      <c r="A14" s="10">
        <f>事業所一覧!A696</f>
        <v>2755620156</v>
      </c>
      <c r="B14" s="9" t="str">
        <f>事業所一覧!B696</f>
        <v>オーパ・アスリートクラブ</v>
      </c>
      <c r="C14" s="10" t="str">
        <f>事業所一覧!C696</f>
        <v>072-482-8080</v>
      </c>
      <c r="D14" s="10" t="str">
        <f>事業所一覧!D696</f>
        <v>072-482-8081</v>
      </c>
      <c r="E14" s="10" t="str">
        <f>事業所一覧!E696</f>
        <v>590-0504</v>
      </c>
      <c r="F14" s="9" t="str">
        <f>事業所一覧!F696</f>
        <v>泉南市信達市場1014番地１</v>
      </c>
      <c r="G14" s="9" t="str">
        <f>事業所一覧!G696</f>
        <v>株式会社ＧＥＮ</v>
      </c>
      <c r="H14" s="10">
        <f>事業所一覧!H696</f>
        <v>0</v>
      </c>
      <c r="I14" s="10">
        <f>事業所一覧!I696</f>
        <v>0</v>
      </c>
      <c r="J14" s="10">
        <f>事業所一覧!J696</f>
        <v>0</v>
      </c>
      <c r="K14" s="10" t="str">
        <f>事業所一覧!K696</f>
        <v>●</v>
      </c>
      <c r="L14" s="10">
        <f>事業所一覧!L696</f>
        <v>10</v>
      </c>
      <c r="M14" s="10">
        <f>事業所一覧!M696</f>
        <v>0</v>
      </c>
      <c r="N14" s="10">
        <f>事業所一覧!N696</f>
        <v>0</v>
      </c>
    </row>
    <row r="15" spans="1:53" ht="30" customHeight="1" x14ac:dyDescent="0.2">
      <c r="A15" s="10">
        <f>事業所一覧!A697</f>
        <v>2755620164</v>
      </c>
      <c r="B15" s="9" t="str">
        <f>事業所一覧!B697</f>
        <v>きりんせんなん</v>
      </c>
      <c r="C15" s="10" t="str">
        <f>事業所一覧!C697</f>
        <v>072-457-5600</v>
      </c>
      <c r="D15" s="10" t="str">
        <f>事業所一覧!D697</f>
        <v>072-457-4003</v>
      </c>
      <c r="E15" s="10" t="str">
        <f>事業所一覧!E697</f>
        <v>590-0526</v>
      </c>
      <c r="F15" s="9" t="str">
        <f>事業所一覧!F697</f>
        <v>泉南市男里二丁目231番地の３</v>
      </c>
      <c r="G15" s="9" t="str">
        <f>事業所一覧!G697</f>
        <v>特定非営利活動法人フォレスト</v>
      </c>
      <c r="H15" s="10">
        <f>事業所一覧!H697</f>
        <v>0</v>
      </c>
      <c r="I15" s="10">
        <f>事業所一覧!I697</f>
        <v>0</v>
      </c>
      <c r="J15" s="10">
        <f>事業所一覧!J697</f>
        <v>0</v>
      </c>
      <c r="K15" s="10" t="str">
        <f>事業所一覧!K697</f>
        <v>●</v>
      </c>
      <c r="L15" s="10">
        <f>事業所一覧!L697</f>
        <v>10</v>
      </c>
      <c r="M15" s="10">
        <f>事業所一覧!M697</f>
        <v>0</v>
      </c>
      <c r="N15" s="10">
        <f>事業所一覧!N697</f>
        <v>0</v>
      </c>
    </row>
    <row r="16" spans="1:53" ht="30" customHeight="1" x14ac:dyDescent="0.2">
      <c r="A16" s="10">
        <f>事業所一覧!A698</f>
        <v>2755620172</v>
      </c>
      <c r="B16" s="9" t="str">
        <f>事業所一覧!B698</f>
        <v>進学と就職支援あなたが宝モノ泉南兎田教室</v>
      </c>
      <c r="C16" s="10" t="str">
        <f>事業所一覧!C698</f>
        <v>072-465-6555</v>
      </c>
      <c r="D16" s="10" t="str">
        <f>事業所一覧!D698</f>
        <v>072-465-6556</v>
      </c>
      <c r="E16" s="10" t="str">
        <f>事業所一覧!E698</f>
        <v>590-0501</v>
      </c>
      <c r="F16" s="9" t="str">
        <f>事業所一覧!F698</f>
        <v>泉南市兎田1103番地19</v>
      </c>
      <c r="G16" s="9" t="str">
        <f>事業所一覧!G698</f>
        <v>株式会社いのちの木</v>
      </c>
      <c r="H16" s="10" t="str">
        <f>事業所一覧!H698</f>
        <v>●</v>
      </c>
      <c r="I16" s="10">
        <f>事業所一覧!I698</f>
        <v>10</v>
      </c>
      <c r="J16" s="10">
        <f>事業所一覧!J698</f>
        <v>0</v>
      </c>
      <c r="K16" s="10" t="str">
        <f>事業所一覧!K698</f>
        <v>●</v>
      </c>
      <c r="L16" s="10">
        <f>事業所一覧!L698</f>
        <v>10</v>
      </c>
      <c r="M16" s="10">
        <f>事業所一覧!M698</f>
        <v>0</v>
      </c>
      <c r="N16" s="10">
        <f>事業所一覧!N698</f>
        <v>0</v>
      </c>
    </row>
    <row r="17" spans="1:14" ht="30" customHeight="1" x14ac:dyDescent="0.2">
      <c r="A17" s="10">
        <f>事業所一覧!A699</f>
        <v>2755620180</v>
      </c>
      <c r="B17" s="9" t="str">
        <f>事業所一覧!B699</f>
        <v>オーパ・ネクスト</v>
      </c>
      <c r="C17" s="10" t="str">
        <f>事業所一覧!C699</f>
        <v>072-479-8380</v>
      </c>
      <c r="D17" s="10" t="str">
        <f>事業所一覧!D699</f>
        <v>072-479-8381</v>
      </c>
      <c r="E17" s="10" t="str">
        <f>事業所一覧!E699</f>
        <v>590-0522</v>
      </c>
      <c r="F17" s="9" t="str">
        <f>事業所一覧!F699</f>
        <v>泉南市信達牧野584番地２　川口店舗２階</v>
      </c>
      <c r="G17" s="9" t="str">
        <f>事業所一覧!G699</f>
        <v>株式会社GEN</v>
      </c>
      <c r="H17" s="10">
        <f>事業所一覧!H699</f>
        <v>0</v>
      </c>
      <c r="I17" s="10">
        <f>事業所一覧!I699</f>
        <v>0</v>
      </c>
      <c r="J17" s="10">
        <f>事業所一覧!J699</f>
        <v>0</v>
      </c>
      <c r="K17" s="10" t="str">
        <f>事業所一覧!K699</f>
        <v>●</v>
      </c>
      <c r="L17" s="10">
        <f>事業所一覧!L699</f>
        <v>10</v>
      </c>
      <c r="M17" s="10">
        <f>事業所一覧!M699</f>
        <v>0</v>
      </c>
      <c r="N17" s="10">
        <f>事業所一覧!N699</f>
        <v>0</v>
      </c>
    </row>
    <row r="18" spans="1:14" ht="30" customHeight="1" x14ac:dyDescent="0.2">
      <c r="A18" s="10">
        <f>事業所一覧!A700</f>
        <v>2755620198</v>
      </c>
      <c r="B18" s="9" t="str">
        <f>事業所一覧!B700</f>
        <v>児童発達支援・放課後等デイサービス　プレグラ</v>
      </c>
      <c r="C18" s="10" t="str">
        <f>事業所一覧!C700</f>
        <v>072-480-5166</v>
      </c>
      <c r="D18" s="10" t="str">
        <f>事業所一覧!D700</f>
        <v>072-480-5167</v>
      </c>
      <c r="E18" s="10" t="str">
        <f>事業所一覧!E700</f>
        <v>590-0521</v>
      </c>
      <c r="F18" s="9" t="str">
        <f>事業所一覧!F700</f>
        <v>泉南市樽井六丁目３番７号貸店舗２階</v>
      </c>
      <c r="G18" s="9" t="str">
        <f>事業所一覧!G700</f>
        <v>合同会社ＳＥＷ</v>
      </c>
      <c r="H18" s="10" t="str">
        <f>事業所一覧!H700</f>
        <v>●</v>
      </c>
      <c r="I18" s="10">
        <f>事業所一覧!I700</f>
        <v>10</v>
      </c>
      <c r="J18" s="10">
        <f>事業所一覧!J700</f>
        <v>0</v>
      </c>
      <c r="K18" s="10" t="str">
        <f>事業所一覧!K700</f>
        <v>●</v>
      </c>
      <c r="L18" s="10">
        <f>事業所一覧!L700</f>
        <v>10</v>
      </c>
      <c r="M18" s="10">
        <f>事業所一覧!M700</f>
        <v>0</v>
      </c>
      <c r="N18" s="10">
        <f>事業所一覧!N700</f>
        <v>0</v>
      </c>
    </row>
    <row r="19" spans="1:14" ht="30" customHeight="1" x14ac:dyDescent="0.2">
      <c r="A19" s="10" t="str">
        <f>事業所一覧!A701</f>
        <v>2755620206</v>
      </c>
      <c r="B19" s="9" t="str">
        <f>事業所一覧!B701</f>
        <v>オーパ・アスリートクラブチャレンジ</v>
      </c>
      <c r="C19" s="10" t="str">
        <f>事業所一覧!C701</f>
        <v>072-479-7775</v>
      </c>
      <c r="D19" s="10" t="str">
        <f>事業所一覧!D701</f>
        <v>072-479-7778</v>
      </c>
      <c r="E19" s="10" t="str">
        <f>事業所一覧!E701</f>
        <v>590-0504</v>
      </c>
      <c r="F19" s="9" t="str">
        <f>事業所一覧!F701</f>
        <v>泉南市信達市場255番地1</v>
      </c>
      <c r="G19" s="9" t="str">
        <f>事業所一覧!G701</f>
        <v>株式会社ＧＥＮ</v>
      </c>
      <c r="H19" s="10">
        <f>事業所一覧!H701</f>
        <v>0</v>
      </c>
      <c r="I19" s="10">
        <f>事業所一覧!I701</f>
        <v>0</v>
      </c>
      <c r="J19" s="10">
        <f>事業所一覧!J701</f>
        <v>0</v>
      </c>
      <c r="K19" s="10" t="str">
        <f>事業所一覧!K701</f>
        <v>●</v>
      </c>
      <c r="L19" s="10">
        <f>事業所一覧!L701</f>
        <v>10</v>
      </c>
      <c r="M19" s="10">
        <f>事業所一覧!M701</f>
        <v>0</v>
      </c>
      <c r="N19" s="10">
        <f>事業所一覧!N701</f>
        <v>0</v>
      </c>
    </row>
    <row r="20" spans="1:14" ht="30" customHeight="1" x14ac:dyDescent="0.2">
      <c r="A20" s="10" t="str">
        <f>事業所一覧!A702</f>
        <v>2755620222</v>
      </c>
      <c r="B20" s="9" t="str">
        <f>事業所一覧!B702</f>
        <v>児童発達支援・放課後等デイサービスＴａｎｔｏ</v>
      </c>
      <c r="C20" s="10" t="str">
        <f>事業所一覧!C702</f>
        <v>072-483-2447</v>
      </c>
      <c r="D20" s="10" t="str">
        <f>事業所一覧!D702</f>
        <v>072-483-2447</v>
      </c>
      <c r="E20" s="10" t="str">
        <f>事業所一覧!E702</f>
        <v>590-0531</v>
      </c>
      <c r="F20" s="9" t="str">
        <f>事業所一覧!F702</f>
        <v>泉南市岡田五丁目25番11号</v>
      </c>
      <c r="G20" s="9" t="str">
        <f>事業所一覧!G702</f>
        <v>社会福祉法人ルンビニ園</v>
      </c>
      <c r="H20" s="10" t="str">
        <f>事業所一覧!H702</f>
        <v>●</v>
      </c>
      <c r="I20" s="10">
        <f>事業所一覧!I702</f>
        <v>10</v>
      </c>
      <c r="J20" s="10">
        <f>事業所一覧!J702</f>
        <v>0</v>
      </c>
      <c r="K20" s="10" t="str">
        <f>事業所一覧!K702</f>
        <v>●</v>
      </c>
      <c r="L20" s="10">
        <f>事業所一覧!L702</f>
        <v>10</v>
      </c>
      <c r="M20" s="10" t="str">
        <f>事業所一覧!M702</f>
        <v>●</v>
      </c>
      <c r="N20" s="10">
        <f>事業所一覧!N702</f>
        <v>0</v>
      </c>
    </row>
    <row r="21" spans="1:14" ht="30" customHeight="1" x14ac:dyDescent="0.2">
      <c r="A21" s="10" t="str">
        <f>事業所一覧!A703</f>
        <v>2755620230</v>
      </c>
      <c r="B21" s="9" t="str">
        <f>事業所一覧!B703</f>
        <v>児童発達支援・放課後等デイサービス　遊</v>
      </c>
      <c r="C21" s="10" t="str">
        <f>事業所一覧!C703</f>
        <v>090-5166-6409</v>
      </c>
      <c r="D21" s="10">
        <f>事業所一覧!D703</f>
        <v>0</v>
      </c>
      <c r="E21" s="10" t="str">
        <f>事業所一覧!E703</f>
        <v>590-0503</v>
      </c>
      <c r="F21" s="9" t="str">
        <f>事業所一覧!F703</f>
        <v>泉南市新家4442-10</v>
      </c>
      <c r="G21" s="9" t="str">
        <f>事業所一覧!G703</f>
        <v>合同会社Ｍ＆Ｙ</v>
      </c>
      <c r="H21" s="10" t="str">
        <f>事業所一覧!H703</f>
        <v>●</v>
      </c>
      <c r="I21" s="10">
        <f>事業所一覧!I703</f>
        <v>10</v>
      </c>
      <c r="J21" s="10">
        <f>事業所一覧!J703</f>
        <v>0</v>
      </c>
      <c r="K21" s="10" t="str">
        <f>事業所一覧!K703</f>
        <v>●</v>
      </c>
      <c r="L21" s="10">
        <f>事業所一覧!L703</f>
        <v>10</v>
      </c>
      <c r="M21" s="10" t="str">
        <f>事業所一覧!M703</f>
        <v>●</v>
      </c>
      <c r="N21" s="10">
        <f>事業所一覧!N703</f>
        <v>0</v>
      </c>
    </row>
    <row r="22" spans="1:14" ht="30" customHeight="1" x14ac:dyDescent="0.2">
      <c r="A22" s="10" t="str">
        <f>事業所一覧!A704</f>
        <v>2755620248</v>
      </c>
      <c r="B22" s="9" t="str">
        <f>事業所一覧!B704</f>
        <v>ハピスポ泉南</v>
      </c>
      <c r="C22" s="10" t="str">
        <f>事業所一覧!C704</f>
        <v>０７２－４８２－８００８</v>
      </c>
      <c r="D22" s="10" t="str">
        <f>事業所一覧!D704</f>
        <v>０７２－４８２－８０８８</v>
      </c>
      <c r="E22" s="10" t="str">
        <f>事業所一覧!E704</f>
        <v>５９０－０５２２</v>
      </c>
      <c r="F22" s="9" t="str">
        <f>事業所一覧!F704</f>
        <v>泉南市信達牧野509番地の１</v>
      </c>
      <c r="G22" s="9" t="str">
        <f>事業所一覧!G704</f>
        <v>社会福祉法人北野福祉会</v>
      </c>
      <c r="H22" s="10">
        <f>事業所一覧!H704</f>
        <v>0</v>
      </c>
      <c r="I22" s="10">
        <f>事業所一覧!I704</f>
        <v>0</v>
      </c>
      <c r="J22" s="10">
        <f>事業所一覧!J704</f>
        <v>0</v>
      </c>
      <c r="K22" s="10" t="str">
        <f>事業所一覧!K704</f>
        <v>●</v>
      </c>
      <c r="L22" s="10">
        <f>事業所一覧!L704</f>
        <v>10</v>
      </c>
      <c r="M22" s="10">
        <f>事業所一覧!M704</f>
        <v>0</v>
      </c>
      <c r="N22" s="10">
        <f>事業所一覧!N704</f>
        <v>0</v>
      </c>
    </row>
    <row r="23" spans="1:14" ht="30" customHeight="1" x14ac:dyDescent="0.2">
      <c r="A23" s="10" t="str">
        <f>事業所一覧!A705</f>
        <v>2755620255</v>
      </c>
      <c r="B23" s="9" t="str">
        <f>事業所一覧!B705</f>
        <v>児童発達支援　放課後等デイサービス　遊ｓｅｃｏｎｄ</v>
      </c>
      <c r="C23" s="10" t="str">
        <f>事業所一覧!C705</f>
        <v>090-5166-6409</v>
      </c>
      <c r="D23" s="10">
        <f>事業所一覧!D705</f>
        <v>0</v>
      </c>
      <c r="E23" s="10" t="str">
        <f>事業所一覧!E705</f>
        <v>590-0504</v>
      </c>
      <c r="F23" s="9" t="str">
        <f>事業所一覧!F705</f>
        <v>泉南市信達市場2081</v>
      </c>
      <c r="G23" s="9" t="str">
        <f>事業所一覧!G705</f>
        <v>合同会社Ｍ＆Ｙ</v>
      </c>
      <c r="H23" s="10" t="str">
        <f>事業所一覧!H705</f>
        <v>●</v>
      </c>
      <c r="I23" s="10">
        <f>事業所一覧!I705</f>
        <v>10</v>
      </c>
      <c r="J23" s="10">
        <f>事業所一覧!J705</f>
        <v>0</v>
      </c>
      <c r="K23" s="10" t="str">
        <f>事業所一覧!K705</f>
        <v>●</v>
      </c>
      <c r="L23" s="10">
        <f>事業所一覧!L705</f>
        <v>10</v>
      </c>
      <c r="M23" s="10" t="str">
        <f>事業所一覧!M705</f>
        <v>●</v>
      </c>
      <c r="N23" s="10">
        <f>事業所一覧!N705</f>
        <v>0</v>
      </c>
    </row>
    <row r="24" spans="1:14" ht="30" customHeight="1" x14ac:dyDescent="0.2">
      <c r="A24" s="10" t="str">
        <f>事業所一覧!A706</f>
        <v>2755620263</v>
      </c>
      <c r="B24" s="9" t="str">
        <f>事業所一覧!B706</f>
        <v>プレグラ男里</v>
      </c>
      <c r="C24" s="10" t="str">
        <f>事業所一覧!C706</f>
        <v>０８０－４７２６－５９２１</v>
      </c>
      <c r="D24" s="10">
        <f>事業所一覧!D706</f>
        <v>0</v>
      </c>
      <c r="E24" s="10" t="str">
        <f>事業所一覧!E706</f>
        <v>590-0526</v>
      </c>
      <c r="F24" s="9" t="str">
        <f>事業所一覧!F706</f>
        <v>泉南市男里四丁目７－11　プチメゾンＲｉｎｋｕ101号室</v>
      </c>
      <c r="G24" s="9" t="str">
        <f>事業所一覧!G706</f>
        <v>合同会社ＳＥＷ</v>
      </c>
      <c r="H24" s="10">
        <f>事業所一覧!H706</f>
        <v>0</v>
      </c>
      <c r="I24" s="10">
        <f>事業所一覧!I706</f>
        <v>0</v>
      </c>
      <c r="J24" s="10">
        <f>事業所一覧!J706</f>
        <v>0</v>
      </c>
      <c r="K24" s="10" t="str">
        <f>事業所一覧!K706</f>
        <v>●</v>
      </c>
      <c r="L24" s="10">
        <f>事業所一覧!L706</f>
        <v>10</v>
      </c>
      <c r="M24" s="10">
        <f>事業所一覧!M706</f>
        <v>0</v>
      </c>
      <c r="N24" s="10">
        <f>事業所一覧!N706</f>
        <v>0</v>
      </c>
    </row>
    <row r="25" spans="1:14" ht="30" customHeight="1" x14ac:dyDescent="0.2">
      <c r="A25" s="10" t="str">
        <f>事業所一覧!A707</f>
        <v>2755620271</v>
      </c>
      <c r="B25" s="9" t="str">
        <f>事業所一覧!B707</f>
        <v>オーパ・ステップ</v>
      </c>
      <c r="C25" s="10" t="str">
        <f>事業所一覧!C707</f>
        <v>072-483-0817</v>
      </c>
      <c r="D25" s="10" t="str">
        <f>事業所一覧!D707</f>
        <v>072-483-0818</v>
      </c>
      <c r="E25" s="10" t="str">
        <f>事業所一覧!E707</f>
        <v>５９０－０５２２</v>
      </c>
      <c r="F25" s="9" t="str">
        <f>事業所一覧!F707</f>
        <v>泉南市信達牧野325番地　シャイニーカジモト102号</v>
      </c>
      <c r="G25" s="9" t="str">
        <f>事業所一覧!G707</f>
        <v>株式会社ＧＥＮ</v>
      </c>
      <c r="H25" s="10" t="str">
        <f>事業所一覧!H707</f>
        <v>●</v>
      </c>
      <c r="I25" s="10">
        <f>事業所一覧!I707</f>
        <v>10</v>
      </c>
      <c r="J25" s="10">
        <f>事業所一覧!J707</f>
        <v>0</v>
      </c>
      <c r="K25" s="10" t="str">
        <f>事業所一覧!K707</f>
        <v>●</v>
      </c>
      <c r="L25" s="10">
        <f>事業所一覧!L707</f>
        <v>10</v>
      </c>
      <c r="M25" s="10" t="str">
        <f>事業所一覧!M707</f>
        <v>●</v>
      </c>
      <c r="N25" s="10">
        <f>事業所一覧!N707</f>
        <v>0</v>
      </c>
    </row>
    <row r="26" spans="1:14" ht="30" customHeight="1" x14ac:dyDescent="0.2">
      <c r="A26" s="10">
        <f>事業所一覧!A708</f>
        <v>2755620289</v>
      </c>
      <c r="B26" s="9" t="str">
        <f>事業所一覧!B708</f>
        <v>みらいえみふるキッズ　児童発達支援・放課後等デイサービス</v>
      </c>
      <c r="C26" s="10" t="str">
        <f>事業所一覧!C708</f>
        <v>072-480-0305</v>
      </c>
      <c r="D26" s="10" t="str">
        <f>事業所一覧!D708</f>
        <v>072-480-0308</v>
      </c>
      <c r="E26" s="10" t="str">
        <f>事業所一覧!E708</f>
        <v>590-0521</v>
      </c>
      <c r="F26" s="9" t="str">
        <f>事業所一覧!F708</f>
        <v>泉南市樽井五丁目28番37号</v>
      </c>
      <c r="G26" s="9" t="str">
        <f>事業所一覧!G708</f>
        <v>有限会社ホームヘルプサービスみらい</v>
      </c>
      <c r="H26" s="10" t="str">
        <f>事業所一覧!H708</f>
        <v>●</v>
      </c>
      <c r="I26" s="10">
        <f>事業所一覧!I708</f>
        <v>10</v>
      </c>
      <c r="J26" s="10">
        <f>事業所一覧!J708</f>
        <v>0</v>
      </c>
      <c r="K26" s="10" t="str">
        <f>事業所一覧!K708</f>
        <v>●</v>
      </c>
      <c r="L26" s="10">
        <f>事業所一覧!L708</f>
        <v>10</v>
      </c>
      <c r="M26" s="10">
        <f>事業所一覧!M708</f>
        <v>0</v>
      </c>
      <c r="N26" s="10">
        <f>事業所一覧!N708</f>
        <v>0</v>
      </c>
    </row>
    <row r="27" spans="1:14" ht="30" customHeight="1" x14ac:dyDescent="0.2">
      <c r="A27" s="18"/>
      <c r="B27" s="20"/>
      <c r="C27" s="18"/>
      <c r="D27" s="18"/>
      <c r="E27" s="18"/>
      <c r="F27" s="20"/>
      <c r="G27" s="20"/>
      <c r="H27" s="18"/>
      <c r="I27" s="18"/>
      <c r="J27" s="18"/>
      <c r="K27" s="18"/>
      <c r="L27" s="18"/>
      <c r="M27" s="18"/>
      <c r="N27" s="18"/>
    </row>
    <row r="28" spans="1:14" ht="30" customHeight="1" x14ac:dyDescent="0.2">
      <c r="A28" s="18"/>
      <c r="B28" s="20"/>
      <c r="C28" s="18"/>
      <c r="D28" s="18"/>
      <c r="E28" s="18"/>
      <c r="F28" s="20"/>
      <c r="G28" s="20"/>
      <c r="H28" s="18"/>
      <c r="I28" s="18"/>
      <c r="J28" s="18"/>
      <c r="K28" s="18"/>
      <c r="L28" s="18"/>
      <c r="M28" s="18"/>
      <c r="N28" s="18"/>
    </row>
    <row r="29" spans="1:14" ht="30" customHeight="1" x14ac:dyDescent="0.2">
      <c r="A29" s="18"/>
      <c r="B29" s="20"/>
      <c r="C29" s="18"/>
      <c r="D29" s="18"/>
      <c r="E29" s="18"/>
      <c r="F29" s="20"/>
      <c r="G29" s="20"/>
      <c r="H29" s="18"/>
      <c r="I29" s="18"/>
      <c r="J29" s="18"/>
      <c r="K29" s="18"/>
      <c r="L29" s="18"/>
      <c r="M29" s="18"/>
      <c r="N29" s="18"/>
    </row>
    <row r="30" spans="1:14" ht="30" customHeight="1" x14ac:dyDescent="0.2">
      <c r="A30" s="18"/>
      <c r="B30" s="20"/>
      <c r="C30" s="18"/>
      <c r="D30" s="18"/>
      <c r="E30" s="18"/>
      <c r="F30" s="20"/>
      <c r="G30" s="20"/>
      <c r="H30" s="18"/>
      <c r="I30" s="18"/>
      <c r="J30" s="18"/>
      <c r="K30" s="18"/>
      <c r="L30" s="18"/>
      <c r="M30" s="18"/>
      <c r="N30" s="18"/>
    </row>
    <row r="31" spans="1:14" ht="30" customHeight="1" x14ac:dyDescent="0.2">
      <c r="A31" s="18"/>
      <c r="B31" s="20"/>
      <c r="C31" s="18"/>
      <c r="D31" s="18"/>
      <c r="E31" s="18"/>
      <c r="F31" s="20"/>
      <c r="G31" s="20"/>
      <c r="H31" s="18"/>
      <c r="I31" s="18"/>
      <c r="J31" s="18"/>
      <c r="K31" s="18"/>
      <c r="L31" s="18"/>
      <c r="M31" s="18"/>
      <c r="N31" s="18"/>
    </row>
    <row r="32" spans="1:14" ht="30" customHeight="1" x14ac:dyDescent="0.2">
      <c r="A32" s="18"/>
      <c r="B32" s="20"/>
      <c r="C32" s="18"/>
      <c r="D32" s="18"/>
      <c r="E32" s="18"/>
      <c r="F32" s="20"/>
      <c r="G32" s="20"/>
      <c r="H32" s="18"/>
      <c r="I32" s="18"/>
      <c r="J32" s="18"/>
      <c r="K32" s="18"/>
      <c r="L32" s="18"/>
      <c r="M32" s="18"/>
      <c r="N32" s="18"/>
    </row>
    <row r="33" spans="1:14" ht="30" customHeight="1" x14ac:dyDescent="0.2">
      <c r="A33" s="18"/>
      <c r="B33" s="20"/>
      <c r="C33" s="18"/>
      <c r="D33" s="18"/>
      <c r="E33" s="18"/>
      <c r="F33" s="20"/>
      <c r="G33" s="20"/>
      <c r="H33" s="18"/>
      <c r="I33" s="18"/>
      <c r="J33" s="18"/>
      <c r="K33" s="18"/>
      <c r="L33" s="18"/>
      <c r="M33" s="18"/>
      <c r="N33" s="18"/>
    </row>
    <row r="34" spans="1:14" ht="30" customHeight="1" x14ac:dyDescent="0.2">
      <c r="A34" s="18"/>
      <c r="B34" s="20"/>
      <c r="C34" s="18"/>
      <c r="D34" s="18"/>
      <c r="E34" s="18"/>
      <c r="F34" s="20"/>
      <c r="G34" s="20"/>
      <c r="H34" s="18"/>
      <c r="I34" s="18"/>
      <c r="J34" s="18"/>
      <c r="K34" s="18"/>
      <c r="L34" s="18"/>
      <c r="M34" s="18"/>
      <c r="N34" s="18"/>
    </row>
    <row r="35" spans="1:14" ht="30" customHeight="1" x14ac:dyDescent="0.2">
      <c r="A35" s="18"/>
      <c r="B35" s="20"/>
      <c r="C35" s="18"/>
      <c r="D35" s="18"/>
      <c r="E35" s="18"/>
      <c r="F35" s="20"/>
      <c r="G35" s="20"/>
      <c r="H35" s="18"/>
      <c r="I35" s="18"/>
      <c r="J35" s="18"/>
      <c r="K35" s="18"/>
      <c r="L35" s="18"/>
      <c r="M35" s="18"/>
      <c r="N35" s="18"/>
    </row>
    <row r="36" spans="1:14" ht="30" customHeight="1" x14ac:dyDescent="0.2">
      <c r="A36" s="18"/>
      <c r="B36" s="20"/>
      <c r="C36" s="18"/>
      <c r="D36" s="18"/>
      <c r="E36" s="18"/>
      <c r="F36" s="20"/>
      <c r="G36" s="20"/>
      <c r="H36" s="18"/>
      <c r="I36" s="18"/>
      <c r="J36" s="18"/>
      <c r="K36" s="18"/>
      <c r="L36" s="18"/>
      <c r="M36" s="18"/>
      <c r="N36" s="18"/>
    </row>
    <row r="37" spans="1:14" ht="30" customHeight="1" x14ac:dyDescent="0.2">
      <c r="A37" s="18"/>
      <c r="B37" s="20"/>
      <c r="C37" s="18"/>
      <c r="D37" s="18"/>
      <c r="E37" s="18"/>
      <c r="F37" s="20"/>
      <c r="G37" s="20"/>
      <c r="H37" s="18"/>
      <c r="I37" s="18"/>
      <c r="J37" s="18"/>
      <c r="K37" s="18"/>
      <c r="L37" s="18"/>
      <c r="M37" s="18"/>
      <c r="N37" s="18"/>
    </row>
    <row r="38" spans="1:14" ht="30" customHeight="1" x14ac:dyDescent="0.2">
      <c r="A38" s="18"/>
      <c r="B38" s="20"/>
      <c r="C38" s="18"/>
      <c r="D38" s="18"/>
      <c r="E38" s="18"/>
      <c r="F38" s="20"/>
      <c r="G38" s="20"/>
      <c r="H38" s="18"/>
      <c r="I38" s="18"/>
      <c r="J38" s="18"/>
      <c r="K38" s="18"/>
      <c r="L38" s="18"/>
      <c r="M38" s="18"/>
      <c r="N38" s="18"/>
    </row>
    <row r="39" spans="1:14" ht="30" customHeight="1" x14ac:dyDescent="0.2">
      <c r="A39" s="18"/>
      <c r="B39" s="20"/>
      <c r="C39" s="18"/>
      <c r="D39" s="18"/>
      <c r="E39" s="18"/>
      <c r="F39" s="20"/>
      <c r="G39" s="20"/>
      <c r="H39" s="18"/>
      <c r="I39" s="18"/>
      <c r="J39" s="18"/>
      <c r="K39" s="18"/>
      <c r="L39" s="18"/>
      <c r="M39" s="18"/>
      <c r="N39" s="18"/>
    </row>
    <row r="40" spans="1:14" ht="30" customHeight="1" x14ac:dyDescent="0.2">
      <c r="A40" s="18"/>
      <c r="B40" s="20"/>
      <c r="C40" s="18"/>
      <c r="D40" s="18"/>
      <c r="E40" s="18"/>
      <c r="F40" s="20"/>
      <c r="G40" s="20"/>
      <c r="H40" s="18"/>
      <c r="I40" s="18"/>
      <c r="J40" s="18"/>
      <c r="K40" s="18"/>
      <c r="L40" s="18"/>
      <c r="M40" s="18"/>
      <c r="N40" s="18"/>
    </row>
    <row r="41" spans="1:14" ht="30" customHeight="1" x14ac:dyDescent="0.2">
      <c r="A41" s="18"/>
      <c r="B41" s="20"/>
      <c r="C41" s="18"/>
      <c r="D41" s="18"/>
      <c r="E41" s="18"/>
      <c r="F41" s="20"/>
      <c r="G41" s="20"/>
      <c r="H41" s="18"/>
      <c r="I41" s="18"/>
      <c r="J41" s="18"/>
      <c r="K41" s="18"/>
      <c r="L41" s="18"/>
      <c r="M41" s="18"/>
      <c r="N41" s="18"/>
    </row>
    <row r="42" spans="1:14" ht="30" customHeight="1" x14ac:dyDescent="0.2">
      <c r="A42" s="18"/>
      <c r="B42" s="20"/>
      <c r="C42" s="18"/>
      <c r="D42" s="18"/>
      <c r="E42" s="18"/>
      <c r="F42" s="20"/>
      <c r="G42" s="20"/>
      <c r="H42" s="18"/>
      <c r="I42" s="18"/>
      <c r="J42" s="18"/>
      <c r="K42" s="18"/>
      <c r="L42" s="18"/>
      <c r="M42" s="18"/>
      <c r="N42" s="18"/>
    </row>
    <row r="43" spans="1:14" ht="30" customHeight="1" x14ac:dyDescent="0.2">
      <c r="A43" s="18"/>
      <c r="B43" s="20"/>
      <c r="C43" s="18"/>
      <c r="D43" s="18"/>
      <c r="E43" s="18"/>
      <c r="F43" s="20"/>
      <c r="G43" s="20"/>
      <c r="H43" s="18"/>
      <c r="I43" s="18"/>
      <c r="J43" s="18"/>
      <c r="K43" s="18"/>
      <c r="L43" s="18"/>
      <c r="M43" s="18"/>
      <c r="N43" s="18"/>
    </row>
    <row r="44" spans="1:14" ht="30" customHeight="1" x14ac:dyDescent="0.2">
      <c r="A44" s="18"/>
      <c r="B44" s="20"/>
      <c r="C44" s="18"/>
      <c r="D44" s="18"/>
      <c r="E44" s="18"/>
      <c r="F44" s="20"/>
      <c r="G44" s="20"/>
      <c r="H44" s="18"/>
      <c r="I44" s="18"/>
      <c r="J44" s="18"/>
      <c r="K44" s="18"/>
      <c r="L44" s="18"/>
      <c r="M44" s="18"/>
      <c r="N44" s="18"/>
    </row>
    <row r="45" spans="1:14" ht="30" customHeight="1" x14ac:dyDescent="0.2">
      <c r="A45" s="18"/>
      <c r="B45" s="20"/>
      <c r="C45" s="18"/>
      <c r="D45" s="18"/>
      <c r="E45" s="18"/>
      <c r="F45" s="20"/>
      <c r="G45" s="20"/>
      <c r="H45" s="18"/>
      <c r="I45" s="18"/>
      <c r="J45" s="18"/>
      <c r="K45" s="18"/>
      <c r="L45" s="18"/>
      <c r="M45" s="18"/>
      <c r="N45" s="18"/>
    </row>
    <row r="46" spans="1:14" ht="30" customHeight="1" x14ac:dyDescent="0.2">
      <c r="A46" s="18"/>
      <c r="B46" s="20"/>
      <c r="C46" s="18"/>
      <c r="D46" s="18"/>
      <c r="E46" s="18"/>
      <c r="F46" s="20"/>
      <c r="G46" s="20"/>
      <c r="H46" s="18"/>
      <c r="I46" s="18"/>
      <c r="J46" s="18"/>
      <c r="K46" s="18"/>
      <c r="L46" s="18"/>
      <c r="M46" s="18"/>
      <c r="N46" s="18"/>
    </row>
    <row r="47" spans="1:14" ht="30" customHeight="1" x14ac:dyDescent="0.2">
      <c r="A47" s="18"/>
      <c r="B47" s="20"/>
      <c r="C47" s="18"/>
      <c r="D47" s="18"/>
      <c r="E47" s="18"/>
      <c r="F47" s="20"/>
      <c r="G47" s="20"/>
      <c r="H47" s="18"/>
      <c r="I47" s="18"/>
      <c r="J47" s="18"/>
      <c r="K47" s="18"/>
      <c r="L47" s="18"/>
      <c r="M47" s="18"/>
      <c r="N47" s="18"/>
    </row>
    <row r="48" spans="1:14" ht="30" customHeight="1" x14ac:dyDescent="0.2">
      <c r="A48" s="18"/>
      <c r="B48" s="20"/>
      <c r="C48" s="18"/>
      <c r="D48" s="18"/>
      <c r="E48" s="18"/>
      <c r="F48" s="20"/>
      <c r="G48" s="20"/>
      <c r="H48" s="18"/>
      <c r="I48" s="18"/>
      <c r="J48" s="18"/>
      <c r="K48" s="18"/>
      <c r="L48" s="18"/>
      <c r="M48" s="18"/>
      <c r="N48" s="18"/>
    </row>
    <row r="49" spans="1:14" ht="30" customHeight="1" x14ac:dyDescent="0.2">
      <c r="A49" s="18"/>
      <c r="B49" s="20"/>
      <c r="C49" s="18"/>
      <c r="D49" s="18"/>
      <c r="E49" s="18"/>
      <c r="F49" s="20"/>
      <c r="G49" s="20"/>
      <c r="H49" s="18"/>
      <c r="I49" s="18"/>
      <c r="J49" s="18"/>
      <c r="K49" s="18"/>
      <c r="L49" s="18"/>
      <c r="M49" s="18"/>
      <c r="N49" s="18"/>
    </row>
    <row r="50" spans="1:14" ht="30" customHeight="1" x14ac:dyDescent="0.2">
      <c r="A50" s="18"/>
      <c r="B50" s="20"/>
      <c r="C50" s="18"/>
      <c r="D50" s="18"/>
      <c r="E50" s="18"/>
      <c r="F50" s="20"/>
      <c r="G50" s="20"/>
      <c r="H50" s="18"/>
      <c r="I50" s="18"/>
      <c r="J50" s="18"/>
      <c r="K50" s="18"/>
      <c r="L50" s="18"/>
      <c r="M50" s="18"/>
      <c r="N50" s="18"/>
    </row>
    <row r="51" spans="1:14" ht="30" customHeight="1" x14ac:dyDescent="0.2">
      <c r="A51" s="18"/>
      <c r="B51" s="20"/>
      <c r="C51" s="18"/>
      <c r="D51" s="18"/>
      <c r="E51" s="18"/>
      <c r="F51" s="20"/>
      <c r="G51" s="20"/>
      <c r="H51" s="18"/>
      <c r="I51" s="18"/>
      <c r="J51" s="18"/>
      <c r="K51" s="18"/>
      <c r="L51" s="18"/>
      <c r="M51" s="18"/>
      <c r="N51" s="18"/>
    </row>
    <row r="52" spans="1:14" ht="30" customHeight="1" x14ac:dyDescent="0.2">
      <c r="A52" s="18"/>
      <c r="B52" s="20"/>
      <c r="C52" s="18"/>
      <c r="D52" s="18"/>
      <c r="E52" s="18"/>
      <c r="F52" s="20"/>
      <c r="G52" s="20"/>
      <c r="H52" s="18"/>
      <c r="I52" s="18"/>
      <c r="J52" s="18"/>
      <c r="K52" s="18"/>
      <c r="L52" s="18"/>
      <c r="M52" s="18"/>
      <c r="N52" s="18"/>
    </row>
    <row r="53" spans="1:14" ht="30" customHeight="1" x14ac:dyDescent="0.2">
      <c r="A53" s="18"/>
      <c r="B53" s="20"/>
      <c r="C53" s="18"/>
      <c r="D53" s="18"/>
      <c r="E53" s="18"/>
      <c r="F53" s="20"/>
      <c r="G53" s="20"/>
      <c r="H53" s="18"/>
      <c r="I53" s="18"/>
      <c r="J53" s="18"/>
      <c r="K53" s="18"/>
      <c r="L53" s="18"/>
      <c r="M53" s="18"/>
      <c r="N53" s="18"/>
    </row>
    <row r="54" spans="1:14" ht="30" customHeight="1" x14ac:dyDescent="0.2">
      <c r="A54" s="18"/>
      <c r="B54" s="20"/>
      <c r="C54" s="18"/>
      <c r="D54" s="18"/>
      <c r="E54" s="18"/>
      <c r="F54" s="20"/>
      <c r="G54" s="20"/>
      <c r="H54" s="18"/>
      <c r="I54" s="18"/>
      <c r="J54" s="18"/>
      <c r="K54" s="18"/>
      <c r="L54" s="18"/>
      <c r="M54" s="18"/>
      <c r="N54" s="18"/>
    </row>
    <row r="55" spans="1:14" ht="30" customHeight="1" x14ac:dyDescent="0.2">
      <c r="A55" s="18"/>
      <c r="B55" s="20"/>
      <c r="C55" s="18"/>
      <c r="D55" s="18"/>
      <c r="E55" s="18"/>
      <c r="F55" s="20"/>
      <c r="G55" s="20"/>
      <c r="H55" s="18"/>
      <c r="I55" s="18"/>
      <c r="J55" s="18"/>
      <c r="K55" s="18"/>
      <c r="L55" s="18"/>
      <c r="M55" s="18"/>
      <c r="N55" s="18"/>
    </row>
    <row r="56" spans="1:14" ht="30" customHeight="1" x14ac:dyDescent="0.2">
      <c r="A56" s="18"/>
      <c r="B56" s="20"/>
      <c r="C56" s="18"/>
      <c r="D56" s="18"/>
      <c r="E56" s="18"/>
      <c r="F56" s="20"/>
      <c r="G56" s="20"/>
      <c r="H56" s="18"/>
      <c r="I56" s="18"/>
      <c r="J56" s="18"/>
      <c r="K56" s="18"/>
      <c r="L56" s="18"/>
      <c r="M56" s="18"/>
      <c r="N56" s="18"/>
    </row>
    <row r="57" spans="1:14" ht="30" customHeight="1" x14ac:dyDescent="0.2">
      <c r="A57" s="18"/>
      <c r="B57" s="20"/>
      <c r="C57" s="18"/>
      <c r="D57" s="18"/>
      <c r="E57" s="18"/>
      <c r="F57" s="20"/>
      <c r="G57" s="20"/>
      <c r="H57" s="18"/>
      <c r="I57" s="18"/>
      <c r="J57" s="18"/>
      <c r="K57" s="18"/>
      <c r="L57" s="18"/>
      <c r="M57" s="18"/>
      <c r="N57" s="18"/>
    </row>
    <row r="58" spans="1:14" ht="30" customHeight="1" x14ac:dyDescent="0.2">
      <c r="A58" s="18"/>
      <c r="B58" s="20"/>
      <c r="C58" s="18"/>
      <c r="D58" s="18"/>
      <c r="E58" s="18"/>
      <c r="F58" s="20"/>
      <c r="G58" s="20"/>
      <c r="H58" s="18"/>
      <c r="I58" s="18"/>
      <c r="J58" s="18"/>
      <c r="K58" s="18"/>
      <c r="L58" s="18"/>
      <c r="M58" s="18"/>
      <c r="N58" s="18"/>
    </row>
    <row r="59" spans="1:14" ht="30" customHeight="1" x14ac:dyDescent="0.2">
      <c r="A59" s="18"/>
      <c r="B59" s="20"/>
      <c r="C59" s="18"/>
      <c r="D59" s="18"/>
      <c r="E59" s="18"/>
      <c r="F59" s="20"/>
      <c r="G59" s="20"/>
      <c r="H59" s="18"/>
      <c r="I59" s="18"/>
      <c r="J59" s="18"/>
      <c r="K59" s="18"/>
      <c r="L59" s="18"/>
      <c r="M59" s="18"/>
      <c r="N59" s="18"/>
    </row>
    <row r="60" spans="1:14" ht="30" customHeight="1" x14ac:dyDescent="0.2">
      <c r="A60" s="18"/>
      <c r="B60" s="20"/>
      <c r="C60" s="18"/>
      <c r="D60" s="18"/>
      <c r="E60" s="18"/>
      <c r="F60" s="20"/>
      <c r="G60" s="20"/>
      <c r="H60" s="18"/>
      <c r="I60" s="18"/>
      <c r="J60" s="18"/>
      <c r="K60" s="18"/>
      <c r="L60" s="18"/>
      <c r="M60" s="18"/>
      <c r="N60" s="18"/>
    </row>
    <row r="61" spans="1:14" ht="30" customHeight="1" x14ac:dyDescent="0.2">
      <c r="A61" s="18"/>
      <c r="B61" s="20"/>
      <c r="C61" s="18"/>
      <c r="D61" s="18"/>
      <c r="E61" s="18"/>
      <c r="F61" s="20"/>
      <c r="G61" s="20"/>
      <c r="H61" s="18"/>
      <c r="I61" s="18"/>
      <c r="J61" s="18"/>
      <c r="K61" s="18"/>
      <c r="L61" s="18"/>
      <c r="M61" s="18"/>
      <c r="N61" s="18"/>
    </row>
    <row r="62" spans="1:14" ht="30" customHeight="1" x14ac:dyDescent="0.2">
      <c r="A62" s="18"/>
      <c r="B62" s="20"/>
      <c r="C62" s="18"/>
      <c r="D62" s="18"/>
      <c r="E62" s="18"/>
      <c r="F62" s="20"/>
      <c r="G62" s="20"/>
      <c r="H62" s="18"/>
      <c r="I62" s="18"/>
      <c r="J62" s="18"/>
      <c r="K62" s="18"/>
      <c r="L62" s="18"/>
      <c r="M62" s="18"/>
      <c r="N62" s="18"/>
    </row>
    <row r="63" spans="1:14" ht="30" customHeight="1" x14ac:dyDescent="0.2">
      <c r="A63" s="18"/>
      <c r="B63" s="20"/>
      <c r="C63" s="18"/>
      <c r="D63" s="18"/>
      <c r="E63" s="18"/>
      <c r="F63" s="20"/>
      <c r="G63" s="20"/>
      <c r="H63" s="18"/>
      <c r="I63" s="18"/>
      <c r="J63" s="18"/>
      <c r="K63" s="18"/>
      <c r="L63" s="18"/>
      <c r="M63" s="18"/>
      <c r="N63" s="18"/>
    </row>
    <row r="64" spans="1:14" ht="30" customHeight="1" x14ac:dyDescent="0.2">
      <c r="A64" s="18"/>
      <c r="B64" s="20"/>
      <c r="C64" s="18"/>
      <c r="D64" s="18"/>
      <c r="E64" s="18"/>
      <c r="F64" s="20"/>
      <c r="G64" s="20"/>
      <c r="H64" s="18"/>
      <c r="I64" s="18"/>
      <c r="J64" s="18"/>
      <c r="K64" s="18"/>
      <c r="L64" s="18"/>
      <c r="M64" s="18"/>
      <c r="N64" s="18"/>
    </row>
    <row r="65" spans="1:14" ht="30" customHeight="1" x14ac:dyDescent="0.2">
      <c r="A65" s="18"/>
      <c r="B65" s="20"/>
      <c r="C65" s="18"/>
      <c r="D65" s="18"/>
      <c r="E65" s="18"/>
      <c r="F65" s="20"/>
      <c r="G65" s="20"/>
      <c r="H65" s="18"/>
      <c r="I65" s="18"/>
      <c r="J65" s="18"/>
      <c r="K65" s="18"/>
      <c r="L65" s="18"/>
      <c r="M65" s="18"/>
      <c r="N65" s="18"/>
    </row>
    <row r="66" spans="1:14" ht="30" customHeight="1" x14ac:dyDescent="0.2">
      <c r="A66" s="18"/>
      <c r="B66" s="20"/>
      <c r="C66" s="18"/>
      <c r="D66" s="18"/>
      <c r="E66" s="18"/>
      <c r="F66" s="20"/>
      <c r="G66" s="20"/>
      <c r="H66" s="18"/>
      <c r="I66" s="18"/>
      <c r="J66" s="18"/>
      <c r="K66" s="18"/>
      <c r="L66" s="18"/>
      <c r="M66" s="18"/>
      <c r="N66" s="18"/>
    </row>
    <row r="67" spans="1:14" ht="30" customHeight="1" x14ac:dyDescent="0.2">
      <c r="A67" s="18"/>
      <c r="B67" s="20"/>
      <c r="C67" s="18"/>
      <c r="D67" s="18"/>
      <c r="E67" s="18"/>
      <c r="F67" s="20"/>
      <c r="G67" s="20"/>
      <c r="H67" s="18"/>
      <c r="I67" s="18"/>
      <c r="J67" s="18"/>
      <c r="K67" s="18"/>
      <c r="L67" s="18"/>
      <c r="M67" s="18"/>
      <c r="N67" s="18"/>
    </row>
    <row r="68" spans="1:14" ht="30" customHeight="1" x14ac:dyDescent="0.2">
      <c r="A68" s="18"/>
      <c r="B68" s="20"/>
      <c r="C68" s="18"/>
      <c r="D68" s="18"/>
      <c r="E68" s="18"/>
      <c r="F68" s="20"/>
      <c r="G68" s="20"/>
      <c r="H68" s="18"/>
      <c r="I68" s="18"/>
      <c r="J68" s="18"/>
      <c r="K68" s="18"/>
      <c r="L68" s="18"/>
      <c r="M68" s="18"/>
      <c r="N68" s="18"/>
    </row>
    <row r="69" spans="1:14" ht="30" customHeight="1" x14ac:dyDescent="0.2">
      <c r="A69" s="18"/>
      <c r="B69" s="20"/>
      <c r="C69" s="18"/>
      <c r="D69" s="18"/>
      <c r="E69" s="18"/>
      <c r="F69" s="20"/>
      <c r="G69" s="20"/>
      <c r="H69" s="18"/>
      <c r="I69" s="18"/>
      <c r="J69" s="18"/>
      <c r="K69" s="18"/>
      <c r="L69" s="18"/>
      <c r="M69" s="18"/>
      <c r="N69" s="18"/>
    </row>
    <row r="70" spans="1:14" ht="30" customHeight="1" x14ac:dyDescent="0.2">
      <c r="A70" s="18"/>
      <c r="B70" s="20"/>
      <c r="C70" s="18"/>
      <c r="D70" s="18"/>
      <c r="E70" s="18"/>
      <c r="F70" s="20"/>
      <c r="G70" s="20"/>
      <c r="H70" s="18"/>
      <c r="I70" s="18"/>
      <c r="J70" s="18"/>
      <c r="K70" s="18"/>
      <c r="L70" s="18"/>
      <c r="M70" s="18"/>
      <c r="N70" s="18"/>
    </row>
    <row r="71" spans="1:14" ht="30" customHeight="1" x14ac:dyDescent="0.2">
      <c r="A71" s="18"/>
      <c r="B71" s="20"/>
      <c r="C71" s="18"/>
      <c r="D71" s="18"/>
      <c r="E71" s="18"/>
      <c r="F71" s="20"/>
      <c r="G71" s="20"/>
      <c r="H71" s="18"/>
      <c r="I71" s="18"/>
      <c r="J71" s="18"/>
      <c r="K71" s="18"/>
      <c r="L71" s="18"/>
      <c r="M71" s="18"/>
      <c r="N71" s="18"/>
    </row>
    <row r="72" spans="1:14" ht="30" customHeight="1" x14ac:dyDescent="0.2">
      <c r="A72" s="18"/>
      <c r="B72" s="20"/>
      <c r="C72" s="18"/>
      <c r="D72" s="18"/>
      <c r="E72" s="18"/>
      <c r="F72" s="20"/>
      <c r="G72" s="20"/>
      <c r="H72" s="18"/>
      <c r="I72" s="18"/>
      <c r="J72" s="18"/>
      <c r="K72" s="18"/>
      <c r="L72" s="18"/>
      <c r="M72" s="18"/>
      <c r="N72" s="18"/>
    </row>
    <row r="73" spans="1:14" ht="30" customHeight="1" x14ac:dyDescent="0.2">
      <c r="A73" s="18"/>
      <c r="B73" s="20"/>
      <c r="C73" s="18"/>
      <c r="D73" s="18"/>
      <c r="E73" s="18"/>
      <c r="F73" s="20"/>
      <c r="G73" s="20"/>
      <c r="H73" s="18"/>
      <c r="I73" s="18"/>
      <c r="J73" s="18"/>
      <c r="K73" s="18"/>
      <c r="L73" s="18"/>
      <c r="M73" s="18"/>
      <c r="N73" s="18"/>
    </row>
    <row r="74" spans="1:14" ht="30" customHeight="1" x14ac:dyDescent="0.2">
      <c r="A74" s="18"/>
      <c r="B74" s="20"/>
      <c r="C74" s="18"/>
      <c r="D74" s="18"/>
      <c r="E74" s="18"/>
      <c r="F74" s="20"/>
      <c r="G74" s="20"/>
      <c r="H74" s="18"/>
      <c r="I74" s="18"/>
      <c r="J74" s="18"/>
      <c r="K74" s="18"/>
      <c r="L74" s="18"/>
      <c r="M74" s="18"/>
      <c r="N74" s="18"/>
    </row>
    <row r="75" spans="1:14" ht="30" customHeight="1" x14ac:dyDescent="0.2">
      <c r="A75" s="18"/>
      <c r="B75" s="20"/>
      <c r="C75" s="18"/>
      <c r="D75" s="18"/>
      <c r="E75" s="18"/>
      <c r="F75" s="20"/>
      <c r="G75" s="20"/>
      <c r="H75" s="18"/>
      <c r="I75" s="18"/>
      <c r="J75" s="18"/>
      <c r="K75" s="18"/>
      <c r="L75" s="18"/>
      <c r="M75" s="18"/>
      <c r="N75" s="18"/>
    </row>
    <row r="76" spans="1:14" ht="30" customHeight="1" x14ac:dyDescent="0.2">
      <c r="A76" s="18"/>
      <c r="B76" s="20"/>
      <c r="C76" s="18"/>
      <c r="D76" s="18"/>
      <c r="E76" s="18"/>
      <c r="F76" s="20"/>
      <c r="G76" s="20"/>
      <c r="H76" s="18"/>
      <c r="I76" s="18"/>
      <c r="J76" s="18"/>
      <c r="K76" s="18"/>
      <c r="L76" s="18"/>
      <c r="M76" s="18"/>
      <c r="N76" s="18"/>
    </row>
    <row r="77" spans="1:14" ht="30" customHeight="1" x14ac:dyDescent="0.2">
      <c r="A77" s="18"/>
      <c r="B77" s="20"/>
      <c r="C77" s="18"/>
      <c r="D77" s="18"/>
      <c r="E77" s="18"/>
      <c r="F77" s="20"/>
      <c r="G77" s="20"/>
      <c r="H77" s="18"/>
      <c r="I77" s="18"/>
      <c r="J77" s="18"/>
      <c r="K77" s="18"/>
      <c r="L77" s="18"/>
      <c r="M77" s="18"/>
      <c r="N77" s="18"/>
    </row>
    <row r="78" spans="1:14" ht="30" customHeight="1" x14ac:dyDescent="0.2">
      <c r="A78" s="18"/>
      <c r="B78" s="20"/>
      <c r="C78" s="18"/>
      <c r="D78" s="18"/>
      <c r="E78" s="18"/>
      <c r="F78" s="20"/>
      <c r="G78" s="20"/>
      <c r="H78" s="18"/>
      <c r="I78" s="18"/>
      <c r="J78" s="18"/>
      <c r="K78" s="18"/>
      <c r="L78" s="18"/>
      <c r="M78" s="18"/>
      <c r="N78" s="18"/>
    </row>
    <row r="79" spans="1:14" ht="30" customHeight="1" x14ac:dyDescent="0.2">
      <c r="A79" s="18"/>
      <c r="B79" s="20"/>
      <c r="C79" s="18"/>
      <c r="D79" s="18"/>
      <c r="E79" s="18"/>
      <c r="F79" s="20"/>
      <c r="G79" s="20"/>
      <c r="H79" s="18"/>
      <c r="I79" s="18"/>
      <c r="J79" s="18"/>
      <c r="K79" s="18"/>
      <c r="L79" s="18"/>
      <c r="M79" s="18"/>
      <c r="N79" s="18"/>
    </row>
    <row r="80" spans="1:14" ht="30" customHeight="1" x14ac:dyDescent="0.2">
      <c r="A80" s="18"/>
      <c r="B80" s="20"/>
      <c r="C80" s="18"/>
      <c r="D80" s="18"/>
      <c r="E80" s="18"/>
      <c r="F80" s="20"/>
      <c r="G80" s="20"/>
      <c r="H80" s="18"/>
      <c r="I80" s="18"/>
      <c r="J80" s="18"/>
      <c r="K80" s="18"/>
      <c r="L80" s="18"/>
      <c r="M80" s="18"/>
      <c r="N80" s="18"/>
    </row>
    <row r="81" spans="1:14" ht="30" customHeight="1" x14ac:dyDescent="0.2">
      <c r="A81" s="18"/>
      <c r="B81" s="20"/>
      <c r="C81" s="18"/>
      <c r="D81" s="18"/>
      <c r="E81" s="18"/>
      <c r="F81" s="20"/>
      <c r="G81" s="20"/>
      <c r="H81" s="18"/>
      <c r="I81" s="18"/>
      <c r="J81" s="18"/>
      <c r="K81" s="18"/>
      <c r="L81" s="18"/>
      <c r="M81" s="18"/>
      <c r="N81" s="18"/>
    </row>
    <row r="82" spans="1:14" ht="30" customHeight="1" x14ac:dyDescent="0.2">
      <c r="A82" s="18"/>
      <c r="B82" s="20"/>
      <c r="C82" s="18"/>
      <c r="D82" s="18"/>
      <c r="E82" s="18"/>
      <c r="F82" s="20"/>
      <c r="G82" s="20"/>
      <c r="H82" s="18"/>
      <c r="I82" s="18"/>
      <c r="J82" s="18"/>
      <c r="K82" s="18"/>
      <c r="L82" s="18"/>
      <c r="M82" s="18"/>
      <c r="N82" s="18"/>
    </row>
    <row r="83" spans="1:14" ht="30" customHeight="1" x14ac:dyDescent="0.2">
      <c r="A83" s="18"/>
      <c r="B83" s="20"/>
      <c r="C83" s="18"/>
      <c r="D83" s="18"/>
      <c r="E83" s="18"/>
      <c r="F83" s="20"/>
      <c r="G83" s="20"/>
      <c r="H83" s="18"/>
      <c r="I83" s="18"/>
      <c r="J83" s="18"/>
      <c r="K83" s="18"/>
      <c r="L83" s="18"/>
      <c r="M83" s="18"/>
      <c r="N83" s="18"/>
    </row>
    <row r="84" spans="1:14" ht="30" customHeight="1" x14ac:dyDescent="0.2">
      <c r="A84" s="18"/>
      <c r="B84" s="20"/>
      <c r="C84" s="18"/>
      <c r="D84" s="18"/>
      <c r="E84" s="18"/>
      <c r="F84" s="20"/>
      <c r="G84" s="20"/>
      <c r="H84" s="18"/>
      <c r="I84" s="18"/>
      <c r="J84" s="18"/>
      <c r="K84" s="18"/>
      <c r="L84" s="18"/>
      <c r="M84" s="18"/>
      <c r="N84" s="18"/>
    </row>
    <row r="85" spans="1:14" ht="30" customHeight="1" x14ac:dyDescent="0.2">
      <c r="A85" s="18"/>
      <c r="B85" s="20"/>
      <c r="C85" s="18"/>
      <c r="D85" s="18"/>
      <c r="E85" s="18"/>
      <c r="F85" s="20"/>
      <c r="G85" s="20"/>
      <c r="H85" s="18"/>
      <c r="I85" s="18"/>
      <c r="J85" s="18"/>
      <c r="K85" s="18"/>
      <c r="L85" s="18"/>
      <c r="M85" s="18"/>
      <c r="N85" s="18"/>
    </row>
    <row r="86" spans="1:14" ht="30" customHeight="1" x14ac:dyDescent="0.2">
      <c r="A86" s="18"/>
      <c r="B86" s="20"/>
      <c r="C86" s="18"/>
      <c r="D86" s="18"/>
      <c r="E86" s="18"/>
      <c r="F86" s="20"/>
      <c r="G86" s="20"/>
      <c r="H86" s="18"/>
      <c r="I86" s="18"/>
      <c r="J86" s="18"/>
      <c r="K86" s="18"/>
      <c r="L86" s="18"/>
      <c r="M86" s="18"/>
      <c r="N86" s="18"/>
    </row>
    <row r="87" spans="1:14" ht="30" customHeight="1" x14ac:dyDescent="0.2">
      <c r="A87" s="18"/>
      <c r="B87" s="20"/>
      <c r="C87" s="18"/>
      <c r="D87" s="18"/>
      <c r="E87" s="18"/>
      <c r="F87" s="20"/>
      <c r="G87" s="20"/>
      <c r="H87" s="18"/>
      <c r="I87" s="18"/>
      <c r="J87" s="18"/>
      <c r="K87" s="18"/>
      <c r="L87" s="18"/>
      <c r="M87" s="18"/>
      <c r="N87" s="18"/>
    </row>
    <row r="88" spans="1:14" ht="30" customHeight="1" x14ac:dyDescent="0.2">
      <c r="A88" s="18"/>
      <c r="B88" s="20"/>
      <c r="C88" s="18"/>
      <c r="D88" s="18"/>
      <c r="E88" s="18"/>
      <c r="F88" s="20"/>
      <c r="G88" s="20"/>
      <c r="H88" s="18"/>
      <c r="I88" s="18"/>
      <c r="J88" s="18"/>
      <c r="K88" s="18"/>
      <c r="L88" s="18"/>
      <c r="M88" s="18"/>
      <c r="N88" s="18"/>
    </row>
    <row r="89" spans="1:14" ht="30" customHeight="1" x14ac:dyDescent="0.2">
      <c r="A89" s="18"/>
      <c r="B89" s="20"/>
      <c r="C89" s="18"/>
      <c r="D89" s="18"/>
      <c r="E89" s="18"/>
      <c r="F89" s="20"/>
      <c r="G89" s="20"/>
      <c r="H89" s="18"/>
      <c r="I89" s="18"/>
      <c r="J89" s="18"/>
      <c r="K89" s="18"/>
      <c r="L89" s="18"/>
      <c r="M89" s="18"/>
      <c r="N89" s="18"/>
    </row>
    <row r="90" spans="1:14" ht="30" customHeight="1" x14ac:dyDescent="0.2">
      <c r="A90" s="18"/>
      <c r="B90" s="20"/>
      <c r="C90" s="18"/>
      <c r="D90" s="18"/>
      <c r="E90" s="18"/>
      <c r="F90" s="20"/>
      <c r="G90" s="20"/>
      <c r="H90" s="18"/>
      <c r="I90" s="18"/>
      <c r="J90" s="18"/>
      <c r="K90" s="18"/>
      <c r="L90" s="18"/>
      <c r="M90" s="18"/>
      <c r="N90" s="18"/>
    </row>
    <row r="91" spans="1:14" ht="30" customHeight="1" x14ac:dyDescent="0.2">
      <c r="A91" s="18"/>
      <c r="B91" s="20"/>
      <c r="C91" s="18"/>
      <c r="D91" s="18"/>
      <c r="E91" s="18"/>
      <c r="F91" s="20"/>
      <c r="G91" s="20"/>
      <c r="H91" s="18"/>
      <c r="I91" s="18"/>
      <c r="J91" s="18"/>
      <c r="K91" s="18"/>
      <c r="L91" s="18"/>
      <c r="M91" s="18"/>
      <c r="N91" s="18"/>
    </row>
    <row r="92" spans="1:14" ht="30" customHeight="1" x14ac:dyDescent="0.2">
      <c r="A92" s="18"/>
      <c r="B92" s="20"/>
      <c r="C92" s="18"/>
      <c r="D92" s="18"/>
      <c r="E92" s="18"/>
      <c r="F92" s="20"/>
      <c r="G92" s="20"/>
      <c r="H92" s="18"/>
      <c r="I92" s="18"/>
      <c r="J92" s="18"/>
      <c r="K92" s="18"/>
      <c r="L92" s="18"/>
      <c r="M92" s="18"/>
      <c r="N92" s="18"/>
    </row>
    <row r="93" spans="1:14" ht="30" customHeight="1" x14ac:dyDescent="0.2">
      <c r="A93" s="18"/>
      <c r="B93" s="20"/>
      <c r="C93" s="18"/>
      <c r="D93" s="18"/>
      <c r="E93" s="18"/>
      <c r="F93" s="20"/>
      <c r="G93" s="20"/>
      <c r="H93" s="18"/>
      <c r="I93" s="18"/>
      <c r="J93" s="18"/>
      <c r="K93" s="18"/>
      <c r="L93" s="18"/>
      <c r="M93" s="18"/>
      <c r="N93" s="18"/>
    </row>
    <row r="94" spans="1:14" ht="30" customHeight="1" x14ac:dyDescent="0.2">
      <c r="A94" s="18"/>
      <c r="B94" s="20"/>
      <c r="C94" s="18"/>
      <c r="D94" s="18"/>
      <c r="E94" s="18"/>
      <c r="F94" s="20"/>
      <c r="G94" s="20"/>
      <c r="H94" s="18"/>
      <c r="I94" s="18"/>
      <c r="J94" s="18"/>
      <c r="K94" s="18"/>
      <c r="L94" s="18"/>
      <c r="M94" s="18"/>
      <c r="N94" s="18"/>
    </row>
    <row r="95" spans="1:14" ht="30" customHeight="1" x14ac:dyDescent="0.2">
      <c r="A95" s="18"/>
      <c r="B95" s="20"/>
      <c r="C95" s="18"/>
      <c r="D95" s="18"/>
      <c r="E95" s="18"/>
      <c r="F95" s="20"/>
      <c r="G95" s="20"/>
      <c r="H95" s="18"/>
      <c r="I95" s="18"/>
      <c r="J95" s="18"/>
      <c r="K95" s="18"/>
      <c r="L95" s="18"/>
      <c r="M95" s="18"/>
      <c r="N95" s="18"/>
    </row>
    <row r="96" spans="1:14" ht="30" customHeight="1" x14ac:dyDescent="0.2">
      <c r="A96" s="18"/>
      <c r="B96" s="20"/>
      <c r="C96" s="18"/>
      <c r="D96" s="18"/>
      <c r="E96" s="18"/>
      <c r="F96" s="20"/>
      <c r="G96" s="20"/>
      <c r="H96" s="18"/>
      <c r="I96" s="18"/>
      <c r="J96" s="18"/>
      <c r="K96" s="18"/>
      <c r="L96" s="18"/>
      <c r="M96" s="18"/>
      <c r="N96" s="18"/>
    </row>
    <row r="97" spans="1:14" ht="30" customHeight="1" x14ac:dyDescent="0.2">
      <c r="A97" s="18"/>
      <c r="B97" s="20"/>
      <c r="C97" s="18"/>
      <c r="D97" s="18"/>
      <c r="E97" s="18"/>
      <c r="F97" s="20"/>
      <c r="G97" s="20"/>
      <c r="H97" s="18"/>
      <c r="I97" s="18"/>
      <c r="J97" s="18"/>
      <c r="K97" s="18"/>
      <c r="L97" s="18"/>
      <c r="M97" s="18"/>
      <c r="N97" s="18"/>
    </row>
    <row r="98" spans="1:14" ht="30" customHeight="1" x14ac:dyDescent="0.2">
      <c r="A98" s="18"/>
      <c r="B98" s="20"/>
      <c r="C98" s="18"/>
      <c r="D98" s="18"/>
      <c r="E98" s="18"/>
      <c r="F98" s="20"/>
      <c r="G98" s="20"/>
      <c r="H98" s="18"/>
      <c r="I98" s="18"/>
      <c r="J98" s="18"/>
      <c r="K98" s="18"/>
      <c r="L98" s="18"/>
      <c r="M98" s="18"/>
      <c r="N98" s="18"/>
    </row>
    <row r="99" spans="1:14" ht="30" customHeight="1" x14ac:dyDescent="0.2">
      <c r="A99" s="18"/>
      <c r="B99" s="20"/>
      <c r="C99" s="18"/>
      <c r="D99" s="18"/>
      <c r="E99" s="18"/>
      <c r="F99" s="20"/>
      <c r="G99" s="20"/>
      <c r="H99" s="18"/>
      <c r="I99" s="18"/>
      <c r="J99" s="18"/>
      <c r="K99" s="18"/>
      <c r="L99" s="18"/>
      <c r="M99" s="18"/>
      <c r="N99" s="18"/>
    </row>
    <row r="100" spans="1:14" ht="30" customHeight="1" x14ac:dyDescent="0.2">
      <c r="A100" s="18"/>
      <c r="B100" s="20"/>
      <c r="C100" s="18"/>
      <c r="D100" s="18"/>
      <c r="E100" s="18"/>
      <c r="F100" s="20"/>
      <c r="G100" s="20"/>
      <c r="H100" s="18"/>
      <c r="I100" s="18"/>
      <c r="J100" s="18"/>
      <c r="K100" s="18"/>
      <c r="L100" s="18"/>
      <c r="M100" s="18"/>
      <c r="N100" s="18"/>
    </row>
    <row r="101" spans="1:14" ht="30" customHeight="1" x14ac:dyDescent="0.2">
      <c r="A101" s="18"/>
      <c r="B101" s="20"/>
      <c r="C101" s="18"/>
      <c r="D101" s="18"/>
      <c r="E101" s="18"/>
      <c r="F101" s="20"/>
      <c r="G101" s="20"/>
      <c r="H101" s="18"/>
      <c r="I101" s="18"/>
      <c r="J101" s="18"/>
      <c r="K101" s="18"/>
      <c r="L101" s="18"/>
      <c r="M101" s="18"/>
      <c r="N101" s="18"/>
    </row>
    <row r="102" spans="1:14" ht="30" customHeight="1" x14ac:dyDescent="0.2">
      <c r="A102" s="18"/>
      <c r="B102" s="20"/>
      <c r="C102" s="18"/>
      <c r="D102" s="18"/>
      <c r="E102" s="18"/>
      <c r="F102" s="20"/>
      <c r="G102" s="20"/>
      <c r="H102" s="18"/>
      <c r="I102" s="18"/>
      <c r="J102" s="18"/>
      <c r="K102" s="18"/>
      <c r="L102" s="18"/>
      <c r="M102" s="18"/>
      <c r="N102" s="18"/>
    </row>
    <row r="103" spans="1:14" ht="30" customHeight="1" x14ac:dyDescent="0.2">
      <c r="A103" s="18"/>
      <c r="B103" s="20"/>
      <c r="C103" s="18"/>
      <c r="D103" s="18"/>
      <c r="E103" s="18"/>
      <c r="F103" s="20"/>
      <c r="G103" s="20"/>
      <c r="H103" s="18"/>
      <c r="I103" s="18"/>
      <c r="J103" s="18"/>
      <c r="K103" s="18"/>
      <c r="L103" s="18"/>
      <c r="M103" s="18"/>
      <c r="N103" s="18"/>
    </row>
    <row r="104" spans="1:14" ht="30" customHeight="1" x14ac:dyDescent="0.2">
      <c r="A104" s="18"/>
      <c r="B104" s="20"/>
      <c r="C104" s="18"/>
      <c r="D104" s="18"/>
      <c r="E104" s="18"/>
      <c r="F104" s="20"/>
      <c r="G104" s="20"/>
      <c r="H104" s="18"/>
      <c r="I104" s="18"/>
      <c r="J104" s="18"/>
      <c r="K104" s="18"/>
      <c r="L104" s="18"/>
      <c r="M104" s="18"/>
      <c r="N104" s="18"/>
    </row>
    <row r="105" spans="1:14" ht="30" customHeight="1" x14ac:dyDescent="0.2">
      <c r="A105" s="18"/>
      <c r="B105" s="20"/>
      <c r="C105" s="18"/>
      <c r="D105" s="18"/>
      <c r="E105" s="18"/>
      <c r="F105" s="20"/>
      <c r="G105" s="20"/>
      <c r="H105" s="18"/>
      <c r="I105" s="18"/>
      <c r="J105" s="18"/>
      <c r="K105" s="18"/>
      <c r="L105" s="18"/>
      <c r="M105" s="18"/>
      <c r="N105" s="18"/>
    </row>
    <row r="106" spans="1:14" ht="30" customHeight="1" x14ac:dyDescent="0.2">
      <c r="A106" s="18"/>
      <c r="B106" s="20"/>
      <c r="C106" s="18"/>
      <c r="D106" s="18"/>
      <c r="E106" s="18"/>
      <c r="F106" s="20"/>
      <c r="G106" s="20"/>
      <c r="H106" s="18"/>
      <c r="I106" s="18"/>
      <c r="J106" s="18"/>
      <c r="K106" s="18"/>
      <c r="L106" s="18"/>
      <c r="M106" s="18"/>
      <c r="N106" s="18"/>
    </row>
    <row r="107" spans="1:14" ht="30" customHeight="1" x14ac:dyDescent="0.2">
      <c r="A107" s="18"/>
      <c r="B107" s="20"/>
      <c r="C107" s="18"/>
      <c r="D107" s="18"/>
      <c r="E107" s="18"/>
      <c r="F107" s="20"/>
      <c r="G107" s="20"/>
      <c r="H107" s="18"/>
      <c r="I107" s="18"/>
      <c r="J107" s="18"/>
      <c r="K107" s="18"/>
      <c r="L107" s="18"/>
      <c r="M107" s="18"/>
      <c r="N107" s="18"/>
    </row>
    <row r="108" spans="1:14" ht="30" customHeight="1" x14ac:dyDescent="0.2">
      <c r="A108" s="18"/>
      <c r="B108" s="20"/>
      <c r="C108" s="18"/>
      <c r="D108" s="18"/>
      <c r="E108" s="18"/>
      <c r="F108" s="20"/>
      <c r="G108" s="20"/>
      <c r="H108" s="18"/>
      <c r="I108" s="18"/>
      <c r="J108" s="18"/>
      <c r="K108" s="18"/>
      <c r="L108" s="18"/>
      <c r="M108" s="18"/>
      <c r="N108" s="18"/>
    </row>
    <row r="109" spans="1:14" ht="30" customHeight="1" x14ac:dyDescent="0.2">
      <c r="A109" s="18"/>
      <c r="B109" s="20"/>
      <c r="C109" s="18"/>
      <c r="D109" s="18"/>
      <c r="E109" s="18"/>
      <c r="F109" s="20"/>
      <c r="G109" s="20"/>
      <c r="H109" s="18"/>
      <c r="I109" s="18"/>
      <c r="J109" s="18"/>
      <c r="K109" s="18"/>
      <c r="L109" s="18"/>
      <c r="M109" s="18"/>
      <c r="N109" s="18"/>
    </row>
    <row r="110" spans="1:14" ht="30" customHeight="1" x14ac:dyDescent="0.2">
      <c r="A110" s="18"/>
      <c r="B110" s="20"/>
      <c r="C110" s="18"/>
      <c r="D110" s="18"/>
      <c r="E110" s="18"/>
      <c r="F110" s="20"/>
      <c r="G110" s="20"/>
      <c r="H110" s="18"/>
      <c r="I110" s="18"/>
      <c r="J110" s="18"/>
      <c r="K110" s="18"/>
      <c r="L110" s="18"/>
      <c r="M110" s="18"/>
      <c r="N110" s="18"/>
    </row>
    <row r="111" spans="1:14" ht="30" customHeight="1" x14ac:dyDescent="0.2">
      <c r="A111" s="18"/>
      <c r="B111" s="20"/>
      <c r="C111" s="18"/>
      <c r="D111" s="18"/>
      <c r="E111" s="18"/>
      <c r="F111" s="20"/>
      <c r="G111" s="20"/>
      <c r="H111" s="18"/>
      <c r="I111" s="18"/>
      <c r="J111" s="18"/>
      <c r="K111" s="18"/>
      <c r="L111" s="18"/>
      <c r="M111" s="18"/>
      <c r="N111" s="18"/>
    </row>
    <row r="112" spans="1:14" ht="30" customHeight="1" x14ac:dyDescent="0.2">
      <c r="A112" s="18"/>
      <c r="B112" s="20"/>
      <c r="C112" s="18"/>
      <c r="D112" s="18"/>
      <c r="E112" s="18"/>
      <c r="F112" s="20"/>
      <c r="G112" s="20"/>
      <c r="H112" s="18"/>
      <c r="I112" s="18"/>
      <c r="J112" s="18"/>
      <c r="K112" s="18"/>
      <c r="L112" s="18"/>
      <c r="M112" s="18"/>
      <c r="N112" s="18"/>
    </row>
    <row r="113" spans="1:14" ht="30" customHeight="1" x14ac:dyDescent="0.2">
      <c r="A113" s="18"/>
      <c r="B113" s="20"/>
      <c r="C113" s="18"/>
      <c r="D113" s="18"/>
      <c r="E113" s="18"/>
      <c r="F113" s="20"/>
      <c r="G113" s="20"/>
      <c r="H113" s="18"/>
      <c r="I113" s="18"/>
      <c r="J113" s="18"/>
      <c r="K113" s="18"/>
      <c r="L113" s="18"/>
      <c r="M113" s="18"/>
      <c r="N113" s="18"/>
    </row>
    <row r="114" spans="1:14" ht="30" customHeight="1" x14ac:dyDescent="0.2">
      <c r="A114" s="18"/>
      <c r="B114" s="20"/>
      <c r="C114" s="18"/>
      <c r="D114" s="18"/>
      <c r="E114" s="18"/>
      <c r="F114" s="20"/>
      <c r="G114" s="20"/>
      <c r="H114" s="18"/>
      <c r="I114" s="18"/>
      <c r="J114" s="18"/>
      <c r="K114" s="18"/>
      <c r="L114" s="18"/>
      <c r="M114" s="18"/>
      <c r="N114" s="18"/>
    </row>
    <row r="115" spans="1:14" ht="30" customHeight="1" x14ac:dyDescent="0.2">
      <c r="A115" s="18"/>
      <c r="B115" s="20"/>
      <c r="C115" s="18"/>
      <c r="D115" s="18"/>
      <c r="E115" s="18"/>
      <c r="F115" s="20"/>
      <c r="G115" s="20"/>
      <c r="H115" s="18"/>
      <c r="I115" s="18"/>
      <c r="J115" s="18"/>
      <c r="K115" s="18"/>
      <c r="L115" s="18"/>
      <c r="M115" s="18"/>
      <c r="N115" s="18"/>
    </row>
    <row r="116" spans="1:14" ht="30" customHeight="1" x14ac:dyDescent="0.2">
      <c r="A116" s="18"/>
      <c r="B116" s="20"/>
      <c r="C116" s="18"/>
      <c r="D116" s="18"/>
      <c r="E116" s="18"/>
      <c r="F116" s="20"/>
      <c r="G116" s="20"/>
      <c r="H116" s="18"/>
      <c r="I116" s="18"/>
      <c r="J116" s="18"/>
      <c r="K116" s="18"/>
      <c r="L116" s="18"/>
      <c r="M116" s="18"/>
      <c r="N116" s="18"/>
    </row>
    <row r="117" spans="1:14" ht="30" customHeight="1" x14ac:dyDescent="0.2">
      <c r="A117" s="18"/>
      <c r="B117" s="20"/>
      <c r="C117" s="18"/>
      <c r="D117" s="18"/>
      <c r="E117" s="18"/>
      <c r="F117" s="20"/>
      <c r="G117" s="20"/>
      <c r="H117" s="18"/>
      <c r="I117" s="18"/>
      <c r="J117" s="18"/>
      <c r="K117" s="18"/>
      <c r="L117" s="18"/>
      <c r="M117" s="18"/>
      <c r="N117" s="18"/>
    </row>
    <row r="118" spans="1:14" ht="30" customHeight="1" x14ac:dyDescent="0.2">
      <c r="A118" s="18"/>
      <c r="B118" s="20"/>
      <c r="C118" s="18"/>
      <c r="D118" s="18"/>
      <c r="E118" s="18"/>
      <c r="F118" s="20"/>
      <c r="G118" s="20"/>
      <c r="H118" s="18"/>
      <c r="I118" s="18"/>
      <c r="J118" s="18"/>
      <c r="K118" s="18"/>
      <c r="L118" s="18"/>
      <c r="M118" s="18"/>
      <c r="N118" s="18"/>
    </row>
    <row r="119" spans="1:14" ht="30" customHeight="1" x14ac:dyDescent="0.2">
      <c r="A119" s="18"/>
      <c r="B119" s="20"/>
      <c r="C119" s="18"/>
      <c r="D119" s="18"/>
      <c r="E119" s="18"/>
      <c r="F119" s="20"/>
      <c r="G119" s="20"/>
      <c r="H119" s="18"/>
      <c r="I119" s="18"/>
      <c r="J119" s="18"/>
      <c r="K119" s="18"/>
      <c r="L119" s="18"/>
      <c r="M119" s="18"/>
      <c r="N119" s="18"/>
    </row>
    <row r="120" spans="1:14" ht="30" customHeight="1" x14ac:dyDescent="0.2">
      <c r="A120" s="18"/>
      <c r="B120" s="20"/>
      <c r="C120" s="18"/>
      <c r="D120" s="18"/>
      <c r="E120" s="18"/>
      <c r="F120" s="20"/>
      <c r="G120" s="20"/>
      <c r="H120" s="18"/>
      <c r="I120" s="18"/>
      <c r="J120" s="18"/>
      <c r="K120" s="18"/>
      <c r="L120" s="18"/>
      <c r="M120" s="18"/>
      <c r="N120" s="18"/>
    </row>
    <row r="121" spans="1:14" ht="30" customHeight="1" x14ac:dyDescent="0.2">
      <c r="A121" s="18"/>
      <c r="B121" s="20"/>
      <c r="C121" s="18"/>
      <c r="D121" s="18"/>
      <c r="E121" s="18"/>
      <c r="F121" s="20"/>
      <c r="G121" s="20"/>
      <c r="H121" s="18"/>
      <c r="I121" s="18"/>
      <c r="J121" s="18"/>
      <c r="K121" s="18"/>
      <c r="L121" s="18"/>
      <c r="M121" s="18"/>
      <c r="N121" s="18"/>
    </row>
    <row r="122" spans="1:14" ht="30" customHeight="1" x14ac:dyDescent="0.2">
      <c r="A122" s="18"/>
      <c r="B122" s="20"/>
      <c r="C122" s="18"/>
      <c r="D122" s="18"/>
      <c r="E122" s="18"/>
      <c r="F122" s="20"/>
      <c r="G122" s="20"/>
      <c r="H122" s="18"/>
      <c r="I122" s="18"/>
      <c r="J122" s="18"/>
      <c r="K122" s="18"/>
      <c r="L122" s="18"/>
      <c r="M122" s="18"/>
      <c r="N122" s="18"/>
    </row>
    <row r="123" spans="1:14" ht="30" customHeight="1" x14ac:dyDescent="0.2">
      <c r="A123" s="18"/>
      <c r="B123" s="20"/>
      <c r="C123" s="18"/>
      <c r="D123" s="18"/>
      <c r="E123" s="18"/>
      <c r="F123" s="20"/>
      <c r="G123" s="20"/>
      <c r="H123" s="18"/>
      <c r="I123" s="18"/>
      <c r="J123" s="18"/>
      <c r="K123" s="18"/>
      <c r="L123" s="18"/>
      <c r="M123" s="18"/>
      <c r="N123" s="18"/>
    </row>
    <row r="124" spans="1:14" ht="30" customHeight="1" x14ac:dyDescent="0.2">
      <c r="A124" s="18"/>
      <c r="B124" s="20"/>
      <c r="C124" s="18"/>
      <c r="D124" s="18"/>
      <c r="E124" s="18"/>
      <c r="F124" s="20"/>
      <c r="G124" s="20"/>
      <c r="H124" s="18"/>
      <c r="I124" s="18"/>
      <c r="J124" s="18"/>
      <c r="K124" s="18"/>
      <c r="L124" s="18"/>
      <c r="M124" s="18"/>
      <c r="N124" s="18"/>
    </row>
    <row r="125" spans="1:14" ht="30" customHeight="1" x14ac:dyDescent="0.2">
      <c r="A125" s="18"/>
      <c r="B125" s="20"/>
      <c r="C125" s="18"/>
      <c r="D125" s="18"/>
      <c r="E125" s="18"/>
      <c r="F125" s="20"/>
      <c r="G125" s="20"/>
      <c r="H125" s="18"/>
      <c r="I125" s="18"/>
      <c r="J125" s="18"/>
      <c r="K125" s="18"/>
      <c r="L125" s="18"/>
      <c r="M125" s="18"/>
      <c r="N125" s="18"/>
    </row>
    <row r="126" spans="1:14" ht="30" customHeight="1" x14ac:dyDescent="0.2">
      <c r="A126" s="18"/>
      <c r="B126" s="20"/>
      <c r="C126" s="18"/>
      <c r="D126" s="18"/>
      <c r="E126" s="18"/>
      <c r="F126" s="20"/>
      <c r="G126" s="20"/>
      <c r="H126" s="18"/>
      <c r="I126" s="18"/>
      <c r="J126" s="18"/>
      <c r="K126" s="18"/>
      <c r="L126" s="18"/>
      <c r="M126" s="18"/>
      <c r="N126" s="18"/>
    </row>
    <row r="127" spans="1:14" ht="30" customHeight="1" x14ac:dyDescent="0.2">
      <c r="A127" s="18"/>
      <c r="B127" s="20"/>
      <c r="C127" s="18"/>
      <c r="D127" s="18"/>
      <c r="E127" s="18"/>
      <c r="F127" s="20"/>
      <c r="G127" s="20"/>
      <c r="H127" s="18"/>
      <c r="I127" s="18"/>
      <c r="J127" s="18"/>
      <c r="K127" s="18"/>
      <c r="L127" s="18"/>
      <c r="M127" s="18"/>
      <c r="N127" s="18"/>
    </row>
    <row r="128" spans="1:14" ht="30" customHeight="1" x14ac:dyDescent="0.2">
      <c r="A128" s="18"/>
      <c r="B128" s="20"/>
      <c r="C128" s="18"/>
      <c r="D128" s="18"/>
      <c r="E128" s="18"/>
      <c r="F128" s="20"/>
      <c r="G128" s="20"/>
      <c r="H128" s="18"/>
      <c r="I128" s="18"/>
      <c r="J128" s="18"/>
      <c r="K128" s="18"/>
      <c r="L128" s="18"/>
      <c r="M128" s="18"/>
      <c r="N128" s="18"/>
    </row>
    <row r="129" spans="1:14" ht="30" customHeight="1" x14ac:dyDescent="0.2">
      <c r="A129" s="18"/>
      <c r="B129" s="20"/>
      <c r="C129" s="18"/>
      <c r="D129" s="18"/>
      <c r="E129" s="18"/>
      <c r="F129" s="20"/>
      <c r="G129" s="20"/>
      <c r="H129" s="18"/>
      <c r="I129" s="18"/>
      <c r="J129" s="18"/>
      <c r="K129" s="18"/>
      <c r="L129" s="18"/>
      <c r="M129" s="18"/>
      <c r="N129" s="18"/>
    </row>
    <row r="130" spans="1:14" ht="30" customHeight="1" x14ac:dyDescent="0.2">
      <c r="A130" s="18"/>
      <c r="B130" s="20"/>
      <c r="C130" s="18"/>
      <c r="D130" s="18"/>
      <c r="E130" s="18"/>
      <c r="F130" s="20"/>
      <c r="G130" s="20"/>
      <c r="H130" s="18"/>
      <c r="I130" s="18"/>
      <c r="J130" s="18"/>
      <c r="K130" s="18"/>
      <c r="L130" s="18"/>
      <c r="M130" s="18"/>
      <c r="N130" s="18"/>
    </row>
    <row r="131" spans="1:14" ht="30" customHeight="1" x14ac:dyDescent="0.2">
      <c r="A131" s="18"/>
      <c r="B131" s="20"/>
      <c r="C131" s="18"/>
      <c r="D131" s="18"/>
      <c r="E131" s="18"/>
      <c r="F131" s="20"/>
      <c r="G131" s="20"/>
      <c r="H131" s="18"/>
      <c r="I131" s="18"/>
      <c r="J131" s="18"/>
      <c r="K131" s="18"/>
      <c r="L131" s="18"/>
      <c r="M131" s="18"/>
      <c r="N131" s="18"/>
    </row>
    <row r="132" spans="1:14" ht="30" customHeight="1" x14ac:dyDescent="0.2">
      <c r="A132" s="18"/>
      <c r="B132" s="20"/>
      <c r="C132" s="18"/>
      <c r="D132" s="18"/>
      <c r="E132" s="18"/>
      <c r="F132" s="20"/>
      <c r="G132" s="20"/>
      <c r="H132" s="18"/>
      <c r="I132" s="18"/>
      <c r="J132" s="18"/>
      <c r="K132" s="18"/>
      <c r="L132" s="18"/>
      <c r="M132" s="18"/>
      <c r="N132" s="18"/>
    </row>
    <row r="133" spans="1:14" ht="30" customHeight="1" x14ac:dyDescent="0.2">
      <c r="A133" s="18"/>
      <c r="B133" s="20"/>
      <c r="C133" s="18"/>
      <c r="D133" s="18"/>
      <c r="E133" s="18"/>
      <c r="F133" s="20"/>
      <c r="G133" s="20"/>
      <c r="H133" s="18"/>
      <c r="I133" s="18"/>
      <c r="J133" s="18"/>
      <c r="K133" s="18"/>
      <c r="L133" s="18"/>
      <c r="M133" s="18"/>
      <c r="N133" s="18"/>
    </row>
    <row r="134" spans="1:14" ht="30" customHeight="1" x14ac:dyDescent="0.2">
      <c r="A134" s="18"/>
      <c r="B134" s="20"/>
      <c r="C134" s="18"/>
      <c r="D134" s="18"/>
      <c r="E134" s="18"/>
      <c r="F134" s="20"/>
      <c r="G134" s="20"/>
      <c r="H134" s="18"/>
      <c r="I134" s="18"/>
      <c r="J134" s="18"/>
      <c r="K134" s="18"/>
      <c r="L134" s="18"/>
      <c r="M134" s="18"/>
      <c r="N134" s="18"/>
    </row>
    <row r="135" spans="1:14" ht="30" customHeight="1" x14ac:dyDescent="0.2">
      <c r="A135" s="18"/>
      <c r="B135" s="20"/>
      <c r="C135" s="18"/>
      <c r="D135" s="18"/>
      <c r="E135" s="18"/>
      <c r="F135" s="20"/>
      <c r="G135" s="20"/>
      <c r="H135" s="18"/>
      <c r="I135" s="18"/>
      <c r="J135" s="18"/>
      <c r="K135" s="18"/>
      <c r="L135" s="18"/>
      <c r="M135" s="18"/>
      <c r="N135" s="18"/>
    </row>
    <row r="136" spans="1:14" ht="30" customHeight="1" x14ac:dyDescent="0.2">
      <c r="A136" s="18"/>
      <c r="B136" s="20"/>
      <c r="C136" s="18"/>
      <c r="D136" s="18"/>
      <c r="E136" s="18"/>
      <c r="F136" s="20"/>
      <c r="G136" s="20"/>
      <c r="H136" s="18"/>
      <c r="I136" s="18"/>
      <c r="J136" s="18"/>
      <c r="K136" s="18"/>
      <c r="L136" s="18"/>
      <c r="M136" s="18"/>
      <c r="N136" s="18"/>
    </row>
    <row r="137" spans="1:14" ht="30" customHeight="1" x14ac:dyDescent="0.2">
      <c r="A137" s="18"/>
      <c r="B137" s="20"/>
      <c r="C137" s="18"/>
      <c r="D137" s="18"/>
      <c r="E137" s="18"/>
      <c r="F137" s="20"/>
      <c r="G137" s="20"/>
      <c r="H137" s="18"/>
      <c r="I137" s="18"/>
      <c r="J137" s="18"/>
      <c r="K137" s="18"/>
      <c r="L137" s="18"/>
      <c r="M137" s="18"/>
      <c r="N137" s="18"/>
    </row>
    <row r="138" spans="1:14" ht="30" customHeight="1" x14ac:dyDescent="0.2">
      <c r="A138" s="18"/>
      <c r="B138" s="20"/>
      <c r="C138" s="18"/>
      <c r="D138" s="18"/>
      <c r="E138" s="18"/>
      <c r="F138" s="20"/>
      <c r="G138" s="20"/>
      <c r="H138" s="18"/>
      <c r="I138" s="18"/>
      <c r="J138" s="18"/>
      <c r="K138" s="18"/>
      <c r="L138" s="18"/>
      <c r="M138" s="18"/>
      <c r="N138" s="18"/>
    </row>
    <row r="139" spans="1:14" ht="30" customHeight="1" x14ac:dyDescent="0.2">
      <c r="A139" s="18"/>
      <c r="B139" s="20"/>
      <c r="C139" s="18"/>
      <c r="D139" s="18"/>
      <c r="E139" s="18"/>
      <c r="F139" s="20"/>
      <c r="G139" s="20"/>
      <c r="H139" s="18"/>
      <c r="I139" s="18"/>
      <c r="J139" s="18"/>
      <c r="K139" s="18"/>
      <c r="L139" s="18"/>
      <c r="M139" s="18"/>
      <c r="N139" s="18"/>
    </row>
    <row r="140" spans="1:14" ht="30" customHeight="1" x14ac:dyDescent="0.2">
      <c r="A140" s="18"/>
      <c r="B140" s="20"/>
      <c r="C140" s="18"/>
      <c r="D140" s="18"/>
      <c r="E140" s="18"/>
      <c r="F140" s="20"/>
      <c r="G140" s="20"/>
      <c r="H140" s="18"/>
      <c r="I140" s="18"/>
      <c r="J140" s="18"/>
      <c r="K140" s="18"/>
      <c r="L140" s="18"/>
      <c r="M140" s="18"/>
      <c r="N140" s="18"/>
    </row>
    <row r="141" spans="1:14" ht="30" customHeight="1" x14ac:dyDescent="0.2">
      <c r="A141" s="18"/>
      <c r="B141" s="20"/>
      <c r="C141" s="18"/>
      <c r="D141" s="18"/>
      <c r="E141" s="18"/>
      <c r="F141" s="20"/>
      <c r="G141" s="20"/>
      <c r="H141" s="18"/>
      <c r="I141" s="18"/>
      <c r="J141" s="18"/>
      <c r="K141" s="18"/>
      <c r="L141" s="18"/>
      <c r="M141" s="18"/>
      <c r="N141" s="18"/>
    </row>
    <row r="142" spans="1:14" ht="30" customHeight="1" x14ac:dyDescent="0.2">
      <c r="A142" s="18"/>
      <c r="B142" s="20"/>
      <c r="C142" s="18"/>
      <c r="D142" s="18"/>
      <c r="E142" s="18"/>
      <c r="F142" s="20"/>
      <c r="G142" s="20"/>
      <c r="H142" s="18"/>
      <c r="I142" s="18"/>
      <c r="J142" s="18"/>
      <c r="K142" s="18"/>
      <c r="L142" s="18"/>
      <c r="M142" s="18"/>
      <c r="N142" s="18"/>
    </row>
    <row r="143" spans="1:14" ht="30" customHeight="1" x14ac:dyDescent="0.2">
      <c r="A143" s="18"/>
      <c r="B143" s="20"/>
      <c r="C143" s="18"/>
      <c r="D143" s="18"/>
      <c r="E143" s="18"/>
      <c r="F143" s="20"/>
      <c r="G143" s="20"/>
      <c r="H143" s="18"/>
      <c r="I143" s="18"/>
      <c r="J143" s="18"/>
      <c r="K143" s="18"/>
      <c r="L143" s="18"/>
      <c r="M143" s="18"/>
      <c r="N143" s="18"/>
    </row>
    <row r="144" spans="1:14" ht="30" customHeight="1" x14ac:dyDescent="0.2">
      <c r="A144" s="18"/>
      <c r="B144" s="20"/>
      <c r="C144" s="18"/>
      <c r="D144" s="18"/>
      <c r="E144" s="18"/>
      <c r="F144" s="20"/>
      <c r="G144" s="20"/>
      <c r="H144" s="18"/>
      <c r="I144" s="18"/>
      <c r="J144" s="18"/>
      <c r="K144" s="18"/>
      <c r="L144" s="18"/>
      <c r="M144" s="18"/>
      <c r="N144" s="18"/>
    </row>
    <row r="145" spans="1:14" ht="30" customHeight="1" x14ac:dyDescent="0.2">
      <c r="A145" s="18"/>
      <c r="B145" s="20"/>
      <c r="C145" s="18"/>
      <c r="D145" s="18"/>
      <c r="E145" s="18"/>
      <c r="F145" s="20"/>
      <c r="G145" s="20"/>
      <c r="H145" s="18"/>
      <c r="I145" s="18"/>
      <c r="J145" s="18"/>
      <c r="K145" s="18"/>
      <c r="L145" s="18"/>
      <c r="M145" s="18"/>
      <c r="N145" s="18"/>
    </row>
    <row r="146" spans="1:14" ht="30" customHeight="1" x14ac:dyDescent="0.2">
      <c r="A146" s="18"/>
      <c r="B146" s="20"/>
      <c r="C146" s="18"/>
      <c r="D146" s="18"/>
      <c r="E146" s="18"/>
      <c r="F146" s="20"/>
      <c r="G146" s="20"/>
      <c r="H146" s="18"/>
      <c r="I146" s="18"/>
      <c r="J146" s="18"/>
      <c r="K146" s="18"/>
      <c r="L146" s="18"/>
      <c r="M146" s="18"/>
      <c r="N146" s="18"/>
    </row>
    <row r="147" spans="1:14" ht="30" customHeight="1" x14ac:dyDescent="0.2">
      <c r="A147" s="18"/>
      <c r="B147" s="20"/>
      <c r="C147" s="18"/>
      <c r="D147" s="18"/>
      <c r="E147" s="18"/>
      <c r="F147" s="20"/>
      <c r="G147" s="20"/>
      <c r="H147" s="18"/>
      <c r="I147" s="18"/>
      <c r="J147" s="18"/>
      <c r="K147" s="18"/>
      <c r="L147" s="18"/>
      <c r="M147" s="18"/>
      <c r="N147" s="18"/>
    </row>
    <row r="148" spans="1:14" ht="30" customHeight="1" x14ac:dyDescent="0.2">
      <c r="A148" s="18"/>
      <c r="B148" s="20"/>
      <c r="C148" s="18"/>
      <c r="D148" s="18"/>
      <c r="E148" s="18"/>
      <c r="F148" s="20"/>
      <c r="G148" s="20"/>
      <c r="H148" s="18"/>
      <c r="I148" s="18"/>
      <c r="J148" s="18"/>
      <c r="K148" s="18"/>
      <c r="L148" s="18"/>
      <c r="M148" s="18"/>
      <c r="N148" s="18"/>
    </row>
    <row r="149" spans="1:14" ht="30" customHeight="1" x14ac:dyDescent="0.2">
      <c r="A149" s="18"/>
      <c r="B149" s="20"/>
      <c r="C149" s="18"/>
      <c r="D149" s="18"/>
      <c r="E149" s="18"/>
      <c r="F149" s="20"/>
      <c r="G149" s="20"/>
      <c r="H149" s="18"/>
      <c r="I149" s="18"/>
      <c r="J149" s="18"/>
      <c r="K149" s="18"/>
      <c r="L149" s="18"/>
      <c r="M149" s="18"/>
      <c r="N149" s="18"/>
    </row>
    <row r="150" spans="1:14" ht="30" customHeight="1" x14ac:dyDescent="0.2">
      <c r="A150" s="18"/>
      <c r="B150" s="20"/>
      <c r="C150" s="18"/>
      <c r="D150" s="18"/>
      <c r="E150" s="18"/>
      <c r="F150" s="20"/>
      <c r="G150" s="20"/>
      <c r="H150" s="18"/>
      <c r="I150" s="18"/>
      <c r="J150" s="18"/>
      <c r="K150" s="18"/>
      <c r="L150" s="18"/>
      <c r="M150" s="18"/>
      <c r="N150" s="18"/>
    </row>
    <row r="151" spans="1:14" ht="30" customHeight="1" x14ac:dyDescent="0.2">
      <c r="A151" s="18"/>
      <c r="B151" s="20"/>
      <c r="C151" s="18"/>
      <c r="D151" s="18"/>
      <c r="E151" s="18"/>
      <c r="F151" s="20"/>
      <c r="G151" s="20"/>
      <c r="H151" s="18"/>
      <c r="I151" s="18"/>
      <c r="J151" s="18"/>
      <c r="K151" s="18"/>
      <c r="L151" s="18"/>
      <c r="M151" s="18"/>
      <c r="N151" s="18"/>
    </row>
    <row r="152" spans="1:14" ht="30" customHeight="1" x14ac:dyDescent="0.2">
      <c r="A152" s="18"/>
      <c r="B152" s="20"/>
      <c r="C152" s="18"/>
      <c r="D152" s="18"/>
      <c r="E152" s="18"/>
      <c r="F152" s="20"/>
      <c r="G152" s="20"/>
      <c r="H152" s="18"/>
      <c r="I152" s="18"/>
      <c r="J152" s="18"/>
      <c r="K152" s="18"/>
      <c r="L152" s="18"/>
      <c r="M152" s="18"/>
      <c r="N152" s="18"/>
    </row>
    <row r="153" spans="1:14" ht="30" customHeight="1" x14ac:dyDescent="0.2">
      <c r="A153" s="18"/>
      <c r="B153" s="20"/>
      <c r="C153" s="18"/>
      <c r="D153" s="18"/>
      <c r="E153" s="18"/>
      <c r="F153" s="20"/>
      <c r="G153" s="20"/>
      <c r="H153" s="18"/>
      <c r="I153" s="18"/>
      <c r="J153" s="18"/>
      <c r="K153" s="18"/>
      <c r="L153" s="18"/>
      <c r="M153" s="18"/>
      <c r="N153" s="18"/>
    </row>
    <row r="154" spans="1:14" ht="30" customHeight="1" x14ac:dyDescent="0.2">
      <c r="A154" s="18"/>
      <c r="B154" s="20"/>
      <c r="C154" s="18"/>
      <c r="D154" s="18"/>
      <c r="E154" s="18"/>
      <c r="F154" s="20"/>
      <c r="G154" s="20"/>
      <c r="H154" s="18"/>
      <c r="I154" s="18"/>
      <c r="J154" s="18"/>
      <c r="K154" s="18"/>
      <c r="L154" s="18"/>
      <c r="M154" s="18"/>
      <c r="N154" s="18"/>
    </row>
    <row r="155" spans="1:14" ht="30" customHeight="1" x14ac:dyDescent="0.2">
      <c r="A155" s="18"/>
      <c r="B155" s="20"/>
      <c r="C155" s="18"/>
      <c r="D155" s="18"/>
      <c r="E155" s="18"/>
      <c r="F155" s="20"/>
      <c r="G155" s="20"/>
      <c r="H155" s="18"/>
      <c r="I155" s="18"/>
      <c r="J155" s="18"/>
      <c r="K155" s="18"/>
      <c r="L155" s="18"/>
      <c r="M155" s="18"/>
      <c r="N155" s="18"/>
    </row>
    <row r="156" spans="1:14" ht="30" customHeight="1" x14ac:dyDescent="0.2">
      <c r="A156" s="18"/>
      <c r="B156" s="20"/>
      <c r="C156" s="18"/>
      <c r="D156" s="18"/>
      <c r="E156" s="18"/>
      <c r="F156" s="20"/>
      <c r="G156" s="20"/>
      <c r="H156" s="18"/>
      <c r="I156" s="18"/>
      <c r="J156" s="18"/>
      <c r="K156" s="18"/>
      <c r="L156" s="18"/>
      <c r="M156" s="18"/>
      <c r="N156" s="18"/>
    </row>
    <row r="157" spans="1:14" ht="30" customHeight="1" x14ac:dyDescent="0.2">
      <c r="A157" s="18"/>
      <c r="B157" s="20"/>
      <c r="C157" s="18"/>
      <c r="D157" s="18"/>
      <c r="E157" s="18"/>
      <c r="F157" s="20"/>
      <c r="G157" s="20"/>
      <c r="H157" s="18"/>
      <c r="I157" s="18"/>
      <c r="J157" s="18"/>
      <c r="K157" s="18"/>
      <c r="L157" s="18"/>
      <c r="M157" s="18"/>
      <c r="N157" s="18"/>
    </row>
    <row r="158" spans="1:14" ht="30" customHeight="1" x14ac:dyDescent="0.2">
      <c r="A158" s="18"/>
      <c r="B158" s="20"/>
      <c r="C158" s="18"/>
      <c r="D158" s="18"/>
      <c r="E158" s="18"/>
      <c r="F158" s="20"/>
      <c r="G158" s="20"/>
      <c r="H158" s="18"/>
      <c r="I158" s="18"/>
      <c r="J158" s="18"/>
      <c r="K158" s="18"/>
      <c r="L158" s="18"/>
      <c r="M158" s="18"/>
      <c r="N158" s="18"/>
    </row>
    <row r="159" spans="1:14" ht="30" customHeight="1" x14ac:dyDescent="0.2">
      <c r="A159" s="18"/>
      <c r="B159" s="20"/>
      <c r="C159" s="18"/>
      <c r="D159" s="18"/>
      <c r="E159" s="18"/>
      <c r="F159" s="20"/>
      <c r="G159" s="20"/>
      <c r="H159" s="18"/>
      <c r="I159" s="18"/>
      <c r="J159" s="18"/>
      <c r="K159" s="18"/>
      <c r="L159" s="18"/>
      <c r="M159" s="18"/>
      <c r="N159" s="18"/>
    </row>
    <row r="160" spans="1:14" ht="30" customHeight="1" x14ac:dyDescent="0.2">
      <c r="A160" s="18"/>
      <c r="B160" s="20"/>
      <c r="C160" s="18"/>
      <c r="D160" s="18"/>
      <c r="E160" s="18"/>
      <c r="F160" s="20"/>
      <c r="G160" s="20"/>
      <c r="H160" s="18"/>
      <c r="I160" s="18"/>
      <c r="J160" s="18"/>
      <c r="K160" s="18"/>
      <c r="L160" s="18"/>
      <c r="M160" s="18"/>
      <c r="N160" s="18"/>
    </row>
    <row r="161" spans="1:14" ht="30" customHeight="1" x14ac:dyDescent="0.2">
      <c r="A161" s="18"/>
      <c r="B161" s="20"/>
      <c r="C161" s="18"/>
      <c r="D161" s="18"/>
      <c r="E161" s="18"/>
      <c r="F161" s="20"/>
      <c r="G161" s="20"/>
      <c r="H161" s="18"/>
      <c r="I161" s="18"/>
      <c r="J161" s="18"/>
      <c r="K161" s="18"/>
      <c r="L161" s="18"/>
      <c r="M161" s="18"/>
      <c r="N161" s="18"/>
    </row>
    <row r="162" spans="1:14" ht="30" customHeight="1" x14ac:dyDescent="0.2">
      <c r="A162" s="18"/>
      <c r="B162" s="20"/>
      <c r="C162" s="18"/>
      <c r="D162" s="18"/>
      <c r="E162" s="18"/>
      <c r="F162" s="20"/>
      <c r="G162" s="20"/>
      <c r="H162" s="18"/>
      <c r="I162" s="18"/>
      <c r="J162" s="18"/>
      <c r="K162" s="18"/>
      <c r="L162" s="18"/>
      <c r="M162" s="18"/>
      <c r="N162" s="18"/>
    </row>
    <row r="163" spans="1:14" ht="30" customHeight="1" x14ac:dyDescent="0.2">
      <c r="A163" s="18"/>
      <c r="B163" s="20"/>
      <c r="C163" s="18"/>
      <c r="D163" s="18"/>
      <c r="E163" s="18"/>
      <c r="F163" s="20"/>
      <c r="G163" s="20"/>
      <c r="H163" s="18"/>
      <c r="I163" s="18"/>
      <c r="J163" s="18"/>
      <c r="K163" s="18"/>
      <c r="L163" s="18"/>
      <c r="M163" s="18"/>
      <c r="N163" s="18"/>
    </row>
    <row r="164" spans="1:14" ht="30" customHeight="1" x14ac:dyDescent="0.2">
      <c r="A164" s="18"/>
      <c r="B164" s="20"/>
      <c r="C164" s="18"/>
      <c r="D164" s="18"/>
      <c r="E164" s="18"/>
      <c r="F164" s="20"/>
      <c r="G164" s="20"/>
      <c r="H164" s="18"/>
      <c r="I164" s="18"/>
      <c r="J164" s="18"/>
      <c r="K164" s="18"/>
      <c r="L164" s="18"/>
      <c r="M164" s="18"/>
      <c r="N164" s="18"/>
    </row>
    <row r="165" spans="1:14" ht="30" customHeight="1" x14ac:dyDescent="0.2">
      <c r="A165" s="18"/>
      <c r="B165" s="20"/>
      <c r="C165" s="18"/>
      <c r="D165" s="18"/>
      <c r="E165" s="18"/>
      <c r="F165" s="20"/>
      <c r="G165" s="20"/>
      <c r="H165" s="18"/>
      <c r="I165" s="18"/>
      <c r="J165" s="18"/>
      <c r="K165" s="18"/>
      <c r="L165" s="18"/>
      <c r="M165" s="18"/>
      <c r="N165" s="18"/>
    </row>
    <row r="166" spans="1:14" ht="30" customHeight="1" x14ac:dyDescent="0.2">
      <c r="A166" s="18"/>
      <c r="B166" s="20"/>
      <c r="C166" s="18"/>
      <c r="D166" s="18"/>
      <c r="E166" s="18"/>
      <c r="F166" s="20"/>
      <c r="G166" s="20"/>
      <c r="H166" s="18"/>
      <c r="I166" s="18"/>
      <c r="J166" s="18"/>
      <c r="K166" s="18"/>
      <c r="L166" s="18"/>
      <c r="M166" s="18"/>
      <c r="N166" s="18"/>
    </row>
    <row r="167" spans="1:14" ht="30" customHeight="1" x14ac:dyDescent="0.2">
      <c r="A167" s="18"/>
      <c r="B167" s="20"/>
      <c r="C167" s="18"/>
      <c r="D167" s="18"/>
      <c r="E167" s="18"/>
      <c r="F167" s="20"/>
      <c r="G167" s="20"/>
      <c r="H167" s="18"/>
      <c r="I167" s="18"/>
      <c r="J167" s="18"/>
      <c r="K167" s="18"/>
      <c r="L167" s="18"/>
      <c r="M167" s="18"/>
      <c r="N167" s="18"/>
    </row>
    <row r="168" spans="1:14" ht="30" customHeight="1" x14ac:dyDescent="0.2">
      <c r="A168" s="18"/>
      <c r="B168" s="20"/>
      <c r="C168" s="18"/>
      <c r="D168" s="18"/>
      <c r="E168" s="18"/>
      <c r="F168" s="20"/>
      <c r="G168" s="20"/>
      <c r="H168" s="18"/>
      <c r="I168" s="18"/>
      <c r="J168" s="18"/>
      <c r="K168" s="18"/>
      <c r="L168" s="18"/>
      <c r="M168" s="18"/>
      <c r="N168" s="18"/>
    </row>
    <row r="169" spans="1:14" ht="30" customHeight="1" x14ac:dyDescent="0.2">
      <c r="A169" s="18"/>
      <c r="B169" s="20"/>
      <c r="C169" s="18"/>
      <c r="D169" s="18"/>
      <c r="E169" s="18"/>
      <c r="F169" s="20"/>
      <c r="G169" s="20"/>
      <c r="H169" s="18"/>
      <c r="I169" s="18"/>
      <c r="J169" s="18"/>
      <c r="K169" s="18"/>
      <c r="L169" s="18"/>
      <c r="M169" s="18"/>
      <c r="N169" s="18"/>
    </row>
    <row r="170" spans="1:14" ht="30" customHeight="1" x14ac:dyDescent="0.2">
      <c r="A170" s="18"/>
      <c r="B170" s="20"/>
      <c r="C170" s="18"/>
      <c r="D170" s="18"/>
      <c r="E170" s="18"/>
      <c r="F170" s="20"/>
      <c r="G170" s="20"/>
      <c r="H170" s="18"/>
      <c r="I170" s="18"/>
      <c r="J170" s="18"/>
      <c r="K170" s="18"/>
      <c r="L170" s="18"/>
      <c r="M170" s="18"/>
      <c r="N170" s="18"/>
    </row>
    <row r="171" spans="1:14" ht="30" customHeight="1" x14ac:dyDescent="0.2">
      <c r="A171" s="18"/>
      <c r="B171" s="20"/>
      <c r="C171" s="18"/>
      <c r="D171" s="18"/>
      <c r="E171" s="18"/>
      <c r="F171" s="20"/>
      <c r="G171" s="20"/>
      <c r="H171" s="18"/>
      <c r="I171" s="18"/>
      <c r="J171" s="18"/>
      <c r="K171" s="18"/>
      <c r="L171" s="18"/>
      <c r="M171" s="18"/>
      <c r="N171" s="18"/>
    </row>
    <row r="172" spans="1:14" ht="30" customHeight="1" x14ac:dyDescent="0.2">
      <c r="A172" s="18"/>
      <c r="B172" s="20"/>
      <c r="C172" s="18"/>
      <c r="D172" s="18"/>
      <c r="E172" s="18"/>
      <c r="F172" s="20"/>
      <c r="G172" s="20"/>
      <c r="H172" s="18"/>
      <c r="I172" s="18"/>
      <c r="J172" s="18"/>
      <c r="K172" s="18"/>
      <c r="L172" s="18"/>
      <c r="M172" s="18"/>
      <c r="N172" s="18"/>
    </row>
    <row r="173" spans="1:14" ht="30" customHeight="1" x14ac:dyDescent="0.2">
      <c r="A173" s="18"/>
      <c r="B173" s="20"/>
      <c r="C173" s="18"/>
      <c r="D173" s="18"/>
      <c r="E173" s="18"/>
      <c r="F173" s="20"/>
      <c r="G173" s="20"/>
      <c r="H173" s="18"/>
      <c r="I173" s="18"/>
      <c r="J173" s="18"/>
      <c r="K173" s="18"/>
      <c r="L173" s="18"/>
      <c r="M173" s="18"/>
      <c r="N173" s="18"/>
    </row>
    <row r="174" spans="1:14" ht="30" customHeight="1" x14ac:dyDescent="0.2">
      <c r="A174" s="18"/>
      <c r="B174" s="20"/>
      <c r="C174" s="18"/>
      <c r="D174" s="18"/>
      <c r="E174" s="18"/>
      <c r="F174" s="20"/>
      <c r="G174" s="20"/>
      <c r="H174" s="18"/>
      <c r="I174" s="18"/>
      <c r="J174" s="18"/>
      <c r="K174" s="18"/>
      <c r="L174" s="18"/>
      <c r="M174" s="18"/>
      <c r="N174" s="18"/>
    </row>
    <row r="175" spans="1:14" ht="30" customHeight="1" x14ac:dyDescent="0.2">
      <c r="A175" s="18"/>
      <c r="B175" s="20"/>
      <c r="C175" s="18"/>
      <c r="D175" s="18"/>
      <c r="E175" s="18"/>
      <c r="F175" s="20"/>
      <c r="G175" s="20"/>
      <c r="H175" s="18"/>
      <c r="I175" s="18"/>
      <c r="J175" s="18"/>
      <c r="K175" s="18"/>
      <c r="L175" s="18"/>
      <c r="M175" s="18"/>
      <c r="N175" s="18"/>
    </row>
    <row r="176" spans="1:14" ht="30" customHeight="1" x14ac:dyDescent="0.2">
      <c r="A176" s="18"/>
      <c r="B176" s="20"/>
      <c r="C176" s="18"/>
      <c r="D176" s="18"/>
      <c r="E176" s="18"/>
      <c r="F176" s="20"/>
      <c r="G176" s="20"/>
      <c r="H176" s="18"/>
      <c r="I176" s="18"/>
      <c r="J176" s="18"/>
      <c r="K176" s="18"/>
      <c r="L176" s="18"/>
      <c r="M176" s="18"/>
      <c r="N176" s="18"/>
    </row>
    <row r="177" spans="1:14" ht="30" customHeight="1" x14ac:dyDescent="0.2">
      <c r="A177" s="18"/>
      <c r="B177" s="20"/>
      <c r="C177" s="18"/>
      <c r="D177" s="18"/>
      <c r="E177" s="18"/>
      <c r="F177" s="20"/>
      <c r="G177" s="20"/>
      <c r="H177" s="18"/>
      <c r="I177" s="18"/>
      <c r="J177" s="18"/>
      <c r="K177" s="18"/>
      <c r="L177" s="18"/>
      <c r="M177" s="18"/>
      <c r="N177" s="18"/>
    </row>
    <row r="178" spans="1:14" ht="30" customHeight="1" x14ac:dyDescent="0.2">
      <c r="A178" s="18"/>
      <c r="B178" s="20"/>
      <c r="C178" s="18"/>
      <c r="D178" s="18"/>
      <c r="E178" s="18"/>
      <c r="F178" s="20"/>
      <c r="G178" s="20"/>
      <c r="H178" s="18"/>
      <c r="I178" s="18"/>
      <c r="J178" s="18"/>
      <c r="K178" s="18"/>
      <c r="L178" s="18"/>
      <c r="M178" s="18"/>
      <c r="N178" s="18"/>
    </row>
    <row r="179" spans="1:14" ht="30" customHeight="1" x14ac:dyDescent="0.2">
      <c r="A179" s="18"/>
      <c r="B179" s="20"/>
      <c r="C179" s="18"/>
      <c r="D179" s="18"/>
      <c r="E179" s="18"/>
      <c r="F179" s="20"/>
      <c r="G179" s="20"/>
      <c r="H179" s="18"/>
      <c r="I179" s="18"/>
      <c r="J179" s="18"/>
      <c r="K179" s="18"/>
      <c r="L179" s="18"/>
      <c r="M179" s="18"/>
      <c r="N179" s="18"/>
    </row>
    <row r="180" spans="1:14" ht="30" customHeight="1" x14ac:dyDescent="0.2">
      <c r="A180" s="18"/>
      <c r="B180" s="20"/>
      <c r="C180" s="18"/>
      <c r="D180" s="18"/>
      <c r="E180" s="18"/>
      <c r="F180" s="20"/>
      <c r="G180" s="20"/>
      <c r="H180" s="18"/>
      <c r="I180" s="18"/>
      <c r="J180" s="18"/>
      <c r="K180" s="18"/>
      <c r="L180" s="18"/>
      <c r="M180" s="18"/>
      <c r="N180" s="18"/>
    </row>
    <row r="181" spans="1:14" ht="30" customHeight="1" x14ac:dyDescent="0.2">
      <c r="A181" s="18"/>
      <c r="B181" s="20"/>
      <c r="C181" s="18"/>
      <c r="D181" s="18"/>
      <c r="E181" s="18"/>
      <c r="F181" s="20"/>
      <c r="G181" s="20"/>
      <c r="H181" s="18"/>
      <c r="I181" s="18"/>
      <c r="J181" s="18"/>
      <c r="K181" s="18"/>
      <c r="L181" s="18"/>
      <c r="M181" s="18"/>
      <c r="N181" s="18"/>
    </row>
    <row r="182" spans="1:14" ht="30" customHeight="1" x14ac:dyDescent="0.2">
      <c r="A182" s="18"/>
      <c r="B182" s="20"/>
      <c r="C182" s="18"/>
      <c r="D182" s="18"/>
      <c r="E182" s="18"/>
      <c r="F182" s="20"/>
      <c r="G182" s="20"/>
      <c r="H182" s="18"/>
      <c r="I182" s="18"/>
      <c r="J182" s="18"/>
      <c r="K182" s="18"/>
      <c r="L182" s="18"/>
      <c r="M182" s="18"/>
      <c r="N182" s="18"/>
    </row>
    <row r="183" spans="1:14" ht="30" customHeight="1" x14ac:dyDescent="0.2">
      <c r="A183" s="18"/>
      <c r="B183" s="20"/>
      <c r="C183" s="18"/>
      <c r="D183" s="18"/>
      <c r="E183" s="18"/>
      <c r="F183" s="20"/>
      <c r="G183" s="20"/>
      <c r="H183" s="18"/>
      <c r="I183" s="18"/>
      <c r="J183" s="18"/>
      <c r="K183" s="18"/>
      <c r="L183" s="18"/>
      <c r="M183" s="18"/>
      <c r="N183" s="18"/>
    </row>
    <row r="184" spans="1:14" ht="30" customHeight="1" x14ac:dyDescent="0.2">
      <c r="A184" s="18"/>
      <c r="B184" s="20"/>
      <c r="C184" s="18"/>
      <c r="D184" s="18"/>
      <c r="E184" s="18"/>
      <c r="F184" s="20"/>
      <c r="G184" s="20"/>
      <c r="H184" s="18"/>
      <c r="I184" s="18"/>
      <c r="J184" s="18"/>
      <c r="K184" s="18"/>
      <c r="L184" s="18"/>
      <c r="M184" s="18"/>
      <c r="N184" s="18"/>
    </row>
    <row r="185" spans="1:14" ht="30" customHeight="1" x14ac:dyDescent="0.2">
      <c r="A185" s="18"/>
      <c r="B185" s="20"/>
      <c r="C185" s="18"/>
      <c r="D185" s="18"/>
      <c r="E185" s="18"/>
      <c r="F185" s="20"/>
      <c r="G185" s="20"/>
      <c r="H185" s="18"/>
      <c r="I185" s="18"/>
      <c r="J185" s="18"/>
      <c r="K185" s="18"/>
      <c r="L185" s="18"/>
      <c r="M185" s="18"/>
      <c r="N185" s="18"/>
    </row>
    <row r="186" spans="1:14" ht="30" customHeight="1" x14ac:dyDescent="0.2">
      <c r="A186" s="18"/>
      <c r="B186" s="20"/>
      <c r="C186" s="18"/>
      <c r="D186" s="18"/>
      <c r="E186" s="18"/>
      <c r="F186" s="20"/>
      <c r="G186" s="20"/>
      <c r="H186" s="18"/>
      <c r="I186" s="18"/>
      <c r="J186" s="18"/>
      <c r="K186" s="18"/>
      <c r="L186" s="18"/>
      <c r="M186" s="18"/>
      <c r="N186" s="18"/>
    </row>
    <row r="187" spans="1:14" ht="30" customHeight="1" x14ac:dyDescent="0.2">
      <c r="A187" s="18"/>
      <c r="B187" s="20"/>
      <c r="C187" s="18"/>
      <c r="D187" s="18"/>
      <c r="E187" s="18"/>
      <c r="F187" s="20"/>
      <c r="G187" s="20"/>
      <c r="H187" s="18"/>
      <c r="I187" s="18"/>
      <c r="J187" s="18"/>
      <c r="K187" s="18"/>
      <c r="L187" s="18"/>
      <c r="M187" s="18"/>
      <c r="N187" s="18"/>
    </row>
    <row r="188" spans="1:14" ht="30" customHeight="1" x14ac:dyDescent="0.2">
      <c r="A188" s="18"/>
      <c r="B188" s="20"/>
      <c r="C188" s="18"/>
      <c r="D188" s="18"/>
      <c r="E188" s="18"/>
      <c r="F188" s="20"/>
      <c r="G188" s="20"/>
      <c r="H188" s="18"/>
      <c r="I188" s="18"/>
      <c r="J188" s="18"/>
      <c r="K188" s="18"/>
      <c r="L188" s="18"/>
      <c r="M188" s="18"/>
      <c r="N188" s="18"/>
    </row>
    <row r="189" spans="1:14" ht="30" customHeight="1" x14ac:dyDescent="0.2">
      <c r="A189" s="18"/>
      <c r="B189" s="20"/>
      <c r="C189" s="18"/>
      <c r="D189" s="18"/>
      <c r="E189" s="18"/>
      <c r="F189" s="20"/>
      <c r="G189" s="20"/>
      <c r="H189" s="18"/>
      <c r="I189" s="18"/>
      <c r="J189" s="18"/>
      <c r="K189" s="18"/>
      <c r="L189" s="18"/>
      <c r="M189" s="18"/>
      <c r="N189" s="18"/>
    </row>
    <row r="190" spans="1:14" ht="30" customHeight="1" x14ac:dyDescent="0.2">
      <c r="A190" s="18"/>
      <c r="B190" s="20"/>
      <c r="C190" s="18"/>
      <c r="D190" s="18"/>
      <c r="E190" s="18"/>
      <c r="F190" s="20"/>
      <c r="G190" s="20"/>
      <c r="H190" s="18"/>
      <c r="I190" s="18"/>
      <c r="J190" s="18"/>
      <c r="K190" s="18"/>
      <c r="L190" s="18"/>
      <c r="M190" s="18"/>
      <c r="N190" s="18"/>
    </row>
    <row r="191" spans="1:14" ht="30" customHeight="1" x14ac:dyDescent="0.2">
      <c r="A191" s="18"/>
      <c r="B191" s="20"/>
      <c r="C191" s="18"/>
      <c r="D191" s="18"/>
      <c r="E191" s="18"/>
      <c r="F191" s="20"/>
      <c r="G191" s="20"/>
      <c r="H191" s="18"/>
      <c r="I191" s="18"/>
      <c r="J191" s="18"/>
      <c r="K191" s="18"/>
      <c r="L191" s="18"/>
      <c r="M191" s="18"/>
      <c r="N191" s="18"/>
    </row>
    <row r="192" spans="1:14" ht="30" customHeight="1" x14ac:dyDescent="0.2">
      <c r="A192" s="18"/>
      <c r="B192" s="20"/>
      <c r="C192" s="18"/>
      <c r="D192" s="18"/>
      <c r="E192" s="18"/>
      <c r="F192" s="20"/>
      <c r="G192" s="20"/>
      <c r="H192" s="18"/>
      <c r="I192" s="18"/>
      <c r="J192" s="18"/>
      <c r="K192" s="18"/>
      <c r="L192" s="18"/>
      <c r="M192" s="18"/>
      <c r="N192" s="18"/>
    </row>
    <row r="193" spans="1:14" ht="30" customHeight="1" x14ac:dyDescent="0.2">
      <c r="A193" s="18"/>
      <c r="B193" s="20"/>
      <c r="C193" s="18"/>
      <c r="D193" s="18"/>
      <c r="E193" s="18"/>
      <c r="F193" s="20"/>
      <c r="G193" s="20"/>
      <c r="H193" s="18"/>
      <c r="I193" s="18"/>
      <c r="J193" s="18"/>
      <c r="K193" s="18"/>
      <c r="L193" s="18"/>
      <c r="M193" s="18"/>
      <c r="N193" s="18"/>
    </row>
    <row r="194" spans="1:14" ht="30" customHeight="1" x14ac:dyDescent="0.2">
      <c r="A194" s="18"/>
      <c r="B194" s="20"/>
      <c r="C194" s="18"/>
      <c r="D194" s="18"/>
      <c r="E194" s="18"/>
      <c r="F194" s="20"/>
      <c r="G194" s="20"/>
      <c r="H194" s="18"/>
      <c r="I194" s="18"/>
      <c r="J194" s="18"/>
      <c r="K194" s="18"/>
      <c r="L194" s="18"/>
      <c r="M194" s="18"/>
      <c r="N194" s="18"/>
    </row>
    <row r="195" spans="1:14" ht="30" customHeight="1" x14ac:dyDescent="0.2">
      <c r="A195" s="18"/>
      <c r="B195" s="20"/>
      <c r="C195" s="18"/>
      <c r="D195" s="18"/>
      <c r="E195" s="18"/>
      <c r="F195" s="20"/>
      <c r="G195" s="20"/>
      <c r="H195" s="18"/>
      <c r="I195" s="18"/>
      <c r="J195" s="18"/>
      <c r="K195" s="18"/>
      <c r="L195" s="18"/>
      <c r="M195" s="18"/>
      <c r="N195" s="18"/>
    </row>
    <row r="196" spans="1:14" ht="30" customHeight="1" x14ac:dyDescent="0.2">
      <c r="A196" s="18"/>
      <c r="B196" s="20"/>
      <c r="C196" s="18"/>
      <c r="D196" s="18"/>
      <c r="E196" s="18"/>
      <c r="F196" s="20"/>
      <c r="G196" s="20"/>
      <c r="H196" s="18"/>
      <c r="I196" s="18"/>
      <c r="J196" s="18"/>
      <c r="K196" s="18"/>
      <c r="L196" s="18"/>
      <c r="M196" s="18"/>
      <c r="N196" s="18"/>
    </row>
    <row r="197" spans="1:14" ht="30" customHeight="1" x14ac:dyDescent="0.2">
      <c r="A197" s="18"/>
      <c r="B197" s="20"/>
      <c r="C197" s="18"/>
      <c r="D197" s="18"/>
      <c r="E197" s="18"/>
      <c r="F197" s="20"/>
      <c r="G197" s="20"/>
      <c r="H197" s="18"/>
      <c r="I197" s="18"/>
      <c r="J197" s="18"/>
      <c r="K197" s="18"/>
      <c r="L197" s="18"/>
      <c r="M197" s="18"/>
      <c r="N197" s="18"/>
    </row>
    <row r="198" spans="1:14" ht="30" customHeight="1" x14ac:dyDescent="0.2">
      <c r="A198" s="18"/>
      <c r="B198" s="20"/>
      <c r="C198" s="18"/>
      <c r="D198" s="18"/>
      <c r="E198" s="18"/>
      <c r="F198" s="20"/>
      <c r="G198" s="20"/>
      <c r="H198" s="18"/>
      <c r="I198" s="18"/>
      <c r="J198" s="18"/>
      <c r="K198" s="18"/>
      <c r="L198" s="18"/>
      <c r="M198" s="18"/>
      <c r="N198" s="18"/>
    </row>
    <row r="199" spans="1:14" ht="30" customHeight="1" x14ac:dyDescent="0.2">
      <c r="A199" s="18"/>
      <c r="B199" s="20"/>
      <c r="C199" s="18"/>
      <c r="D199" s="18"/>
      <c r="E199" s="18"/>
      <c r="F199" s="20"/>
      <c r="G199" s="20"/>
      <c r="H199" s="18"/>
      <c r="I199" s="18"/>
      <c r="J199" s="18"/>
      <c r="K199" s="18"/>
      <c r="L199" s="18"/>
      <c r="M199" s="18"/>
      <c r="N199" s="18"/>
    </row>
    <row r="200" spans="1:14" ht="30" customHeight="1" x14ac:dyDescent="0.2">
      <c r="A200" s="18"/>
      <c r="B200" s="20"/>
      <c r="C200" s="18"/>
      <c r="D200" s="18"/>
      <c r="E200" s="18"/>
      <c r="F200" s="20"/>
      <c r="G200" s="20"/>
      <c r="H200" s="18"/>
      <c r="I200" s="18"/>
      <c r="J200" s="18"/>
      <c r="K200" s="18"/>
      <c r="L200" s="18"/>
      <c r="M200" s="18"/>
      <c r="N200" s="18"/>
    </row>
    <row r="201" spans="1:14" ht="30" customHeight="1" x14ac:dyDescent="0.2">
      <c r="A201" s="18"/>
      <c r="B201" s="20"/>
      <c r="C201" s="18"/>
      <c r="D201" s="18"/>
      <c r="E201" s="18"/>
      <c r="F201" s="20"/>
      <c r="G201" s="20"/>
      <c r="H201" s="18"/>
      <c r="I201" s="18"/>
      <c r="J201" s="18"/>
      <c r="K201" s="18"/>
      <c r="L201" s="18"/>
      <c r="M201" s="18"/>
      <c r="N201" s="18"/>
    </row>
    <row r="202" spans="1:14" ht="30" customHeight="1" x14ac:dyDescent="0.2">
      <c r="A202" s="18"/>
      <c r="B202" s="20"/>
      <c r="C202" s="18"/>
      <c r="D202" s="18"/>
      <c r="E202" s="18"/>
      <c r="F202" s="20"/>
      <c r="G202" s="20"/>
      <c r="H202" s="18"/>
      <c r="I202" s="18"/>
      <c r="J202" s="18"/>
      <c r="K202" s="18"/>
      <c r="L202" s="18"/>
      <c r="M202" s="18"/>
      <c r="N202" s="18"/>
    </row>
    <row r="203" spans="1:14" ht="30" customHeight="1" x14ac:dyDescent="0.2">
      <c r="A203" s="18"/>
      <c r="B203" s="20"/>
      <c r="C203" s="18"/>
      <c r="D203" s="18"/>
      <c r="E203" s="18"/>
      <c r="F203" s="20"/>
      <c r="G203" s="20"/>
      <c r="H203" s="18"/>
      <c r="I203" s="18"/>
      <c r="J203" s="18"/>
      <c r="K203" s="18"/>
      <c r="L203" s="18"/>
      <c r="M203" s="18"/>
      <c r="N203" s="18"/>
    </row>
    <row r="204" spans="1:14" ht="30" customHeight="1" x14ac:dyDescent="0.2">
      <c r="A204" s="18"/>
      <c r="B204" s="20"/>
      <c r="C204" s="18"/>
      <c r="D204" s="18"/>
      <c r="E204" s="18"/>
      <c r="F204" s="20"/>
      <c r="G204" s="20"/>
      <c r="H204" s="18"/>
      <c r="I204" s="18"/>
      <c r="J204" s="18"/>
      <c r="K204" s="18"/>
      <c r="L204" s="18"/>
      <c r="M204" s="18"/>
      <c r="N204" s="18"/>
    </row>
    <row r="205" spans="1:14" ht="30" customHeight="1" x14ac:dyDescent="0.2">
      <c r="A205" s="18"/>
      <c r="B205" s="20"/>
      <c r="C205" s="18"/>
      <c r="D205" s="18"/>
      <c r="E205" s="18"/>
      <c r="F205" s="20"/>
      <c r="G205" s="20"/>
      <c r="H205" s="18"/>
      <c r="I205" s="18"/>
      <c r="J205" s="18"/>
      <c r="K205" s="18"/>
      <c r="L205" s="18"/>
      <c r="M205" s="18"/>
      <c r="N205" s="18"/>
    </row>
    <row r="206" spans="1:14" ht="30" customHeight="1" x14ac:dyDescent="0.2">
      <c r="A206" s="18"/>
      <c r="B206" s="20"/>
      <c r="C206" s="18"/>
      <c r="D206" s="18"/>
      <c r="E206" s="18"/>
      <c r="F206" s="20"/>
      <c r="G206" s="20"/>
      <c r="H206" s="18"/>
      <c r="I206" s="18"/>
      <c r="J206" s="18"/>
      <c r="K206" s="18"/>
      <c r="L206" s="18"/>
      <c r="M206" s="18"/>
      <c r="N206" s="18"/>
    </row>
    <row r="207" spans="1:14" ht="30" customHeight="1" x14ac:dyDescent="0.2">
      <c r="A207" s="18"/>
      <c r="B207" s="20"/>
      <c r="C207" s="18"/>
      <c r="D207" s="18"/>
      <c r="E207" s="18"/>
      <c r="F207" s="20"/>
      <c r="G207" s="20"/>
      <c r="H207" s="18"/>
      <c r="I207" s="18"/>
      <c r="J207" s="18"/>
      <c r="K207" s="18"/>
      <c r="L207" s="18"/>
      <c r="M207" s="18"/>
      <c r="N207" s="18"/>
    </row>
    <row r="208" spans="1:14" ht="30" customHeight="1" x14ac:dyDescent="0.2">
      <c r="A208" s="18"/>
      <c r="B208" s="20"/>
      <c r="C208" s="18"/>
      <c r="D208" s="18"/>
      <c r="E208" s="18"/>
      <c r="F208" s="20"/>
      <c r="G208" s="20"/>
      <c r="H208" s="18"/>
      <c r="I208" s="18"/>
      <c r="J208" s="18"/>
      <c r="K208" s="18"/>
      <c r="L208" s="18"/>
      <c r="M208" s="18"/>
      <c r="N208" s="18"/>
    </row>
    <row r="209" spans="1:14" ht="30" customHeight="1" x14ac:dyDescent="0.2">
      <c r="A209" s="18"/>
      <c r="B209" s="20"/>
      <c r="C209" s="18"/>
      <c r="D209" s="18"/>
      <c r="E209" s="18"/>
      <c r="F209" s="20"/>
      <c r="G209" s="20"/>
      <c r="H209" s="18"/>
      <c r="I209" s="18"/>
      <c r="J209" s="18"/>
      <c r="K209" s="18"/>
      <c r="L209" s="18"/>
      <c r="M209" s="18"/>
      <c r="N209" s="18"/>
    </row>
    <row r="210" spans="1:14" ht="30" customHeight="1" x14ac:dyDescent="0.2">
      <c r="A210" s="18"/>
      <c r="B210" s="20"/>
      <c r="C210" s="18"/>
      <c r="D210" s="18"/>
      <c r="E210" s="18"/>
      <c r="F210" s="20"/>
      <c r="G210" s="20"/>
      <c r="H210" s="18"/>
      <c r="I210" s="18"/>
      <c r="J210" s="18"/>
      <c r="K210" s="18"/>
      <c r="L210" s="18"/>
      <c r="M210" s="18"/>
      <c r="N210" s="18"/>
    </row>
    <row r="211" spans="1:14" ht="30" customHeight="1" x14ac:dyDescent="0.2">
      <c r="A211" s="18"/>
      <c r="B211" s="20"/>
      <c r="C211" s="18"/>
      <c r="D211" s="18"/>
      <c r="E211" s="18"/>
      <c r="F211" s="20"/>
      <c r="G211" s="20"/>
      <c r="H211" s="18"/>
      <c r="I211" s="18"/>
      <c r="J211" s="18"/>
      <c r="K211" s="18"/>
      <c r="L211" s="18"/>
      <c r="M211" s="18"/>
      <c r="N211" s="18"/>
    </row>
    <row r="212" spans="1:14" ht="30" customHeight="1" x14ac:dyDescent="0.2">
      <c r="A212" s="18"/>
      <c r="B212" s="20"/>
      <c r="C212" s="18"/>
      <c r="D212" s="18"/>
      <c r="E212" s="18"/>
      <c r="F212" s="20"/>
      <c r="G212" s="20"/>
      <c r="H212" s="18"/>
      <c r="I212" s="18"/>
      <c r="J212" s="18"/>
      <c r="K212" s="18"/>
      <c r="L212" s="18"/>
      <c r="M212" s="18"/>
      <c r="N212" s="18"/>
    </row>
    <row r="213" spans="1:14" ht="30" customHeight="1" x14ac:dyDescent="0.2">
      <c r="A213" s="18"/>
      <c r="B213" s="20"/>
      <c r="C213" s="18"/>
      <c r="D213" s="18"/>
      <c r="E213" s="18"/>
      <c r="F213" s="20"/>
      <c r="G213" s="20"/>
      <c r="H213" s="18"/>
      <c r="I213" s="18"/>
      <c r="J213" s="18"/>
      <c r="K213" s="18"/>
      <c r="L213" s="18"/>
      <c r="M213" s="18"/>
      <c r="N213" s="18"/>
    </row>
    <row r="214" spans="1:14" ht="30" customHeight="1" x14ac:dyDescent="0.2">
      <c r="A214" s="18"/>
      <c r="B214" s="20"/>
      <c r="C214" s="18"/>
      <c r="D214" s="18"/>
      <c r="E214" s="18"/>
      <c r="F214" s="20"/>
      <c r="G214" s="20"/>
      <c r="H214" s="18"/>
      <c r="I214" s="18"/>
      <c r="J214" s="18"/>
      <c r="K214" s="18"/>
      <c r="L214" s="18"/>
      <c r="M214" s="18"/>
      <c r="N214" s="18"/>
    </row>
    <row r="215" spans="1:14" ht="30" customHeight="1" x14ac:dyDescent="0.2">
      <c r="A215" s="18"/>
      <c r="B215" s="20"/>
      <c r="C215" s="18"/>
      <c r="D215" s="18"/>
      <c r="E215" s="18"/>
      <c r="F215" s="20"/>
      <c r="G215" s="20"/>
      <c r="H215" s="18"/>
      <c r="I215" s="18"/>
      <c r="J215" s="18"/>
      <c r="K215" s="18"/>
      <c r="L215" s="18"/>
      <c r="M215" s="18"/>
      <c r="N215" s="18"/>
    </row>
    <row r="216" spans="1:14" ht="30" customHeight="1" x14ac:dyDescent="0.2">
      <c r="A216" s="18"/>
      <c r="B216" s="20"/>
      <c r="C216" s="18"/>
      <c r="D216" s="18"/>
      <c r="E216" s="18"/>
      <c r="F216" s="20"/>
      <c r="G216" s="20"/>
      <c r="H216" s="18"/>
      <c r="I216" s="18"/>
      <c r="J216" s="18"/>
      <c r="K216" s="18"/>
      <c r="L216" s="18"/>
      <c r="M216" s="18"/>
      <c r="N216" s="18"/>
    </row>
    <row r="217" spans="1:14" ht="30" customHeight="1" x14ac:dyDescent="0.2">
      <c r="A217" s="18"/>
      <c r="B217" s="20"/>
      <c r="C217" s="18"/>
      <c r="D217" s="18"/>
      <c r="E217" s="18"/>
      <c r="F217" s="20"/>
      <c r="G217" s="20"/>
      <c r="H217" s="18"/>
      <c r="I217" s="18"/>
      <c r="J217" s="18"/>
      <c r="K217" s="18"/>
      <c r="L217" s="18"/>
      <c r="M217" s="18"/>
      <c r="N217" s="18"/>
    </row>
    <row r="218" spans="1:14" ht="30" customHeight="1" x14ac:dyDescent="0.2">
      <c r="A218" s="18"/>
      <c r="B218" s="20"/>
      <c r="C218" s="18"/>
      <c r="D218" s="18"/>
      <c r="E218" s="18"/>
      <c r="F218" s="20"/>
      <c r="G218" s="20"/>
      <c r="H218" s="18"/>
      <c r="I218" s="18"/>
      <c r="J218" s="18"/>
      <c r="K218" s="18"/>
      <c r="L218" s="18"/>
      <c r="M218" s="18"/>
      <c r="N218" s="18"/>
    </row>
    <row r="219" spans="1:14" ht="30" customHeight="1" x14ac:dyDescent="0.2">
      <c r="A219" s="18"/>
      <c r="B219" s="20"/>
      <c r="C219" s="18"/>
      <c r="D219" s="18"/>
      <c r="E219" s="18"/>
      <c r="F219" s="20"/>
      <c r="G219" s="20"/>
      <c r="H219" s="18"/>
      <c r="I219" s="18"/>
      <c r="J219" s="18"/>
      <c r="K219" s="18"/>
      <c r="L219" s="18"/>
      <c r="M219" s="18"/>
      <c r="N219" s="18"/>
    </row>
    <row r="220" spans="1:14" ht="30" customHeight="1" x14ac:dyDescent="0.2">
      <c r="A220" s="18"/>
      <c r="B220" s="20"/>
      <c r="C220" s="18"/>
      <c r="D220" s="18"/>
      <c r="E220" s="18"/>
      <c r="F220" s="20"/>
      <c r="G220" s="20"/>
      <c r="H220" s="18"/>
      <c r="I220" s="18"/>
      <c r="J220" s="18"/>
      <c r="K220" s="18"/>
      <c r="L220" s="18"/>
      <c r="M220" s="18"/>
      <c r="N220" s="18"/>
    </row>
    <row r="221" spans="1:14" ht="30" customHeight="1" x14ac:dyDescent="0.2">
      <c r="A221" s="18"/>
      <c r="B221" s="20"/>
      <c r="C221" s="18"/>
      <c r="D221" s="18"/>
      <c r="E221" s="18"/>
      <c r="F221" s="20"/>
      <c r="G221" s="20"/>
      <c r="H221" s="18"/>
      <c r="I221" s="18"/>
      <c r="J221" s="18"/>
      <c r="K221" s="18"/>
      <c r="L221" s="18"/>
      <c r="M221" s="18"/>
      <c r="N221" s="18"/>
    </row>
    <row r="222" spans="1:14" ht="30" customHeight="1" x14ac:dyDescent="0.2">
      <c r="A222" s="18"/>
      <c r="B222" s="20"/>
      <c r="C222" s="18"/>
      <c r="D222" s="18"/>
      <c r="E222" s="18"/>
      <c r="F222" s="20"/>
      <c r="G222" s="20"/>
      <c r="H222" s="18"/>
      <c r="I222" s="18"/>
      <c r="J222" s="18"/>
      <c r="K222" s="18"/>
      <c r="L222" s="18"/>
      <c r="M222" s="18"/>
      <c r="N222" s="18"/>
    </row>
    <row r="223" spans="1:14" ht="30" customHeight="1" x14ac:dyDescent="0.2">
      <c r="A223" s="18"/>
      <c r="B223" s="20"/>
      <c r="C223" s="18"/>
      <c r="D223" s="18"/>
      <c r="E223" s="18"/>
      <c r="F223" s="20"/>
      <c r="G223" s="20"/>
      <c r="H223" s="18"/>
      <c r="I223" s="18"/>
      <c r="J223" s="18"/>
      <c r="K223" s="18"/>
      <c r="L223" s="18"/>
      <c r="M223" s="18"/>
      <c r="N223" s="18"/>
    </row>
    <row r="224" spans="1:14" ht="30" customHeight="1" x14ac:dyDescent="0.2">
      <c r="A224" s="18"/>
      <c r="B224" s="20"/>
      <c r="C224" s="18"/>
      <c r="D224" s="18"/>
      <c r="E224" s="18"/>
      <c r="F224" s="20"/>
      <c r="G224" s="20"/>
      <c r="H224" s="18"/>
      <c r="I224" s="18"/>
      <c r="J224" s="18"/>
      <c r="K224" s="18"/>
      <c r="L224" s="18"/>
      <c r="M224" s="18"/>
      <c r="N224" s="18"/>
    </row>
    <row r="225" spans="1:14" ht="30" customHeight="1" x14ac:dyDescent="0.2">
      <c r="A225" s="18"/>
      <c r="B225" s="20"/>
      <c r="C225" s="18"/>
      <c r="D225" s="18"/>
      <c r="E225" s="18"/>
      <c r="F225" s="20"/>
      <c r="G225" s="20"/>
      <c r="H225" s="18"/>
      <c r="I225" s="18"/>
      <c r="J225" s="18"/>
      <c r="K225" s="18"/>
      <c r="L225" s="18"/>
      <c r="M225" s="18"/>
      <c r="N225" s="18"/>
    </row>
    <row r="226" spans="1:14" ht="30" customHeight="1" x14ac:dyDescent="0.2">
      <c r="A226" s="18"/>
      <c r="B226" s="20"/>
      <c r="C226" s="18"/>
      <c r="D226" s="18"/>
      <c r="E226" s="18"/>
      <c r="F226" s="20"/>
      <c r="G226" s="20"/>
      <c r="H226" s="18"/>
      <c r="I226" s="18"/>
      <c r="J226" s="18"/>
      <c r="K226" s="18"/>
      <c r="L226" s="18"/>
      <c r="M226" s="18"/>
      <c r="N226" s="18"/>
    </row>
    <row r="227" spans="1:14" ht="30" customHeight="1" x14ac:dyDescent="0.2">
      <c r="A227" s="18"/>
      <c r="B227" s="20"/>
      <c r="C227" s="18"/>
      <c r="D227" s="18"/>
      <c r="E227" s="18"/>
      <c r="F227" s="20"/>
      <c r="G227" s="20"/>
      <c r="H227" s="18"/>
      <c r="I227" s="18"/>
      <c r="J227" s="18"/>
      <c r="K227" s="18"/>
      <c r="L227" s="18"/>
      <c r="M227" s="18"/>
      <c r="N227" s="18"/>
    </row>
    <row r="228" spans="1:14" ht="30" customHeight="1" x14ac:dyDescent="0.2">
      <c r="A228" s="18"/>
      <c r="B228" s="20"/>
      <c r="C228" s="18"/>
      <c r="D228" s="18"/>
      <c r="E228" s="18"/>
      <c r="F228" s="20"/>
      <c r="G228" s="20"/>
      <c r="H228" s="18"/>
      <c r="I228" s="18"/>
      <c r="J228" s="18"/>
      <c r="K228" s="18"/>
      <c r="L228" s="18"/>
      <c r="M228" s="18"/>
      <c r="N228" s="18"/>
    </row>
    <row r="229" spans="1:14" ht="30" customHeight="1" x14ac:dyDescent="0.2">
      <c r="A229" s="18"/>
      <c r="B229" s="20"/>
      <c r="C229" s="18"/>
      <c r="D229" s="18"/>
      <c r="E229" s="18"/>
      <c r="F229" s="20"/>
      <c r="G229" s="20"/>
      <c r="H229" s="18"/>
      <c r="I229" s="18"/>
      <c r="J229" s="18"/>
      <c r="K229" s="18"/>
      <c r="L229" s="18"/>
      <c r="M229" s="18"/>
      <c r="N229" s="18"/>
    </row>
    <row r="230" spans="1:14" ht="30" customHeight="1" x14ac:dyDescent="0.2">
      <c r="A230" s="18"/>
      <c r="B230" s="20"/>
      <c r="C230" s="18"/>
      <c r="D230" s="18"/>
      <c r="E230" s="18"/>
      <c r="F230" s="20"/>
      <c r="G230" s="20"/>
      <c r="H230" s="18"/>
      <c r="I230" s="18"/>
      <c r="J230" s="18"/>
      <c r="K230" s="18"/>
      <c r="L230" s="18"/>
      <c r="M230" s="18"/>
      <c r="N230" s="18"/>
    </row>
    <row r="231" spans="1:14" ht="30" customHeight="1" x14ac:dyDescent="0.2">
      <c r="A231" s="18"/>
      <c r="B231" s="20"/>
      <c r="C231" s="18"/>
      <c r="D231" s="18"/>
      <c r="E231" s="18"/>
      <c r="F231" s="20"/>
      <c r="G231" s="20"/>
      <c r="H231" s="18"/>
      <c r="I231" s="18"/>
      <c r="J231" s="18"/>
      <c r="K231" s="18"/>
      <c r="L231" s="18"/>
      <c r="M231" s="18"/>
      <c r="N231" s="18"/>
    </row>
    <row r="232" spans="1:14" ht="30" customHeight="1" x14ac:dyDescent="0.2">
      <c r="A232" s="18"/>
      <c r="B232" s="20"/>
      <c r="C232" s="18"/>
      <c r="D232" s="18"/>
      <c r="E232" s="18"/>
      <c r="F232" s="20"/>
      <c r="G232" s="20"/>
      <c r="H232" s="18"/>
      <c r="I232" s="18"/>
      <c r="J232" s="18"/>
      <c r="K232" s="18"/>
      <c r="L232" s="18"/>
      <c r="M232" s="18"/>
      <c r="N232" s="18"/>
    </row>
    <row r="233" spans="1:14" ht="30" customHeight="1" x14ac:dyDescent="0.2">
      <c r="A233" s="18"/>
      <c r="B233" s="20"/>
      <c r="C233" s="18"/>
      <c r="D233" s="18"/>
      <c r="E233" s="18"/>
      <c r="F233" s="20"/>
      <c r="G233" s="20"/>
      <c r="H233" s="18"/>
      <c r="I233" s="18"/>
      <c r="J233" s="18"/>
      <c r="K233" s="18"/>
      <c r="L233" s="18"/>
      <c r="M233" s="18"/>
      <c r="N233" s="18"/>
    </row>
    <row r="234" spans="1:14" ht="30" customHeight="1" x14ac:dyDescent="0.2">
      <c r="A234" s="18"/>
      <c r="B234" s="20"/>
      <c r="C234" s="18"/>
      <c r="D234" s="18"/>
      <c r="E234" s="18"/>
      <c r="F234" s="20"/>
      <c r="G234" s="20"/>
      <c r="H234" s="18"/>
      <c r="I234" s="18"/>
      <c r="J234" s="18"/>
      <c r="K234" s="18"/>
      <c r="L234" s="18"/>
      <c r="M234" s="18"/>
      <c r="N234" s="18"/>
    </row>
    <row r="235" spans="1:14" ht="30" customHeight="1" x14ac:dyDescent="0.2">
      <c r="A235" s="18"/>
      <c r="B235" s="20"/>
      <c r="C235" s="18"/>
      <c r="D235" s="18"/>
      <c r="E235" s="18"/>
      <c r="F235" s="20"/>
      <c r="G235" s="20"/>
      <c r="H235" s="18"/>
      <c r="I235" s="18"/>
      <c r="J235" s="18"/>
      <c r="K235" s="18"/>
      <c r="L235" s="18"/>
      <c r="M235" s="18"/>
      <c r="N235" s="18"/>
    </row>
    <row r="236" spans="1:14" ht="30" customHeight="1" x14ac:dyDescent="0.2">
      <c r="A236" s="18"/>
      <c r="B236" s="20"/>
      <c r="C236" s="18"/>
      <c r="D236" s="18"/>
      <c r="E236" s="18"/>
      <c r="F236" s="20"/>
      <c r="G236" s="20"/>
      <c r="H236" s="18"/>
      <c r="I236" s="18"/>
      <c r="J236" s="18"/>
      <c r="K236" s="18"/>
      <c r="L236" s="18"/>
      <c r="M236" s="18"/>
      <c r="N236" s="18"/>
    </row>
    <row r="237" spans="1:14" ht="30" customHeight="1" x14ac:dyDescent="0.2">
      <c r="A237" s="18"/>
      <c r="B237" s="20"/>
      <c r="C237" s="18"/>
      <c r="D237" s="18"/>
      <c r="E237" s="18"/>
      <c r="F237" s="20"/>
      <c r="G237" s="20"/>
      <c r="H237" s="18"/>
      <c r="I237" s="18"/>
      <c r="J237" s="18"/>
      <c r="K237" s="18"/>
      <c r="L237" s="18"/>
      <c r="M237" s="18"/>
      <c r="N237" s="18"/>
    </row>
    <row r="238" spans="1:14" ht="30" customHeight="1" x14ac:dyDescent="0.2">
      <c r="A238" s="18"/>
      <c r="B238" s="20"/>
      <c r="C238" s="18"/>
      <c r="D238" s="18"/>
      <c r="E238" s="18"/>
      <c r="F238" s="20"/>
      <c r="G238" s="20"/>
      <c r="H238" s="18"/>
      <c r="I238" s="18"/>
      <c r="J238" s="18"/>
      <c r="K238" s="18"/>
      <c r="L238" s="18"/>
      <c r="M238" s="18"/>
      <c r="N238" s="18"/>
    </row>
    <row r="239" spans="1:14" ht="30" customHeight="1" x14ac:dyDescent="0.2">
      <c r="A239" s="18"/>
      <c r="B239" s="20"/>
      <c r="C239" s="18"/>
      <c r="D239" s="18"/>
      <c r="E239" s="18"/>
      <c r="F239" s="20"/>
      <c r="G239" s="20"/>
      <c r="H239" s="18"/>
      <c r="I239" s="18"/>
      <c r="J239" s="18"/>
      <c r="K239" s="18"/>
      <c r="L239" s="18"/>
      <c r="M239" s="18"/>
      <c r="N239" s="18"/>
    </row>
    <row r="240" spans="1:14" ht="30" customHeight="1" x14ac:dyDescent="0.2">
      <c r="A240" s="18"/>
      <c r="B240" s="20"/>
      <c r="C240" s="18"/>
      <c r="D240" s="18"/>
      <c r="E240" s="18"/>
      <c r="F240" s="20"/>
      <c r="G240" s="20"/>
      <c r="H240" s="18"/>
      <c r="I240" s="18"/>
      <c r="J240" s="18"/>
      <c r="K240" s="18"/>
      <c r="L240" s="18"/>
      <c r="M240" s="18"/>
      <c r="N240" s="18"/>
    </row>
    <row r="241" spans="1:14" ht="30" customHeight="1" x14ac:dyDescent="0.2">
      <c r="A241" s="18"/>
      <c r="B241" s="20"/>
      <c r="C241" s="18"/>
      <c r="D241" s="18"/>
      <c r="E241" s="18"/>
      <c r="F241" s="20"/>
      <c r="G241" s="20"/>
      <c r="H241" s="18"/>
      <c r="I241" s="18"/>
      <c r="J241" s="18"/>
      <c r="K241" s="18"/>
      <c r="L241" s="18"/>
      <c r="M241" s="18"/>
      <c r="N241" s="18"/>
    </row>
    <row r="242" spans="1:14" ht="30" customHeight="1" x14ac:dyDescent="0.2">
      <c r="A242" s="18"/>
      <c r="B242" s="20"/>
      <c r="C242" s="18"/>
      <c r="D242" s="18"/>
      <c r="E242" s="18"/>
      <c r="F242" s="20"/>
      <c r="G242" s="20"/>
      <c r="H242" s="18"/>
      <c r="I242" s="18"/>
      <c r="J242" s="18"/>
      <c r="K242" s="18"/>
      <c r="L242" s="18"/>
      <c r="M242" s="18"/>
      <c r="N242" s="18"/>
    </row>
    <row r="243" spans="1:14" ht="30" customHeight="1" x14ac:dyDescent="0.2">
      <c r="A243" s="18"/>
      <c r="B243" s="20"/>
      <c r="C243" s="18"/>
      <c r="D243" s="18"/>
      <c r="E243" s="18"/>
      <c r="F243" s="20"/>
      <c r="G243" s="20"/>
      <c r="H243" s="18"/>
      <c r="I243" s="18"/>
      <c r="J243" s="18"/>
      <c r="K243" s="18"/>
      <c r="L243" s="18"/>
      <c r="M243" s="18"/>
      <c r="N243" s="18"/>
    </row>
    <row r="244" spans="1:14" ht="30" customHeight="1" x14ac:dyDescent="0.2">
      <c r="A244" s="18"/>
      <c r="B244" s="20"/>
      <c r="C244" s="18"/>
      <c r="D244" s="18"/>
      <c r="E244" s="18"/>
      <c r="F244" s="20"/>
      <c r="G244" s="20"/>
      <c r="H244" s="18"/>
      <c r="I244" s="18"/>
      <c r="J244" s="18"/>
      <c r="K244" s="18"/>
      <c r="L244" s="18"/>
      <c r="M244" s="18"/>
      <c r="N244" s="18"/>
    </row>
    <row r="245" spans="1:14" ht="30" customHeight="1" x14ac:dyDescent="0.2">
      <c r="A245" s="18"/>
      <c r="B245" s="20"/>
      <c r="C245" s="18"/>
      <c r="D245" s="18"/>
      <c r="E245" s="18"/>
      <c r="F245" s="20"/>
      <c r="G245" s="20"/>
      <c r="H245" s="18"/>
      <c r="I245" s="18"/>
      <c r="J245" s="18"/>
      <c r="K245" s="18"/>
      <c r="L245" s="18"/>
      <c r="M245" s="18"/>
      <c r="N245" s="18"/>
    </row>
    <row r="246" spans="1:14" ht="30" customHeight="1" x14ac:dyDescent="0.2">
      <c r="A246" s="18"/>
      <c r="B246" s="20"/>
      <c r="C246" s="18"/>
      <c r="D246" s="18"/>
      <c r="E246" s="18"/>
      <c r="F246" s="20"/>
      <c r="G246" s="20"/>
      <c r="H246" s="18"/>
      <c r="I246" s="18"/>
      <c r="J246" s="18"/>
      <c r="K246" s="18"/>
      <c r="L246" s="18"/>
      <c r="M246" s="18"/>
      <c r="N246" s="18"/>
    </row>
    <row r="247" spans="1:14" ht="30" customHeight="1" x14ac:dyDescent="0.2">
      <c r="A247" s="18"/>
      <c r="B247" s="20"/>
      <c r="C247" s="18"/>
      <c r="D247" s="18"/>
      <c r="E247" s="18"/>
      <c r="F247" s="20"/>
      <c r="G247" s="20"/>
      <c r="H247" s="18"/>
      <c r="I247" s="18"/>
      <c r="J247" s="18"/>
      <c r="K247" s="18"/>
      <c r="L247" s="18"/>
      <c r="M247" s="18"/>
      <c r="N247" s="18"/>
    </row>
    <row r="248" spans="1:14" ht="30" customHeight="1" x14ac:dyDescent="0.2">
      <c r="A248" s="18"/>
      <c r="B248" s="20"/>
      <c r="C248" s="18"/>
      <c r="D248" s="18"/>
      <c r="E248" s="18"/>
      <c r="F248" s="20"/>
      <c r="G248" s="20"/>
      <c r="H248" s="18"/>
      <c r="I248" s="18"/>
      <c r="J248" s="18"/>
      <c r="K248" s="18"/>
      <c r="L248" s="18"/>
      <c r="M248" s="18"/>
      <c r="N248" s="18"/>
    </row>
    <row r="249" spans="1:14" ht="30" customHeight="1" x14ac:dyDescent="0.2">
      <c r="A249" s="18"/>
      <c r="B249" s="20"/>
      <c r="C249" s="18"/>
      <c r="D249" s="18"/>
      <c r="E249" s="18"/>
      <c r="F249" s="20"/>
      <c r="G249" s="20"/>
      <c r="H249" s="18"/>
      <c r="I249" s="18"/>
      <c r="J249" s="18"/>
      <c r="K249" s="18"/>
      <c r="L249" s="18"/>
      <c r="M249" s="18"/>
      <c r="N249" s="18"/>
    </row>
    <row r="250" spans="1:14" ht="30" customHeight="1" x14ac:dyDescent="0.2">
      <c r="A250" s="18"/>
      <c r="B250" s="20"/>
      <c r="C250" s="18"/>
      <c r="D250" s="18"/>
      <c r="E250" s="18"/>
      <c r="F250" s="20"/>
      <c r="G250" s="20"/>
      <c r="H250" s="18"/>
      <c r="I250" s="18"/>
      <c r="J250" s="18"/>
      <c r="K250" s="18"/>
      <c r="L250" s="18"/>
      <c r="M250" s="18"/>
      <c r="N250" s="18"/>
    </row>
    <row r="251" spans="1:14" ht="30" customHeight="1" x14ac:dyDescent="0.2">
      <c r="A251" s="18"/>
      <c r="B251" s="20"/>
      <c r="C251" s="18"/>
      <c r="D251" s="18"/>
      <c r="E251" s="18"/>
      <c r="F251" s="20"/>
      <c r="G251" s="20"/>
      <c r="H251" s="18"/>
      <c r="I251" s="18"/>
      <c r="J251" s="18"/>
      <c r="K251" s="18"/>
      <c r="L251" s="18"/>
      <c r="M251" s="18"/>
      <c r="N251" s="18"/>
    </row>
    <row r="252" spans="1:14" ht="30" customHeight="1" x14ac:dyDescent="0.2">
      <c r="A252" s="18"/>
      <c r="B252" s="20"/>
      <c r="C252" s="18"/>
      <c r="D252" s="18"/>
      <c r="E252" s="18"/>
      <c r="F252" s="20"/>
      <c r="G252" s="20"/>
      <c r="H252" s="18"/>
      <c r="I252" s="18"/>
      <c r="J252" s="18"/>
      <c r="K252" s="18"/>
      <c r="L252" s="18"/>
      <c r="M252" s="18"/>
      <c r="N252" s="18"/>
    </row>
    <row r="253" spans="1:14" ht="30" customHeight="1" x14ac:dyDescent="0.2">
      <c r="A253" s="18"/>
      <c r="B253" s="20"/>
      <c r="C253" s="18"/>
      <c r="D253" s="18"/>
      <c r="E253" s="18"/>
      <c r="F253" s="20"/>
      <c r="G253" s="20"/>
      <c r="H253" s="18"/>
      <c r="I253" s="18"/>
      <c r="J253" s="18"/>
      <c r="K253" s="18"/>
      <c r="L253" s="18"/>
      <c r="M253" s="18"/>
      <c r="N253" s="18"/>
    </row>
    <row r="254" spans="1:14" ht="30" customHeight="1" x14ac:dyDescent="0.2">
      <c r="A254" s="18"/>
      <c r="B254" s="20"/>
      <c r="C254" s="18"/>
      <c r="D254" s="18"/>
      <c r="E254" s="18"/>
      <c r="F254" s="20"/>
      <c r="G254" s="20"/>
      <c r="H254" s="18"/>
      <c r="I254" s="18"/>
      <c r="J254" s="18"/>
      <c r="K254" s="18"/>
      <c r="L254" s="18"/>
      <c r="M254" s="18"/>
      <c r="N254" s="18"/>
    </row>
    <row r="255" spans="1:14" ht="30" customHeight="1" x14ac:dyDescent="0.2">
      <c r="A255" s="18"/>
      <c r="B255" s="20"/>
      <c r="C255" s="18"/>
      <c r="D255" s="18"/>
      <c r="E255" s="18"/>
      <c r="F255" s="20"/>
      <c r="G255" s="20"/>
      <c r="H255" s="18"/>
      <c r="I255" s="18"/>
      <c r="J255" s="18"/>
      <c r="K255" s="18"/>
      <c r="L255" s="18"/>
      <c r="M255" s="18"/>
      <c r="N255" s="18"/>
    </row>
    <row r="256" spans="1:14" ht="30" customHeight="1" x14ac:dyDescent="0.2">
      <c r="A256" s="18"/>
      <c r="B256" s="20"/>
      <c r="C256" s="18"/>
      <c r="D256" s="18"/>
      <c r="E256" s="18"/>
      <c r="F256" s="20"/>
      <c r="G256" s="20"/>
      <c r="H256" s="18"/>
      <c r="I256" s="18"/>
      <c r="J256" s="18"/>
      <c r="K256" s="18"/>
      <c r="L256" s="18"/>
      <c r="M256" s="18"/>
      <c r="N256" s="18"/>
    </row>
    <row r="257" spans="1:14" ht="30" customHeight="1" x14ac:dyDescent="0.2">
      <c r="A257" s="18"/>
      <c r="B257" s="20"/>
      <c r="C257" s="18"/>
      <c r="D257" s="18"/>
      <c r="E257" s="18"/>
      <c r="F257" s="20"/>
      <c r="G257" s="20"/>
      <c r="H257" s="18"/>
      <c r="I257" s="18"/>
      <c r="J257" s="18"/>
      <c r="K257" s="18"/>
      <c r="L257" s="18"/>
      <c r="M257" s="18"/>
      <c r="N257" s="18"/>
    </row>
    <row r="258" spans="1:14" ht="30" customHeight="1" x14ac:dyDescent="0.2">
      <c r="A258" s="18"/>
      <c r="B258" s="20"/>
      <c r="C258" s="18"/>
      <c r="D258" s="18"/>
      <c r="E258" s="18"/>
      <c r="F258" s="20"/>
      <c r="G258" s="20"/>
      <c r="H258" s="18"/>
      <c r="I258" s="18"/>
      <c r="J258" s="18"/>
      <c r="K258" s="18"/>
      <c r="L258" s="18"/>
      <c r="M258" s="18"/>
      <c r="N258" s="18"/>
    </row>
    <row r="259" spans="1:14" ht="30" customHeight="1" x14ac:dyDescent="0.2">
      <c r="A259" s="18"/>
      <c r="B259" s="20"/>
      <c r="C259" s="18"/>
      <c r="D259" s="18"/>
      <c r="E259" s="18"/>
      <c r="F259" s="20"/>
      <c r="G259" s="20"/>
      <c r="H259" s="18"/>
      <c r="I259" s="18"/>
      <c r="J259" s="18"/>
      <c r="K259" s="18"/>
      <c r="L259" s="18"/>
      <c r="M259" s="18"/>
      <c r="N259" s="18"/>
    </row>
    <row r="260" spans="1:14" ht="30" customHeight="1" x14ac:dyDescent="0.2">
      <c r="A260" s="18"/>
      <c r="B260" s="20"/>
      <c r="C260" s="18"/>
      <c r="D260" s="18"/>
      <c r="E260" s="18"/>
      <c r="F260" s="20"/>
      <c r="G260" s="20"/>
      <c r="H260" s="18"/>
      <c r="I260" s="18"/>
      <c r="J260" s="18"/>
      <c r="K260" s="18"/>
      <c r="L260" s="18"/>
      <c r="M260" s="18"/>
      <c r="N260" s="18"/>
    </row>
    <row r="261" spans="1:14" ht="30" customHeight="1" x14ac:dyDescent="0.2">
      <c r="A261" s="18"/>
      <c r="B261" s="20"/>
      <c r="C261" s="18"/>
      <c r="D261" s="18"/>
      <c r="E261" s="18"/>
      <c r="F261" s="20"/>
      <c r="G261" s="20"/>
      <c r="H261" s="18"/>
      <c r="I261" s="18"/>
      <c r="J261" s="18"/>
      <c r="K261" s="18"/>
      <c r="L261" s="18"/>
      <c r="M261" s="18"/>
      <c r="N261" s="18"/>
    </row>
    <row r="262" spans="1:14" ht="30" customHeight="1" x14ac:dyDescent="0.2">
      <c r="A262" s="18"/>
      <c r="B262" s="20"/>
      <c r="C262" s="18"/>
      <c r="D262" s="18"/>
      <c r="E262" s="18"/>
      <c r="F262" s="20"/>
      <c r="G262" s="20"/>
      <c r="H262" s="18"/>
      <c r="I262" s="18"/>
      <c r="J262" s="18"/>
      <c r="K262" s="18"/>
      <c r="L262" s="18"/>
      <c r="M262" s="18"/>
      <c r="N262" s="18"/>
    </row>
    <row r="263" spans="1:14" ht="30" customHeight="1" x14ac:dyDescent="0.2">
      <c r="A263" s="18"/>
      <c r="B263" s="20"/>
      <c r="C263" s="18"/>
      <c r="D263" s="18"/>
      <c r="E263" s="18"/>
      <c r="F263" s="20"/>
      <c r="G263" s="20"/>
      <c r="H263" s="18"/>
      <c r="I263" s="18"/>
      <c r="J263" s="18"/>
      <c r="K263" s="18"/>
      <c r="L263" s="18"/>
      <c r="M263" s="18"/>
      <c r="N263" s="18"/>
    </row>
    <row r="264" spans="1:14" ht="30" customHeight="1" x14ac:dyDescent="0.2">
      <c r="A264" s="18"/>
      <c r="B264" s="20"/>
      <c r="C264" s="18"/>
      <c r="D264" s="18"/>
      <c r="E264" s="18"/>
      <c r="F264" s="20"/>
      <c r="G264" s="20"/>
      <c r="H264" s="18"/>
      <c r="I264" s="18"/>
      <c r="J264" s="18"/>
      <c r="K264" s="18"/>
      <c r="L264" s="18"/>
      <c r="M264" s="18"/>
      <c r="N264" s="18"/>
    </row>
  </sheetData>
  <mergeCells count="1">
    <mergeCell ref="H2:N2"/>
  </mergeCells>
  <phoneticPr fontId="2"/>
  <conditionalFormatting sqref="A1:J18 K5:L18 M7:N18">
    <cfRule type="cellIs" dxfId="31" priority="3" stopIfTrue="1" operator="equal">
      <formula>0</formula>
    </cfRule>
  </conditionalFormatting>
  <conditionalFormatting sqref="K1:N1 O1:IV4 K3:N4 O7:IV12 A19:XFD65533">
    <cfRule type="cellIs" dxfId="30" priority="16" stopIfTrue="1" operator="equal">
      <formula>0</formula>
    </cfRule>
  </conditionalFormatting>
  <conditionalFormatting sqref="M5:IV6">
    <cfRule type="cellIs" dxfId="29" priority="8" stopIfTrue="1" operator="equal">
      <formula>0</formula>
    </cfRule>
  </conditionalFormatting>
  <conditionalFormatting sqref="O13:XFD18">
    <cfRule type="cellIs" dxfId="28" priority="4" stopIfTrue="1" operator="equal">
      <formula>0</formula>
    </cfRule>
  </conditionalFormatting>
  <hyperlinks>
    <hyperlink ref="N1" location="市町村一覧!A1" display="市町村一覧に戻る" xr:uid="{00000000-0004-0000-1400-000000000000}"/>
  </hyperlinks>
  <pageMargins left="0.25" right="0.25" top="0.75" bottom="0.75" header="0.3" footer="0.3"/>
  <pageSetup paperSize="9" scale="5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A18"/>
  <sheetViews>
    <sheetView zoomScale="70" zoomScaleNormal="70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3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7" customWidth="1"/>
    <col min="15" max="16384" width="9" style="3"/>
  </cols>
  <sheetData>
    <row r="1" spans="1:53" ht="30" customHeight="1" x14ac:dyDescent="0.2">
      <c r="A1" s="2" t="s">
        <v>857</v>
      </c>
      <c r="N1" s="5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H2" s="143" t="s">
        <v>229</v>
      </c>
      <c r="I2" s="143"/>
      <c r="J2" s="143"/>
      <c r="K2" s="143"/>
      <c r="L2" s="143"/>
      <c r="M2" s="144"/>
      <c r="N2" s="14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1299</v>
      </c>
      <c r="J3" s="8" t="s">
        <v>1366</v>
      </c>
      <c r="K3" s="8" t="s">
        <v>2</v>
      </c>
      <c r="L3" s="8" t="s">
        <v>1299</v>
      </c>
      <c r="M3" s="8" t="s">
        <v>3</v>
      </c>
      <c r="N3" s="8" t="s">
        <v>88</v>
      </c>
    </row>
    <row r="4" spans="1:53" ht="30" customHeight="1" x14ac:dyDescent="0.2">
      <c r="A4" s="10">
        <f>事業所一覧!A709</f>
        <v>2755720030</v>
      </c>
      <c r="B4" s="9" t="str">
        <f>事業所一覧!B709</f>
        <v>ｆｌａｔ清滝店</v>
      </c>
      <c r="C4" s="10" t="str">
        <f>事業所一覧!C709</f>
        <v>072-814-7757</v>
      </c>
      <c r="D4" s="10" t="str">
        <f>事業所一覧!D709</f>
        <v>072-814-7756</v>
      </c>
      <c r="E4" s="10" t="str">
        <f>事業所一覧!E709</f>
        <v>575-0062</v>
      </c>
      <c r="F4" s="9" t="str">
        <f>事業所一覧!F709</f>
        <v>四條畷市清滝新町５番13号NESTビル２階</v>
      </c>
      <c r="G4" s="9" t="str">
        <f>事業所一覧!G709</f>
        <v>株式会社ｆｌａｔ</v>
      </c>
      <c r="H4" s="10" t="str">
        <f>事業所一覧!H709</f>
        <v>●</v>
      </c>
      <c r="I4" s="10">
        <f>事業所一覧!I709</f>
        <v>10</v>
      </c>
      <c r="J4" s="10">
        <f>事業所一覧!J709</f>
        <v>0</v>
      </c>
      <c r="K4" s="10" t="str">
        <f>事業所一覧!K709</f>
        <v>●</v>
      </c>
      <c r="L4" s="10">
        <f>事業所一覧!L709</f>
        <v>10</v>
      </c>
      <c r="M4" s="10">
        <f>事業所一覧!M709</f>
        <v>0</v>
      </c>
      <c r="N4" s="10">
        <f>事業所一覧!N709</f>
        <v>0</v>
      </c>
    </row>
    <row r="5" spans="1:53" ht="30" customHeight="1" x14ac:dyDescent="0.2">
      <c r="A5" s="10">
        <f>事業所一覧!A710</f>
        <v>2755720048</v>
      </c>
      <c r="B5" s="9" t="str">
        <f>事業所一覧!B710</f>
        <v>放課後等デイサービス事業所ぽっぷこーん</v>
      </c>
      <c r="C5" s="10" t="str">
        <f>事業所一覧!C710</f>
        <v>072-813-1017</v>
      </c>
      <c r="D5" s="10" t="str">
        <f>事業所一覧!D710</f>
        <v>072-863-1013</v>
      </c>
      <c r="E5" s="10" t="str">
        <f>事業所一覧!E710</f>
        <v>575-0055</v>
      </c>
      <c r="F5" s="9" t="str">
        <f>事業所一覧!F710</f>
        <v>四條畷市西中野一丁目９番29号</v>
      </c>
      <c r="G5" s="9" t="str">
        <f>事業所一覧!G710</f>
        <v>株式会社グッド・ケア・グループ</v>
      </c>
      <c r="H5" s="10">
        <f>事業所一覧!H710</f>
        <v>0</v>
      </c>
      <c r="I5" s="10">
        <f>事業所一覧!I710</f>
        <v>0</v>
      </c>
      <c r="J5" s="10">
        <f>事業所一覧!J710</f>
        <v>0</v>
      </c>
      <c r="K5" s="10" t="str">
        <f>事業所一覧!K710</f>
        <v>●</v>
      </c>
      <c r="L5" s="10">
        <f>事業所一覧!L710</f>
        <v>10</v>
      </c>
      <c r="M5" s="10">
        <f>事業所一覧!M710</f>
        <v>0</v>
      </c>
      <c r="N5" s="10">
        <f>事業所一覧!N710</f>
        <v>0</v>
      </c>
    </row>
    <row r="6" spans="1:53" ht="30" customHeight="1" x14ac:dyDescent="0.2">
      <c r="A6" s="10">
        <f>事業所一覧!A711</f>
        <v>2755720063</v>
      </c>
      <c r="B6" s="9" t="str">
        <f>事業所一覧!B711</f>
        <v>みんなの家</v>
      </c>
      <c r="C6" s="10" t="str">
        <f>事業所一覧!C711</f>
        <v>0743-84-8388</v>
      </c>
      <c r="D6" s="10" t="str">
        <f>事業所一覧!D711</f>
        <v>0743-84-8388</v>
      </c>
      <c r="E6" s="10" t="str">
        <f>事業所一覧!E711</f>
        <v>575-0013</v>
      </c>
      <c r="F6" s="9" t="str">
        <f>事業所一覧!F711</f>
        <v>四條畷市田原台四丁目3-27</v>
      </c>
      <c r="G6" s="9" t="str">
        <f>事業所一覧!G711</f>
        <v>株式会社サムアイズ</v>
      </c>
      <c r="H6" s="10">
        <f>事業所一覧!H711</f>
        <v>0</v>
      </c>
      <c r="I6" s="10">
        <f>事業所一覧!I711</f>
        <v>0</v>
      </c>
      <c r="J6" s="10">
        <f>事業所一覧!J711</f>
        <v>0</v>
      </c>
      <c r="K6" s="10" t="str">
        <f>事業所一覧!K711</f>
        <v>●</v>
      </c>
      <c r="L6" s="10">
        <f>事業所一覧!L711</f>
        <v>10</v>
      </c>
      <c r="M6" s="10">
        <f>事業所一覧!M711</f>
        <v>0</v>
      </c>
      <c r="N6" s="10">
        <f>事業所一覧!N711</f>
        <v>0</v>
      </c>
    </row>
    <row r="7" spans="1:53" ht="30" customHeight="1" x14ac:dyDescent="0.2">
      <c r="A7" s="10">
        <f>事業所一覧!A712</f>
        <v>2755720097</v>
      </c>
      <c r="B7" s="9" t="str">
        <f>事業所一覧!B712</f>
        <v>放課後デイのぞみののんちゃん</v>
      </c>
      <c r="C7" s="10" t="str">
        <f>事業所一覧!C712</f>
        <v>072-877-5077</v>
      </c>
      <c r="D7" s="10">
        <f>事業所一覧!D712</f>
        <v>0</v>
      </c>
      <c r="E7" s="10" t="str">
        <f>事業所一覧!E712</f>
        <v>575-0033</v>
      </c>
      <c r="F7" s="9" t="str">
        <f>事業所一覧!F712</f>
        <v>四條畷市美田町11番14号</v>
      </c>
      <c r="G7" s="9" t="str">
        <f>事業所一覧!G712</f>
        <v>株式会社のぞみ</v>
      </c>
      <c r="H7" s="10">
        <f>事業所一覧!H712</f>
        <v>0</v>
      </c>
      <c r="I7" s="10">
        <f>事業所一覧!I712</f>
        <v>0</v>
      </c>
      <c r="J7" s="10">
        <f>事業所一覧!J712</f>
        <v>0</v>
      </c>
      <c r="K7" s="10" t="str">
        <f>事業所一覧!K712</f>
        <v>●</v>
      </c>
      <c r="L7" s="10">
        <f>事業所一覧!L712</f>
        <v>10</v>
      </c>
      <c r="M7" s="10">
        <f>事業所一覧!M712</f>
        <v>0</v>
      </c>
      <c r="N7" s="10">
        <f>事業所一覧!N712</f>
        <v>0</v>
      </c>
    </row>
    <row r="8" spans="1:53" ht="30" customHeight="1" x14ac:dyDescent="0.2">
      <c r="A8" s="10">
        <f>事業所一覧!A713</f>
        <v>2755720105</v>
      </c>
      <c r="B8" s="9" t="str">
        <f>事業所一覧!B713</f>
        <v>こどもサポート教室「きらり」忍ケ丘駅前校</v>
      </c>
      <c r="C8" s="10" t="str">
        <f>事業所一覧!C713</f>
        <v>072-803-6222</v>
      </c>
      <c r="D8" s="10" t="str">
        <f>事業所一覧!D713</f>
        <v>072-803-6222</v>
      </c>
      <c r="E8" s="10" t="str">
        <f>事業所一覧!E713</f>
        <v>575-0003</v>
      </c>
      <c r="F8" s="9" t="str">
        <f>事業所一覧!F713</f>
        <v>四條畷市岡山東一丁目８番８号中田コーポレーションビル２Ｆ</v>
      </c>
      <c r="G8" s="9" t="str">
        <f>事業所一覧!G713</f>
        <v>株式会社クラ・ゼミ</v>
      </c>
      <c r="H8" s="10" t="str">
        <f>事業所一覧!H713</f>
        <v>●</v>
      </c>
      <c r="I8" s="10">
        <f>事業所一覧!I713</f>
        <v>10</v>
      </c>
      <c r="J8" s="10">
        <f>事業所一覧!J713</f>
        <v>0</v>
      </c>
      <c r="K8" s="10" t="str">
        <f>事業所一覧!K713</f>
        <v>●</v>
      </c>
      <c r="L8" s="10">
        <f>事業所一覧!L713</f>
        <v>10</v>
      </c>
      <c r="M8" s="10">
        <f>事業所一覧!M713</f>
        <v>0</v>
      </c>
      <c r="N8" s="10">
        <f>事業所一覧!N713</f>
        <v>0</v>
      </c>
    </row>
    <row r="9" spans="1:53" ht="30" customHeight="1" x14ac:dyDescent="0.2">
      <c r="A9" s="10">
        <f>事業所一覧!A714</f>
        <v>2755720113</v>
      </c>
      <c r="B9" s="9" t="str">
        <f>事業所一覧!B714</f>
        <v>めばえの家</v>
      </c>
      <c r="C9" s="10" t="str">
        <f>事業所一覧!C714</f>
        <v>0743-87-9399</v>
      </c>
      <c r="D9" s="10" t="str">
        <f>事業所一覧!D714</f>
        <v>0743-87-9399</v>
      </c>
      <c r="E9" s="10" t="str">
        <f>事業所一覧!E714</f>
        <v>575-0013</v>
      </c>
      <c r="F9" s="9" t="str">
        <f>事業所一覧!F714</f>
        <v>四條畷市田原台五丁目３番５号</v>
      </c>
      <c r="G9" s="9" t="str">
        <f>事業所一覧!G714</f>
        <v>株式会社サムアイズ</v>
      </c>
      <c r="H9" s="10">
        <f>事業所一覧!H714</f>
        <v>0</v>
      </c>
      <c r="I9" s="10">
        <f>事業所一覧!I714</f>
        <v>0</v>
      </c>
      <c r="J9" s="10">
        <f>事業所一覧!J714</f>
        <v>0</v>
      </c>
      <c r="K9" s="10" t="str">
        <f>事業所一覧!K714</f>
        <v>●</v>
      </c>
      <c r="L9" s="10">
        <f>事業所一覧!L714</f>
        <v>10</v>
      </c>
      <c r="M9" s="10">
        <f>事業所一覧!M714</f>
        <v>0</v>
      </c>
      <c r="N9" s="10">
        <f>事業所一覧!N714</f>
        <v>0</v>
      </c>
    </row>
    <row r="10" spans="1:53" ht="30" customHeight="1" x14ac:dyDescent="0.2">
      <c r="A10" s="10">
        <f>事業所一覧!A715</f>
        <v>2755720139</v>
      </c>
      <c r="B10" s="9" t="str">
        <f>事業所一覧!B715</f>
        <v>bamboo・スポーツ塾２号店</v>
      </c>
      <c r="C10" s="10" t="str">
        <f>事業所一覧!C715</f>
        <v>072-813-4521</v>
      </c>
      <c r="D10" s="10" t="str">
        <f>事業所一覧!D715</f>
        <v>072-813-4522</v>
      </c>
      <c r="E10" s="10" t="str">
        <f>事業所一覧!E715</f>
        <v>575-0023</v>
      </c>
      <c r="F10" s="9" t="str">
        <f>事業所一覧!F715</f>
        <v>四條畷市楠公二丁目８番26号</v>
      </c>
      <c r="G10" s="9" t="str">
        <f>事業所一覧!G715</f>
        <v>一般社団法人ふらっと</v>
      </c>
      <c r="H10" s="10" t="str">
        <f>事業所一覧!H715</f>
        <v>●</v>
      </c>
      <c r="I10" s="10">
        <f>事業所一覧!I715</f>
        <v>10</v>
      </c>
      <c r="J10" s="10">
        <f>事業所一覧!J715</f>
        <v>0</v>
      </c>
      <c r="K10" s="10" t="str">
        <f>事業所一覧!K715</f>
        <v>●</v>
      </c>
      <c r="L10" s="10">
        <f>事業所一覧!L715</f>
        <v>10</v>
      </c>
      <c r="M10" s="10">
        <f>事業所一覧!M715</f>
        <v>0</v>
      </c>
      <c r="N10" s="10">
        <f>事業所一覧!N715</f>
        <v>0</v>
      </c>
    </row>
    <row r="11" spans="1:53" ht="30" customHeight="1" x14ac:dyDescent="0.2">
      <c r="A11" s="10">
        <f>事業所一覧!A716</f>
        <v>2755720147</v>
      </c>
      <c r="B11" s="9" t="str">
        <f>事業所一覧!B716</f>
        <v>慶生会ＫＩＤＳステージ四條畷</v>
      </c>
      <c r="C11" s="10" t="str">
        <f>事業所一覧!C716</f>
        <v>072-803-0707</v>
      </c>
      <c r="D11" s="10" t="str">
        <f>事業所一覧!D716</f>
        <v>072-803-0706</v>
      </c>
      <c r="E11" s="10" t="str">
        <f>事業所一覧!E716</f>
        <v>575-0023</v>
      </c>
      <c r="F11" s="9" t="str">
        <f>事業所一覧!F716</f>
        <v>四條畷市楠公二丁目10－16　２階</v>
      </c>
      <c r="G11" s="9" t="str">
        <f>事業所一覧!G716</f>
        <v>社会福祉法人慶生会</v>
      </c>
      <c r="H11" s="10" t="str">
        <f>事業所一覧!H716</f>
        <v>●</v>
      </c>
      <c r="I11" s="10">
        <f>事業所一覧!I716</f>
        <v>10</v>
      </c>
      <c r="J11" s="10">
        <f>事業所一覧!J716</f>
        <v>0</v>
      </c>
      <c r="K11" s="10" t="str">
        <f>事業所一覧!K716</f>
        <v>●</v>
      </c>
      <c r="L11" s="10">
        <f>事業所一覧!L716</f>
        <v>10</v>
      </c>
      <c r="M11" s="10">
        <f>事業所一覧!M716</f>
        <v>0</v>
      </c>
      <c r="N11" s="10">
        <f>事業所一覧!N716</f>
        <v>0</v>
      </c>
    </row>
    <row r="12" spans="1:53" ht="30" customHeight="1" x14ac:dyDescent="0.2">
      <c r="A12" s="10">
        <f>事業所一覧!A717</f>
        <v>2755720154</v>
      </c>
      <c r="B12" s="9" t="str">
        <f>事業所一覧!B717</f>
        <v>みらいえキッズ</v>
      </c>
      <c r="C12" s="10" t="str">
        <f>事業所一覧!C717</f>
        <v>072-812-6651</v>
      </c>
      <c r="D12" s="10" t="str">
        <f>事業所一覧!D717</f>
        <v>072-812-6652</v>
      </c>
      <c r="E12" s="10" t="str">
        <f>事業所一覧!E717</f>
        <v>575-0051</v>
      </c>
      <c r="F12" s="9" t="str">
        <f>事業所一覧!F717</f>
        <v>四條畷市中野本町２番１号　ダイシンビル１階</v>
      </c>
      <c r="G12" s="9" t="str">
        <f>事業所一覧!G717</f>
        <v>合同会社愛夢</v>
      </c>
      <c r="H12" s="10" t="str">
        <f>事業所一覧!H717</f>
        <v>●</v>
      </c>
      <c r="I12" s="10">
        <f>事業所一覧!I717</f>
        <v>10</v>
      </c>
      <c r="J12" s="10">
        <f>事業所一覧!J717</f>
        <v>0</v>
      </c>
      <c r="K12" s="10" t="str">
        <f>事業所一覧!K717</f>
        <v>●</v>
      </c>
      <c r="L12" s="10">
        <f>事業所一覧!L717</f>
        <v>10</v>
      </c>
      <c r="M12" s="10">
        <f>事業所一覧!M717</f>
        <v>0</v>
      </c>
      <c r="N12" s="10">
        <f>事業所一覧!N717</f>
        <v>0</v>
      </c>
    </row>
    <row r="13" spans="1:53" ht="30" customHeight="1" x14ac:dyDescent="0.2">
      <c r="A13" s="10">
        <f>事業所一覧!A718</f>
        <v>2755720162</v>
      </c>
      <c r="B13" s="9" t="str">
        <f>事業所一覧!B718</f>
        <v>ぽっぷこーんなわてplus</v>
      </c>
      <c r="C13" s="10" t="str">
        <f>事業所一覧!C718</f>
        <v>072-395-5815</v>
      </c>
      <c r="D13" s="10" t="str">
        <f>事業所一覧!D718</f>
        <v>072-395-6190</v>
      </c>
      <c r="E13" s="10" t="str">
        <f>事業所一覧!E718</f>
        <v>575-0021</v>
      </c>
      <c r="F13" s="9" t="str">
        <f>事業所一覧!F718</f>
        <v>四條畷市南野一丁目16番13号</v>
      </c>
      <c r="G13" s="9" t="str">
        <f>事業所一覧!G718</f>
        <v>株式会社グッド・ケア・グループ</v>
      </c>
      <c r="H13" s="10">
        <f>事業所一覧!H718</f>
        <v>0</v>
      </c>
      <c r="I13" s="10">
        <f>事業所一覧!I718</f>
        <v>0</v>
      </c>
      <c r="J13" s="10">
        <f>事業所一覧!J718</f>
        <v>0</v>
      </c>
      <c r="K13" s="10" t="str">
        <f>事業所一覧!K718</f>
        <v>●</v>
      </c>
      <c r="L13" s="10">
        <f>事業所一覧!L718</f>
        <v>10</v>
      </c>
      <c r="M13" s="10">
        <f>事業所一覧!M718</f>
        <v>0</v>
      </c>
      <c r="N13" s="10">
        <f>事業所一覧!N718</f>
        <v>0</v>
      </c>
    </row>
    <row r="14" spans="1:53" ht="30" customHeight="1" x14ac:dyDescent="0.2">
      <c r="A14" s="10">
        <f>事業所一覧!A719</f>
        <v>2755720188</v>
      </c>
      <c r="B14" s="9" t="str">
        <f>事業所一覧!B719</f>
        <v>KIDSクラブ　たわら</v>
      </c>
      <c r="C14" s="10" t="str">
        <f>事業所一覧!C719</f>
        <v>0743-78-9499</v>
      </c>
      <c r="D14" s="10" t="str">
        <f>事業所一覧!D719</f>
        <v>0743-78-8599</v>
      </c>
      <c r="E14" s="10" t="str">
        <f>事業所一覧!E719</f>
        <v>575-0014</v>
      </c>
      <c r="F14" s="9" t="str">
        <f>事業所一覧!F719</f>
        <v>四條畷市上田原６１３番地G棟B２F</v>
      </c>
      <c r="G14" s="9" t="str">
        <f>事業所一覧!G719</f>
        <v>医療法人和幸会</v>
      </c>
      <c r="H14" s="10">
        <f>事業所一覧!H719</f>
        <v>0</v>
      </c>
      <c r="I14" s="10">
        <f>事業所一覧!I719</f>
        <v>0</v>
      </c>
      <c r="J14" s="10">
        <f>事業所一覧!J719</f>
        <v>0</v>
      </c>
      <c r="K14" s="10" t="str">
        <f>事業所一覧!K719</f>
        <v>●</v>
      </c>
      <c r="L14" s="10">
        <f>事業所一覧!L719</f>
        <v>10</v>
      </c>
      <c r="M14" s="10">
        <f>事業所一覧!M719</f>
        <v>0</v>
      </c>
      <c r="N14" s="10">
        <f>事業所一覧!N719</f>
        <v>0</v>
      </c>
    </row>
    <row r="15" spans="1:53" ht="30" customHeight="1" x14ac:dyDescent="0.2">
      <c r="A15" s="10" t="str">
        <f>事業所一覧!A720</f>
        <v>2755720196</v>
      </c>
      <c r="B15" s="9" t="str">
        <f>事業所一覧!B720</f>
        <v>放課後等デイサービス　ＳＯＲＡ</v>
      </c>
      <c r="C15" s="10" t="str">
        <f>事業所一覧!C720</f>
        <v>072-842-2666</v>
      </c>
      <c r="D15" s="10" t="str">
        <f>事業所一覧!D720</f>
        <v>072-842-2667</v>
      </c>
      <c r="E15" s="10" t="str">
        <f>事業所一覧!E720</f>
        <v>575-0001</v>
      </c>
      <c r="F15" s="9" t="str">
        <f>事業所一覧!F720</f>
        <v>四條畷市砂一丁目13番26号１階</v>
      </c>
      <c r="G15" s="9" t="str">
        <f>事業所一覧!G720</f>
        <v>株式会社ビレッジ</v>
      </c>
      <c r="H15" s="10" t="str">
        <f>事業所一覧!H720</f>
        <v>●</v>
      </c>
      <c r="I15" s="10">
        <f>事業所一覧!I720</f>
        <v>10</v>
      </c>
      <c r="J15" s="10">
        <f>事業所一覧!J720</f>
        <v>0</v>
      </c>
      <c r="K15" s="10" t="str">
        <f>事業所一覧!K720</f>
        <v>●</v>
      </c>
      <c r="L15" s="10">
        <f>事業所一覧!L720</f>
        <v>10</v>
      </c>
      <c r="M15" s="10">
        <f>事業所一覧!M720</f>
        <v>0</v>
      </c>
      <c r="N15" s="10">
        <f>事業所一覧!N720</f>
        <v>0</v>
      </c>
    </row>
    <row r="16" spans="1:53" ht="30" customHeight="1" x14ac:dyDescent="0.2">
      <c r="A16" s="10" t="str">
        <f>事業所一覧!A721</f>
        <v>2755720204</v>
      </c>
      <c r="B16" s="9" t="str">
        <f>事業所一覧!B721</f>
        <v>児童発達支援・放課後等デイサービスはろ</v>
      </c>
      <c r="C16" s="10" t="str">
        <f>事業所一覧!C721</f>
        <v>072-800-5970</v>
      </c>
      <c r="D16" s="10" t="str">
        <f>事業所一覧!D721</f>
        <v>072-800-5970</v>
      </c>
      <c r="E16" s="10" t="str">
        <f>事業所一覧!E721</f>
        <v>575-0023</v>
      </c>
      <c r="F16" s="9" t="str">
        <f>事業所一覧!F721</f>
        <v>四條畷市楠公一丁目７番11号</v>
      </c>
      <c r="G16" s="9" t="str">
        <f>事業所一覧!G721</f>
        <v>一般社団法人はろ</v>
      </c>
      <c r="H16" s="10" t="str">
        <f>事業所一覧!H721</f>
        <v>●</v>
      </c>
      <c r="I16" s="10">
        <f>事業所一覧!I721</f>
        <v>10</v>
      </c>
      <c r="J16" s="10">
        <f>事業所一覧!J721</f>
        <v>0</v>
      </c>
      <c r="K16" s="10" t="str">
        <f>事業所一覧!K721</f>
        <v>●</v>
      </c>
      <c r="L16" s="10">
        <f>事業所一覧!L721</f>
        <v>10</v>
      </c>
      <c r="M16" s="10">
        <f>事業所一覧!M721</f>
        <v>0</v>
      </c>
      <c r="N16" s="10">
        <f>事業所一覧!N721</f>
        <v>0</v>
      </c>
    </row>
    <row r="17" spans="1:14" ht="30" customHeight="1" x14ac:dyDescent="0.2">
      <c r="A17" s="10" t="str">
        <f>事業所一覧!A722</f>
        <v>2755720220</v>
      </c>
      <c r="B17" s="9" t="str">
        <f>事業所一覧!B722</f>
        <v>AGREABLE　SPORT</v>
      </c>
      <c r="C17" s="10" t="str">
        <f>事業所一覧!C722</f>
        <v>080-7097-2281</v>
      </c>
      <c r="D17" s="10">
        <f>事業所一覧!D722</f>
        <v>0</v>
      </c>
      <c r="E17" s="10" t="str">
        <f>事業所一覧!E722</f>
        <v>575-0036</v>
      </c>
      <c r="F17" s="9" t="str">
        <f>事業所一覧!F722</f>
        <v>四條畷市雁屋南町16番38号</v>
      </c>
      <c r="G17" s="9" t="str">
        <f>事業所一覧!G722</f>
        <v>株式会社Ｌｉｅｕ</v>
      </c>
      <c r="H17" s="10" t="str">
        <f>事業所一覧!H722</f>
        <v>●</v>
      </c>
      <c r="I17" s="10">
        <f>事業所一覧!I722</f>
        <v>10</v>
      </c>
      <c r="J17" s="10">
        <f>事業所一覧!J722</f>
        <v>0</v>
      </c>
      <c r="K17" s="10" t="str">
        <f>事業所一覧!K722</f>
        <v>●</v>
      </c>
      <c r="L17" s="10">
        <f>事業所一覧!L722</f>
        <v>10</v>
      </c>
      <c r="M17" s="10">
        <f>事業所一覧!M722</f>
        <v>0</v>
      </c>
      <c r="N17" s="10">
        <f>事業所一覧!N722</f>
        <v>0</v>
      </c>
    </row>
    <row r="18" spans="1:14" ht="30" customHeight="1" x14ac:dyDescent="0.2">
      <c r="A18" s="10" t="str">
        <f>事業所一覧!A723</f>
        <v>2755720238</v>
      </c>
      <c r="B18" s="9" t="str">
        <f>事業所一覧!B723</f>
        <v>リアライ忍ケ丘校</v>
      </c>
      <c r="C18" s="10" t="str">
        <f>事業所一覧!C723</f>
        <v>090-6666-1460</v>
      </c>
      <c r="D18" s="10">
        <f>事業所一覧!D723</f>
        <v>0</v>
      </c>
      <c r="E18" s="10" t="str">
        <f>事業所一覧!E723</f>
        <v>575-0003</v>
      </c>
      <c r="F18" s="9" t="str">
        <f>事業所一覧!F723</f>
        <v>四條畷市岡山東二丁目1番27号　バンベール忍ケ丘206号室</v>
      </c>
      <c r="G18" s="9" t="str">
        <f>事業所一覧!G723</f>
        <v>株式会社リアライ</v>
      </c>
      <c r="H18" s="10">
        <f>事業所一覧!H723</f>
        <v>0</v>
      </c>
      <c r="I18" s="10">
        <f>事業所一覧!I723</f>
        <v>0</v>
      </c>
      <c r="J18" s="10">
        <f>事業所一覧!J723</f>
        <v>0</v>
      </c>
      <c r="K18" s="10" t="str">
        <f>事業所一覧!K723</f>
        <v>●</v>
      </c>
      <c r="L18" s="10">
        <f>事業所一覧!L723</f>
        <v>10</v>
      </c>
      <c r="M18" s="10">
        <f>事業所一覧!M723</f>
        <v>0</v>
      </c>
      <c r="N18" s="10">
        <f>事業所一覧!N723</f>
        <v>0</v>
      </c>
    </row>
  </sheetData>
  <mergeCells count="1">
    <mergeCell ref="H2:N2"/>
  </mergeCells>
  <phoneticPr fontId="2"/>
  <conditionalFormatting sqref="A11:XFD65531">
    <cfRule type="cellIs" dxfId="27" priority="4" stopIfTrue="1" operator="equal">
      <formula>0</formula>
    </cfRule>
  </conditionalFormatting>
  <conditionalFormatting sqref="K1:N1 A1:J10 O1:IV10 K3:N10">
    <cfRule type="cellIs" dxfId="26" priority="9" stopIfTrue="1" operator="equal">
      <formula>0</formula>
    </cfRule>
  </conditionalFormatting>
  <hyperlinks>
    <hyperlink ref="N1" location="市町村一覧!A1" display="市町村一覧に戻る" xr:uid="{00000000-0004-0000-1500-000000000000}"/>
  </hyperlinks>
  <pageMargins left="0.25" right="0.25" top="0.75" bottom="0.75" header="0.3" footer="0.3"/>
  <pageSetup paperSize="9" scale="5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A22"/>
  <sheetViews>
    <sheetView zoomScale="55" zoomScaleNormal="55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3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7" customWidth="1"/>
    <col min="15" max="16384" width="9" style="3"/>
  </cols>
  <sheetData>
    <row r="1" spans="1:53" ht="30" customHeight="1" x14ac:dyDescent="0.2">
      <c r="A1" s="2" t="s">
        <v>109</v>
      </c>
      <c r="N1" s="5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H2" s="143" t="s">
        <v>229</v>
      </c>
      <c r="I2" s="143"/>
      <c r="J2" s="143"/>
      <c r="K2" s="143"/>
      <c r="L2" s="143"/>
      <c r="M2" s="144"/>
      <c r="N2" s="14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1299</v>
      </c>
      <c r="J3" s="8" t="s">
        <v>1366</v>
      </c>
      <c r="K3" s="8" t="s">
        <v>2</v>
      </c>
      <c r="L3" s="8" t="s">
        <v>1299</v>
      </c>
      <c r="M3" s="8" t="s">
        <v>3</v>
      </c>
      <c r="N3" s="8" t="s">
        <v>88</v>
      </c>
    </row>
    <row r="4" spans="1:53" ht="30" customHeight="1" x14ac:dyDescent="0.2">
      <c r="A4" s="10">
        <f>事業所一覧!A724</f>
        <v>2753620059</v>
      </c>
      <c r="B4" s="9" t="str">
        <f>事業所一覧!B724</f>
        <v>きらり</v>
      </c>
      <c r="C4" s="10" t="str">
        <f>事業所一覧!C724</f>
        <v>072-895-5552</v>
      </c>
      <c r="D4" s="10" t="str">
        <f>事業所一覧!D724</f>
        <v>072-895-5553</v>
      </c>
      <c r="E4" s="10" t="str">
        <f>事業所一覧!E724</f>
        <v>576-0054</v>
      </c>
      <c r="F4" s="9" t="str">
        <f>事業所一覧!F724</f>
        <v>交野市幾野一丁目37番13号１階中央区画</v>
      </c>
      <c r="G4" s="9" t="str">
        <f>事業所一覧!G724</f>
        <v>株式会社にじいろ</v>
      </c>
      <c r="H4" s="10" t="str">
        <f>事業所一覧!H724</f>
        <v>●</v>
      </c>
      <c r="I4" s="10">
        <f>事業所一覧!I724</f>
        <v>10</v>
      </c>
      <c r="J4" s="10">
        <f>事業所一覧!J724</f>
        <v>0</v>
      </c>
      <c r="K4" s="10" t="str">
        <f>事業所一覧!K724</f>
        <v>●</v>
      </c>
      <c r="L4" s="10">
        <f>事業所一覧!L724</f>
        <v>10</v>
      </c>
      <c r="M4" s="10">
        <f>事業所一覧!M724</f>
        <v>0</v>
      </c>
      <c r="N4" s="10">
        <f>事業所一覧!N724</f>
        <v>0</v>
      </c>
    </row>
    <row r="5" spans="1:53" ht="30" customHeight="1" x14ac:dyDescent="0.2">
      <c r="A5" s="10">
        <f>事業所一覧!A725</f>
        <v>2753620067</v>
      </c>
      <c r="B5" s="9" t="str">
        <f>事業所一覧!B725</f>
        <v>花ごころ</v>
      </c>
      <c r="C5" s="10" t="str">
        <f>事業所一覧!C725</f>
        <v>072-845-6377</v>
      </c>
      <c r="D5" s="10" t="str">
        <f>事業所一覧!D725</f>
        <v>072-845-6317</v>
      </c>
      <c r="E5" s="10" t="str">
        <f>事業所一覧!E725</f>
        <v>576-0053</v>
      </c>
      <c r="F5" s="9" t="str">
        <f>事業所一覧!F725</f>
        <v>交野市郡津五丁目10番４号郡津ハイライフ202号室・203号室</v>
      </c>
      <c r="G5" s="9" t="str">
        <f>事業所一覧!G725</f>
        <v>有限会社光の里福祉協会</v>
      </c>
      <c r="H5" s="10" t="str">
        <f>事業所一覧!H725</f>
        <v>●</v>
      </c>
      <c r="I5" s="10">
        <f>事業所一覧!I725</f>
        <v>10</v>
      </c>
      <c r="J5" s="10">
        <f>事業所一覧!J725</f>
        <v>0</v>
      </c>
      <c r="K5" s="10" t="str">
        <f>事業所一覧!K725</f>
        <v>●</v>
      </c>
      <c r="L5" s="10">
        <f>事業所一覧!L725</f>
        <v>10</v>
      </c>
      <c r="M5" s="10">
        <f>事業所一覧!M725</f>
        <v>0</v>
      </c>
      <c r="N5" s="10">
        <f>事業所一覧!N725</f>
        <v>0</v>
      </c>
    </row>
    <row r="6" spans="1:53" ht="30" customHeight="1" x14ac:dyDescent="0.2">
      <c r="A6" s="10">
        <f>事業所一覧!A726</f>
        <v>2753620075</v>
      </c>
      <c r="B6" s="9" t="str">
        <f>事業所一覧!B726</f>
        <v>児童デイサービス福の木</v>
      </c>
      <c r="C6" s="10" t="str">
        <f>事業所一覧!C726</f>
        <v>072-808-7862</v>
      </c>
      <c r="D6" s="10" t="str">
        <f>事業所一覧!D726</f>
        <v>072-808-7863</v>
      </c>
      <c r="E6" s="10" t="str">
        <f>事業所一覧!E726</f>
        <v>576-0066</v>
      </c>
      <c r="F6" s="9" t="str">
        <f>事業所一覧!F726</f>
        <v>交野市青山二丁目８番25号</v>
      </c>
      <c r="G6" s="9" t="str">
        <f>事業所一覧!G726</f>
        <v>合同会社福は内</v>
      </c>
      <c r="H6" s="10">
        <f>事業所一覧!H726</f>
        <v>0</v>
      </c>
      <c r="I6" s="10">
        <f>事業所一覧!I726</f>
        <v>0</v>
      </c>
      <c r="J6" s="10">
        <f>事業所一覧!J726</f>
        <v>0</v>
      </c>
      <c r="K6" s="10" t="str">
        <f>事業所一覧!K726</f>
        <v>●</v>
      </c>
      <c r="L6" s="10">
        <f>事業所一覧!L726</f>
        <v>10</v>
      </c>
      <c r="M6" s="10">
        <f>事業所一覧!M726</f>
        <v>0</v>
      </c>
      <c r="N6" s="10">
        <f>事業所一覧!N726</f>
        <v>0</v>
      </c>
    </row>
    <row r="7" spans="1:53" ht="30" customHeight="1" x14ac:dyDescent="0.2">
      <c r="A7" s="10">
        <f>事業所一覧!A727</f>
        <v>2753620083</v>
      </c>
      <c r="B7" s="9" t="str">
        <f>事業所一覧!B727</f>
        <v>ふわり</v>
      </c>
      <c r="C7" s="10" t="str">
        <f>事業所一覧!C727</f>
        <v>072-865-6254</v>
      </c>
      <c r="D7" s="10" t="str">
        <f>事業所一覧!D727</f>
        <v>072-865-6255</v>
      </c>
      <c r="E7" s="10" t="str">
        <f>事業所一覧!E727</f>
        <v>576-0032</v>
      </c>
      <c r="F7" s="9" t="str">
        <f>事業所一覧!F727</f>
        <v>交野市私市山手二丁目４番１号</v>
      </c>
      <c r="G7" s="9" t="str">
        <f>事業所一覧!G727</f>
        <v>株式会社にじいろ</v>
      </c>
      <c r="H7" s="10" t="str">
        <f>事業所一覧!H727</f>
        <v>●</v>
      </c>
      <c r="I7" s="10">
        <f>事業所一覧!I727</f>
        <v>10</v>
      </c>
      <c r="J7" s="10">
        <f>事業所一覧!J727</f>
        <v>0</v>
      </c>
      <c r="K7" s="10" t="str">
        <f>事業所一覧!K727</f>
        <v>●</v>
      </c>
      <c r="L7" s="10">
        <f>事業所一覧!L727</f>
        <v>10</v>
      </c>
      <c r="M7" s="10">
        <f>事業所一覧!M727</f>
        <v>0</v>
      </c>
      <c r="N7" s="10">
        <f>事業所一覧!N727</f>
        <v>0</v>
      </c>
    </row>
    <row r="8" spans="1:53" ht="30" customHeight="1" x14ac:dyDescent="0.2">
      <c r="A8" s="10">
        <f>事業所一覧!A728</f>
        <v>2753620091</v>
      </c>
      <c r="B8" s="9" t="str">
        <f>事業所一覧!B728</f>
        <v>ピースフルケアおりひめ</v>
      </c>
      <c r="C8" s="10" t="str">
        <f>事業所一覧!C728</f>
        <v>072-800-1212</v>
      </c>
      <c r="D8" s="10" t="str">
        <f>事業所一覧!D728</f>
        <v>072-800-1213</v>
      </c>
      <c r="E8" s="10" t="str">
        <f>事業所一覧!E728</f>
        <v>576-0053</v>
      </c>
      <c r="F8" s="9" t="str">
        <f>事業所一覧!F728</f>
        <v>交野市郡津五丁目47番11号</v>
      </c>
      <c r="G8" s="9" t="str">
        <f>事業所一覧!G728</f>
        <v>有限会社ピースフルケア</v>
      </c>
      <c r="H8" s="10">
        <f>事業所一覧!H728</f>
        <v>0</v>
      </c>
      <c r="I8" s="10">
        <f>事業所一覧!I728</f>
        <v>0</v>
      </c>
      <c r="J8" s="10">
        <f>事業所一覧!J728</f>
        <v>0</v>
      </c>
      <c r="K8" s="10" t="str">
        <f>事業所一覧!K728</f>
        <v>●</v>
      </c>
      <c r="L8" s="10">
        <f>事業所一覧!L728</f>
        <v>10</v>
      </c>
      <c r="M8" s="10">
        <f>事業所一覧!M728</f>
        <v>0</v>
      </c>
      <c r="N8" s="10">
        <f>事業所一覧!N728</f>
        <v>0</v>
      </c>
    </row>
    <row r="9" spans="1:53" ht="30" customHeight="1" x14ac:dyDescent="0.2">
      <c r="A9" s="10">
        <f>事業所一覧!A729</f>
        <v>2753620109</v>
      </c>
      <c r="B9" s="9" t="str">
        <f>事業所一覧!B729</f>
        <v>ひより</v>
      </c>
      <c r="C9" s="10" t="str">
        <f>事業所一覧!C729</f>
        <v>072-800-1614</v>
      </c>
      <c r="D9" s="10" t="str">
        <f>事業所一覧!D729</f>
        <v>072-800-1615</v>
      </c>
      <c r="E9" s="10" t="str">
        <f>事業所一覧!E729</f>
        <v>576-0043</v>
      </c>
      <c r="F9" s="9" t="str">
        <f>事業所一覧!F729</f>
        <v>交野市松塚14番５ユニライフ交野郡津102号室</v>
      </c>
      <c r="G9" s="9" t="str">
        <f>事業所一覧!G729</f>
        <v>株式会社にじいろ</v>
      </c>
      <c r="H9" s="10" t="str">
        <f>事業所一覧!H729</f>
        <v>●</v>
      </c>
      <c r="I9" s="10">
        <f>事業所一覧!I729</f>
        <v>10</v>
      </c>
      <c r="J9" s="10">
        <f>事業所一覧!J729</f>
        <v>0</v>
      </c>
      <c r="K9" s="10" t="str">
        <f>事業所一覧!K729</f>
        <v>●</v>
      </c>
      <c r="L9" s="10">
        <f>事業所一覧!L729</f>
        <v>10</v>
      </c>
      <c r="M9" s="10" t="str">
        <f>事業所一覧!M729</f>
        <v>●</v>
      </c>
      <c r="N9" s="10">
        <f>事業所一覧!N729</f>
        <v>0</v>
      </c>
    </row>
    <row r="10" spans="1:53" ht="30" customHeight="1" x14ac:dyDescent="0.2">
      <c r="A10" s="10">
        <f>事業所一覧!A730</f>
        <v>2753620125</v>
      </c>
      <c r="B10" s="9" t="str">
        <f>事業所一覧!B730</f>
        <v>にこり</v>
      </c>
      <c r="C10" s="10" t="str">
        <f>事業所一覧!C730</f>
        <v>072-896-5390</v>
      </c>
      <c r="D10" s="10" t="str">
        <f>事業所一覧!D730</f>
        <v>072-896-5391</v>
      </c>
      <c r="E10" s="10" t="str">
        <f>事業所一覧!E730</f>
        <v>576-0052</v>
      </c>
      <c r="F10" s="9" t="str">
        <f>事業所一覧!F730</f>
        <v>交野市私部五丁目23番14号</v>
      </c>
      <c r="G10" s="9" t="str">
        <f>事業所一覧!G730</f>
        <v>一般社団法人そらいろ</v>
      </c>
      <c r="H10" s="10">
        <f>事業所一覧!H730</f>
        <v>0</v>
      </c>
      <c r="I10" s="10">
        <f>事業所一覧!I730</f>
        <v>0</v>
      </c>
      <c r="J10" s="10">
        <f>事業所一覧!J730</f>
        <v>0</v>
      </c>
      <c r="K10" s="10" t="str">
        <f>事業所一覧!K730</f>
        <v>●</v>
      </c>
      <c r="L10" s="10">
        <f>事業所一覧!L730</f>
        <v>10</v>
      </c>
      <c r="M10" s="10">
        <f>事業所一覧!M730</f>
        <v>0</v>
      </c>
      <c r="N10" s="10">
        <f>事業所一覧!N730</f>
        <v>0</v>
      </c>
    </row>
    <row r="11" spans="1:53" ht="30" customHeight="1" x14ac:dyDescent="0.2">
      <c r="A11" s="10">
        <f>事業所一覧!A731</f>
        <v>2750320075</v>
      </c>
      <c r="B11" s="9" t="str">
        <f>事業所一覧!B731</f>
        <v>おれんじはうす</v>
      </c>
      <c r="C11" s="10" t="str">
        <f>事業所一覧!C731</f>
        <v>072-807-8791</v>
      </c>
      <c r="D11" s="10" t="str">
        <f>事業所一覧!D731</f>
        <v>072-807-8728</v>
      </c>
      <c r="E11" s="10" t="str">
        <f>事業所一覧!E731</f>
        <v>576-0016</v>
      </c>
      <c r="F11" s="9" t="str">
        <f>事業所一覧!F731</f>
        <v>交野市星田五丁目29番８号レスポワール星田105号室</v>
      </c>
      <c r="G11" s="9" t="str">
        <f>事業所一覧!G731</f>
        <v>合同会社からふるぱーとなーず</v>
      </c>
      <c r="H11" s="10" t="str">
        <f>事業所一覧!H731</f>
        <v>●</v>
      </c>
      <c r="I11" s="10">
        <f>事業所一覧!I731</f>
        <v>10</v>
      </c>
      <c r="J11" s="10">
        <f>事業所一覧!J731</f>
        <v>0</v>
      </c>
      <c r="K11" s="10" t="str">
        <f>事業所一覧!K731</f>
        <v>●</v>
      </c>
      <c r="L11" s="10">
        <f>事業所一覧!L731</f>
        <v>10</v>
      </c>
      <c r="M11" s="10">
        <f>事業所一覧!M731</f>
        <v>0</v>
      </c>
      <c r="N11" s="10">
        <f>事業所一覧!N731</f>
        <v>0</v>
      </c>
    </row>
    <row r="12" spans="1:53" ht="30" customHeight="1" x14ac:dyDescent="0.2">
      <c r="A12" s="10">
        <f>事業所一覧!A732</f>
        <v>2753620133</v>
      </c>
      <c r="B12" s="9" t="str">
        <f>事業所一覧!B732</f>
        <v>児童デイサービスりはぷらす</v>
      </c>
      <c r="C12" s="10" t="str">
        <f>事業所一覧!C732</f>
        <v>072-808-6583</v>
      </c>
      <c r="D12" s="10" t="str">
        <f>事業所一覧!D732</f>
        <v>072-808-6589</v>
      </c>
      <c r="E12" s="10" t="str">
        <f>事業所一覧!E732</f>
        <v>576-0016</v>
      </c>
      <c r="F12" s="9" t="str">
        <f>事業所一覧!F732</f>
        <v>交野市星田七丁目４番10号</v>
      </c>
      <c r="G12" s="9" t="str">
        <f>事業所一覧!G732</f>
        <v>合同会社Ｓｐｒｉｎｇ　Ｐｌｕｓ</v>
      </c>
      <c r="H12" s="10">
        <f>事業所一覧!H732</f>
        <v>0</v>
      </c>
      <c r="I12" s="10">
        <f>事業所一覧!I732</f>
        <v>0</v>
      </c>
      <c r="J12" s="10">
        <f>事業所一覧!J732</f>
        <v>0</v>
      </c>
      <c r="K12" s="10" t="str">
        <f>事業所一覧!K732</f>
        <v>●</v>
      </c>
      <c r="L12" s="10">
        <f>事業所一覧!L732</f>
        <v>10</v>
      </c>
      <c r="M12" s="10">
        <f>事業所一覧!M732</f>
        <v>0</v>
      </c>
      <c r="N12" s="10">
        <f>事業所一覧!N732</f>
        <v>0</v>
      </c>
    </row>
    <row r="13" spans="1:53" ht="30" customHeight="1" x14ac:dyDescent="0.2">
      <c r="A13" s="10">
        <f>事業所一覧!A733</f>
        <v>2753620141</v>
      </c>
      <c r="B13" s="9" t="str">
        <f>事業所一覧!B733</f>
        <v>ひかりプラスほっぷ教室</v>
      </c>
      <c r="C13" s="10" t="str">
        <f>事業所一覧!C733</f>
        <v>072-894-1911</v>
      </c>
      <c r="D13" s="10" t="str">
        <f>事業所一覧!D733</f>
        <v>072-894-1912</v>
      </c>
      <c r="E13" s="10" t="str">
        <f>事業所一覧!E733</f>
        <v>576-0041</v>
      </c>
      <c r="F13" s="9" t="str">
        <f>事業所一覧!F733</f>
        <v>交野市私部西一丁目17番7号102・103</v>
      </c>
      <c r="G13" s="9" t="str">
        <f>事業所一覧!G733</f>
        <v>株式会社エターナルライト</v>
      </c>
      <c r="H13" s="10" t="str">
        <f>事業所一覧!H733</f>
        <v>●</v>
      </c>
      <c r="I13" s="10">
        <f>事業所一覧!I733</f>
        <v>20</v>
      </c>
      <c r="J13" s="10">
        <f>事業所一覧!J733</f>
        <v>0</v>
      </c>
      <c r="K13" s="10" t="str">
        <f>事業所一覧!K733</f>
        <v>●</v>
      </c>
      <c r="L13" s="10">
        <f>事業所一覧!L733</f>
        <v>20</v>
      </c>
      <c r="M13" s="10">
        <f>事業所一覧!M733</f>
        <v>0</v>
      </c>
      <c r="N13" s="10">
        <f>事業所一覧!N733</f>
        <v>0</v>
      </c>
    </row>
    <row r="14" spans="1:53" ht="30" customHeight="1" x14ac:dyDescent="0.2">
      <c r="A14" s="10">
        <f>事業所一覧!A734</f>
        <v>2753620166</v>
      </c>
      <c r="B14" s="9" t="str">
        <f>事業所一覧!B734</f>
        <v>きらきらり</v>
      </c>
      <c r="C14" s="10" t="str">
        <f>事業所一覧!C734</f>
        <v>072-896-5650</v>
      </c>
      <c r="D14" s="10" t="str">
        <f>事業所一覧!D734</f>
        <v>072-896-5658</v>
      </c>
      <c r="E14" s="10" t="str">
        <f>事業所一覧!E734</f>
        <v>576-0016</v>
      </c>
      <c r="F14" s="9" t="str">
        <f>事業所一覧!F734</f>
        <v>交野市星田三丁目７番３号</v>
      </c>
      <c r="G14" s="9" t="str">
        <f>事業所一覧!G734</f>
        <v>株式会社にじいろ</v>
      </c>
      <c r="H14" s="10" t="str">
        <f>事業所一覧!H734</f>
        <v>●</v>
      </c>
      <c r="I14" s="10">
        <f>事業所一覧!I734</f>
        <v>10</v>
      </c>
      <c r="J14" s="10">
        <f>事業所一覧!J734</f>
        <v>0</v>
      </c>
      <c r="K14" s="10" t="str">
        <f>事業所一覧!K734</f>
        <v>●</v>
      </c>
      <c r="L14" s="10">
        <f>事業所一覧!L734</f>
        <v>10</v>
      </c>
      <c r="M14" s="10">
        <f>事業所一覧!M734</f>
        <v>0</v>
      </c>
      <c r="N14" s="10">
        <f>事業所一覧!N734</f>
        <v>0</v>
      </c>
    </row>
    <row r="15" spans="1:53" ht="30" customHeight="1" x14ac:dyDescent="0.2">
      <c r="A15" s="10">
        <f>事業所一覧!A735</f>
        <v>2753620174</v>
      </c>
      <c r="B15" s="9" t="str">
        <f>事業所一覧!B735</f>
        <v>どんぐり　交野店</v>
      </c>
      <c r="C15" s="10" t="str">
        <f>事業所一覧!C735</f>
        <v>080-4638-5170</v>
      </c>
      <c r="D15" s="10" t="str">
        <f>事業所一覧!D735</f>
        <v>072-865-3457</v>
      </c>
      <c r="E15" s="10" t="str">
        <f>事業所一覧!E735</f>
        <v>576-0051</v>
      </c>
      <c r="F15" s="9" t="str">
        <f>事業所一覧!F735</f>
        <v>交野市倉治八丁目11番5号</v>
      </c>
      <c r="G15" s="9" t="str">
        <f>事業所一覧!G735</f>
        <v>株式会社どんぐりの里</v>
      </c>
      <c r="H15" s="10" t="str">
        <f>事業所一覧!H735</f>
        <v>●</v>
      </c>
      <c r="I15" s="10">
        <f>事業所一覧!I735</f>
        <v>10</v>
      </c>
      <c r="J15" s="10">
        <f>事業所一覧!J735</f>
        <v>0</v>
      </c>
      <c r="K15" s="10" t="str">
        <f>事業所一覧!K735</f>
        <v>●</v>
      </c>
      <c r="L15" s="10">
        <f>事業所一覧!L735</f>
        <v>10</v>
      </c>
      <c r="M15" s="10">
        <f>事業所一覧!M735</f>
        <v>0</v>
      </c>
      <c r="N15" s="10">
        <f>事業所一覧!N735</f>
        <v>0</v>
      </c>
    </row>
    <row r="16" spans="1:53" ht="30" customHeight="1" x14ac:dyDescent="0.2">
      <c r="A16" s="10">
        <f>事業所一覧!A736</f>
        <v>2753620182</v>
      </c>
      <c r="B16" s="9" t="str">
        <f>事業所一覧!B736</f>
        <v>ふわふわり</v>
      </c>
      <c r="C16" s="10" t="str">
        <f>事業所一覧!C736</f>
        <v>072-894-7800</v>
      </c>
      <c r="D16" s="10" t="str">
        <f>事業所一覧!D736</f>
        <v>072-894-7801</v>
      </c>
      <c r="E16" s="10" t="str">
        <f>事業所一覧!E736</f>
        <v>576-0051</v>
      </c>
      <c r="F16" s="9" t="str">
        <f>事業所一覧!F736</f>
        <v>交野市倉治七丁目32番8号ハイム桜道101号室</v>
      </c>
      <c r="G16" s="9" t="str">
        <f>事業所一覧!G736</f>
        <v>株式会社にじいろ</v>
      </c>
      <c r="H16" s="10" t="str">
        <f>事業所一覧!H736</f>
        <v>●</v>
      </c>
      <c r="I16" s="10">
        <f>事業所一覧!I736</f>
        <v>10</v>
      </c>
      <c r="J16" s="10">
        <f>事業所一覧!J736</f>
        <v>0</v>
      </c>
      <c r="K16" s="10" t="str">
        <f>事業所一覧!K736</f>
        <v>●</v>
      </c>
      <c r="L16" s="10">
        <f>事業所一覧!L736</f>
        <v>10</v>
      </c>
      <c r="M16" s="10">
        <f>事業所一覧!M736</f>
        <v>0</v>
      </c>
      <c r="N16" s="10">
        <f>事業所一覧!N736</f>
        <v>0</v>
      </c>
    </row>
    <row r="17" spans="1:14" ht="30" customHeight="1" x14ac:dyDescent="0.2">
      <c r="A17" s="10" t="str">
        <f>事業所一覧!A737</f>
        <v>2753620190</v>
      </c>
      <c r="B17" s="9" t="str">
        <f>事業所一覧!B737</f>
        <v>ＰＡＲＣ（パルク）ウィル交野</v>
      </c>
      <c r="C17" s="10" t="str">
        <f>事業所一覧!C737</f>
        <v>072-845-5461</v>
      </c>
      <c r="D17" s="10" t="str">
        <f>事業所一覧!D737</f>
        <v>072-845-5462</v>
      </c>
      <c r="E17" s="10" t="str">
        <f>事業所一覧!E737</f>
        <v>576-0041</v>
      </c>
      <c r="F17" s="9" t="str">
        <f>事業所一覧!F737</f>
        <v>交野市私部西四丁目11番18号</v>
      </c>
      <c r="G17" s="9" t="str">
        <f>事業所一覧!G737</f>
        <v>株式会社メディケア・リハビリ</v>
      </c>
      <c r="H17" s="10" t="str">
        <f>事業所一覧!H737</f>
        <v>☆</v>
      </c>
      <c r="I17" s="10">
        <f>事業所一覧!I737</f>
        <v>5</v>
      </c>
      <c r="J17" s="10" t="str">
        <f>事業所一覧!J737</f>
        <v>●</v>
      </c>
      <c r="K17" s="10" t="str">
        <f>事業所一覧!K737</f>
        <v>☆</v>
      </c>
      <c r="L17" s="10">
        <f>事業所一覧!L737</f>
        <v>5</v>
      </c>
      <c r="M17" s="10" t="str">
        <f>事業所一覧!M737</f>
        <v>●</v>
      </c>
      <c r="N17" s="10">
        <f>事業所一覧!N737</f>
        <v>0</v>
      </c>
    </row>
    <row r="18" spans="1:14" ht="30" customHeight="1" x14ac:dyDescent="0.2">
      <c r="A18" s="10" t="str">
        <f>事業所一覧!A738</f>
        <v>2753620208</v>
      </c>
      <c r="B18" s="9" t="str">
        <f>事業所一覧!B738</f>
        <v>保育所等訪問支援さんく</v>
      </c>
      <c r="C18" s="10" t="str">
        <f>事業所一覧!C738</f>
        <v>050-3565-2648</v>
      </c>
      <c r="D18" s="10" t="str">
        <f>事業所一覧!D738</f>
        <v>050-3457-8548</v>
      </c>
      <c r="E18" s="10" t="str">
        <f>事業所一覧!E738</f>
        <v>576-0052</v>
      </c>
      <c r="F18" s="9" t="str">
        <f>事業所一覧!F738</f>
        <v>交野市私部三丁目３番33－２号</v>
      </c>
      <c r="G18" s="9" t="str">
        <f>事業所一覧!G738</f>
        <v>合同会社オペラント</v>
      </c>
      <c r="H18" s="10">
        <f>事業所一覧!H738</f>
        <v>0</v>
      </c>
      <c r="I18" s="10">
        <f>事業所一覧!I738</f>
        <v>0</v>
      </c>
      <c r="J18" s="10">
        <f>事業所一覧!J738</f>
        <v>0</v>
      </c>
      <c r="K18" s="10">
        <f>事業所一覧!K738</f>
        <v>0</v>
      </c>
      <c r="L18" s="10">
        <f>事業所一覧!L738</f>
        <v>0</v>
      </c>
      <c r="M18" s="10" t="str">
        <f>事業所一覧!M738</f>
        <v>●</v>
      </c>
      <c r="N18" s="10">
        <f>事業所一覧!N738</f>
        <v>0</v>
      </c>
    </row>
    <row r="19" spans="1:14" ht="30" customHeight="1" x14ac:dyDescent="0.2">
      <c r="A19" s="10" t="str">
        <f>事業所一覧!A739</f>
        <v>2753620216</v>
      </c>
      <c r="B19" s="9" t="str">
        <f>事業所一覧!B739</f>
        <v>みらい館</v>
      </c>
      <c r="C19" s="10" t="str">
        <f>事業所一覧!C739</f>
        <v>０７２－８９４－９４６０</v>
      </c>
      <c r="D19" s="10" t="str">
        <f>事業所一覧!D739</f>
        <v>０７２－８９４－９４６１</v>
      </c>
      <c r="E19" s="10" t="str">
        <f>事業所一覧!E739</f>
        <v>５７６－０００２</v>
      </c>
      <c r="F19" s="9" t="str">
        <f>事業所一覧!F739</f>
        <v>交野市私部四丁目13番11号</v>
      </c>
      <c r="G19" s="9" t="str">
        <f>事業所一覧!G739</f>
        <v>サバイ株式会社</v>
      </c>
      <c r="H19" s="10" t="str">
        <f>事業所一覧!H739</f>
        <v>●</v>
      </c>
      <c r="I19" s="10">
        <f>事業所一覧!I739</f>
        <v>10</v>
      </c>
      <c r="J19" s="10">
        <f>事業所一覧!J739</f>
        <v>0</v>
      </c>
      <c r="K19" s="10" t="str">
        <f>事業所一覧!K739</f>
        <v>●</v>
      </c>
      <c r="L19" s="10">
        <f>事業所一覧!L739</f>
        <v>10</v>
      </c>
      <c r="M19" s="10">
        <f>事業所一覧!M739</f>
        <v>0</v>
      </c>
      <c r="N19" s="10">
        <f>事業所一覧!N739</f>
        <v>0</v>
      </c>
    </row>
    <row r="20" spans="1:14" ht="30" customHeight="1" x14ac:dyDescent="0.2">
      <c r="A20" s="10" t="str">
        <f>事業所一覧!A740</f>
        <v>2753620224</v>
      </c>
      <c r="B20" s="9" t="str">
        <f>事業所一覧!B740</f>
        <v>あんとれっど</v>
      </c>
      <c r="C20" s="10" t="str">
        <f>事業所一覧!C740</f>
        <v>072-396-9156</v>
      </c>
      <c r="D20" s="10" t="str">
        <f>事業所一覧!D740</f>
        <v>072-396-9166</v>
      </c>
      <c r="E20" s="10" t="str">
        <f>事業所一覧!E740</f>
        <v>576-0053</v>
      </c>
      <c r="F20" s="9" t="str">
        <f>事業所一覧!F740</f>
        <v>交野市郡津五丁目47番12号　上田建築工務店ビル２階</v>
      </c>
      <c r="G20" s="9" t="str">
        <f>事業所一覧!G740</f>
        <v>合同会社Coeur Tendre</v>
      </c>
      <c r="H20" s="10" t="str">
        <f>事業所一覧!H740</f>
        <v>●</v>
      </c>
      <c r="I20" s="10">
        <f>事業所一覧!I740</f>
        <v>10</v>
      </c>
      <c r="J20" s="10">
        <f>事業所一覧!J740</f>
        <v>0</v>
      </c>
      <c r="K20" s="10" t="str">
        <f>事業所一覧!K740</f>
        <v>●</v>
      </c>
      <c r="L20" s="10">
        <f>事業所一覧!L740</f>
        <v>10</v>
      </c>
      <c r="M20" s="10">
        <f>事業所一覧!M740</f>
        <v>0</v>
      </c>
      <c r="N20" s="10">
        <f>事業所一覧!N740</f>
        <v>0</v>
      </c>
    </row>
    <row r="21" spans="1:14" ht="30" customHeight="1" x14ac:dyDescent="0.2">
      <c r="A21" s="10" t="str">
        <f>事業所一覧!A741</f>
        <v>2753620232</v>
      </c>
      <c r="B21" s="9" t="str">
        <f>事業所一覧!B741</f>
        <v>放課後等デイサービス　Ｏｈａｎａ</v>
      </c>
      <c r="C21" s="10" t="str">
        <f>事業所一覧!C741</f>
        <v>０７２－８０７－７０８７</v>
      </c>
      <c r="D21" s="10" t="str">
        <f>事業所一覧!D741</f>
        <v>０７２－８０７－７０８２</v>
      </c>
      <c r="E21" s="10" t="str">
        <f>事業所一覧!E741</f>
        <v>５７６－００３１</v>
      </c>
      <c r="F21" s="9" t="str">
        <f>事業所一覧!F741</f>
        <v>交野市森南一丁目１番５号　ルーチェイワフネ１階</v>
      </c>
      <c r="G21" s="9" t="str">
        <f>事業所一覧!G741</f>
        <v>有限会社アキラ</v>
      </c>
      <c r="H21" s="10">
        <f>事業所一覧!H741</f>
        <v>0</v>
      </c>
      <c r="I21" s="10">
        <f>事業所一覧!I741</f>
        <v>0</v>
      </c>
      <c r="J21" s="10">
        <f>事業所一覧!J741</f>
        <v>0</v>
      </c>
      <c r="K21" s="10" t="str">
        <f>事業所一覧!K741</f>
        <v>●</v>
      </c>
      <c r="L21" s="10">
        <f>事業所一覧!L741</f>
        <v>10</v>
      </c>
      <c r="M21" s="10">
        <f>事業所一覧!M741</f>
        <v>0</v>
      </c>
      <c r="N21" s="10">
        <f>事業所一覧!N741</f>
        <v>0</v>
      </c>
    </row>
    <row r="22" spans="1:14" ht="30" customHeight="1" x14ac:dyDescent="0.2">
      <c r="A22" s="10">
        <f>事業所一覧!A742</f>
        <v>2753620240</v>
      </c>
      <c r="B22" s="9" t="str">
        <f>事業所一覧!B742</f>
        <v>彩Ｓａｉ　Ｋｉｄｓ　かたの</v>
      </c>
      <c r="C22" s="10" t="str">
        <f>事業所一覧!C742</f>
        <v>072-894-9888</v>
      </c>
      <c r="D22" s="10" t="str">
        <f>事業所一覧!D742</f>
        <v>072-894-9889</v>
      </c>
      <c r="E22" s="10" t="str">
        <f>事業所一覧!E742</f>
        <v>576-0051</v>
      </c>
      <c r="F22" s="9" t="str">
        <f>事業所一覧!F742</f>
        <v>交野市倉治二丁目41番１号</v>
      </c>
      <c r="G22" s="9" t="str">
        <f>事業所一覧!G742</f>
        <v>Ｓｕｎｌｉｎｋ株式会社</v>
      </c>
      <c r="H22" s="10">
        <f>事業所一覧!H742</f>
        <v>0</v>
      </c>
      <c r="I22" s="10">
        <f>事業所一覧!I742</f>
        <v>0</v>
      </c>
      <c r="J22" s="10">
        <f>事業所一覧!J742</f>
        <v>0</v>
      </c>
      <c r="K22" s="10" t="str">
        <f>事業所一覧!K742</f>
        <v>☆</v>
      </c>
      <c r="L22" s="10">
        <f>事業所一覧!L742</f>
        <v>5</v>
      </c>
      <c r="M22" s="10">
        <f>事業所一覧!M742</f>
        <v>0</v>
      </c>
      <c r="N22" s="10">
        <f>事業所一覧!N742</f>
        <v>0</v>
      </c>
    </row>
  </sheetData>
  <mergeCells count="1">
    <mergeCell ref="H2:N2"/>
  </mergeCells>
  <phoneticPr fontId="2"/>
  <conditionalFormatting sqref="K1:N1 A1:J3 O1:IV3 K3:N3 A4:IV16 A17:XFD65530">
    <cfRule type="cellIs" dxfId="25" priority="21" stopIfTrue="1" operator="equal">
      <formula>0</formula>
    </cfRule>
  </conditionalFormatting>
  <hyperlinks>
    <hyperlink ref="N1" location="市町村一覧!A1" display="市町村一覧に戻る" xr:uid="{00000000-0004-0000-1600-000000000000}"/>
  </hyperlinks>
  <pageMargins left="0.25" right="0.25" top="0.75" bottom="0.75" header="0.3" footer="0.3"/>
  <pageSetup paperSize="9" scale="5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A26"/>
  <sheetViews>
    <sheetView zoomScale="55" zoomScaleNormal="55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4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7" customWidth="1"/>
    <col min="15" max="16384" width="9" style="3"/>
  </cols>
  <sheetData>
    <row r="1" spans="1:53" ht="30" customHeight="1" x14ac:dyDescent="0.2">
      <c r="A1" s="2" t="s">
        <v>110</v>
      </c>
      <c r="N1" s="5" t="s">
        <v>86</v>
      </c>
      <c r="Q1" s="6"/>
    </row>
    <row r="2" spans="1:53" ht="30" customHeight="1" x14ac:dyDescent="0.2">
      <c r="A2" s="7"/>
      <c r="B2" s="6"/>
      <c r="C2" s="7"/>
      <c r="D2" s="7"/>
      <c r="E2" s="7"/>
      <c r="F2" s="6"/>
      <c r="H2" s="143" t="s">
        <v>229</v>
      </c>
      <c r="I2" s="143"/>
      <c r="J2" s="143"/>
      <c r="K2" s="143"/>
      <c r="L2" s="143"/>
      <c r="M2" s="144"/>
      <c r="N2" s="14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1299</v>
      </c>
      <c r="J3" s="8" t="s">
        <v>1366</v>
      </c>
      <c r="K3" s="8" t="s">
        <v>2</v>
      </c>
      <c r="L3" s="8" t="s">
        <v>1299</v>
      </c>
      <c r="M3" s="8" t="s">
        <v>3</v>
      </c>
      <c r="N3" s="8" t="s">
        <v>88</v>
      </c>
    </row>
    <row r="4" spans="1:53" ht="30" customHeight="1" x14ac:dyDescent="0.2">
      <c r="A4" s="10">
        <f>事業所一覧!A743</f>
        <v>2759320043</v>
      </c>
      <c r="B4" s="9" t="str">
        <f>事業所一覧!B743</f>
        <v>児童デイサービスわおん</v>
      </c>
      <c r="C4" s="10" t="str">
        <f>事業所一覧!C743</f>
        <v>072-360-0721</v>
      </c>
      <c r="D4" s="10" t="str">
        <f>事業所一覧!D743</f>
        <v>072-360-0722</v>
      </c>
      <c r="E4" s="10" t="str">
        <f>事業所一覧!E743</f>
        <v>589-0023</v>
      </c>
      <c r="F4" s="9" t="str">
        <f>事業所一覧!F743</f>
        <v>大阪狭山市大野台四丁目１番19号</v>
      </c>
      <c r="G4" s="9" t="str">
        <f>事業所一覧!G743</f>
        <v>株式会社ＷＡＯＮ</v>
      </c>
      <c r="H4" s="10" t="str">
        <f>事業所一覧!H743</f>
        <v>●</v>
      </c>
      <c r="I4" s="10">
        <f>事業所一覧!I743</f>
        <v>10</v>
      </c>
      <c r="J4" s="10">
        <f>事業所一覧!J743</f>
        <v>0</v>
      </c>
      <c r="K4" s="10" t="str">
        <f>事業所一覧!K743</f>
        <v>●</v>
      </c>
      <c r="L4" s="10">
        <f>事業所一覧!L743</f>
        <v>10</v>
      </c>
      <c r="M4" s="10" t="str">
        <f>事業所一覧!M743</f>
        <v>●</v>
      </c>
      <c r="N4" s="10">
        <f>事業所一覧!N743</f>
        <v>0</v>
      </c>
    </row>
    <row r="5" spans="1:53" ht="30" customHeight="1" x14ac:dyDescent="0.2">
      <c r="A5" s="10">
        <f>事業所一覧!A744</f>
        <v>2759320068</v>
      </c>
      <c r="B5" s="9" t="str">
        <f>事業所一覧!B744</f>
        <v>こどもサポート教室「きらり」大阪狭山金剛校</v>
      </c>
      <c r="C5" s="10" t="str">
        <f>事業所一覧!C744</f>
        <v>072-360-1077</v>
      </c>
      <c r="D5" s="10" t="str">
        <f>事業所一覧!D744</f>
        <v>072-360-1077</v>
      </c>
      <c r="E5" s="10" t="str">
        <f>事業所一覧!E744</f>
        <v>589-0011</v>
      </c>
      <c r="F5" s="9" t="str">
        <f>事業所一覧!F744</f>
        <v>大阪狭山市半田一丁目622番地１ウエスティ金剛４－２</v>
      </c>
      <c r="G5" s="9" t="str">
        <f>事業所一覧!G744</f>
        <v>株式会社クラ・ゼミ</v>
      </c>
      <c r="H5" s="10" t="str">
        <f>事業所一覧!H744</f>
        <v>●</v>
      </c>
      <c r="I5" s="10">
        <f>事業所一覧!I744</f>
        <v>10</v>
      </c>
      <c r="J5" s="10">
        <f>事業所一覧!J744</f>
        <v>0</v>
      </c>
      <c r="K5" s="10" t="str">
        <f>事業所一覧!K744</f>
        <v>●</v>
      </c>
      <c r="L5" s="10">
        <f>事業所一覧!L744</f>
        <v>10</v>
      </c>
      <c r="M5" s="10">
        <f>事業所一覧!M744</f>
        <v>0</v>
      </c>
      <c r="N5" s="10">
        <f>事業所一覧!N744</f>
        <v>0</v>
      </c>
    </row>
    <row r="6" spans="1:53" ht="30" customHeight="1" x14ac:dyDescent="0.2">
      <c r="A6" s="10">
        <f>事業所一覧!A745</f>
        <v>2759320076</v>
      </c>
      <c r="B6" s="9" t="str">
        <f>事業所一覧!B745</f>
        <v>まんてん狭山西山台第１教室</v>
      </c>
      <c r="C6" s="10" t="str">
        <f>事業所一覧!C745</f>
        <v>072-247-4777</v>
      </c>
      <c r="D6" s="10" t="str">
        <f>事業所一覧!D745</f>
        <v>072-247-4778</v>
      </c>
      <c r="E6" s="10" t="str">
        <f>事業所一覧!E745</f>
        <v>589-0022</v>
      </c>
      <c r="F6" s="9" t="str">
        <f>事業所一覧!F745</f>
        <v>大阪狭山市西山台二丁目13番10号西側１階</v>
      </c>
      <c r="G6" s="9" t="str">
        <f>事業所一覧!G745</f>
        <v>株式会社まんてんプラス</v>
      </c>
      <c r="H6" s="10" t="str">
        <f>事業所一覧!H745</f>
        <v>●</v>
      </c>
      <c r="I6" s="10">
        <f>事業所一覧!I745</f>
        <v>10</v>
      </c>
      <c r="J6" s="10">
        <f>事業所一覧!J745</f>
        <v>0</v>
      </c>
      <c r="K6" s="10" t="str">
        <f>事業所一覧!K745</f>
        <v>●</v>
      </c>
      <c r="L6" s="10">
        <f>事業所一覧!L745</f>
        <v>10</v>
      </c>
      <c r="M6" s="10">
        <f>事業所一覧!M745</f>
        <v>0</v>
      </c>
      <c r="N6" s="21">
        <f>事業所一覧!N745</f>
        <v>0</v>
      </c>
    </row>
    <row r="7" spans="1:53" ht="30" customHeight="1" x14ac:dyDescent="0.2">
      <c r="A7" s="10">
        <f>事業所一覧!A746</f>
        <v>2759320084</v>
      </c>
      <c r="B7" s="9" t="str">
        <f>事業所一覧!B746</f>
        <v>ＴＳアフタースクール</v>
      </c>
      <c r="C7" s="10" t="str">
        <f>事業所一覧!C746</f>
        <v>072-365-3957</v>
      </c>
      <c r="D7" s="10" t="str">
        <f>事業所一覧!D746</f>
        <v>072-365-3958</v>
      </c>
      <c r="E7" s="10" t="str">
        <f>事業所一覧!E746</f>
        <v>589-0022</v>
      </c>
      <c r="F7" s="9" t="str">
        <f>事業所一覧!F746</f>
        <v>大阪狭山市西山台六丁目１番９号１階</v>
      </c>
      <c r="G7" s="9" t="str">
        <f>事業所一覧!G746</f>
        <v>有限会社ＴＳｃｏｍｐａｎｙ</v>
      </c>
      <c r="H7" s="10">
        <f>事業所一覧!H746</f>
        <v>0</v>
      </c>
      <c r="I7" s="10">
        <f>事業所一覧!I746</f>
        <v>0</v>
      </c>
      <c r="J7" s="10">
        <f>事業所一覧!J746</f>
        <v>0</v>
      </c>
      <c r="K7" s="10" t="str">
        <f>事業所一覧!K746</f>
        <v>●</v>
      </c>
      <c r="L7" s="10">
        <f>事業所一覧!L746</f>
        <v>10</v>
      </c>
      <c r="M7" s="10">
        <f>事業所一覧!M746</f>
        <v>0</v>
      </c>
      <c r="N7" s="10">
        <f>事業所一覧!N746</f>
        <v>0</v>
      </c>
    </row>
    <row r="8" spans="1:53" ht="30" customHeight="1" x14ac:dyDescent="0.2">
      <c r="A8" s="10">
        <f>事業所一覧!A747</f>
        <v>2759320092</v>
      </c>
      <c r="B8" s="9" t="str">
        <f>事業所一覧!B747</f>
        <v>あんずの会放課後等児童デイサービスソレイユ</v>
      </c>
      <c r="C8" s="10" t="str">
        <f>事業所一覧!C747</f>
        <v>072-367-1510</v>
      </c>
      <c r="D8" s="10" t="str">
        <f>事業所一覧!D747</f>
        <v>072-367-1510</v>
      </c>
      <c r="E8" s="10" t="str">
        <f>事業所一覧!E747</f>
        <v>589-00２１</v>
      </c>
      <c r="F8" s="9" t="str">
        <f>事業所一覧!F747</f>
        <v>大阪狭山市今熊１丁目４－６</v>
      </c>
      <c r="G8" s="9" t="str">
        <f>事業所一覧!G747</f>
        <v>特定非営利活動法人あんずの会</v>
      </c>
      <c r="H8" s="10">
        <f>事業所一覧!H747</f>
        <v>0</v>
      </c>
      <c r="I8" s="10">
        <f>事業所一覧!I747</f>
        <v>0</v>
      </c>
      <c r="J8" s="10">
        <f>事業所一覧!J747</f>
        <v>0</v>
      </c>
      <c r="K8" s="10" t="str">
        <f>事業所一覧!K747</f>
        <v>●</v>
      </c>
      <c r="L8" s="10">
        <f>事業所一覧!L747</f>
        <v>10</v>
      </c>
      <c r="M8" s="10">
        <f>事業所一覧!M747</f>
        <v>0</v>
      </c>
      <c r="N8" s="10">
        <f>事業所一覧!N747</f>
        <v>0</v>
      </c>
    </row>
    <row r="9" spans="1:53" ht="30" customHeight="1" x14ac:dyDescent="0.2">
      <c r="A9" s="10">
        <f>事業所一覧!A748</f>
        <v>2759320100</v>
      </c>
      <c r="B9" s="9" t="str">
        <f>事業所一覧!B748</f>
        <v>さんＳＵＮアフタースクール大阪狭山</v>
      </c>
      <c r="C9" s="10" t="str">
        <f>事業所一覧!C748</f>
        <v>072-247-4866</v>
      </c>
      <c r="D9" s="10" t="str">
        <f>事業所一覧!D748</f>
        <v>072-247-4877</v>
      </c>
      <c r="E9" s="10" t="str">
        <f>事業所一覧!E748</f>
        <v>589-0021</v>
      </c>
      <c r="F9" s="9" t="str">
        <f>事業所一覧!F748</f>
        <v>大阪狭山市今熊一丁目62番地の４　２Ｆ201号</v>
      </c>
      <c r="G9" s="9" t="str">
        <f>事業所一覧!G748</f>
        <v>一般社団法人ＹＯＲＩＭＯＲＥ</v>
      </c>
      <c r="H9" s="10" t="str">
        <f>事業所一覧!H748</f>
        <v>●</v>
      </c>
      <c r="I9" s="10">
        <f>事業所一覧!I748</f>
        <v>10</v>
      </c>
      <c r="J9" s="10">
        <f>事業所一覧!J748</f>
        <v>0</v>
      </c>
      <c r="K9" s="10" t="str">
        <f>事業所一覧!K748</f>
        <v>●</v>
      </c>
      <c r="L9" s="10">
        <f>事業所一覧!L748</f>
        <v>10</v>
      </c>
      <c r="M9" s="10">
        <f>事業所一覧!M748</f>
        <v>0</v>
      </c>
      <c r="N9" s="10">
        <f>事業所一覧!N748</f>
        <v>0</v>
      </c>
    </row>
    <row r="10" spans="1:53" ht="30" customHeight="1" x14ac:dyDescent="0.2">
      <c r="A10" s="10">
        <f>事業所一覧!A749</f>
        <v>2759320126</v>
      </c>
      <c r="B10" s="9" t="str">
        <f>事業所一覧!B749</f>
        <v>まなびっこ</v>
      </c>
      <c r="C10" s="10" t="str">
        <f>事業所一覧!C749</f>
        <v>072-220-8359</v>
      </c>
      <c r="D10" s="10" t="str">
        <f>事業所一覧!D749</f>
        <v>072-220-8359</v>
      </c>
      <c r="E10" s="10" t="str">
        <f>事業所一覧!E749</f>
        <v>589-0021</v>
      </c>
      <c r="F10" s="9" t="str">
        <f>事業所一覧!F749</f>
        <v>大阪狭山市茱萸木六丁目９３４</v>
      </c>
      <c r="G10" s="9" t="str">
        <f>事業所一覧!G749</f>
        <v>一般社団法人発達支援ルームまなび</v>
      </c>
      <c r="H10" s="10" t="str">
        <f>事業所一覧!H749</f>
        <v>●</v>
      </c>
      <c r="I10" s="10">
        <f>事業所一覧!I749</f>
        <v>10</v>
      </c>
      <c r="J10" s="10">
        <f>事業所一覧!J749</f>
        <v>0</v>
      </c>
      <c r="K10" s="10" t="str">
        <f>事業所一覧!K749</f>
        <v>●</v>
      </c>
      <c r="L10" s="10">
        <f>事業所一覧!L749</f>
        <v>10</v>
      </c>
      <c r="M10" s="10" t="str">
        <f>事業所一覧!M749</f>
        <v>●</v>
      </c>
      <c r="N10" s="10">
        <f>事業所一覧!N749</f>
        <v>0</v>
      </c>
    </row>
    <row r="11" spans="1:53" ht="30" customHeight="1" x14ac:dyDescent="0.2">
      <c r="A11" s="10">
        <f>事業所一覧!A750</f>
        <v>2759320134</v>
      </c>
      <c r="B11" s="9" t="str">
        <f>事業所一覧!B750</f>
        <v>スポーツデイ　Advance</v>
      </c>
      <c r="C11" s="10" t="str">
        <f>事業所一覧!C750</f>
        <v>072-366-8333</v>
      </c>
      <c r="D11" s="10" t="str">
        <f>事業所一覧!D750</f>
        <v>072-366-8333</v>
      </c>
      <c r="E11" s="10" t="str">
        <f>事業所一覧!E750</f>
        <v>589-0005</v>
      </c>
      <c r="F11" s="9" t="str">
        <f>事業所一覧!F750</f>
        <v>大阪狭山市混合二丁目７番２号</v>
      </c>
      <c r="G11" s="9" t="str">
        <f>事業所一覧!G750</f>
        <v>合同会社Advance</v>
      </c>
      <c r="H11" s="10" t="str">
        <f>事業所一覧!H750</f>
        <v>●</v>
      </c>
      <c r="I11" s="10">
        <f>事業所一覧!I750</f>
        <v>10</v>
      </c>
      <c r="J11" s="10">
        <f>事業所一覧!J750</f>
        <v>0</v>
      </c>
      <c r="K11" s="10" t="str">
        <f>事業所一覧!K750</f>
        <v>●</v>
      </c>
      <c r="L11" s="10">
        <f>事業所一覧!L750</f>
        <v>10</v>
      </c>
      <c r="M11" s="10">
        <f>事業所一覧!M750</f>
        <v>0</v>
      </c>
      <c r="N11" s="10">
        <f>事業所一覧!N750</f>
        <v>0</v>
      </c>
    </row>
    <row r="12" spans="1:53" ht="30" customHeight="1" x14ac:dyDescent="0.2">
      <c r="A12" s="10">
        <f>事業所一覧!A751</f>
        <v>2759320142</v>
      </c>
      <c r="B12" s="9" t="str">
        <f>事業所一覧!B751</f>
        <v>まんてん狭山西山台第2教室</v>
      </c>
      <c r="C12" s="10" t="str">
        <f>事業所一覧!C751</f>
        <v>072-349-6124</v>
      </c>
      <c r="D12" s="10" t="str">
        <f>事業所一覧!D751</f>
        <v>072-349-6125</v>
      </c>
      <c r="E12" s="10" t="str">
        <f>事業所一覧!E751</f>
        <v>589-0022</v>
      </c>
      <c r="F12" s="9" t="str">
        <f>事業所一覧!F751</f>
        <v>大阪狭山市西山台三丁目５番20号　２階</v>
      </c>
      <c r="G12" s="9" t="str">
        <f>事業所一覧!G751</f>
        <v>株式会社まんてんプラス</v>
      </c>
      <c r="H12" s="10" t="str">
        <f>事業所一覧!H751</f>
        <v>●</v>
      </c>
      <c r="I12" s="10">
        <f>事業所一覧!I751</f>
        <v>10</v>
      </c>
      <c r="J12" s="10">
        <f>事業所一覧!J751</f>
        <v>0</v>
      </c>
      <c r="K12" s="10" t="str">
        <f>事業所一覧!K751</f>
        <v>●</v>
      </c>
      <c r="L12" s="10">
        <f>事業所一覧!L751</f>
        <v>10</v>
      </c>
      <c r="M12" s="10">
        <f>事業所一覧!M751</f>
        <v>0</v>
      </c>
      <c r="N12" s="10">
        <f>事業所一覧!N751</f>
        <v>0</v>
      </c>
    </row>
    <row r="13" spans="1:53" ht="30" customHeight="1" x14ac:dyDescent="0.2">
      <c r="A13" s="10">
        <f>事業所一覧!A752</f>
        <v>2759320167</v>
      </c>
      <c r="B13" s="9" t="str">
        <f>事業所一覧!B752</f>
        <v>児童デイサービス　ポーラーパイン</v>
      </c>
      <c r="C13" s="10" t="str">
        <f>事業所一覧!C752</f>
        <v>072-368-5300</v>
      </c>
      <c r="D13" s="10" t="str">
        <f>事業所一覧!D752</f>
        <v>072-367-8004</v>
      </c>
      <c r="E13" s="10" t="str">
        <f>事業所一覧!E752</f>
        <v>589-0022</v>
      </c>
      <c r="F13" s="9" t="str">
        <f>事業所一覧!F752</f>
        <v>大阪狭山市西山台三丁目５番18号　井上ビル１階</v>
      </c>
      <c r="G13" s="9" t="str">
        <f>事業所一覧!G752</f>
        <v>有限会社総合医療企画</v>
      </c>
      <c r="H13" s="10" t="str">
        <f>事業所一覧!H752</f>
        <v>☆</v>
      </c>
      <c r="I13" s="10">
        <f>事業所一覧!I752</f>
        <v>5</v>
      </c>
      <c r="J13" s="10">
        <f>事業所一覧!J752</f>
        <v>0</v>
      </c>
      <c r="K13" s="10" t="str">
        <f>事業所一覧!K752</f>
        <v>☆</v>
      </c>
      <c r="L13" s="10">
        <f>事業所一覧!L752</f>
        <v>5</v>
      </c>
      <c r="M13" s="10">
        <f>事業所一覧!M752</f>
        <v>0</v>
      </c>
      <c r="N13" s="10">
        <f>事業所一覧!N752</f>
        <v>0</v>
      </c>
    </row>
    <row r="14" spans="1:53" ht="30" customHeight="1" x14ac:dyDescent="0.2">
      <c r="A14" s="10">
        <f>事業所一覧!A753</f>
        <v>2759320175</v>
      </c>
      <c r="B14" s="9" t="str">
        <f>事業所一覧!B753</f>
        <v>まんてん狭山西山台第3教室</v>
      </c>
      <c r="C14" s="10" t="str">
        <f>事業所一覧!C753</f>
        <v>072-290-7746</v>
      </c>
      <c r="D14" s="10" t="str">
        <f>事業所一覧!D753</f>
        <v>072-290-7747</v>
      </c>
      <c r="E14" s="10" t="str">
        <f>事業所一覧!E753</f>
        <v>589-0022</v>
      </c>
      <c r="F14" s="9" t="str">
        <f>事業所一覧!F753</f>
        <v>大阪狭山市西山台三丁目３番12号</v>
      </c>
      <c r="G14" s="9" t="str">
        <f>事業所一覧!G753</f>
        <v>株式会社まんてんプラス</v>
      </c>
      <c r="H14" s="10" t="str">
        <f>事業所一覧!H753</f>
        <v>●</v>
      </c>
      <c r="I14" s="10">
        <f>事業所一覧!I753</f>
        <v>10</v>
      </c>
      <c r="J14" s="10">
        <f>事業所一覧!J753</f>
        <v>0</v>
      </c>
      <c r="K14" s="10" t="str">
        <f>事業所一覧!K753</f>
        <v>●</v>
      </c>
      <c r="L14" s="10">
        <f>事業所一覧!L753</f>
        <v>10</v>
      </c>
      <c r="M14" s="10">
        <f>事業所一覧!M753</f>
        <v>0</v>
      </c>
      <c r="N14" s="10">
        <f>事業所一覧!N753</f>
        <v>0</v>
      </c>
    </row>
    <row r="15" spans="1:53" ht="30" customHeight="1" x14ac:dyDescent="0.2">
      <c r="A15" s="10">
        <f>事業所一覧!A754</f>
        <v>2759320183</v>
      </c>
      <c r="B15" s="9" t="str">
        <f>事業所一覧!B754</f>
        <v>ＴＳアフタースクールさうす</v>
      </c>
      <c r="C15" s="10" t="str">
        <f>事業所一覧!C754</f>
        <v>080-2536-7040</v>
      </c>
      <c r="D15" s="10" t="str">
        <f>事業所一覧!D754</f>
        <v>072-365-3958</v>
      </c>
      <c r="E15" s="10" t="str">
        <f>事業所一覧!E754</f>
        <v>589-0022</v>
      </c>
      <c r="F15" s="9" t="str">
        <f>事業所一覧!F754</f>
        <v>大阪狭山市西山台三丁目２番10号</v>
      </c>
      <c r="G15" s="9" t="str">
        <f>事業所一覧!G754</f>
        <v>有限会社ＴＳｃｏｍｐａｎｙ</v>
      </c>
      <c r="H15" s="10">
        <f>事業所一覧!H754</f>
        <v>0</v>
      </c>
      <c r="I15" s="10">
        <f>事業所一覧!I754</f>
        <v>0</v>
      </c>
      <c r="J15" s="10">
        <f>事業所一覧!J754</f>
        <v>0</v>
      </c>
      <c r="K15" s="10" t="str">
        <f>事業所一覧!K754</f>
        <v>●</v>
      </c>
      <c r="L15" s="10">
        <f>事業所一覧!L754</f>
        <v>10</v>
      </c>
      <c r="M15" s="10">
        <f>事業所一覧!M754</f>
        <v>0</v>
      </c>
      <c r="N15" s="10">
        <f>事業所一覧!N754</f>
        <v>0</v>
      </c>
    </row>
    <row r="16" spans="1:53" ht="30" customHeight="1" x14ac:dyDescent="0.2">
      <c r="A16" s="10">
        <f>事業所一覧!A755</f>
        <v>2759320209</v>
      </c>
      <c r="B16" s="9" t="str">
        <f>事業所一覧!B755</f>
        <v>運動発達支援スタジオ笑みりぃ～大阪狭山</v>
      </c>
      <c r="C16" s="10" t="str">
        <f>事業所一覧!C755</f>
        <v>072-320-9065</v>
      </c>
      <c r="D16" s="10" t="str">
        <f>事業所一覧!D755</f>
        <v>072-320-9066</v>
      </c>
      <c r="E16" s="10" t="str">
        <f>事業所一覧!E755</f>
        <v>589-0004</v>
      </c>
      <c r="F16" s="9" t="str">
        <f>事業所一覧!F755</f>
        <v>大阪狭山市東池尻三丁目861番１号102号室</v>
      </c>
      <c r="G16" s="9" t="str">
        <f>事業所一覧!G755</f>
        <v>株式会社笑</v>
      </c>
      <c r="H16" s="10" t="str">
        <f>事業所一覧!H755</f>
        <v>●</v>
      </c>
      <c r="I16" s="10">
        <f>事業所一覧!I755</f>
        <v>10</v>
      </c>
      <c r="J16" s="10">
        <f>事業所一覧!J755</f>
        <v>0</v>
      </c>
      <c r="K16" s="10" t="str">
        <f>事業所一覧!K755</f>
        <v>●</v>
      </c>
      <c r="L16" s="10">
        <f>事業所一覧!L755</f>
        <v>10</v>
      </c>
      <c r="M16" s="10">
        <f>事業所一覧!M755</f>
        <v>0</v>
      </c>
      <c r="N16" s="10">
        <f>事業所一覧!N755</f>
        <v>0</v>
      </c>
    </row>
    <row r="17" spans="1:14" ht="30" customHeight="1" x14ac:dyDescent="0.2">
      <c r="A17" s="10">
        <f>事業所一覧!A756</f>
        <v>2759320217</v>
      </c>
      <c r="B17" s="9" t="str">
        <f>事業所一覧!B756</f>
        <v>はるかPLUS</v>
      </c>
      <c r="C17" s="10" t="str">
        <f>事業所一覧!C756</f>
        <v>０７２－２４８－８５５５</v>
      </c>
      <c r="D17" s="10" t="str">
        <f>事業所一覧!D756</f>
        <v>072-321-2141</v>
      </c>
      <c r="E17" s="10" t="str">
        <f>事業所一覧!E756</f>
        <v>589-0023</v>
      </c>
      <c r="F17" s="9" t="str">
        <f>事業所一覧!F756</f>
        <v>大阪狭山市大野台二丁目13番3号　２階</v>
      </c>
      <c r="G17" s="9" t="str">
        <f>事業所一覧!G756</f>
        <v>合同会社らいとすたっふ</v>
      </c>
      <c r="H17" s="10" t="str">
        <f>事業所一覧!H756</f>
        <v>●</v>
      </c>
      <c r="I17" s="10">
        <f>事業所一覧!I756</f>
        <v>10</v>
      </c>
      <c r="J17" s="10">
        <f>事業所一覧!J756</f>
        <v>0</v>
      </c>
      <c r="K17" s="10" t="str">
        <f>事業所一覧!K756</f>
        <v>●</v>
      </c>
      <c r="L17" s="10">
        <f>事業所一覧!L756</f>
        <v>10</v>
      </c>
      <c r="M17" s="10">
        <f>事業所一覧!M756</f>
        <v>0</v>
      </c>
      <c r="N17" s="10">
        <f>事業所一覧!N756</f>
        <v>0</v>
      </c>
    </row>
    <row r="18" spans="1:14" ht="30" customHeight="1" x14ac:dyDescent="0.2">
      <c r="A18" s="10">
        <f>事業所一覧!A757</f>
        <v>2759320225</v>
      </c>
      <c r="B18" s="9" t="str">
        <f>事業所一覧!B757</f>
        <v>あしあと・ぷらいむ</v>
      </c>
      <c r="C18" s="10" t="str">
        <f>事業所一覧!C757</f>
        <v>072-289-8995</v>
      </c>
      <c r="D18" s="10" t="str">
        <f>事業所一覧!D757</f>
        <v>072-289-8994</v>
      </c>
      <c r="E18" s="10" t="str">
        <f>事業所一覧!E757</f>
        <v>589-0022</v>
      </c>
      <c r="F18" s="9" t="str">
        <f>事業所一覧!F757</f>
        <v>大阪狭山市西山台三丁目2番4号　1階</v>
      </c>
      <c r="G18" s="9" t="str">
        <f>事業所一覧!G757</f>
        <v>株式会社フットステップ</v>
      </c>
      <c r="H18" s="10" t="str">
        <f>事業所一覧!H757</f>
        <v>●</v>
      </c>
      <c r="I18" s="10">
        <f>事業所一覧!I757</f>
        <v>10</v>
      </c>
      <c r="J18" s="10">
        <f>事業所一覧!J757</f>
        <v>0</v>
      </c>
      <c r="K18" s="10" t="str">
        <f>事業所一覧!K757</f>
        <v>●</v>
      </c>
      <c r="L18" s="10">
        <f>事業所一覧!L757</f>
        <v>10</v>
      </c>
      <c r="M18" s="10" t="str">
        <f>事業所一覧!M757</f>
        <v>●</v>
      </c>
      <c r="N18" s="10">
        <f>事業所一覧!N757</f>
        <v>0</v>
      </c>
    </row>
    <row r="19" spans="1:14" ht="30" customHeight="1" x14ac:dyDescent="0.2">
      <c r="A19" s="10">
        <f>事業所一覧!A758</f>
        <v>2759320233</v>
      </c>
      <c r="B19" s="9" t="str">
        <f>事業所一覧!B758</f>
        <v>放課後等デイサービス　リリー</v>
      </c>
      <c r="C19" s="10" t="str">
        <f>事業所一覧!C758</f>
        <v>072-321-6230</v>
      </c>
      <c r="D19" s="10" t="str">
        <f>事業所一覧!D758</f>
        <v>072-321-6230</v>
      </c>
      <c r="E19" s="10" t="str">
        <f>事業所一覧!E758</f>
        <v>589-0013</v>
      </c>
      <c r="F19" s="9" t="str">
        <f>事業所一覧!F758</f>
        <v>大阪狭山市茱萸木四丁目88番地の336</v>
      </c>
      <c r="G19" s="9" t="str">
        <f>事業所一覧!G758</f>
        <v>ＮＰＯ法人リリー</v>
      </c>
      <c r="H19" s="10">
        <f>事業所一覧!H758</f>
        <v>0</v>
      </c>
      <c r="I19" s="10">
        <f>事業所一覧!I758</f>
        <v>0</v>
      </c>
      <c r="J19" s="10">
        <f>事業所一覧!J758</f>
        <v>0</v>
      </c>
      <c r="K19" s="10" t="str">
        <f>事業所一覧!K758</f>
        <v>●</v>
      </c>
      <c r="L19" s="10">
        <f>事業所一覧!L758</f>
        <v>10</v>
      </c>
      <c r="M19" s="10">
        <f>事業所一覧!M758</f>
        <v>0</v>
      </c>
      <c r="N19" s="10">
        <f>事業所一覧!N758</f>
        <v>0</v>
      </c>
    </row>
    <row r="20" spans="1:14" ht="30" customHeight="1" x14ac:dyDescent="0.2">
      <c r="A20" s="10">
        <f>事業所一覧!A759</f>
        <v>2759320241</v>
      </c>
      <c r="B20" s="9" t="str">
        <f>事業所一覧!B759</f>
        <v>JAM</v>
      </c>
      <c r="C20" s="10" t="str">
        <f>事業所一覧!C759</f>
        <v>０９０-３２８７-０４５６</v>
      </c>
      <c r="D20" s="10">
        <f>事業所一覧!D759</f>
        <v>0</v>
      </c>
      <c r="E20" s="10" t="str">
        <f>事業所一覧!E759</f>
        <v>589-0023</v>
      </c>
      <c r="F20" s="9" t="str">
        <f>事業所一覧!F759</f>
        <v>大阪狭山市大野台五丁目6番11号</v>
      </c>
      <c r="G20" s="9" t="str">
        <f>事業所一覧!G759</f>
        <v>合同会社みのり</v>
      </c>
      <c r="H20" s="10">
        <f>事業所一覧!H759</f>
        <v>0</v>
      </c>
      <c r="I20" s="10">
        <f>事業所一覧!I759</f>
        <v>0</v>
      </c>
      <c r="J20" s="10">
        <f>事業所一覧!J759</f>
        <v>0</v>
      </c>
      <c r="K20" s="10" t="str">
        <f>事業所一覧!K759</f>
        <v>●</v>
      </c>
      <c r="L20" s="10">
        <f>事業所一覧!L759</f>
        <v>10</v>
      </c>
      <c r="M20" s="10">
        <f>事業所一覧!M759</f>
        <v>0</v>
      </c>
      <c r="N20" s="10">
        <f>事業所一覧!N759</f>
        <v>0</v>
      </c>
    </row>
    <row r="21" spans="1:14" ht="30" customHeight="1" x14ac:dyDescent="0.2">
      <c r="A21" s="10" t="str">
        <f>事業所一覧!A760</f>
        <v>2759320258</v>
      </c>
      <c r="B21" s="9" t="str">
        <f>事業所一覧!B760</f>
        <v>児童発達支援・放課後等デイサービス　フェイス</v>
      </c>
      <c r="C21" s="10" t="str">
        <f>事業所一覧!C760</f>
        <v>072-366-6960</v>
      </c>
      <c r="D21" s="10" t="str">
        <f>事業所一覧!D760</f>
        <v>072-366-6960</v>
      </c>
      <c r="E21" s="10" t="str">
        <f>事業所一覧!E760</f>
        <v>589-0023</v>
      </c>
      <c r="F21" s="9" t="str">
        <f>事業所一覧!F760</f>
        <v>大阪狭山市大野台七丁目18番３号</v>
      </c>
      <c r="G21" s="9" t="str">
        <f>事業所一覧!G760</f>
        <v>合同会社トゥルーポイント</v>
      </c>
      <c r="H21" s="10" t="str">
        <f>事業所一覧!H760</f>
        <v>●</v>
      </c>
      <c r="I21" s="10">
        <f>事業所一覧!I760</f>
        <v>10</v>
      </c>
      <c r="J21" s="10">
        <f>事業所一覧!J760</f>
        <v>0</v>
      </c>
      <c r="K21" s="10" t="str">
        <f>事業所一覧!K760</f>
        <v>●</v>
      </c>
      <c r="L21" s="10">
        <f>事業所一覧!L760</f>
        <v>10</v>
      </c>
      <c r="M21" s="10" t="str">
        <f>事業所一覧!M760</f>
        <v>●</v>
      </c>
      <c r="N21" s="10">
        <f>事業所一覧!N760</f>
        <v>0</v>
      </c>
    </row>
    <row r="22" spans="1:14" ht="30" customHeight="1" x14ac:dyDescent="0.2">
      <c r="A22" s="10" t="str">
        <f>事業所一覧!A761</f>
        <v>2759320282</v>
      </c>
      <c r="B22" s="9" t="str">
        <f>事業所一覧!B761</f>
        <v>りん・りん大阪狭山教室</v>
      </c>
      <c r="C22" s="10" t="str">
        <f>事業所一覧!C761</f>
        <v>０７２－３６８－５１２０</v>
      </c>
      <c r="D22" s="10" t="str">
        <f>事業所一覧!D761</f>
        <v>０７２－３６８－５５２２</v>
      </c>
      <c r="E22" s="10" t="str">
        <f>事業所一覧!E761</f>
        <v>５８９－００２１</v>
      </c>
      <c r="F22" s="9" t="str">
        <f>事業所一覧!F761</f>
        <v>大阪狭山市今熊七丁目189番１号　藤和さやまハイタウンＳ棟101号室</v>
      </c>
      <c r="G22" s="9" t="str">
        <f>事業所一覧!G761</f>
        <v>株式会社Ｔ＆Ｍ</v>
      </c>
      <c r="H22" s="10" t="str">
        <f>事業所一覧!H761</f>
        <v>●</v>
      </c>
      <c r="I22" s="10">
        <f>事業所一覧!I761</f>
        <v>10</v>
      </c>
      <c r="J22" s="10">
        <f>事業所一覧!J761</f>
        <v>0</v>
      </c>
      <c r="K22" s="10" t="str">
        <f>事業所一覧!K761</f>
        <v>●</v>
      </c>
      <c r="L22" s="10">
        <f>事業所一覧!L761</f>
        <v>10</v>
      </c>
      <c r="M22" s="10">
        <f>事業所一覧!M761</f>
        <v>0</v>
      </c>
      <c r="N22" s="10">
        <f>事業所一覧!N761</f>
        <v>0</v>
      </c>
    </row>
    <row r="23" spans="1:14" ht="30" customHeight="1" x14ac:dyDescent="0.2">
      <c r="A23" s="10">
        <f>事業所一覧!A762</f>
        <v>2759320290</v>
      </c>
      <c r="B23" s="9" t="str">
        <f>事業所一覧!B762</f>
        <v>ライブスポーツ　kiranah</v>
      </c>
      <c r="C23" s="10" t="str">
        <f>事業所一覧!C762</f>
        <v>072-368-5666</v>
      </c>
      <c r="D23" s="10" t="str">
        <f>事業所一覧!D762</f>
        <v>072-368-5778</v>
      </c>
      <c r="E23" s="10" t="str">
        <f>事業所一覧!E762</f>
        <v>589-0002</v>
      </c>
      <c r="F23" s="9" t="str">
        <f>事業所一覧!F762</f>
        <v>大阪狭山市東野中三丁目377番地の１</v>
      </c>
      <c r="G23" s="9" t="str">
        <f>事業所一覧!G762</f>
        <v>合同会社Avenir</v>
      </c>
      <c r="H23" s="10" t="str">
        <f>事業所一覧!H762</f>
        <v>●</v>
      </c>
      <c r="I23" s="10">
        <f>事業所一覧!I762</f>
        <v>10</v>
      </c>
      <c r="J23" s="10">
        <f>事業所一覧!J762</f>
        <v>0</v>
      </c>
      <c r="K23" s="10" t="str">
        <f>事業所一覧!K762</f>
        <v>●</v>
      </c>
      <c r="L23" s="10">
        <f>事業所一覧!L762</f>
        <v>10</v>
      </c>
      <c r="M23" s="10" t="str">
        <f>事業所一覧!M762</f>
        <v>●</v>
      </c>
      <c r="N23" s="10">
        <f>事業所一覧!N762</f>
        <v>0</v>
      </c>
    </row>
    <row r="24" spans="1:14" ht="30" customHeight="1" x14ac:dyDescent="0.2">
      <c r="A24" s="10" t="str">
        <f>事業所一覧!A763</f>
        <v>2759320308</v>
      </c>
      <c r="B24" s="9" t="str">
        <f>事業所一覧!B763</f>
        <v>まんてん　金剛駅前教室</v>
      </c>
      <c r="C24" s="10" t="str">
        <f>事業所一覧!C763</f>
        <v>072-365-2000</v>
      </c>
      <c r="D24" s="10" t="str">
        <f>事業所一覧!D763</f>
        <v>072-365-2001</v>
      </c>
      <c r="E24" s="10" t="str">
        <f>事業所一覧!E763</f>
        <v>589-0011</v>
      </c>
      <c r="F24" s="9" t="str">
        <f>事業所一覧!F763</f>
        <v>大阪狭山市半田一丁目624番３号　浦島ビル１－Ａ１階</v>
      </c>
      <c r="G24" s="9" t="str">
        <f>事業所一覧!G763</f>
        <v>株式会社まんてんプラス</v>
      </c>
      <c r="H24" s="10" t="str">
        <f>事業所一覧!H763</f>
        <v>●</v>
      </c>
      <c r="I24" s="10">
        <f>事業所一覧!I763</f>
        <v>10</v>
      </c>
      <c r="J24" s="10">
        <f>事業所一覧!J763</f>
        <v>0</v>
      </c>
      <c r="K24" s="10" t="str">
        <f>事業所一覧!K763</f>
        <v>●</v>
      </c>
      <c r="L24" s="10">
        <f>事業所一覧!L763</f>
        <v>10</v>
      </c>
      <c r="M24" s="10">
        <f>事業所一覧!M763</f>
        <v>0</v>
      </c>
      <c r="N24" s="10">
        <f>事業所一覧!N763</f>
        <v>0</v>
      </c>
    </row>
    <row r="25" spans="1:14" ht="30" customHeight="1" x14ac:dyDescent="0.2">
      <c r="A25" s="10" t="str">
        <f>事業所一覧!A764</f>
        <v>2759320316</v>
      </c>
      <c r="B25" s="9" t="str">
        <f>事業所一覧!B764</f>
        <v>ＪＡＭ２</v>
      </c>
      <c r="C25" s="10" t="str">
        <f>事業所一覧!C764</f>
        <v>090-3287-0456</v>
      </c>
      <c r="D25" s="10" t="str">
        <f>事業所一覧!D764</f>
        <v>072-320-1833</v>
      </c>
      <c r="E25" s="10" t="str">
        <f>事業所一覧!E764</f>
        <v>589-0022</v>
      </c>
      <c r="F25" s="9" t="str">
        <f>事業所一覧!F764</f>
        <v>大阪狭山市西山台六丁目１番７号１階</v>
      </c>
      <c r="G25" s="9" t="str">
        <f>事業所一覧!G764</f>
        <v>合同会社みのり</v>
      </c>
      <c r="H25" s="10">
        <f>事業所一覧!H764</f>
        <v>0</v>
      </c>
      <c r="I25" s="10">
        <f>事業所一覧!I764</f>
        <v>0</v>
      </c>
      <c r="J25" s="10">
        <f>事業所一覧!J764</f>
        <v>0</v>
      </c>
      <c r="K25" s="10" t="str">
        <f>事業所一覧!K764</f>
        <v>●</v>
      </c>
      <c r="L25" s="10">
        <f>事業所一覧!L764</f>
        <v>10</v>
      </c>
      <c r="M25" s="10">
        <f>事業所一覧!M764</f>
        <v>0</v>
      </c>
      <c r="N25" s="10">
        <f>事業所一覧!N764</f>
        <v>0</v>
      </c>
    </row>
    <row r="26" spans="1:14" ht="30" customHeight="1" x14ac:dyDescent="0.2">
      <c r="A26" s="10">
        <f>事業所一覧!A765</f>
        <v>2759320324</v>
      </c>
      <c r="B26" s="9" t="str">
        <f>事業所一覧!B765</f>
        <v>Ｇｒｏｗ</v>
      </c>
      <c r="C26" s="10" t="str">
        <f>事業所一覧!C765</f>
        <v>072-339-4886</v>
      </c>
      <c r="D26" s="10" t="str">
        <f>事業所一覧!D765</f>
        <v>-</v>
      </c>
      <c r="E26" s="10" t="str">
        <f>事業所一覧!E765</f>
        <v>589-0011</v>
      </c>
      <c r="F26" s="9" t="str">
        <f>事業所一覧!F765</f>
        <v>大阪狭山市半田二丁目255番地２　松井ビル２階</v>
      </c>
      <c r="G26" s="9" t="str">
        <f>事業所一覧!G765</f>
        <v>株式会社RaiseupFill</v>
      </c>
      <c r="H26" s="10" t="str">
        <f>事業所一覧!H765</f>
        <v>●</v>
      </c>
      <c r="I26" s="10">
        <f>事業所一覧!I765</f>
        <v>10</v>
      </c>
      <c r="J26" s="10">
        <f>事業所一覧!J765</f>
        <v>0</v>
      </c>
      <c r="K26" s="10">
        <f>事業所一覧!K765</f>
        <v>0</v>
      </c>
      <c r="L26" s="10">
        <f>事業所一覧!L765</f>
        <v>0</v>
      </c>
      <c r="M26" s="10">
        <f>事業所一覧!M765</f>
        <v>0</v>
      </c>
      <c r="N26" s="10">
        <f>事業所一覧!N765</f>
        <v>0</v>
      </c>
    </row>
  </sheetData>
  <mergeCells count="1">
    <mergeCell ref="H2:N2"/>
  </mergeCells>
  <phoneticPr fontId="2"/>
  <conditionalFormatting sqref="A1:J17">
    <cfRule type="cellIs" dxfId="24" priority="3" stopIfTrue="1" operator="equal">
      <formula>0</formula>
    </cfRule>
  </conditionalFormatting>
  <conditionalFormatting sqref="K1:N1 O13:XFD18 A18:N18 A19:XFD65528">
    <cfRule type="cellIs" dxfId="23" priority="23" stopIfTrue="1" operator="equal">
      <formula>0</formula>
    </cfRule>
  </conditionalFormatting>
  <conditionalFormatting sqref="K3:N17">
    <cfRule type="cellIs" dxfId="22" priority="13" stopIfTrue="1" operator="equal">
      <formula>0</formula>
    </cfRule>
  </conditionalFormatting>
  <conditionalFormatting sqref="O1:IV12">
    <cfRule type="cellIs" dxfId="21" priority="10" stopIfTrue="1" operator="equal">
      <formula>0</formula>
    </cfRule>
  </conditionalFormatting>
  <hyperlinks>
    <hyperlink ref="N1" location="市町村一覧!A1" display="市町村一覧に戻る" xr:uid="{00000000-0004-0000-1700-000000000000}"/>
  </hyperlinks>
  <pageMargins left="0.25" right="0.25" top="0.75" bottom="0.75" header="0.3" footer="0.3"/>
  <pageSetup paperSize="9" scale="5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A12"/>
  <sheetViews>
    <sheetView zoomScale="70" zoomScaleNormal="70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4" customWidth="1"/>
    <col min="5" max="5" width="10.6640625" style="3" customWidth="1"/>
    <col min="6" max="6" width="63.6640625" style="3" customWidth="1"/>
    <col min="7" max="7" width="45.6640625" style="3" customWidth="1"/>
    <col min="8" max="13" width="5.6640625" style="3" customWidth="1"/>
    <col min="14" max="14" width="28.6640625" style="7" customWidth="1"/>
    <col min="15" max="16384" width="9" style="3"/>
  </cols>
  <sheetData>
    <row r="1" spans="1:53" ht="30" customHeight="1" x14ac:dyDescent="0.2">
      <c r="A1" s="2" t="s">
        <v>111</v>
      </c>
      <c r="N1" s="5" t="s">
        <v>86</v>
      </c>
      <c r="Q1" s="6"/>
    </row>
    <row r="2" spans="1:53" ht="30" customHeight="1" x14ac:dyDescent="0.2">
      <c r="A2" s="7"/>
      <c r="B2" s="6"/>
      <c r="C2" s="7"/>
      <c r="D2" s="7"/>
      <c r="E2" s="7"/>
      <c r="F2" s="6"/>
      <c r="H2" s="144" t="s">
        <v>229</v>
      </c>
      <c r="I2" s="144"/>
      <c r="J2" s="144"/>
      <c r="K2" s="144"/>
      <c r="L2" s="144"/>
      <c r="M2" s="144"/>
      <c r="N2" s="14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1299</v>
      </c>
      <c r="J3" s="8" t="s">
        <v>1366</v>
      </c>
      <c r="K3" s="8" t="s">
        <v>2</v>
      </c>
      <c r="L3" s="8" t="s">
        <v>1299</v>
      </c>
      <c r="M3" s="8" t="s">
        <v>3</v>
      </c>
      <c r="N3" s="8" t="s">
        <v>88</v>
      </c>
    </row>
    <row r="4" spans="1:53" ht="30" customHeight="1" x14ac:dyDescent="0.2">
      <c r="A4" s="10">
        <f>事業所一覧!A766</f>
        <v>2759520030</v>
      </c>
      <c r="B4" s="9" t="str">
        <f>事業所一覧!B766</f>
        <v>子ども支援ステーションハル</v>
      </c>
      <c r="C4" s="10" t="str">
        <f>事業所一覧!C766</f>
        <v>072-471-7474</v>
      </c>
      <c r="D4" s="10" t="str">
        <f>事業所一覧!D766</f>
        <v>072-471-7575</v>
      </c>
      <c r="E4" s="10" t="str">
        <f>事業所一覧!E766</f>
        <v>599-0212</v>
      </c>
      <c r="F4" s="9" t="str">
        <f>事業所一覧!F766</f>
        <v>阪南市自然田816番地の１</v>
      </c>
      <c r="G4" s="9" t="str">
        <f>事業所一覧!G766</f>
        <v>有限会社ハルコーポレーション</v>
      </c>
      <c r="H4" s="10" t="str">
        <f>事業所一覧!H766</f>
        <v>●</v>
      </c>
      <c r="I4" s="10">
        <f>事業所一覧!I766</f>
        <v>10</v>
      </c>
      <c r="J4" s="10">
        <f>事業所一覧!J766</f>
        <v>0</v>
      </c>
      <c r="K4" s="10" t="str">
        <f>事業所一覧!K766</f>
        <v>●</v>
      </c>
      <c r="L4" s="10">
        <f>事業所一覧!L766</f>
        <v>10</v>
      </c>
      <c r="M4" s="10" t="str">
        <f>事業所一覧!M766</f>
        <v>●</v>
      </c>
      <c r="N4" s="10">
        <f>事業所一覧!N766</f>
        <v>0</v>
      </c>
    </row>
    <row r="5" spans="1:53" ht="30" customHeight="1" x14ac:dyDescent="0.2">
      <c r="A5" s="10">
        <f>事業所一覧!A767</f>
        <v>2759520055</v>
      </c>
      <c r="B5" s="9" t="str">
        <f>事業所一覧!B767</f>
        <v>放課後等デイサービスツーピース</v>
      </c>
      <c r="C5" s="10" t="str">
        <f>事業所一覧!C767</f>
        <v>072-474-4887</v>
      </c>
      <c r="D5" s="10" t="str">
        <f>事業所一覧!D767</f>
        <v>072-474-4888</v>
      </c>
      <c r="E5" s="10" t="str">
        <f>事業所一覧!E767</f>
        <v>599-0232</v>
      </c>
      <c r="F5" s="9" t="str">
        <f>事業所一覧!F767</f>
        <v>阪南市箱作1103番地</v>
      </c>
      <c r="G5" s="9" t="str">
        <f>事業所一覧!G767</f>
        <v>株式会社Ｈｉｇａｓｈｉ</v>
      </c>
      <c r="H5" s="10">
        <f>事業所一覧!H767</f>
        <v>0</v>
      </c>
      <c r="I5" s="10">
        <f>事業所一覧!I767</f>
        <v>0</v>
      </c>
      <c r="J5" s="10">
        <f>事業所一覧!J767</f>
        <v>0</v>
      </c>
      <c r="K5" s="10" t="str">
        <f>事業所一覧!K767</f>
        <v>●</v>
      </c>
      <c r="L5" s="10">
        <f>事業所一覧!L767</f>
        <v>10</v>
      </c>
      <c r="M5" s="10">
        <f>事業所一覧!M767</f>
        <v>0</v>
      </c>
      <c r="N5" s="10">
        <f>事業所一覧!N767</f>
        <v>0</v>
      </c>
    </row>
    <row r="6" spans="1:53" ht="30" customHeight="1" x14ac:dyDescent="0.2">
      <c r="A6" s="10">
        <f>事業所一覧!A768</f>
        <v>2759520063</v>
      </c>
      <c r="B6" s="9" t="str">
        <f>事業所一覧!B768</f>
        <v>エンカレッジ広場ハル</v>
      </c>
      <c r="C6" s="10" t="str">
        <f>事業所一覧!C768</f>
        <v>072-471-4444</v>
      </c>
      <c r="D6" s="10" t="str">
        <f>事業所一覧!D768</f>
        <v>072-471-4445</v>
      </c>
      <c r="E6" s="10" t="str">
        <f>事業所一覧!E768</f>
        <v>599-0201</v>
      </c>
      <c r="F6" s="9" t="str">
        <f>事業所一覧!F768</f>
        <v>阪南市尾崎町90番地１</v>
      </c>
      <c r="G6" s="9" t="str">
        <f>事業所一覧!G768</f>
        <v>有限会社ハルコーポレーション</v>
      </c>
      <c r="H6" s="10" t="str">
        <f>事業所一覧!H768</f>
        <v>●・☆</v>
      </c>
      <c r="I6" s="10">
        <f>事業所一覧!I768</f>
        <v>15</v>
      </c>
      <c r="J6" s="10">
        <f>事業所一覧!J768</f>
        <v>0</v>
      </c>
      <c r="K6" s="10" t="str">
        <f>事業所一覧!K768</f>
        <v>●・☆</v>
      </c>
      <c r="L6" s="10">
        <f>事業所一覧!L768</f>
        <v>15</v>
      </c>
      <c r="M6" s="10">
        <f>事業所一覧!M768</f>
        <v>0</v>
      </c>
      <c r="N6" s="10">
        <f>事業所一覧!N768</f>
        <v>0</v>
      </c>
    </row>
    <row r="7" spans="1:53" ht="30" customHeight="1" x14ac:dyDescent="0.2">
      <c r="A7" s="10">
        <f>事業所一覧!A769</f>
        <v>2759520071</v>
      </c>
      <c r="B7" s="9" t="str">
        <f>事業所一覧!B769</f>
        <v>キッズひまわり</v>
      </c>
      <c r="C7" s="10" t="str">
        <f>事業所一覧!C769</f>
        <v>072-473-8008</v>
      </c>
      <c r="D7" s="10" t="str">
        <f>事業所一覧!D769</f>
        <v>072-473-8007</v>
      </c>
      <c r="E7" s="10" t="str">
        <f>事業所一覧!E769</f>
        <v>599-0212</v>
      </c>
      <c r="F7" s="9" t="str">
        <f>事業所一覧!F769</f>
        <v>阪南市自然田728番２　シエスタ　フロール102、103、105号</v>
      </c>
      <c r="G7" s="9" t="str">
        <f>事業所一覧!G769</f>
        <v>株式会社ひまわり</v>
      </c>
      <c r="H7" s="10" t="str">
        <f>事業所一覧!H769</f>
        <v>●</v>
      </c>
      <c r="I7" s="10">
        <f>事業所一覧!I769</f>
        <v>10</v>
      </c>
      <c r="J7" s="10">
        <f>事業所一覧!J769</f>
        <v>0</v>
      </c>
      <c r="K7" s="10" t="str">
        <f>事業所一覧!K769</f>
        <v>●</v>
      </c>
      <c r="L7" s="10">
        <f>事業所一覧!L769</f>
        <v>10</v>
      </c>
      <c r="M7" s="10">
        <f>事業所一覧!M769</f>
        <v>0</v>
      </c>
      <c r="N7" s="10">
        <f>事業所一覧!N769</f>
        <v>0</v>
      </c>
    </row>
    <row r="8" spans="1:53" ht="30" customHeight="1" x14ac:dyDescent="0.2">
      <c r="A8" s="10">
        <f>事業所一覧!A770</f>
        <v>2759520089</v>
      </c>
      <c r="B8" s="9" t="str">
        <f>事業所一覧!B770</f>
        <v>Ｆｕｎ　ａｃｔｉｏｎ</v>
      </c>
      <c r="C8" s="10" t="str">
        <f>事業所一覧!C770</f>
        <v>072-424-4250</v>
      </c>
      <c r="D8" s="10" t="str">
        <f>事業所一覧!D770</f>
        <v>072-424-4846</v>
      </c>
      <c r="E8" s="10" t="str">
        <f>事業所一覧!E770</f>
        <v>599-0202</v>
      </c>
      <c r="F8" s="9" t="str">
        <f>事業所一覧!F770</f>
        <v>阪南市下出662番地の14</v>
      </c>
      <c r="G8" s="9" t="str">
        <f>事業所一覧!G770</f>
        <v>Ｆｕｎ　ａｃｔｉｏｎ合同会社</v>
      </c>
      <c r="H8" s="10">
        <f>事業所一覧!H770</f>
        <v>0</v>
      </c>
      <c r="I8" s="10">
        <f>事業所一覧!I770</f>
        <v>0</v>
      </c>
      <c r="J8" s="10">
        <f>事業所一覧!J770</f>
        <v>0</v>
      </c>
      <c r="K8" s="10" t="str">
        <f>事業所一覧!K770</f>
        <v>●</v>
      </c>
      <c r="L8" s="10">
        <f>事業所一覧!L770</f>
        <v>10</v>
      </c>
      <c r="M8" s="10">
        <f>事業所一覧!M770</f>
        <v>0</v>
      </c>
      <c r="N8" s="10">
        <f>事業所一覧!N770</f>
        <v>0</v>
      </c>
    </row>
    <row r="9" spans="1:53" ht="30" customHeight="1" x14ac:dyDescent="0.2">
      <c r="A9" s="10">
        <f>事業所一覧!A771</f>
        <v>2759520097</v>
      </c>
      <c r="B9" s="9" t="str">
        <f>事業所一覧!B771</f>
        <v>あぁどばぁく舞</v>
      </c>
      <c r="C9" s="10" t="str">
        <f>事業所一覧!C771</f>
        <v>072-425-1855</v>
      </c>
      <c r="D9" s="10" t="str">
        <f>事業所一覧!D771</f>
        <v>072-４２４-６６４２</v>
      </c>
      <c r="E9" s="10" t="str">
        <f>事業所一覧!E771</f>
        <v>599-0224</v>
      </c>
      <c r="F9" s="9" t="str">
        <f>事業所一覧!F771</f>
        <v>阪南市舞一丁目23番15号</v>
      </c>
      <c r="G9" s="9" t="str">
        <f>事業所一覧!G771</f>
        <v>一般社団法人アァドバァク</v>
      </c>
      <c r="H9" s="10" t="str">
        <f>事業所一覧!H771</f>
        <v>●</v>
      </c>
      <c r="I9" s="10">
        <f>事業所一覧!I771</f>
        <v>10</v>
      </c>
      <c r="J9" s="10">
        <f>事業所一覧!J771</f>
        <v>0</v>
      </c>
      <c r="K9" s="10" t="str">
        <f>事業所一覧!K771</f>
        <v>●</v>
      </c>
      <c r="L9" s="10">
        <f>事業所一覧!L771</f>
        <v>10</v>
      </c>
      <c r="M9" s="10">
        <f>事業所一覧!M771</f>
        <v>0</v>
      </c>
      <c r="N9" s="10">
        <f>事業所一覧!N771</f>
        <v>0</v>
      </c>
    </row>
    <row r="10" spans="1:53" ht="30" customHeight="1" x14ac:dyDescent="0.2">
      <c r="A10" s="10" t="str">
        <f>事業所一覧!A772</f>
        <v>2759520121</v>
      </c>
      <c r="B10" s="9" t="str">
        <f>事業所一覧!B772</f>
        <v>阪南こども総合支援研究所　こころカラフル</v>
      </c>
      <c r="C10" s="10" t="str">
        <f>事業所一覧!C772</f>
        <v>072-473-6011</v>
      </c>
      <c r="D10" s="10" t="str">
        <f>事業所一覧!D772</f>
        <v>072-473-6101</v>
      </c>
      <c r="E10" s="10" t="str">
        <f>事業所一覧!E772</f>
        <v>590-0521</v>
      </c>
      <c r="F10" s="9" t="str">
        <f>事業所一覧!F772</f>
        <v>阪南市貝掛381番地</v>
      </c>
      <c r="G10" s="9" t="str">
        <f>事業所一覧!G772</f>
        <v>特定非営利活動法人地域福祉創造協会ウインク</v>
      </c>
      <c r="H10" s="10" t="str">
        <f>事業所一覧!H772</f>
        <v>●</v>
      </c>
      <c r="I10" s="10">
        <f>事業所一覧!I772</f>
        <v>10</v>
      </c>
      <c r="J10" s="10">
        <f>事業所一覧!J772</f>
        <v>0</v>
      </c>
      <c r="K10" s="10" t="str">
        <f>事業所一覧!K772</f>
        <v>●</v>
      </c>
      <c r="L10" s="10">
        <f>事業所一覧!L772</f>
        <v>10</v>
      </c>
      <c r="M10" s="10" t="str">
        <f>事業所一覧!M772</f>
        <v>●</v>
      </c>
      <c r="N10" s="10">
        <f>事業所一覧!N772</f>
        <v>0</v>
      </c>
    </row>
    <row r="11" spans="1:53" ht="30" customHeight="1" x14ac:dyDescent="0.2">
      <c r="A11" s="10" t="str">
        <f>事業所一覧!A773</f>
        <v>2759520139</v>
      </c>
      <c r="B11" s="9" t="str">
        <f>事業所一覧!B773</f>
        <v>ハピスポはんなん</v>
      </c>
      <c r="C11" s="10" t="str">
        <f>事業所一覧!C773</f>
        <v>０７２－４７１－９９００</v>
      </c>
      <c r="D11" s="10" t="str">
        <f>事業所一覧!D773</f>
        <v>０７２－４７１－００６６</v>
      </c>
      <c r="E11" s="10" t="str">
        <f>事業所一覧!E773</f>
        <v>599-0201</v>
      </c>
      <c r="F11" s="9" t="str">
        <f>事業所一覧!F773</f>
        <v>阪南市尾崎町105番地の５　池田ビル２階</v>
      </c>
      <c r="G11" s="9" t="str">
        <f>事業所一覧!G773</f>
        <v>社会福祉法人北野福祉会</v>
      </c>
      <c r="H11" s="10" t="str">
        <f>事業所一覧!H773</f>
        <v>●</v>
      </c>
      <c r="I11" s="10">
        <f>事業所一覧!I773</f>
        <v>10</v>
      </c>
      <c r="J11" s="10">
        <f>事業所一覧!J773</f>
        <v>0</v>
      </c>
      <c r="K11" s="10" t="str">
        <f>事業所一覧!K773</f>
        <v>●</v>
      </c>
      <c r="L11" s="10">
        <f>事業所一覧!L773</f>
        <v>10</v>
      </c>
      <c r="M11" s="10">
        <f>事業所一覧!M773</f>
        <v>0</v>
      </c>
      <c r="N11" s="10">
        <f>事業所一覧!N773</f>
        <v>0</v>
      </c>
    </row>
    <row r="12" spans="1:53" ht="30" customHeight="1" x14ac:dyDescent="0.2">
      <c r="A12" s="10">
        <f>事業所一覧!A774</f>
        <v>2759520147</v>
      </c>
      <c r="B12" s="9" t="str">
        <f>事業所一覧!B774</f>
        <v>キッズすまいる</v>
      </c>
      <c r="C12" s="10" t="str">
        <f>事業所一覧!C774</f>
        <v>072‐479‐7776</v>
      </c>
      <c r="D12" s="10" t="str">
        <f>事業所一覧!D774</f>
        <v>072‐479-7774</v>
      </c>
      <c r="E12" s="10" t="str">
        <f>事業所一覧!E774</f>
        <v>599‐０２２１</v>
      </c>
      <c r="F12" s="9" t="str">
        <f>事業所一覧!F774</f>
        <v>阪南市鳥取中371番地の３</v>
      </c>
      <c r="G12" s="9" t="str">
        <f>事業所一覧!G774</f>
        <v>株式会社すまいる</v>
      </c>
      <c r="H12" s="10" t="str">
        <f>事業所一覧!H774</f>
        <v>●</v>
      </c>
      <c r="I12" s="10">
        <f>事業所一覧!I774</f>
        <v>10</v>
      </c>
      <c r="J12" s="10">
        <f>事業所一覧!J774</f>
        <v>0</v>
      </c>
      <c r="K12" s="10" t="str">
        <f>事業所一覧!K774</f>
        <v>●</v>
      </c>
      <c r="L12" s="10">
        <f>事業所一覧!L774</f>
        <v>10</v>
      </c>
      <c r="M12" s="10">
        <f>事業所一覧!M774</f>
        <v>0</v>
      </c>
      <c r="N12" s="10">
        <f>事業所一覧!N774</f>
        <v>0</v>
      </c>
    </row>
  </sheetData>
  <mergeCells count="1">
    <mergeCell ref="H2:N2"/>
  </mergeCells>
  <phoneticPr fontId="2"/>
  <conditionalFormatting sqref="A4:L9 M5:IV6 M7:N9">
    <cfRule type="cellIs" dxfId="20" priority="4" stopIfTrue="1" operator="equal">
      <formula>0</formula>
    </cfRule>
  </conditionalFormatting>
  <conditionalFormatting sqref="K1:N1 A1:J3 O1:IV4 K3:N3 M4:N4 O7:IV7 O8:XFD9 A10:XFD65533">
    <cfRule type="cellIs" dxfId="19" priority="7" stopIfTrue="1" operator="equal">
      <formula>0</formula>
    </cfRule>
  </conditionalFormatting>
  <hyperlinks>
    <hyperlink ref="N1" location="市町村一覧!A1" display="市町村一覧に戻る" xr:uid="{00000000-0004-0000-1800-000000000000}"/>
  </hyperlinks>
  <pageMargins left="0.25" right="0.25" top="0.75" bottom="0.75" header="0.3" footer="0.3"/>
  <pageSetup paperSize="9" scale="5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9" tint="0.79998168889431442"/>
  </sheetPr>
  <dimension ref="A1:BA15"/>
  <sheetViews>
    <sheetView zoomScale="70" zoomScaleNormal="70" workbookViewId="0"/>
  </sheetViews>
  <sheetFormatPr defaultColWidth="9" defaultRowHeight="30" customHeight="1" x14ac:dyDescent="0.2"/>
  <cols>
    <col min="1" max="1" width="20.6640625" style="3" customWidth="1"/>
    <col min="2" max="2" width="47.77734375" style="3" customWidth="1"/>
    <col min="3" max="4" width="20.6640625" style="3" customWidth="1"/>
    <col min="5" max="5" width="13" style="3" bestFit="1" customWidth="1"/>
    <col min="6" max="6" width="63.6640625" style="6" customWidth="1"/>
    <col min="7" max="7" width="45.6640625" style="6" customWidth="1"/>
    <col min="8" max="13" width="5.6640625" style="3" customWidth="1"/>
    <col min="14" max="14" width="28.6640625" style="6" customWidth="1"/>
    <col min="15" max="16384" width="9" style="3"/>
  </cols>
  <sheetData>
    <row r="1" spans="1:53" ht="30" customHeight="1" x14ac:dyDescent="0.2">
      <c r="A1" s="2" t="s">
        <v>112</v>
      </c>
      <c r="N1" s="13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H2" s="143" t="s">
        <v>229</v>
      </c>
      <c r="I2" s="143"/>
      <c r="J2" s="143"/>
      <c r="K2" s="143"/>
      <c r="L2" s="143"/>
      <c r="M2" s="143"/>
      <c r="N2" s="143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8" t="s">
        <v>33</v>
      </c>
      <c r="H3" s="8" t="s">
        <v>1</v>
      </c>
      <c r="I3" s="8" t="s">
        <v>1299</v>
      </c>
      <c r="J3" s="8" t="s">
        <v>1366</v>
      </c>
      <c r="K3" s="8" t="s">
        <v>2</v>
      </c>
      <c r="L3" s="8" t="s">
        <v>1299</v>
      </c>
      <c r="M3" s="8" t="s">
        <v>3</v>
      </c>
      <c r="N3" s="8" t="s">
        <v>88</v>
      </c>
    </row>
    <row r="4" spans="1:53" s="14" customFormat="1" ht="30" customHeight="1" x14ac:dyDescent="0.2">
      <c r="A4" s="10">
        <f>事業所一覧!A775</f>
        <v>2753920012</v>
      </c>
      <c r="B4" s="9" t="str">
        <f>事業所一覧!B775</f>
        <v>クローバーしまもと</v>
      </c>
      <c r="C4" s="10" t="str">
        <f>事業所一覧!C775</f>
        <v>075-334-5968</v>
      </c>
      <c r="D4" s="10" t="str">
        <f>事業所一覧!D775</f>
        <v>075-334-5968</v>
      </c>
      <c r="E4" s="10" t="str">
        <f>事業所一覧!E775</f>
        <v>618-0011</v>
      </c>
      <c r="F4" s="9" t="str">
        <f>事業所一覧!F775</f>
        <v>三島郡島本町広瀬三丁目３番24号</v>
      </c>
      <c r="G4" s="9" t="str">
        <f>事業所一覧!G775</f>
        <v>特定非営利活動法人クローバー自立支援センターしまもと</v>
      </c>
      <c r="H4" s="10" t="str">
        <f>事業所一覧!H775</f>
        <v>●</v>
      </c>
      <c r="I4" s="10">
        <f>事業所一覧!I775</f>
        <v>10</v>
      </c>
      <c r="J4" s="10">
        <f>事業所一覧!J775</f>
        <v>0</v>
      </c>
      <c r="K4" s="10" t="str">
        <f>事業所一覧!K775</f>
        <v>●</v>
      </c>
      <c r="L4" s="10">
        <f>事業所一覧!L775</f>
        <v>10</v>
      </c>
      <c r="M4" s="10" t="str">
        <f>事業所一覧!M775</f>
        <v>●</v>
      </c>
      <c r="N4" s="10">
        <f>事業所一覧!N775</f>
        <v>0</v>
      </c>
    </row>
    <row r="5" spans="1:53" ht="30" customHeight="1" x14ac:dyDescent="0.2">
      <c r="A5" s="10">
        <f>事業所一覧!A776</f>
        <v>2753920038</v>
      </c>
      <c r="B5" s="9" t="str">
        <f>事業所一覧!B776</f>
        <v>障害者自立支援拠点レモンテラス</v>
      </c>
      <c r="C5" s="10" t="str">
        <f>事業所一覧!C776</f>
        <v>075－963-6981</v>
      </c>
      <c r="D5" s="10" t="str">
        <f>事業所一覧!D776</f>
        <v>０７５－９６３－６９８２</v>
      </c>
      <c r="E5" s="10" t="str">
        <f>事業所一覧!E776</f>
        <v>618-0011</v>
      </c>
      <c r="F5" s="9" t="str">
        <f>事業所一覧!F776</f>
        <v>三島郡島本町広瀬二丁目７番４号</v>
      </c>
      <c r="G5" s="9" t="str">
        <f>事業所一覧!G776</f>
        <v>社会福祉法人大阪水上隣保館</v>
      </c>
      <c r="H5" s="10" t="str">
        <f>事業所一覧!H776</f>
        <v>●</v>
      </c>
      <c r="I5" s="10">
        <f>事業所一覧!I776</f>
        <v>20</v>
      </c>
      <c r="J5" s="10">
        <f>事業所一覧!J776</f>
        <v>0</v>
      </c>
      <c r="K5" s="10" t="str">
        <f>事業所一覧!K776</f>
        <v>●</v>
      </c>
      <c r="L5" s="10">
        <f>事業所一覧!L776</f>
        <v>20</v>
      </c>
      <c r="M5" s="10">
        <f>事業所一覧!M776</f>
        <v>0</v>
      </c>
      <c r="N5" s="10">
        <f>事業所一覧!N776</f>
        <v>0</v>
      </c>
    </row>
    <row r="6" spans="1:53" ht="30" customHeight="1" x14ac:dyDescent="0.2">
      <c r="A6" s="11">
        <f>事業所一覧!A777</f>
        <v>2750920247</v>
      </c>
      <c r="B6" s="12" t="str">
        <f>事業所一覧!B777</f>
        <v>Ｐｅｒｓｏｎａｌ　Ｓｐａｃｅアドバンス</v>
      </c>
      <c r="C6" s="8" t="str">
        <f>事業所一覧!C777</f>
        <v>075-961-8388</v>
      </c>
      <c r="D6" s="8" t="str">
        <f>事業所一覧!D777</f>
        <v>075-961-8387</v>
      </c>
      <c r="E6" s="8" t="str">
        <f>事業所一覧!E777</f>
        <v>618-001３</v>
      </c>
      <c r="F6" s="15" t="str">
        <f>事業所一覧!F777</f>
        <v>三島郡島本町江川一丁目１１－３４号　１Ｆ</v>
      </c>
      <c r="G6" s="15" t="str">
        <f>事業所一覧!G777</f>
        <v>合同会社Ａｄｖａｎｃｅ</v>
      </c>
      <c r="H6" s="11" t="str">
        <f>事業所一覧!H777</f>
        <v>●</v>
      </c>
      <c r="I6" s="10">
        <f>事業所一覧!I777</f>
        <v>10</v>
      </c>
      <c r="J6" s="10">
        <f>事業所一覧!J777</f>
        <v>0</v>
      </c>
      <c r="K6" s="11" t="str">
        <f>事業所一覧!K777</f>
        <v>●</v>
      </c>
      <c r="L6" s="10">
        <f>事業所一覧!L777</f>
        <v>10</v>
      </c>
      <c r="M6" s="12">
        <f>事業所一覧!M777</f>
        <v>0</v>
      </c>
      <c r="N6" s="15">
        <f>事業所一覧!N777</f>
        <v>0</v>
      </c>
    </row>
    <row r="7" spans="1:53" ht="30" customHeight="1" x14ac:dyDescent="0.2">
      <c r="A7" s="11">
        <f>事業所一覧!A778</f>
        <v>2753920087</v>
      </c>
      <c r="B7" s="12" t="str">
        <f>事業所一覧!B778</f>
        <v>ＢａＴＯＮ　ＭＩＮＡＳＥ</v>
      </c>
      <c r="C7" s="8" t="str">
        <f>事業所一覧!C778</f>
        <v>075-925-7405</v>
      </c>
      <c r="D7" s="8" t="str">
        <f>事業所一覧!D778</f>
        <v>075-925-7407</v>
      </c>
      <c r="E7" s="8" t="str">
        <f>事業所一覧!E778</f>
        <v>618-0011</v>
      </c>
      <c r="F7" s="15" t="str">
        <f>事業所一覧!F778</f>
        <v>三島郡島本町広瀬四丁目20番20号松田店舗Ｂ号</v>
      </c>
      <c r="G7" s="15" t="str">
        <f>事業所一覧!G778</f>
        <v>株式会社ＢａＴＯＮ</v>
      </c>
      <c r="H7" s="11" t="str">
        <f>事業所一覧!H778</f>
        <v>●</v>
      </c>
      <c r="I7" s="10">
        <f>事業所一覧!I778</f>
        <v>10</v>
      </c>
      <c r="J7" s="10">
        <f>事業所一覧!J778</f>
        <v>0</v>
      </c>
      <c r="K7" s="11" t="str">
        <f>事業所一覧!K778</f>
        <v>●</v>
      </c>
      <c r="L7" s="10">
        <f>事業所一覧!L778</f>
        <v>10</v>
      </c>
      <c r="M7" s="12">
        <f>事業所一覧!M778</f>
        <v>0</v>
      </c>
      <c r="N7" s="15">
        <f>事業所一覧!N778</f>
        <v>0</v>
      </c>
    </row>
    <row r="8" spans="1:53" ht="30" customHeight="1" x14ac:dyDescent="0.2">
      <c r="A8" s="11">
        <f>事業所一覧!A779</f>
        <v>2753920095</v>
      </c>
      <c r="B8" s="12" t="str">
        <f>事業所一覧!B779</f>
        <v>こども発達支援　Ｃｏｃｏｒｏ島本</v>
      </c>
      <c r="C8" s="8" t="str">
        <f>事業所一覧!C779</f>
        <v>075-962-1777</v>
      </c>
      <c r="D8" s="8" t="str">
        <f>事業所一覧!D779</f>
        <v>075-962-1781</v>
      </c>
      <c r="E8" s="8" t="str">
        <f>事業所一覧!E779</f>
        <v>618-0022</v>
      </c>
      <c r="F8" s="15" t="str">
        <f>事業所一覧!F779</f>
        <v>三島郡島本町桜井二丁目７番１号</v>
      </c>
      <c r="G8" s="15" t="str">
        <f>事業所一覧!G779</f>
        <v>社会福祉法人　南山城学園</v>
      </c>
      <c r="H8" s="11" t="str">
        <f>事業所一覧!H779</f>
        <v>●</v>
      </c>
      <c r="I8" s="10">
        <f>事業所一覧!I779</f>
        <v>10</v>
      </c>
      <c r="J8" s="10">
        <f>事業所一覧!J779</f>
        <v>0</v>
      </c>
      <c r="K8" s="11">
        <f>事業所一覧!K779</f>
        <v>0</v>
      </c>
      <c r="L8" s="10">
        <f>事業所一覧!L779</f>
        <v>0</v>
      </c>
      <c r="M8" s="12">
        <f>事業所一覧!M779</f>
        <v>0</v>
      </c>
      <c r="N8" s="15">
        <f>事業所一覧!N779</f>
        <v>0</v>
      </c>
    </row>
    <row r="9" spans="1:53" ht="30" customHeight="1" x14ac:dyDescent="0.2">
      <c r="A9" s="11">
        <f>事業所一覧!A780</f>
        <v>2753920111</v>
      </c>
      <c r="B9" s="12" t="str">
        <f>事業所一覧!B780</f>
        <v>ＳＥＮサポート　らぷらす</v>
      </c>
      <c r="C9" s="8" t="str">
        <f>事業所一覧!C780</f>
        <v>075-950-6515</v>
      </c>
      <c r="D9" s="8" t="str">
        <f>事業所一覧!D780</f>
        <v>075-950-6516</v>
      </c>
      <c r="E9" s="8" t="str">
        <f>事業所一覧!E780</f>
        <v>618-0014</v>
      </c>
      <c r="F9" s="15" t="str">
        <f>事業所一覧!F780</f>
        <v>三島郡島本町水無瀬二丁目５番７号ひかりビル３階</v>
      </c>
      <c r="G9" s="15" t="str">
        <f>事業所一覧!G780</f>
        <v>一般社団法人アンビシャス</v>
      </c>
      <c r="H9" s="11" t="str">
        <f>事業所一覧!H780</f>
        <v>●</v>
      </c>
      <c r="I9" s="10">
        <f>事業所一覧!I780</f>
        <v>10</v>
      </c>
      <c r="J9" s="10">
        <f>事業所一覧!J780</f>
        <v>0</v>
      </c>
      <c r="K9" s="11" t="str">
        <f>事業所一覧!K780</f>
        <v>●</v>
      </c>
      <c r="L9" s="10">
        <f>事業所一覧!L780</f>
        <v>10</v>
      </c>
      <c r="M9" s="12">
        <f>事業所一覧!M780</f>
        <v>0</v>
      </c>
      <c r="N9" s="15">
        <f>事業所一覧!N780</f>
        <v>0</v>
      </c>
    </row>
    <row r="10" spans="1:53" ht="30" customHeight="1" x14ac:dyDescent="0.2">
      <c r="A10" s="11" t="str">
        <f>事業所一覧!A781</f>
        <v>2753920129</v>
      </c>
      <c r="B10" s="12" t="str">
        <f>事業所一覧!B781</f>
        <v>放課後等デイサービスぴくしー</v>
      </c>
      <c r="C10" s="8" t="str">
        <f>事業所一覧!C781</f>
        <v>075-963-5088</v>
      </c>
      <c r="D10" s="8" t="str">
        <f>事業所一覧!D781</f>
        <v>075-963-5088</v>
      </c>
      <c r="E10" s="8" t="str">
        <f>事業所一覧!E781</f>
        <v>618-0013</v>
      </c>
      <c r="F10" s="15" t="str">
        <f>事業所一覧!F781</f>
        <v>三島郡島本町江川二丁目13番水瀬駅前団地１号棟108号室</v>
      </c>
      <c r="G10" s="15" t="str">
        <f>事業所一覧!G781</f>
        <v>一般社団法人アンビシャス</v>
      </c>
      <c r="H10" s="11" t="str">
        <f>事業所一覧!H781</f>
        <v>●</v>
      </c>
      <c r="I10" s="10">
        <f>事業所一覧!I781</f>
        <v>10</v>
      </c>
      <c r="J10" s="10">
        <f>事業所一覧!J781</f>
        <v>0</v>
      </c>
      <c r="K10" s="11" t="str">
        <f>事業所一覧!K781</f>
        <v>●</v>
      </c>
      <c r="L10" s="10">
        <f>事業所一覧!L781</f>
        <v>10</v>
      </c>
      <c r="M10" s="12" t="str">
        <f>事業所一覧!M781</f>
        <v>●</v>
      </c>
      <c r="N10" s="15">
        <f>事業所一覧!N781</f>
        <v>0</v>
      </c>
    </row>
    <row r="11" spans="1:53" ht="30" customHeight="1" x14ac:dyDescent="0.2">
      <c r="A11" s="11" t="str">
        <f>事業所一覧!A782</f>
        <v>2753920137</v>
      </c>
      <c r="B11" s="12" t="str">
        <f>事業所一覧!B782</f>
        <v>ぱれっと　あおば</v>
      </c>
      <c r="C11" s="8" t="str">
        <f>事業所一覧!C782</f>
        <v>075-777-2230</v>
      </c>
      <c r="D11" s="8" t="str">
        <f>事業所一覧!D782</f>
        <v>075-777-2230</v>
      </c>
      <c r="E11" s="8" t="str">
        <f>事業所一覧!E782</f>
        <v>618-0015</v>
      </c>
      <c r="F11" s="15" t="str">
        <f>事業所一覧!F782</f>
        <v>三島郡島本町青葉一丁目７番14号</v>
      </c>
      <c r="G11" s="15" t="str">
        <f>事業所一覧!G782</f>
        <v>有限会社officeぱれっと</v>
      </c>
      <c r="H11" s="11" t="str">
        <f>事業所一覧!H782</f>
        <v>●</v>
      </c>
      <c r="I11" s="10">
        <f>事業所一覧!I782</f>
        <v>10</v>
      </c>
      <c r="J11" s="10">
        <f>事業所一覧!J782</f>
        <v>0</v>
      </c>
      <c r="K11" s="11">
        <f>事業所一覧!K782</f>
        <v>0</v>
      </c>
      <c r="L11" s="10">
        <f>事業所一覧!L782</f>
        <v>0</v>
      </c>
      <c r="M11" s="12">
        <f>事業所一覧!M782</f>
        <v>0</v>
      </c>
      <c r="N11" s="15">
        <f>事業所一覧!N782</f>
        <v>0</v>
      </c>
    </row>
    <row r="12" spans="1:53" ht="30" customHeight="1" x14ac:dyDescent="0.2">
      <c r="A12" s="11" t="str">
        <f>事業所一覧!A783</f>
        <v>2753920145</v>
      </c>
      <c r="B12" s="12" t="str">
        <f>事業所一覧!B783</f>
        <v>ＢａＴＯＮ　ＭＩＮＡＳＥ　ｐｌｕｓ</v>
      </c>
      <c r="C12" s="8" t="str">
        <f>事業所一覧!C783</f>
        <v>０７５－９５０－８６１１</v>
      </c>
      <c r="D12" s="8" t="str">
        <f>事業所一覧!D783</f>
        <v>０７５－９５０－８６１２</v>
      </c>
      <c r="E12" s="8" t="str">
        <f>事業所一覧!E783</f>
        <v>６１８－００１３</v>
      </c>
      <c r="F12" s="15" t="str">
        <f>事業所一覧!F783</f>
        <v>三島郡島本町江川二丁目11番８号</v>
      </c>
      <c r="G12" s="15" t="str">
        <f>事業所一覧!G783</f>
        <v>株式会社ＢａＴＯＮ</v>
      </c>
      <c r="H12" s="11" t="str">
        <f>事業所一覧!H783</f>
        <v>●</v>
      </c>
      <c r="I12" s="10">
        <f>事業所一覧!I783</f>
        <v>10</v>
      </c>
      <c r="J12" s="10">
        <f>事業所一覧!J783</f>
        <v>0</v>
      </c>
      <c r="K12" s="11" t="str">
        <f>事業所一覧!K783</f>
        <v>●</v>
      </c>
      <c r="L12" s="10">
        <f>事業所一覧!L783</f>
        <v>10</v>
      </c>
      <c r="M12" s="12">
        <f>事業所一覧!M783</f>
        <v>0</v>
      </c>
      <c r="N12" s="15">
        <f>事業所一覧!N783</f>
        <v>0</v>
      </c>
    </row>
    <row r="13" spans="1:53" ht="30" customHeight="1" x14ac:dyDescent="0.2">
      <c r="A13" s="11" t="str">
        <f>事業所一覧!A784</f>
        <v>2753920152</v>
      </c>
      <c r="B13" s="12" t="str">
        <f>事業所一覧!B784</f>
        <v>アミィ</v>
      </c>
      <c r="C13" s="8" t="str">
        <f>事業所一覧!C784</f>
        <v>075-962-1002</v>
      </c>
      <c r="D13" s="8" t="str">
        <f>事業所一覧!D784</f>
        <v>075-962-1002</v>
      </c>
      <c r="E13" s="8" t="str">
        <f>事業所一覧!E784</f>
        <v>618-0011</v>
      </c>
      <c r="F13" s="15" t="str">
        <f>事業所一覧!F784</f>
        <v>三島郡島本町広瀬四丁目22番５号　Ｍ．Ｆｏｕｒ１階103号</v>
      </c>
      <c r="G13" s="15" t="str">
        <f>事業所一覧!G784</f>
        <v>株式会社ＡＲＴ　ＢＡＳＥ</v>
      </c>
      <c r="H13" s="11" t="str">
        <f>事業所一覧!H784</f>
        <v>●</v>
      </c>
      <c r="I13" s="10">
        <f>事業所一覧!I784</f>
        <v>10</v>
      </c>
      <c r="J13" s="10">
        <f>事業所一覧!J784</f>
        <v>0</v>
      </c>
      <c r="K13" s="11" t="str">
        <f>事業所一覧!K784</f>
        <v>●</v>
      </c>
      <c r="L13" s="10">
        <f>事業所一覧!L784</f>
        <v>10</v>
      </c>
      <c r="M13" s="12" t="str">
        <f>事業所一覧!M784</f>
        <v>●</v>
      </c>
      <c r="N13" s="15">
        <f>事業所一覧!N784</f>
        <v>0</v>
      </c>
    </row>
    <row r="14" spans="1:53" ht="30" customHeight="1" x14ac:dyDescent="0.2">
      <c r="A14" s="11">
        <f>事業所一覧!A785</f>
        <v>2754220115</v>
      </c>
      <c r="B14" s="12" t="str">
        <f>事業所一覧!B785</f>
        <v>キッズナースワン</v>
      </c>
      <c r="C14" s="8" t="str">
        <f>事業所一覧!C785</f>
        <v>075-950-6991</v>
      </c>
      <c r="D14" s="8" t="str">
        <f>事業所一覧!D785</f>
        <v>075-963-3444</v>
      </c>
      <c r="E14" s="8" t="str">
        <f>事業所一覧!E785</f>
        <v>567-0085</v>
      </c>
      <c r="F14" s="15" t="str">
        <f>事業所一覧!F785</f>
        <v>三島郡島本町水無瀬二丁目5番1号</v>
      </c>
      <c r="G14" s="15" t="str">
        <f>事業所一覧!G785</f>
        <v>特定非営利活動法人ナース・ワン</v>
      </c>
      <c r="H14" s="11">
        <f>事業所一覧!H785</f>
        <v>0</v>
      </c>
      <c r="I14" s="10">
        <f>事業所一覧!I785</f>
        <v>0</v>
      </c>
      <c r="J14" s="10">
        <f>事業所一覧!J785</f>
        <v>0</v>
      </c>
      <c r="K14" s="11" t="str">
        <f>事業所一覧!K785</f>
        <v>●</v>
      </c>
      <c r="L14" s="10">
        <f>事業所一覧!L785</f>
        <v>10</v>
      </c>
      <c r="M14" s="12">
        <f>事業所一覧!M785</f>
        <v>0</v>
      </c>
      <c r="N14" s="15">
        <f>事業所一覧!N785</f>
        <v>0</v>
      </c>
    </row>
    <row r="15" spans="1:53" ht="30" customHeight="1" x14ac:dyDescent="0.2">
      <c r="A15" s="11" t="str">
        <f>事業所一覧!A786</f>
        <v>2753920160</v>
      </c>
      <c r="B15" s="12" t="str">
        <f>事業所一覧!B786</f>
        <v>ＢａＴＯＮ　ＬＩＮＫＳ</v>
      </c>
      <c r="C15" s="8" t="str">
        <f>事業所一覧!C786</f>
        <v>075-925-7315</v>
      </c>
      <c r="D15" s="8" t="str">
        <f>事業所一覧!D786</f>
        <v>075-925-7316</v>
      </c>
      <c r="E15" s="8" t="str">
        <f>事業所一覧!E786</f>
        <v>618-0013</v>
      </c>
      <c r="F15" s="15" t="str">
        <f>事業所一覧!F786</f>
        <v>三島郡島本町江川二丁目11番11号　友永ビル１階</v>
      </c>
      <c r="G15" s="15" t="str">
        <f>事業所一覧!G786</f>
        <v>株式会社ＢａＴＯＮ</v>
      </c>
      <c r="H15" s="11" t="str">
        <f>事業所一覧!H786</f>
        <v>●</v>
      </c>
      <c r="I15" s="10">
        <f>事業所一覧!I786</f>
        <v>10</v>
      </c>
      <c r="J15" s="10">
        <f>事業所一覧!J786</f>
        <v>0</v>
      </c>
      <c r="K15" s="11" t="str">
        <f>事業所一覧!K786</f>
        <v>●</v>
      </c>
      <c r="L15" s="10">
        <f>事業所一覧!L786</f>
        <v>10</v>
      </c>
      <c r="M15" s="12">
        <f>事業所一覧!M786</f>
        <v>0</v>
      </c>
      <c r="N15" s="15">
        <f>事業所一覧!N786</f>
        <v>0</v>
      </c>
    </row>
  </sheetData>
  <mergeCells count="1">
    <mergeCell ref="H2:N2"/>
  </mergeCells>
  <phoneticPr fontId="2"/>
  <conditionalFormatting sqref="A4:I4 K4:IV4">
    <cfRule type="cellIs" dxfId="18" priority="10" stopIfTrue="1" operator="equal">
      <formula>0</formula>
    </cfRule>
  </conditionalFormatting>
  <conditionalFormatting sqref="K1:N1 A1:J4 O1:IV5 K3:N4 A5:N6 M6:IV6 A7:XFD65532">
    <cfRule type="cellIs" dxfId="17" priority="11" stopIfTrue="1" operator="equal">
      <formula>0</formula>
    </cfRule>
  </conditionalFormatting>
  <conditionalFormatting sqref="M5:N5">
    <cfRule type="cellIs" dxfId="16" priority="7" stopIfTrue="1" operator="equal">
      <formula>0</formula>
    </cfRule>
  </conditionalFormatting>
  <conditionalFormatting sqref="M8:N8">
    <cfRule type="cellIs" dxfId="15" priority="2" stopIfTrue="1" operator="equal">
      <formula>0</formula>
    </cfRule>
  </conditionalFormatting>
  <hyperlinks>
    <hyperlink ref="N1" location="市町村一覧!A1" display="市町村一覧に戻る" xr:uid="{00000000-0004-0000-1900-000000000000}"/>
  </hyperlinks>
  <pageMargins left="0.25" right="0.25" top="0.75" bottom="0.75" header="0.3" footer="0.3"/>
  <pageSetup paperSize="9" scale="5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5" tint="0.79998168889431442"/>
  </sheetPr>
  <dimension ref="A1:BA11"/>
  <sheetViews>
    <sheetView zoomScale="70" zoomScaleNormal="70" workbookViewId="0"/>
  </sheetViews>
  <sheetFormatPr defaultColWidth="9" defaultRowHeight="30" customHeight="1" x14ac:dyDescent="0.2"/>
  <cols>
    <col min="1" max="1" width="20.6640625" style="4" customWidth="1"/>
    <col min="2" max="2" width="47.77734375" style="3" customWidth="1"/>
    <col min="3" max="4" width="20.6640625" style="3" customWidth="1"/>
    <col min="5" max="5" width="10.6640625" style="3" customWidth="1"/>
    <col min="6" max="6" width="65.77734375" style="3" customWidth="1"/>
    <col min="7" max="7" width="42" style="3" customWidth="1"/>
    <col min="8" max="13" width="5.6640625" style="4" customWidth="1"/>
    <col min="14" max="14" width="28.6640625" style="6" customWidth="1"/>
    <col min="15" max="16384" width="9" style="3"/>
  </cols>
  <sheetData>
    <row r="1" spans="1:53" ht="30" customHeight="1" x14ac:dyDescent="0.2">
      <c r="A1" s="2" t="s">
        <v>113</v>
      </c>
      <c r="N1" s="13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H2" s="143" t="s">
        <v>229</v>
      </c>
      <c r="I2" s="143"/>
      <c r="J2" s="143"/>
      <c r="K2" s="143"/>
      <c r="L2" s="143"/>
      <c r="M2" s="144"/>
      <c r="N2" s="14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1299</v>
      </c>
      <c r="J3" s="8" t="s">
        <v>1366</v>
      </c>
      <c r="K3" s="8" t="s">
        <v>2</v>
      </c>
      <c r="L3" s="8" t="s">
        <v>1299</v>
      </c>
      <c r="M3" s="8" t="s">
        <v>3</v>
      </c>
      <c r="N3" s="8" t="s">
        <v>88</v>
      </c>
    </row>
    <row r="4" spans="1:53" ht="30" customHeight="1" x14ac:dyDescent="0.2">
      <c r="A4" s="8">
        <f>事業所一覧!A787</f>
        <v>2754720015</v>
      </c>
      <c r="B4" s="15" t="str">
        <f>事業所一覧!B787</f>
        <v>地域支援センター第２わとと</v>
      </c>
      <c r="C4" s="15" t="str">
        <f>事業所一覧!C787</f>
        <v>072-737-9638</v>
      </c>
      <c r="D4" s="15" t="str">
        <f>事業所一覧!D787</f>
        <v>072-737-9639</v>
      </c>
      <c r="E4" s="15" t="str">
        <f>事業所一覧!E787</f>
        <v>563-0101</v>
      </c>
      <c r="F4" s="15" t="str">
        <f>事業所一覧!F787</f>
        <v>豊能郡豊能町吉川340番地１</v>
      </c>
      <c r="G4" s="15" t="str">
        <f>事業所一覧!G787</f>
        <v>社会福祉法人北摂福祉会</v>
      </c>
      <c r="H4" s="8" t="str">
        <f>事業所一覧!H787</f>
        <v>●</v>
      </c>
      <c r="I4" s="8">
        <f>事業所一覧!I787</f>
        <v>10</v>
      </c>
      <c r="J4" s="8">
        <f>事業所一覧!J787</f>
        <v>0</v>
      </c>
      <c r="K4" s="8" t="str">
        <f>事業所一覧!K787</f>
        <v>●</v>
      </c>
      <c r="L4" s="8">
        <f>事業所一覧!L787</f>
        <v>10</v>
      </c>
      <c r="M4" s="8">
        <f>事業所一覧!M787</f>
        <v>0</v>
      </c>
      <c r="N4" s="15">
        <f>事業所一覧!N787</f>
        <v>0</v>
      </c>
    </row>
    <row r="5" spans="1:53" ht="30" customHeight="1" x14ac:dyDescent="0.2">
      <c r="A5" s="8" t="str">
        <f>事業所一覧!A788</f>
        <v>2754720031</v>
      </c>
      <c r="B5" s="15" t="str">
        <f>事業所一覧!B788</f>
        <v>ふたば　新光風台店</v>
      </c>
      <c r="C5" s="15" t="str">
        <f>事業所一覧!C788</f>
        <v>072-983-5286</v>
      </c>
      <c r="D5" s="15" t="str">
        <f>事業所一覧!D788</f>
        <v>０７２－９６８－８５８６</v>
      </c>
      <c r="E5" s="15" t="str">
        <f>事業所一覧!E788</f>
        <v>563-010５</v>
      </c>
      <c r="F5" s="15" t="str">
        <f>事業所一覧!F788</f>
        <v>豊能郡豊能町新光風台一丁目６-142</v>
      </c>
      <c r="G5" s="15" t="str">
        <f>事業所一覧!G788</f>
        <v>合同会社ベルク</v>
      </c>
      <c r="H5" s="8" t="str">
        <f>事業所一覧!H788</f>
        <v>●</v>
      </c>
      <c r="I5" s="8">
        <f>事業所一覧!I788</f>
        <v>10</v>
      </c>
      <c r="J5" s="8">
        <f>事業所一覧!J788</f>
        <v>0</v>
      </c>
      <c r="K5" s="8" t="str">
        <f>事業所一覧!K788</f>
        <v>●</v>
      </c>
      <c r="L5" s="8">
        <f>事業所一覧!L788</f>
        <v>10</v>
      </c>
      <c r="M5" s="8">
        <f>事業所一覧!M788</f>
        <v>0</v>
      </c>
      <c r="N5" s="15">
        <f>事業所一覧!N788</f>
        <v>0</v>
      </c>
    </row>
    <row r="7" spans="1:53" ht="30" customHeight="1" x14ac:dyDescent="0.2">
      <c r="A7" s="2" t="s">
        <v>114</v>
      </c>
      <c r="B7" s="4"/>
      <c r="C7" s="4"/>
      <c r="D7" s="4"/>
      <c r="E7" s="4"/>
      <c r="F7" s="4"/>
      <c r="G7" s="4"/>
      <c r="N7" s="16" t="s">
        <v>86</v>
      </c>
      <c r="O7" s="4"/>
      <c r="P7" s="4"/>
      <c r="Q7" s="7"/>
      <c r="R7" s="4"/>
      <c r="S7" s="4"/>
      <c r="T7" s="4"/>
      <c r="U7" s="4"/>
      <c r="V7" s="4"/>
      <c r="W7" s="4"/>
    </row>
    <row r="8" spans="1:53" ht="30" customHeight="1" x14ac:dyDescent="0.2">
      <c r="A8" s="7"/>
      <c r="B8" s="7"/>
      <c r="C8" s="7"/>
      <c r="D8" s="7"/>
      <c r="E8" s="7"/>
      <c r="F8" s="7"/>
      <c r="G8" s="4"/>
      <c r="H8" s="143" t="s">
        <v>229</v>
      </c>
      <c r="I8" s="143"/>
      <c r="J8" s="144"/>
      <c r="K8" s="143"/>
      <c r="L8" s="143"/>
      <c r="M8" s="144"/>
      <c r="N8" s="14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7" customFormat="1" ht="30" customHeight="1" x14ac:dyDescent="0.2">
      <c r="A9" s="8" t="s">
        <v>28</v>
      </c>
      <c r="B9" s="8" t="s">
        <v>0</v>
      </c>
      <c r="C9" s="8" t="s">
        <v>32</v>
      </c>
      <c r="D9" s="8" t="s">
        <v>31</v>
      </c>
      <c r="E9" s="8" t="s">
        <v>30</v>
      </c>
      <c r="F9" s="8" t="s">
        <v>29</v>
      </c>
      <c r="G9" s="11" t="s">
        <v>33</v>
      </c>
      <c r="H9" s="8" t="s">
        <v>1</v>
      </c>
      <c r="I9" s="8" t="s">
        <v>1299</v>
      </c>
      <c r="J9" s="8" t="s">
        <v>1366</v>
      </c>
      <c r="K9" s="8" t="s">
        <v>2</v>
      </c>
      <c r="L9" s="8" t="s">
        <v>1299</v>
      </c>
      <c r="M9" s="8" t="s">
        <v>3</v>
      </c>
      <c r="N9" s="8" t="s">
        <v>88</v>
      </c>
    </row>
    <row r="10" spans="1:53" ht="30" customHeight="1" x14ac:dyDescent="0.2">
      <c r="A10" s="11">
        <f>事業所一覧!A789</f>
        <v>2754720049</v>
      </c>
      <c r="B10" s="75" t="str">
        <f>事業所一覧!B789</f>
        <v>かるがも発達サポート</v>
      </c>
      <c r="C10" s="8" t="str">
        <f>事業所一覧!C789</f>
        <v>080-2579－0951</v>
      </c>
      <c r="D10" s="11">
        <f>事業所一覧!D789</f>
        <v>0</v>
      </c>
      <c r="E10" s="8" t="str">
        <f>事業所一覧!E789</f>
        <v>563-0362</v>
      </c>
      <c r="F10" s="75" t="str">
        <f>事業所一覧!F789</f>
        <v>豊能郡能勢町森上138番２</v>
      </c>
      <c r="G10" s="75" t="str">
        <f>事業所一覧!G789</f>
        <v>一般社団法人ＮＵＶＩＯＮ</v>
      </c>
      <c r="H10" s="11">
        <f>事業所一覧!H789</f>
        <v>0</v>
      </c>
      <c r="I10" s="11">
        <f>事業所一覧!I789</f>
        <v>0</v>
      </c>
      <c r="J10" s="11">
        <f>事業所一覧!J789</f>
        <v>0</v>
      </c>
      <c r="K10" s="11">
        <f>事業所一覧!K789</f>
        <v>0</v>
      </c>
      <c r="L10" s="11">
        <f>事業所一覧!L789</f>
        <v>0</v>
      </c>
      <c r="M10" s="11" t="str">
        <f>事業所一覧!M789</f>
        <v>●</v>
      </c>
      <c r="N10" s="11">
        <f>事業所一覧!N789</f>
        <v>0</v>
      </c>
    </row>
    <row r="11" spans="1:53" ht="30" customHeight="1" x14ac:dyDescent="0.2">
      <c r="A11" s="69"/>
    </row>
  </sheetData>
  <mergeCells count="2">
    <mergeCell ref="H2:N2"/>
    <mergeCell ref="H8:N8"/>
  </mergeCells>
  <phoneticPr fontId="2"/>
  <conditionalFormatting sqref="K1:N1 A1:J3 K3:N3 A4:N6">
    <cfRule type="cellIs" dxfId="14" priority="2" stopIfTrue="1" operator="equal">
      <formula>0</formula>
    </cfRule>
  </conditionalFormatting>
  <conditionalFormatting sqref="O1:IV1048576 K7:N7 A7:J9 K9:N9 A10:N65540">
    <cfRule type="cellIs" dxfId="13" priority="1" stopIfTrue="1" operator="equal">
      <formula>0</formula>
    </cfRule>
  </conditionalFormatting>
  <hyperlinks>
    <hyperlink ref="N1" location="市町村一覧!A1" display="市町村一覧に戻る" xr:uid="{00000000-0004-0000-1A00-000000000000}"/>
    <hyperlink ref="N7" location="市町村一覧!A1" display="市町村一覧に戻る" xr:uid="{00000000-0004-0000-1A00-000001000000}"/>
  </hyperlinks>
  <pageMargins left="0.25" right="0.25" top="0.75" bottom="0.75" header="0.3" footer="0.3"/>
  <pageSetup paperSize="9" scale="50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5" tint="0.79998168889431442"/>
  </sheetPr>
  <dimension ref="A1:BA27"/>
  <sheetViews>
    <sheetView zoomScale="55" zoomScaleNormal="55" workbookViewId="0"/>
  </sheetViews>
  <sheetFormatPr defaultColWidth="9" defaultRowHeight="30" customHeight="1" x14ac:dyDescent="0.2"/>
  <cols>
    <col min="1" max="1" width="20.6640625" style="4" customWidth="1"/>
    <col min="2" max="2" width="50.21875" style="3" customWidth="1"/>
    <col min="3" max="4" width="20.6640625" style="4" customWidth="1"/>
    <col min="5" max="5" width="10.6640625" style="3" customWidth="1"/>
    <col min="6" max="6" width="64.109375" style="3" customWidth="1"/>
    <col min="7" max="7" width="45.6640625" style="3" customWidth="1"/>
    <col min="8" max="12" width="5.6640625" style="3" customWidth="1"/>
    <col min="13" max="13" width="5.6640625" style="4" customWidth="1"/>
    <col min="14" max="14" width="28.6640625" style="7" customWidth="1"/>
    <col min="15" max="16384" width="9" style="3"/>
  </cols>
  <sheetData>
    <row r="1" spans="1:53" ht="30" customHeight="1" x14ac:dyDescent="0.2">
      <c r="A1" s="2" t="s">
        <v>116</v>
      </c>
      <c r="N1" s="16" t="s">
        <v>86</v>
      </c>
      <c r="Q1" s="6"/>
    </row>
    <row r="2" spans="1:53" ht="30" customHeight="1" x14ac:dyDescent="0.2">
      <c r="A2" s="7"/>
      <c r="B2" s="6"/>
      <c r="C2" s="7"/>
      <c r="D2" s="7"/>
      <c r="E2" s="7"/>
      <c r="F2" s="6"/>
      <c r="H2" s="143" t="s">
        <v>229</v>
      </c>
      <c r="I2" s="143"/>
      <c r="J2" s="143"/>
      <c r="K2" s="143"/>
      <c r="L2" s="143"/>
      <c r="M2" s="144"/>
      <c r="N2" s="14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1299</v>
      </c>
      <c r="J3" s="8" t="s">
        <v>1366</v>
      </c>
      <c r="K3" s="8" t="s">
        <v>2</v>
      </c>
      <c r="L3" s="8" t="s">
        <v>1299</v>
      </c>
      <c r="M3" s="8" t="s">
        <v>3</v>
      </c>
      <c r="N3" s="8" t="s">
        <v>88</v>
      </c>
    </row>
    <row r="4" spans="1:53" s="19" customFormat="1" ht="30" customHeight="1" x14ac:dyDescent="0.2">
      <c r="A4" s="10">
        <f>事業所一覧!A790</f>
        <v>2751220019</v>
      </c>
      <c r="B4" s="9" t="str">
        <f>事業所一覧!B790</f>
        <v>児童デイサービスそら</v>
      </c>
      <c r="C4" s="10" t="str">
        <f>事業所一覧!C790</f>
        <v>072-424-2881</v>
      </c>
      <c r="D4" s="10" t="str">
        <f>事業所一覧!D790</f>
        <v>072-453-3125</v>
      </c>
      <c r="E4" s="10" t="str">
        <f>事業所一覧!E790</f>
        <v>590-0406</v>
      </c>
      <c r="F4" s="9" t="str">
        <f>事業所一覧!F790</f>
        <v>泉南郡熊取町大久保東一丁目5番7号</v>
      </c>
      <c r="G4" s="9" t="str">
        <f>事業所一覧!G790</f>
        <v>株式会社ジョワ</v>
      </c>
      <c r="H4" s="10">
        <f>事業所一覧!H790</f>
        <v>0</v>
      </c>
      <c r="I4" s="10">
        <f>事業所一覧!I790</f>
        <v>0</v>
      </c>
      <c r="J4" s="10">
        <f>事業所一覧!J790</f>
        <v>0</v>
      </c>
      <c r="K4" s="10" t="str">
        <f>事業所一覧!K790</f>
        <v>●</v>
      </c>
      <c r="L4" s="10">
        <f>事業所一覧!L790</f>
        <v>10</v>
      </c>
      <c r="M4" s="10">
        <f>事業所一覧!M790</f>
        <v>0</v>
      </c>
      <c r="N4" s="10">
        <f>事業所一覧!N790</f>
        <v>0</v>
      </c>
    </row>
    <row r="5" spans="1:53" s="19" customFormat="1" ht="30" customHeight="1" x14ac:dyDescent="0.2">
      <c r="A5" s="10">
        <f>事業所一覧!A791</f>
        <v>2751220035</v>
      </c>
      <c r="B5" s="9" t="str">
        <f>事業所一覧!B791</f>
        <v>そら五月ヶ丘</v>
      </c>
      <c r="C5" s="10" t="str">
        <f>事業所一覧!C791</f>
        <v>072-425-7917</v>
      </c>
      <c r="D5" s="10" t="str">
        <f>事業所一覧!D791</f>
        <v>072-453-3125</v>
      </c>
      <c r="E5" s="10" t="str">
        <f>事業所一覧!E791</f>
        <v>590-0445</v>
      </c>
      <c r="F5" s="9" t="str">
        <f>事業所一覧!F791</f>
        <v>泉南郡熊取町五月ケ丘二丁目１番25号</v>
      </c>
      <c r="G5" s="9" t="str">
        <f>事業所一覧!G791</f>
        <v>株式会社ジョワ</v>
      </c>
      <c r="H5" s="10">
        <f>事業所一覧!H791</f>
        <v>0</v>
      </c>
      <c r="I5" s="10">
        <f>事業所一覧!I791</f>
        <v>0</v>
      </c>
      <c r="J5" s="10">
        <f>事業所一覧!J791</f>
        <v>0</v>
      </c>
      <c r="K5" s="10" t="str">
        <f>事業所一覧!K791</f>
        <v>●</v>
      </c>
      <c r="L5" s="10">
        <f>事業所一覧!L791</f>
        <v>10</v>
      </c>
      <c r="M5" s="10">
        <f>事業所一覧!M791</f>
        <v>0</v>
      </c>
      <c r="N5" s="10">
        <f>事業所一覧!N791</f>
        <v>0</v>
      </c>
    </row>
    <row r="6" spans="1:53" ht="30" customHeight="1" x14ac:dyDescent="0.2">
      <c r="A6" s="10">
        <f>事業所一覧!A792</f>
        <v>2751220076</v>
      </c>
      <c r="B6" s="9" t="str">
        <f>事業所一覧!B792</f>
        <v>風さん</v>
      </c>
      <c r="C6" s="10" t="str">
        <f>事業所一覧!C792</f>
        <v>072-415-2294</v>
      </c>
      <c r="D6" s="10" t="str">
        <f>事業所一覧!D792</f>
        <v>072-496-2294</v>
      </c>
      <c r="E6" s="10" t="str">
        <f>事業所一覧!E792</f>
        <v>590-0451</v>
      </c>
      <c r="F6" s="9" t="str">
        <f>事業所一覧!F792</f>
        <v>泉南郡熊取町野田一丁目２番12号ネゴロビル２階</v>
      </c>
      <c r="G6" s="9" t="str">
        <f>事業所一覧!G792</f>
        <v>株式会社Ｖｉｅｎｔｏ</v>
      </c>
      <c r="H6" s="10">
        <f>事業所一覧!H792</f>
        <v>0</v>
      </c>
      <c r="I6" s="10">
        <f>事業所一覧!I792</f>
        <v>0</v>
      </c>
      <c r="J6" s="10">
        <f>事業所一覧!J792</f>
        <v>0</v>
      </c>
      <c r="K6" s="10" t="str">
        <f>事業所一覧!K792</f>
        <v>●</v>
      </c>
      <c r="L6" s="10">
        <f>事業所一覧!L792</f>
        <v>10</v>
      </c>
      <c r="M6" s="10">
        <f>事業所一覧!M792</f>
        <v>0</v>
      </c>
      <c r="N6" s="10"/>
    </row>
    <row r="7" spans="1:53" ht="30" customHeight="1" x14ac:dyDescent="0.2">
      <c r="A7" s="10">
        <f>事業所一覧!A793</f>
        <v>2751220118</v>
      </c>
      <c r="B7" s="9" t="str">
        <f>事業所一覧!B793</f>
        <v>そら</v>
      </c>
      <c r="C7" s="10" t="str">
        <f>事業所一覧!C793</f>
        <v>072-453-3071</v>
      </c>
      <c r="D7" s="10" t="str">
        <f>事業所一覧!D793</f>
        <v>072-453-3125</v>
      </c>
      <c r="E7" s="10" t="str">
        <f>事業所一覧!E793</f>
        <v>590-0450</v>
      </c>
      <c r="F7" s="9" t="str">
        <f>事業所一覧!F793</f>
        <v>泉南郡熊取町大宮三丁目644番地２</v>
      </c>
      <c r="G7" s="9" t="str">
        <f>事業所一覧!G793</f>
        <v>株式会社ジョワ</v>
      </c>
      <c r="H7" s="10" t="str">
        <f>事業所一覧!H793</f>
        <v>●</v>
      </c>
      <c r="I7" s="10">
        <f>事業所一覧!I793</f>
        <v>10</v>
      </c>
      <c r="J7" s="10">
        <f>事業所一覧!J793</f>
        <v>0</v>
      </c>
      <c r="K7" s="10" t="str">
        <f>事業所一覧!K793</f>
        <v>●</v>
      </c>
      <c r="L7" s="10" t="e">
        <f>事業所一覧!#REF!</f>
        <v>#REF!</v>
      </c>
      <c r="M7" s="10">
        <f>事業所一覧!M793</f>
        <v>0</v>
      </c>
      <c r="N7" s="10"/>
    </row>
    <row r="8" spans="1:53" ht="30" customHeight="1" x14ac:dyDescent="0.2">
      <c r="A8" s="10">
        <f>事業所一覧!A794</f>
        <v>2751220142</v>
      </c>
      <c r="B8" s="9" t="str">
        <f>事業所一覧!B794</f>
        <v>あったかい</v>
      </c>
      <c r="C8" s="10" t="str">
        <f>事業所一覧!C794</f>
        <v>072-468-7303</v>
      </c>
      <c r="D8" s="10" t="str">
        <f>事業所一覧!D794</f>
        <v>072-468-7116</v>
      </c>
      <c r="E8" s="10" t="str">
        <f>事業所一覧!E794</f>
        <v>590-0415</v>
      </c>
      <c r="F8" s="9" t="str">
        <f>事業所一覧!F794</f>
        <v>泉南郡熊取町五門西一丁目１番３号</v>
      </c>
      <c r="G8" s="9" t="str">
        <f>事業所一覧!G794</f>
        <v>合同会社Ｎ．Ｉ．Ｌａｂ</v>
      </c>
      <c r="H8" s="10" t="str">
        <f>事業所一覧!H794</f>
        <v>☆</v>
      </c>
      <c r="I8" s="10">
        <f>事業所一覧!I794</f>
        <v>5</v>
      </c>
      <c r="J8" s="10">
        <f>事業所一覧!J794</f>
        <v>0</v>
      </c>
      <c r="K8" s="10" t="str">
        <f>事業所一覧!K794</f>
        <v>☆</v>
      </c>
      <c r="L8" s="10">
        <f>事業所一覧!L794</f>
        <v>5</v>
      </c>
      <c r="M8" s="10">
        <f>事業所一覧!M794</f>
        <v>0</v>
      </c>
      <c r="N8" s="10"/>
    </row>
    <row r="9" spans="1:53" ht="30" customHeight="1" x14ac:dyDescent="0.2">
      <c r="A9" s="10" t="str">
        <f>事業所一覧!A795</f>
        <v>2751220191</v>
      </c>
      <c r="B9" s="9" t="str">
        <f>事業所一覧!B795</f>
        <v>放課後等デイサービス　まなびの森</v>
      </c>
      <c r="C9" s="10" t="str">
        <f>事業所一覧!C795</f>
        <v>072-487-5188</v>
      </c>
      <c r="D9" s="10" t="str">
        <f>事業所一覧!D795</f>
        <v>072-486-8428</v>
      </c>
      <c r="E9" s="10" t="str">
        <f>事業所一覧!E795</f>
        <v>590-0457</v>
      </c>
      <c r="F9" s="9" t="str">
        <f>事業所一覧!F795</f>
        <v>泉南郡熊取町朝代東一丁目６番８号</v>
      </c>
      <c r="G9" s="9" t="str">
        <f>事業所一覧!G795</f>
        <v>一般社団法人凪</v>
      </c>
      <c r="H9" s="10" t="str">
        <f>事業所一覧!H795</f>
        <v>●</v>
      </c>
      <c r="I9" s="10">
        <f>事業所一覧!I795</f>
        <v>10</v>
      </c>
      <c r="J9" s="10">
        <f>事業所一覧!J795</f>
        <v>0</v>
      </c>
      <c r="K9" s="10" t="str">
        <f>事業所一覧!K795</f>
        <v>●</v>
      </c>
      <c r="L9" s="10">
        <f>事業所一覧!L795</f>
        <v>10</v>
      </c>
      <c r="M9" s="10">
        <f>事業所一覧!M795</f>
        <v>0</v>
      </c>
      <c r="N9" s="10"/>
    </row>
    <row r="10" spans="1:53" ht="30" customHeight="1" x14ac:dyDescent="0.2">
      <c r="A10" s="10" t="str">
        <f>事業所一覧!A796</f>
        <v>2751220167</v>
      </c>
      <c r="B10" s="9" t="str">
        <f>事業所一覧!B796</f>
        <v>児童発達支援・放課後等デイサービスふぉんたーな</v>
      </c>
      <c r="C10" s="10" t="str">
        <f>事業所一覧!C796</f>
        <v>090-6557-7196</v>
      </c>
      <c r="D10" s="10">
        <f>事業所一覧!D796</f>
        <v>0</v>
      </c>
      <c r="E10" s="10" t="str">
        <f>事業所一覧!E796</f>
        <v>590-0402</v>
      </c>
      <c r="F10" s="9" t="str">
        <f>事業所一覧!F796</f>
        <v>泉南郡熊取町大久保北二丁目20番４号</v>
      </c>
      <c r="G10" s="9" t="str">
        <f>事業所一覧!G796</f>
        <v>一般社団法人あぼかど</v>
      </c>
      <c r="H10" s="10" t="str">
        <f>事業所一覧!H796</f>
        <v>●</v>
      </c>
      <c r="I10" s="10">
        <f>事業所一覧!I796</f>
        <v>10</v>
      </c>
      <c r="J10" s="10">
        <f>事業所一覧!J796</f>
        <v>0</v>
      </c>
      <c r="K10" s="10" t="str">
        <f>事業所一覧!K796</f>
        <v>●</v>
      </c>
      <c r="L10" s="10">
        <f>事業所一覧!L796</f>
        <v>10</v>
      </c>
      <c r="M10" s="10" t="str">
        <f>事業所一覧!M796</f>
        <v>●</v>
      </c>
      <c r="N10" s="10"/>
    </row>
    <row r="11" spans="1:53" ht="30" customHeight="1" x14ac:dyDescent="0.2">
      <c r="A11" s="10" t="str">
        <f>事業所一覧!A797</f>
        <v>2751220175</v>
      </c>
      <c r="B11" s="9" t="str">
        <f>事業所一覧!B797</f>
        <v>風さんＮＩＣＯ</v>
      </c>
      <c r="C11" s="10" t="str">
        <f>事業所一覧!C797</f>
        <v>072-468-7725</v>
      </c>
      <c r="D11" s="10" t="str">
        <f>事業所一覧!D797</f>
        <v>072-468-7726</v>
      </c>
      <c r="E11" s="10" t="str">
        <f>事業所一覧!E797</f>
        <v>590-0415</v>
      </c>
      <c r="F11" s="9" t="str">
        <f>事業所一覧!F797</f>
        <v>泉南郡熊取町五門西一丁目２番６号</v>
      </c>
      <c r="G11" s="9" t="str">
        <f>事業所一覧!G797</f>
        <v>株式会社Ｖｉｅｎｔｏ</v>
      </c>
      <c r="H11" s="10">
        <f>事業所一覧!H797</f>
        <v>0</v>
      </c>
      <c r="I11" s="10">
        <f>事業所一覧!I797</f>
        <v>0</v>
      </c>
      <c r="J11" s="10">
        <f>事業所一覧!J797</f>
        <v>0</v>
      </c>
      <c r="K11" s="10" t="str">
        <f>事業所一覧!K797</f>
        <v>●</v>
      </c>
      <c r="L11" s="10">
        <f>事業所一覧!L797</f>
        <v>10</v>
      </c>
      <c r="M11" s="10" t="str">
        <f>事業所一覧!M797</f>
        <v>●</v>
      </c>
      <c r="N11" s="10"/>
    </row>
    <row r="12" spans="1:53" ht="30" customHeight="1" x14ac:dyDescent="0.2">
      <c r="A12" s="10" t="str">
        <f>事業所一覧!A798</f>
        <v>2751220209</v>
      </c>
      <c r="B12" s="9" t="str">
        <f>事業所一覧!B798</f>
        <v>寺子屋ナビ</v>
      </c>
      <c r="C12" s="10" t="str">
        <f>事業所一覧!C798</f>
        <v>070-9031-7739</v>
      </c>
      <c r="D12" s="10">
        <f>事業所一覧!D798</f>
        <v>0</v>
      </c>
      <c r="E12" s="10" t="str">
        <f>事業所一覧!E798</f>
        <v>590-0432</v>
      </c>
      <c r="F12" s="9" t="str">
        <f>事業所一覧!F798</f>
        <v>泉南郡熊取町小垣内一丁目11番８号105</v>
      </c>
      <c r="G12" s="9" t="str">
        <f>事業所一覧!G798</f>
        <v>株式会社寺子屋</v>
      </c>
      <c r="H12" s="10">
        <f>事業所一覧!H798</f>
        <v>0</v>
      </c>
      <c r="I12" s="10">
        <f>事業所一覧!I798</f>
        <v>0</v>
      </c>
      <c r="J12" s="10">
        <f>事業所一覧!J798</f>
        <v>0</v>
      </c>
      <c r="K12" s="10">
        <f>事業所一覧!K798</f>
        <v>0</v>
      </c>
      <c r="L12" s="10">
        <f>事業所一覧!L798</f>
        <v>0</v>
      </c>
      <c r="M12" s="10" t="str">
        <f>事業所一覧!M798</f>
        <v>●</v>
      </c>
      <c r="N12" s="10"/>
    </row>
    <row r="13" spans="1:53" ht="30" customHeight="1" x14ac:dyDescent="0.2">
      <c r="A13" s="10" t="str">
        <f>事業所一覧!A799</f>
        <v>2751220217</v>
      </c>
      <c r="B13" s="9" t="str">
        <f>事業所一覧!B799</f>
        <v>リハこどもデイ　ミント</v>
      </c>
      <c r="C13" s="10" t="str">
        <f>事業所一覧!C799</f>
        <v>０７２－４７９－７１８１</v>
      </c>
      <c r="D13" s="10" t="str">
        <f>事業所一覧!D799</f>
        <v>０７２－４７９－７１７１</v>
      </c>
      <c r="E13" s="10" t="str">
        <f>事業所一覧!E799</f>
        <v>590-0432</v>
      </c>
      <c r="F13" s="9" t="str">
        <f>事業所一覧!F799</f>
        <v>泉南郡熊取町小垣内二丁目830番地１</v>
      </c>
      <c r="G13" s="9" t="str">
        <f>事業所一覧!G799</f>
        <v>社会福祉法人のぼり藤</v>
      </c>
      <c r="H13" s="10" t="str">
        <f>事業所一覧!H799</f>
        <v>●</v>
      </c>
      <c r="I13" s="10">
        <f>事業所一覧!I799</f>
        <v>10</v>
      </c>
      <c r="J13" s="10">
        <f>事業所一覧!J799</f>
        <v>0</v>
      </c>
      <c r="K13" s="10" t="str">
        <f>事業所一覧!K799</f>
        <v>●</v>
      </c>
      <c r="L13" s="10">
        <f>事業所一覧!L799</f>
        <v>10</v>
      </c>
      <c r="M13" s="10">
        <f>事業所一覧!M799</f>
        <v>0</v>
      </c>
      <c r="N13" s="10"/>
    </row>
    <row r="14" spans="1:53" ht="30" customHeight="1" x14ac:dyDescent="0.2">
      <c r="A14" s="10" t="str">
        <f>事業所一覧!A800</f>
        <v>2751220225</v>
      </c>
      <c r="B14" s="9" t="str">
        <f>事業所一覧!B800</f>
        <v>放課後等デイサービス　ほっぷ</v>
      </c>
      <c r="C14" s="10" t="str">
        <f>事業所一覧!C800</f>
        <v>072-424-3109</v>
      </c>
      <c r="D14" s="10">
        <f>事業所一覧!D800</f>
        <v>0</v>
      </c>
      <c r="E14" s="10" t="str">
        <f>事業所一覧!E800</f>
        <v>590-0472</v>
      </c>
      <c r="F14" s="9" t="str">
        <f>事業所一覧!F800</f>
        <v>泉南郡熊取町七山西1668－７</v>
      </c>
      <c r="G14" s="9" t="str">
        <f>事業所一覧!G800</f>
        <v>株式会社ＨＹｃｏｒｐ</v>
      </c>
      <c r="H14" s="10">
        <f>事業所一覧!H800</f>
        <v>0</v>
      </c>
      <c r="I14" s="10">
        <f>事業所一覧!I800</f>
        <v>0</v>
      </c>
      <c r="J14" s="10">
        <f>事業所一覧!J800</f>
        <v>0</v>
      </c>
      <c r="K14" s="10" t="str">
        <f>事業所一覧!K800</f>
        <v>●</v>
      </c>
      <c r="L14" s="10">
        <f>事業所一覧!L800</f>
        <v>10</v>
      </c>
      <c r="M14" s="10">
        <f>事業所一覧!M800</f>
        <v>0</v>
      </c>
      <c r="N14" s="10"/>
    </row>
    <row r="15" spans="1:53" ht="30" customHeight="1" x14ac:dyDescent="0.2">
      <c r="A15" s="10">
        <f>事業所一覧!A801</f>
        <v>2751220233</v>
      </c>
      <c r="B15" s="9" t="str">
        <f>事業所一覧!B801</f>
        <v>児童発達支援・放課後等デイサービス　あむる</v>
      </c>
      <c r="C15" s="10" t="str">
        <f>事業所一覧!C801</f>
        <v>072-447-5620</v>
      </c>
      <c r="D15" s="10" t="str">
        <f>事業所一覧!D801</f>
        <v>-</v>
      </c>
      <c r="E15" s="10" t="str">
        <f>事業所一覧!E801</f>
        <v>590-0403</v>
      </c>
      <c r="F15" s="9" t="str">
        <f>事業所一覧!F801</f>
        <v>泉南郡熊取町大久保中四丁目９番７号</v>
      </c>
      <c r="G15" s="9" t="str">
        <f>事業所一覧!G801</f>
        <v>株式会社アサヒ</v>
      </c>
      <c r="H15" s="10" t="str">
        <f>事業所一覧!H801</f>
        <v>●</v>
      </c>
      <c r="I15" s="10">
        <f>事業所一覧!I801</f>
        <v>10</v>
      </c>
      <c r="J15" s="10">
        <f>事業所一覧!J801</f>
        <v>0</v>
      </c>
      <c r="K15" s="10" t="str">
        <f>事業所一覧!K801</f>
        <v>●</v>
      </c>
      <c r="L15" s="10">
        <f>事業所一覧!L801</f>
        <v>10</v>
      </c>
      <c r="M15" s="10">
        <f>事業所一覧!M801</f>
        <v>0</v>
      </c>
      <c r="N15" s="10"/>
    </row>
    <row r="16" spans="1:53" ht="30" customHeight="1" x14ac:dyDescent="0.2">
      <c r="A16" s="10">
        <f>事業所一覧!A802</f>
        <v>2751220241</v>
      </c>
      <c r="B16" s="9" t="str">
        <f>事業所一覧!B802</f>
        <v>まいるーむ放課後こども教室　チャレンジ</v>
      </c>
      <c r="C16" s="10" t="str">
        <f>事業所一覧!C802</f>
        <v>072-493-2995</v>
      </c>
      <c r="D16" s="10" t="str">
        <f>事業所一覧!D802</f>
        <v>072-493-2995</v>
      </c>
      <c r="E16" s="10" t="str">
        <f>事業所一覧!E802</f>
        <v>590-0412</v>
      </c>
      <c r="F16" s="9" t="str">
        <f>事業所一覧!F802</f>
        <v>泉南郡熊取町紺屋二丁目21番15号１階２階</v>
      </c>
      <c r="G16" s="9" t="str">
        <f>事業所一覧!G802</f>
        <v>株式会社ＷｉｌｌＳｔａｎｄ</v>
      </c>
      <c r="H16" s="10" t="str">
        <f>事業所一覧!H802</f>
        <v>●</v>
      </c>
      <c r="I16" s="10">
        <f>事業所一覧!I802</f>
        <v>10</v>
      </c>
      <c r="J16" s="10">
        <f>事業所一覧!J802</f>
        <v>0</v>
      </c>
      <c r="K16" s="10" t="str">
        <f>事業所一覧!K802</f>
        <v>●</v>
      </c>
      <c r="L16" s="10">
        <f>事業所一覧!L802</f>
        <v>10</v>
      </c>
      <c r="M16" s="10">
        <f>事業所一覧!M802</f>
        <v>0</v>
      </c>
      <c r="N16" s="10"/>
    </row>
    <row r="17" spans="1:53" ht="30" customHeight="1" x14ac:dyDescent="0.2">
      <c r="A17" s="18"/>
      <c r="B17" s="20"/>
      <c r="C17" s="18"/>
      <c r="D17" s="18"/>
      <c r="E17" s="18"/>
      <c r="F17" s="20"/>
      <c r="G17" s="20"/>
      <c r="H17" s="18"/>
      <c r="I17" s="18"/>
      <c r="J17" s="18"/>
      <c r="K17" s="18"/>
      <c r="L17" s="18"/>
      <c r="M17" s="18"/>
      <c r="N17" s="18"/>
    </row>
    <row r="18" spans="1:53" ht="30" customHeight="1" x14ac:dyDescent="0.2">
      <c r="A18" s="2" t="s">
        <v>117</v>
      </c>
      <c r="C18" s="3"/>
      <c r="D18" s="3"/>
      <c r="N18" s="13" t="s">
        <v>86</v>
      </c>
      <c r="Q18" s="6"/>
    </row>
    <row r="19" spans="1:53" ht="30" customHeight="1" x14ac:dyDescent="0.2">
      <c r="A19" s="7"/>
      <c r="B19" s="6"/>
      <c r="C19" s="6"/>
      <c r="D19" s="6"/>
      <c r="E19" s="7"/>
      <c r="F19" s="6"/>
      <c r="H19" s="143" t="s">
        <v>229</v>
      </c>
      <c r="I19" s="143"/>
      <c r="J19" s="143"/>
      <c r="K19" s="143"/>
      <c r="L19" s="143"/>
      <c r="M19" s="144"/>
      <c r="N19" s="14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</row>
    <row r="20" spans="1:53" s="7" customFormat="1" ht="30" customHeight="1" x14ac:dyDescent="0.2">
      <c r="A20" s="8" t="s">
        <v>28</v>
      </c>
      <c r="B20" s="8" t="s">
        <v>0</v>
      </c>
      <c r="C20" s="8" t="s">
        <v>32</v>
      </c>
      <c r="D20" s="8" t="s">
        <v>31</v>
      </c>
      <c r="E20" s="8" t="s">
        <v>30</v>
      </c>
      <c r="F20" s="8" t="s">
        <v>29</v>
      </c>
      <c r="G20" s="11" t="s">
        <v>33</v>
      </c>
      <c r="H20" s="8" t="s">
        <v>1</v>
      </c>
      <c r="I20" s="8" t="s">
        <v>1299</v>
      </c>
      <c r="J20" s="8" t="s">
        <v>1366</v>
      </c>
      <c r="K20" s="8" t="s">
        <v>2</v>
      </c>
      <c r="L20" s="8" t="s">
        <v>1299</v>
      </c>
      <c r="M20" s="8" t="s">
        <v>3</v>
      </c>
      <c r="N20" s="8" t="s">
        <v>88</v>
      </c>
    </row>
    <row r="21" spans="1:53" ht="30" customHeight="1" x14ac:dyDescent="0.2">
      <c r="A21" s="8">
        <f>事業所一覧!A804</f>
        <v>2751220043</v>
      </c>
      <c r="B21" s="15" t="str">
        <f>事業所一覧!B804</f>
        <v>たじりこころ園</v>
      </c>
      <c r="C21" s="15" t="str">
        <f>事業所一覧!C804</f>
        <v>070-1070-7060</v>
      </c>
      <c r="D21" s="15" t="str">
        <f>事業所一覧!D804</f>
        <v>-</v>
      </c>
      <c r="E21" s="15" t="str">
        <f>事業所一覧!E804</f>
        <v>598-0091</v>
      </c>
      <c r="F21" s="15" t="str">
        <f>事業所一覧!F804</f>
        <v>泉南郡田尻町嘉祥寺432-2　たじりエンゼル２階</v>
      </c>
      <c r="G21" s="15" t="str">
        <f>事業所一覧!G804</f>
        <v>特定非営利活動法人地域福祉創造協会ウインク</v>
      </c>
      <c r="H21" s="8" t="str">
        <f>事業所一覧!H804</f>
        <v>●</v>
      </c>
      <c r="I21" s="8">
        <f>事業所一覧!I804</f>
        <v>10</v>
      </c>
      <c r="J21" s="8">
        <f>事業所一覧!J804</f>
        <v>0</v>
      </c>
      <c r="K21" s="8" t="str">
        <f>事業所一覧!K804</f>
        <v>●</v>
      </c>
      <c r="L21" s="8">
        <f>事業所一覧!L804</f>
        <v>10</v>
      </c>
      <c r="M21" s="8" t="str">
        <f>事業所一覧!M804</f>
        <v>●</v>
      </c>
      <c r="N21" s="15">
        <f>事業所一覧!N804</f>
        <v>0</v>
      </c>
    </row>
    <row r="22" spans="1:53" ht="30" customHeight="1" x14ac:dyDescent="0.2">
      <c r="A22" s="18"/>
      <c r="B22" s="20"/>
      <c r="C22" s="18"/>
      <c r="D22" s="18"/>
      <c r="E22" s="18"/>
      <c r="F22" s="20"/>
      <c r="G22" s="20"/>
      <c r="H22" s="18"/>
      <c r="I22" s="18"/>
      <c r="J22" s="18"/>
      <c r="K22" s="18"/>
      <c r="L22" s="18"/>
      <c r="M22" s="18"/>
      <c r="N22" s="18"/>
    </row>
    <row r="23" spans="1:53" ht="30" customHeight="1" x14ac:dyDescent="0.2">
      <c r="A23" s="18"/>
      <c r="B23" s="20"/>
      <c r="C23" s="18"/>
      <c r="D23" s="18"/>
      <c r="E23" s="18"/>
      <c r="F23" s="20"/>
      <c r="G23" s="20"/>
      <c r="H23" s="18"/>
      <c r="I23" s="18"/>
      <c r="J23" s="18"/>
      <c r="K23" s="18"/>
      <c r="L23" s="18"/>
      <c r="M23" s="18"/>
      <c r="N23" s="18"/>
    </row>
    <row r="24" spans="1:53" ht="30" customHeight="1" x14ac:dyDescent="0.2">
      <c r="A24" s="2" t="s">
        <v>118</v>
      </c>
      <c r="C24" s="3"/>
      <c r="D24" s="3"/>
      <c r="N24" s="13" t="s">
        <v>86</v>
      </c>
      <c r="Q24" s="6"/>
    </row>
    <row r="25" spans="1:53" ht="30" customHeight="1" x14ac:dyDescent="0.2">
      <c r="A25" s="7"/>
      <c r="B25" s="6"/>
      <c r="C25" s="6"/>
      <c r="D25" s="6"/>
      <c r="E25" s="7"/>
      <c r="F25" s="6"/>
      <c r="H25" s="143" t="s">
        <v>229</v>
      </c>
      <c r="I25" s="143"/>
      <c r="J25" s="143"/>
      <c r="K25" s="143"/>
      <c r="L25" s="143"/>
      <c r="M25" s="144"/>
      <c r="N25" s="14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</row>
    <row r="26" spans="1:53" s="7" customFormat="1" ht="30" customHeight="1" x14ac:dyDescent="0.2">
      <c r="A26" s="8" t="s">
        <v>28</v>
      </c>
      <c r="B26" s="8" t="s">
        <v>0</v>
      </c>
      <c r="C26" s="8" t="s">
        <v>32</v>
      </c>
      <c r="D26" s="8" t="s">
        <v>31</v>
      </c>
      <c r="E26" s="8" t="s">
        <v>30</v>
      </c>
      <c r="F26" s="8" t="s">
        <v>29</v>
      </c>
      <c r="G26" s="11" t="s">
        <v>33</v>
      </c>
      <c r="H26" s="8" t="s">
        <v>1</v>
      </c>
      <c r="I26" s="8" t="s">
        <v>1299</v>
      </c>
      <c r="J26" s="8" t="s">
        <v>1366</v>
      </c>
      <c r="K26" s="8" t="s">
        <v>2</v>
      </c>
      <c r="L26" s="8" t="s">
        <v>1299</v>
      </c>
      <c r="M26" s="8" t="s">
        <v>3</v>
      </c>
      <c r="N26" s="8" t="s">
        <v>88</v>
      </c>
    </row>
    <row r="27" spans="1:53" ht="30" customHeight="1" x14ac:dyDescent="0.2">
      <c r="A27" s="10" t="str">
        <f>事業所一覧!A805</f>
        <v>2751220183</v>
      </c>
      <c r="B27" s="9" t="str">
        <f>事業所一覧!B805</f>
        <v>かっかキッズ　みさき</v>
      </c>
      <c r="C27" s="10" t="str">
        <f>事業所一覧!C805</f>
        <v>072-425-7254</v>
      </c>
      <c r="D27" s="10" t="str">
        <f>事業所一覧!D805</f>
        <v>072-425-4636</v>
      </c>
      <c r="E27" s="10" t="str">
        <f>事業所一覧!E805</f>
        <v>599-0311</v>
      </c>
      <c r="F27" s="9" t="str">
        <f>事業所一覧!F805</f>
        <v>泉南郡岬町多奈川谷川1744</v>
      </c>
      <c r="G27" s="9" t="str">
        <f>事業所一覧!G805</f>
        <v>株式会社ひだまりかっか</v>
      </c>
      <c r="H27" s="10" t="str">
        <f>事業所一覧!H805</f>
        <v>●</v>
      </c>
      <c r="I27" s="10">
        <f>事業所一覧!I805</f>
        <v>10</v>
      </c>
      <c r="J27" s="10">
        <f>事業所一覧!J805</f>
        <v>0</v>
      </c>
      <c r="K27" s="10" t="str">
        <f>事業所一覧!K805</f>
        <v>●</v>
      </c>
      <c r="L27" s="10">
        <f>事業所一覧!L805</f>
        <v>10</v>
      </c>
      <c r="M27" s="10" t="str">
        <f>事業所一覧!M805</f>
        <v>●</v>
      </c>
      <c r="N27" s="10">
        <f>事業所一覧!N805</f>
        <v>0</v>
      </c>
    </row>
  </sheetData>
  <mergeCells count="3">
    <mergeCell ref="H2:N2"/>
    <mergeCell ref="H19:N19"/>
    <mergeCell ref="H25:N25"/>
  </mergeCells>
  <phoneticPr fontId="2"/>
  <conditionalFormatting sqref="K1:N1 A1:J3 O1:IV4 K3:N4 A4:I4 J4:J7 M5:IV6 I5:I7 A5:H8 K5:L8 O7:IV7 M7:N8 I8:J8 O8:XFD17 A9:N17 A22:XFD23 A27:XFD65540">
    <cfRule type="cellIs" dxfId="12" priority="14" stopIfTrue="1" operator="equal">
      <formula>0</formula>
    </cfRule>
  </conditionalFormatting>
  <conditionalFormatting sqref="K18:N18 A18:J20 O18:IV21 K20:N20 A21:N21">
    <cfRule type="cellIs" dxfId="11" priority="4" stopIfTrue="1" operator="equal">
      <formula>0</formula>
    </cfRule>
  </conditionalFormatting>
  <conditionalFormatting sqref="K24:N24 A24:J26 O24:IV26 K26:N26">
    <cfRule type="cellIs" dxfId="10" priority="3" stopIfTrue="1" operator="equal">
      <formula>0</formula>
    </cfRule>
  </conditionalFormatting>
  <hyperlinks>
    <hyperlink ref="N1" location="市町村一覧!A1" display="市町村一覧に戻る" xr:uid="{00000000-0004-0000-1B00-000000000000}"/>
    <hyperlink ref="N24" location="市町村一覧!A1" display="市町村一覧に戻る" xr:uid="{00000000-0004-0000-1B00-000002000000}"/>
    <hyperlink ref="N18" location="市町村一覧!A1" display="市町村一覧に戻る" xr:uid="{00000000-0004-0000-1B00-000001000000}"/>
  </hyperlinks>
  <pageMargins left="0.25" right="0.25" top="0.75" bottom="0.75" header="0.3" footer="0.3"/>
  <pageSetup paperSize="9" scale="50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5" tint="0.79998168889431442"/>
  </sheetPr>
  <dimension ref="A1:BA9"/>
  <sheetViews>
    <sheetView zoomScale="70" zoomScaleNormal="70" workbookViewId="0"/>
  </sheetViews>
  <sheetFormatPr defaultColWidth="9" defaultRowHeight="30" customHeight="1" x14ac:dyDescent="0.2"/>
  <cols>
    <col min="1" max="1" width="20.6640625" style="3" customWidth="1"/>
    <col min="2" max="2" width="50.6640625" style="3" customWidth="1"/>
    <col min="3" max="4" width="20.6640625" style="3" customWidth="1"/>
    <col min="5" max="5" width="13" style="3" bestFit="1" customWidth="1"/>
    <col min="6" max="6" width="63.6640625" style="3" customWidth="1"/>
    <col min="7" max="7" width="41.44140625" style="3" customWidth="1"/>
    <col min="8" max="13" width="5.6640625" style="3" customWidth="1"/>
    <col min="14" max="14" width="28.6640625" style="6" customWidth="1"/>
    <col min="15" max="16384" width="9" style="3"/>
  </cols>
  <sheetData>
    <row r="1" spans="1:53" ht="30" customHeight="1" x14ac:dyDescent="0.2">
      <c r="A1" s="2" t="s">
        <v>115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6" t="s">
        <v>86</v>
      </c>
      <c r="O1" s="4"/>
      <c r="P1" s="4"/>
      <c r="Q1" s="7"/>
      <c r="R1" s="4"/>
      <c r="S1" s="4"/>
      <c r="T1" s="4"/>
      <c r="U1" s="4"/>
      <c r="V1" s="4"/>
      <c r="W1" s="4"/>
    </row>
    <row r="2" spans="1:53" ht="30" customHeight="1" x14ac:dyDescent="0.2">
      <c r="A2" s="7"/>
      <c r="B2" s="7"/>
      <c r="C2" s="7"/>
      <c r="D2" s="7"/>
      <c r="E2" s="7"/>
      <c r="F2" s="7"/>
      <c r="G2" s="4"/>
      <c r="H2" s="144" t="s">
        <v>229</v>
      </c>
      <c r="I2" s="144"/>
      <c r="J2" s="144"/>
      <c r="K2" s="144"/>
      <c r="L2" s="144"/>
      <c r="M2" s="144"/>
      <c r="N2" s="14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1299</v>
      </c>
      <c r="J3" s="8" t="s">
        <v>1366</v>
      </c>
      <c r="K3" s="8" t="s">
        <v>2</v>
      </c>
      <c r="L3" s="8" t="s">
        <v>1299</v>
      </c>
      <c r="M3" s="8" t="s">
        <v>3</v>
      </c>
      <c r="N3" s="8" t="s">
        <v>88</v>
      </c>
    </row>
    <row r="4" spans="1:53" ht="30" customHeight="1" x14ac:dyDescent="0.2">
      <c r="A4" s="12">
        <f>事業所一覧!A806</f>
        <v>2755400013</v>
      </c>
      <c r="B4" s="12" t="str">
        <f>事業所一覧!B806</f>
        <v>リハこどもデイアイビー</v>
      </c>
      <c r="C4" s="12" t="str">
        <f>事業所一覧!C806</f>
        <v>0725-90-6123</v>
      </c>
      <c r="D4" s="12" t="str">
        <f>事業所一覧!D806</f>
        <v>0725-90-6124</v>
      </c>
      <c r="E4" s="15" t="str">
        <f>事業所一覧!E806</f>
        <v>595-0804</v>
      </c>
      <c r="F4" s="12" t="str">
        <f>事業所一覧!F806</f>
        <v>泉北郡忠岡町馬瀬一丁目１番８号</v>
      </c>
      <c r="G4" s="12" t="str">
        <f>事業所一覧!G806</f>
        <v>株式会社グランドアイビー</v>
      </c>
      <c r="H4" s="11" t="str">
        <f>事業所一覧!H806</f>
        <v>●</v>
      </c>
      <c r="I4" s="11">
        <f>事業所一覧!I806</f>
        <v>10</v>
      </c>
      <c r="J4" s="11">
        <f>事業所一覧!J806</f>
        <v>0</v>
      </c>
      <c r="K4" s="11" t="str">
        <f>事業所一覧!K806</f>
        <v>●</v>
      </c>
      <c r="L4" s="11">
        <f>事業所一覧!L806</f>
        <v>10</v>
      </c>
      <c r="M4" s="11">
        <f>事業所一覧!M806</f>
        <v>0</v>
      </c>
      <c r="N4" s="12">
        <f>事業所一覧!N806</f>
        <v>0</v>
      </c>
    </row>
    <row r="5" spans="1:53" ht="30" customHeight="1" x14ac:dyDescent="0.2">
      <c r="A5" s="12">
        <f>事業所一覧!A807</f>
        <v>2755400021</v>
      </c>
      <c r="B5" s="12" t="str">
        <f>事業所一覧!B807</f>
        <v>こどもデイサービスハニーコスモス</v>
      </c>
      <c r="C5" s="12" t="str">
        <f>事業所一覧!C807</f>
        <v>0725-20-6173</v>
      </c>
      <c r="D5" s="12" t="str">
        <f>事業所一覧!D807</f>
        <v>0725-20-6173</v>
      </c>
      <c r="E5" s="15" t="str">
        <f>事業所一覧!E807</f>
        <v>595-0812</v>
      </c>
      <c r="F5" s="12" t="str">
        <f>事業所一覧!F807</f>
        <v>泉北郡忠岡町忠岡中一丁目10番４号</v>
      </c>
      <c r="G5" s="12" t="str">
        <f>事業所一覧!G807</f>
        <v>株式会社足利塾</v>
      </c>
      <c r="H5" s="11" t="str">
        <f>事業所一覧!H807</f>
        <v>●</v>
      </c>
      <c r="I5" s="11">
        <f>事業所一覧!I807</f>
        <v>10</v>
      </c>
      <c r="J5" s="11">
        <f>事業所一覧!J807</f>
        <v>0</v>
      </c>
      <c r="K5" s="11" t="str">
        <f>事業所一覧!K807</f>
        <v>●</v>
      </c>
      <c r="L5" s="11">
        <f>事業所一覧!L807</f>
        <v>10</v>
      </c>
      <c r="M5" s="11">
        <f>事業所一覧!M807</f>
        <v>0</v>
      </c>
      <c r="N5" s="12">
        <f>事業所一覧!N807</f>
        <v>0</v>
      </c>
    </row>
    <row r="6" spans="1:53" ht="30" customHeight="1" x14ac:dyDescent="0.2">
      <c r="A6" s="12">
        <f>事業所一覧!A808</f>
        <v>2755400039</v>
      </c>
      <c r="B6" s="12" t="str">
        <f>事業所一覧!B808</f>
        <v>リハこどもデイ　メイフラワー</v>
      </c>
      <c r="C6" s="12" t="str">
        <f>事業所一覧!C808</f>
        <v>0725-21-3336</v>
      </c>
      <c r="D6" s="12" t="str">
        <f>事業所一覧!D808</f>
        <v>0725-21-3337</v>
      </c>
      <c r="E6" s="15" t="str">
        <f>事業所一覧!E808</f>
        <v>595-0804</v>
      </c>
      <c r="F6" s="12" t="str">
        <f>事業所一覧!F808</f>
        <v>泉北郡忠岡町馬瀬三丁目２番５号１階・２階（203号室）</v>
      </c>
      <c r="G6" s="12" t="str">
        <f>事業所一覧!G808</f>
        <v>株式会社グランドアイビー</v>
      </c>
      <c r="H6" s="11" t="str">
        <f>事業所一覧!H808</f>
        <v>●</v>
      </c>
      <c r="I6" s="11">
        <f>事業所一覧!I808</f>
        <v>10</v>
      </c>
      <c r="J6" s="11">
        <f>事業所一覧!J808</f>
        <v>0</v>
      </c>
      <c r="K6" s="11" t="str">
        <f>事業所一覧!K808</f>
        <v>●</v>
      </c>
      <c r="L6" s="11">
        <f>事業所一覧!L808</f>
        <v>10</v>
      </c>
      <c r="M6" s="11">
        <f>事業所一覧!M808</f>
        <v>0</v>
      </c>
      <c r="N6" s="12">
        <f>事業所一覧!N808</f>
        <v>0</v>
      </c>
    </row>
    <row r="7" spans="1:53" ht="30" customHeight="1" x14ac:dyDescent="0.2">
      <c r="A7" s="12">
        <f>事業所一覧!A809</f>
        <v>2755400047</v>
      </c>
      <c r="B7" s="12" t="str">
        <f>事業所一覧!B809</f>
        <v>こどもデイサービスアレ・オリヴィエ</v>
      </c>
      <c r="C7" s="12" t="str">
        <f>事業所一覧!C809</f>
        <v>0725-30-2941</v>
      </c>
      <c r="D7" s="12" t="str">
        <f>事業所一覧!D809</f>
        <v>0725-30-2941</v>
      </c>
      <c r="E7" s="15" t="str">
        <f>事業所一覧!E809</f>
        <v>595-0813</v>
      </c>
      <c r="F7" s="12" t="str">
        <f>事業所一覧!F809</f>
        <v>泉北郡忠岡町忠岡南一丁目４番８号</v>
      </c>
      <c r="G7" s="12" t="str">
        <f>事業所一覧!G809</f>
        <v>株式会社足利塾</v>
      </c>
      <c r="H7" s="11" t="str">
        <f>事業所一覧!H809</f>
        <v>●</v>
      </c>
      <c r="I7" s="11">
        <f>事業所一覧!I809</f>
        <v>10</v>
      </c>
      <c r="J7" s="11">
        <f>事業所一覧!J809</f>
        <v>0</v>
      </c>
      <c r="K7" s="11" t="str">
        <f>事業所一覧!K809</f>
        <v>●</v>
      </c>
      <c r="L7" s="11">
        <f>事業所一覧!L809</f>
        <v>10</v>
      </c>
      <c r="M7" s="11">
        <f>事業所一覧!M809</f>
        <v>0</v>
      </c>
      <c r="N7" s="12">
        <f>事業所一覧!N809</f>
        <v>0</v>
      </c>
    </row>
    <row r="8" spans="1:53" ht="30" customHeight="1" x14ac:dyDescent="0.2">
      <c r="A8" s="12">
        <f>事業所一覧!A810</f>
        <v>2755400062</v>
      </c>
      <c r="B8" s="12" t="str">
        <f>事業所一覧!B810</f>
        <v>リハこどもデイ　フクシア</v>
      </c>
      <c r="C8" s="12" t="str">
        <f>事業所一覧!C810</f>
        <v>0725-20-0830</v>
      </c>
      <c r="D8" s="12" t="str">
        <f>事業所一覧!D810</f>
        <v>0725-20-0831</v>
      </c>
      <c r="E8" s="15" t="str">
        <f>事業所一覧!E810</f>
        <v>595-0802</v>
      </c>
      <c r="F8" s="12" t="str">
        <f>事業所一覧!F810</f>
        <v>泉北郡忠岡町高月南三丁目８番37号</v>
      </c>
      <c r="G8" s="12" t="str">
        <f>事業所一覧!G810</f>
        <v>社会福祉法人のぼり藤</v>
      </c>
      <c r="H8" s="11" t="str">
        <f>事業所一覧!H810</f>
        <v>●</v>
      </c>
      <c r="I8" s="11">
        <f>事業所一覧!I810</f>
        <v>10</v>
      </c>
      <c r="J8" s="11">
        <f>事業所一覧!J810</f>
        <v>0</v>
      </c>
      <c r="K8" s="11" t="str">
        <f>事業所一覧!K810</f>
        <v>●</v>
      </c>
      <c r="L8" s="11">
        <f>事業所一覧!L810</f>
        <v>10</v>
      </c>
      <c r="M8" s="11">
        <f>事業所一覧!M810</f>
        <v>0</v>
      </c>
      <c r="N8" s="12">
        <f>事業所一覧!N810</f>
        <v>0</v>
      </c>
    </row>
    <row r="9" spans="1:53" ht="30" customHeight="1" x14ac:dyDescent="0.2">
      <c r="A9" s="12" t="str">
        <f>事業所一覧!A811</f>
        <v>2755400070</v>
      </c>
      <c r="B9" s="12" t="str">
        <f>事業所一覧!B811</f>
        <v>ファーストステップ忠岡</v>
      </c>
      <c r="C9" s="12" t="str">
        <f>事業所一覧!C811</f>
        <v>0725-58-9022</v>
      </c>
      <c r="D9" s="12" t="str">
        <f>事業所一覧!D811</f>
        <v>0725-58-9023</v>
      </c>
      <c r="E9" s="15" t="str">
        <f>事業所一覧!E811</f>
        <v>595-0812</v>
      </c>
      <c r="F9" s="12" t="str">
        <f>事業所一覧!F811</f>
        <v>泉北郡忠岡町忠岡中一丁目11番12号　１階</v>
      </c>
      <c r="G9" s="12" t="str">
        <f>事業所一覧!G811</f>
        <v>株式会社Ｔｈｅ　Ｆｉｒｓｔ</v>
      </c>
      <c r="H9" s="11" t="str">
        <f>事業所一覧!H811</f>
        <v>●</v>
      </c>
      <c r="I9" s="11">
        <f>事業所一覧!I811</f>
        <v>10</v>
      </c>
      <c r="J9" s="11">
        <f>事業所一覧!J811</f>
        <v>0</v>
      </c>
      <c r="K9" s="11">
        <f>事業所一覧!K811</f>
        <v>0</v>
      </c>
      <c r="L9" s="11">
        <f>事業所一覧!L811</f>
        <v>0</v>
      </c>
      <c r="M9" s="11">
        <f>事業所一覧!M811</f>
        <v>0</v>
      </c>
      <c r="N9" s="12">
        <f>事業所一覧!N811</f>
        <v>0</v>
      </c>
    </row>
  </sheetData>
  <mergeCells count="1">
    <mergeCell ref="H2:N2"/>
  </mergeCells>
  <phoneticPr fontId="2"/>
  <conditionalFormatting sqref="A5:H7 K5:IV7">
    <cfRule type="cellIs" dxfId="9" priority="3" stopIfTrue="1" operator="equal">
      <formula>0</formula>
    </cfRule>
  </conditionalFormatting>
  <conditionalFormatting sqref="I7:J7">
    <cfRule type="cellIs" dxfId="8" priority="4" stopIfTrue="1" operator="equal">
      <formula>0</formula>
    </cfRule>
  </conditionalFormatting>
  <conditionalFormatting sqref="K1:N1 A1:J3 O1:IV4 K3:N4 A4:I4 J4:J6 I5:I6 A8:XFD65535">
    <cfRule type="cellIs" dxfId="7" priority="7" stopIfTrue="1" operator="equal">
      <formula>0</formula>
    </cfRule>
  </conditionalFormatting>
  <hyperlinks>
    <hyperlink ref="N1" location="市町村一覧!A1" display="市町村一覧に戻る" xr:uid="{00000000-0004-0000-1C00-000000000000}"/>
  </hyperlinks>
  <pageMargins left="0.25" right="0.25" top="0.75" bottom="0.75" header="0.3" footer="0.3"/>
  <pageSetup paperSize="9" scale="5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5" tint="0.79998168889431442"/>
  </sheetPr>
  <dimension ref="A1:BA22"/>
  <sheetViews>
    <sheetView zoomScale="55" zoomScaleNormal="55" workbookViewId="0"/>
  </sheetViews>
  <sheetFormatPr defaultColWidth="9" defaultRowHeight="30" customHeight="1" x14ac:dyDescent="0.2"/>
  <cols>
    <col min="1" max="1" width="20.6640625" style="3" customWidth="1"/>
    <col min="2" max="2" width="48.44140625" style="3" customWidth="1"/>
    <col min="3" max="4" width="20.6640625" style="3" customWidth="1"/>
    <col min="5" max="5" width="15.109375" style="3" customWidth="1"/>
    <col min="6" max="6" width="52.77734375" style="3" customWidth="1"/>
    <col min="7" max="7" width="40.77734375" style="3" customWidth="1"/>
    <col min="8" max="13" width="5.6640625" style="3" customWidth="1"/>
    <col min="14" max="14" width="28.6640625" style="6" customWidth="1"/>
    <col min="15" max="16384" width="9" style="3"/>
  </cols>
  <sheetData>
    <row r="1" spans="1:53" ht="30" customHeight="1" x14ac:dyDescent="0.2">
      <c r="A1" s="2" t="s">
        <v>119</v>
      </c>
      <c r="N1" s="13" t="s">
        <v>86</v>
      </c>
      <c r="Q1" s="6"/>
    </row>
    <row r="2" spans="1:53" ht="30" customHeight="1" x14ac:dyDescent="0.2">
      <c r="A2" s="7"/>
      <c r="B2" s="6"/>
      <c r="C2" s="6"/>
      <c r="D2" s="6"/>
      <c r="E2" s="7"/>
      <c r="F2" s="6"/>
      <c r="H2" s="143" t="s">
        <v>229</v>
      </c>
      <c r="I2" s="143"/>
      <c r="J2" s="143"/>
      <c r="K2" s="143"/>
      <c r="L2" s="143"/>
      <c r="M2" s="143"/>
      <c r="N2" s="143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7" customFormat="1" ht="30" customHeight="1" x14ac:dyDescent="0.2">
      <c r="A3" s="8" t="s">
        <v>28</v>
      </c>
      <c r="B3" s="8" t="s">
        <v>0</v>
      </c>
      <c r="C3" s="8" t="s">
        <v>32</v>
      </c>
      <c r="D3" s="8" t="s">
        <v>31</v>
      </c>
      <c r="E3" s="8" t="s">
        <v>30</v>
      </c>
      <c r="F3" s="8" t="s">
        <v>29</v>
      </c>
      <c r="G3" s="11" t="s">
        <v>33</v>
      </c>
      <c r="H3" s="8" t="s">
        <v>1</v>
      </c>
      <c r="I3" s="8" t="s">
        <v>1299</v>
      </c>
      <c r="J3" s="8" t="s">
        <v>1366</v>
      </c>
      <c r="K3" s="8" t="s">
        <v>2</v>
      </c>
      <c r="L3" s="8" t="s">
        <v>1299</v>
      </c>
      <c r="M3" s="8" t="s">
        <v>3</v>
      </c>
      <c r="N3" s="8" t="s">
        <v>88</v>
      </c>
    </row>
    <row r="4" spans="1:53" ht="30" customHeight="1" x14ac:dyDescent="0.2">
      <c r="A4" s="10">
        <f>事業所一覧!A812</f>
        <v>2753520010</v>
      </c>
      <c r="B4" s="21" t="str">
        <f>事業所一覧!B812</f>
        <v>デイサービスＧＯＹＡ　きっずくらぶ</v>
      </c>
      <c r="C4" s="21" t="str">
        <f>事業所一覧!C812</f>
        <v>0721-69-6667</v>
      </c>
      <c r="D4" s="21" t="str">
        <f>事業所一覧!D812</f>
        <v>0721-98-3151</v>
      </c>
      <c r="E4" s="21" t="str">
        <f>事業所一覧!E812</f>
        <v>583-0992</v>
      </c>
      <c r="F4" s="21" t="str">
        <f>事業所一覧!F812</f>
        <v>南河内郡太子町山田2652番地の４</v>
      </c>
      <c r="G4" s="21" t="str">
        <f>事業所一覧!G812</f>
        <v>株式会社であい</v>
      </c>
      <c r="H4" s="10">
        <f>事業所一覧!H812</f>
        <v>0</v>
      </c>
      <c r="I4" s="10">
        <f>事業所一覧!I812</f>
        <v>0</v>
      </c>
      <c r="J4" s="10">
        <f>事業所一覧!J812</f>
        <v>0</v>
      </c>
      <c r="K4" s="10" t="str">
        <f>事業所一覧!K812</f>
        <v>●</v>
      </c>
      <c r="L4" s="10">
        <f>事業所一覧!L812</f>
        <v>10</v>
      </c>
      <c r="M4" s="10">
        <f>事業所一覧!M812</f>
        <v>0</v>
      </c>
      <c r="N4" s="21" t="str">
        <f>事業所一覧!N812</f>
        <v>共生型</v>
      </c>
    </row>
    <row r="5" spans="1:53" ht="30" customHeight="1" x14ac:dyDescent="0.2">
      <c r="A5" s="10">
        <f>事業所一覧!A813</f>
        <v>2753580055</v>
      </c>
      <c r="B5" s="21" t="str">
        <f>事業所一覧!B813</f>
        <v>えーる</v>
      </c>
      <c r="C5" s="21" t="str">
        <f>事業所一覧!C813</f>
        <v>0721-98-2201</v>
      </c>
      <c r="D5" s="21" t="str">
        <f>事業所一覧!D813</f>
        <v>0721-98-2210</v>
      </c>
      <c r="E5" s="21" t="str">
        <f>事業所一覧!E813</f>
        <v>583-099１</v>
      </c>
      <c r="F5" s="21" t="str">
        <f>事業所一覧!F813</f>
        <v>南河内郡太子町大字春日103番地の47</v>
      </c>
      <c r="G5" s="21" t="str">
        <f>事業所一覧!G813</f>
        <v>株式会社　雅板金工業</v>
      </c>
      <c r="H5" s="10" t="s">
        <v>3169</v>
      </c>
      <c r="I5" s="10">
        <v>10</v>
      </c>
      <c r="J5" s="10"/>
      <c r="K5" s="10" t="s">
        <v>3169</v>
      </c>
      <c r="L5" s="10">
        <v>10</v>
      </c>
      <c r="M5" s="10"/>
      <c r="N5" s="21"/>
    </row>
    <row r="6" spans="1:53" ht="30" customHeight="1" x14ac:dyDescent="0.2">
      <c r="A6" s="10" t="str">
        <f>事業所一覧!A814</f>
        <v>2753580089</v>
      </c>
      <c r="B6" s="21" t="str">
        <f>事業所一覧!B814</f>
        <v>ふれんど</v>
      </c>
      <c r="C6" s="21" t="str">
        <f>事業所一覧!C814</f>
        <v>０９０－７３４２－８５８４</v>
      </c>
      <c r="D6" s="21">
        <f>事業所一覧!D814</f>
        <v>0</v>
      </c>
      <c r="E6" s="21" t="str">
        <f>事業所一覧!E814</f>
        <v>５８３－０９９１</v>
      </c>
      <c r="F6" s="21" t="str">
        <f>事業所一覧!F814</f>
        <v>南河内郡太子町大字春日230番地２吉田マンション102号室・202号室</v>
      </c>
      <c r="G6" s="21" t="str">
        <f>事業所一覧!G814</f>
        <v>ネクストイノベーション合同会社</v>
      </c>
      <c r="H6" s="10" t="s">
        <v>142</v>
      </c>
      <c r="I6" s="10">
        <v>5</v>
      </c>
      <c r="J6" s="10"/>
      <c r="K6" s="10" t="s">
        <v>142</v>
      </c>
      <c r="L6" s="10">
        <v>5</v>
      </c>
      <c r="M6" s="10"/>
      <c r="N6" s="21"/>
    </row>
    <row r="7" spans="1:53" ht="30" customHeight="1" x14ac:dyDescent="0.2">
      <c r="A7" s="18"/>
      <c r="B7" s="74"/>
      <c r="C7" s="74"/>
      <c r="D7" s="74"/>
      <c r="E7" s="74"/>
      <c r="F7" s="74"/>
      <c r="G7" s="74"/>
      <c r="H7" s="18"/>
      <c r="I7" s="18"/>
      <c r="J7" s="18"/>
      <c r="K7" s="18"/>
      <c r="L7" s="18"/>
      <c r="M7" s="18"/>
      <c r="N7" s="74"/>
    </row>
    <row r="8" spans="1:53" ht="30" customHeight="1" x14ac:dyDescent="0.2">
      <c r="A8" s="2" t="s">
        <v>120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16" t="s">
        <v>86</v>
      </c>
      <c r="O8" s="4"/>
      <c r="P8" s="4"/>
      <c r="Q8" s="7"/>
      <c r="R8" s="4"/>
      <c r="S8" s="4"/>
      <c r="T8" s="4"/>
      <c r="U8" s="4"/>
      <c r="V8" s="4"/>
      <c r="W8" s="4"/>
    </row>
    <row r="9" spans="1:53" ht="30" customHeight="1" x14ac:dyDescent="0.2">
      <c r="A9" s="7"/>
      <c r="B9" s="7"/>
      <c r="C9" s="7"/>
      <c r="D9" s="7"/>
      <c r="E9" s="7"/>
      <c r="F9" s="7"/>
      <c r="G9" s="4"/>
      <c r="H9" s="143" t="s">
        <v>229</v>
      </c>
      <c r="I9" s="143"/>
      <c r="J9" s="143"/>
      <c r="K9" s="143"/>
      <c r="L9" s="143"/>
      <c r="M9" s="144"/>
      <c r="N9" s="14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</row>
    <row r="10" spans="1:53" s="7" customFormat="1" ht="30" customHeight="1" x14ac:dyDescent="0.2">
      <c r="A10" s="8" t="s">
        <v>28</v>
      </c>
      <c r="B10" s="8" t="s">
        <v>0</v>
      </c>
      <c r="C10" s="8" t="s">
        <v>32</v>
      </c>
      <c r="D10" s="8" t="s">
        <v>31</v>
      </c>
      <c r="E10" s="8" t="s">
        <v>30</v>
      </c>
      <c r="F10" s="8" t="s">
        <v>29</v>
      </c>
      <c r="G10" s="11" t="s">
        <v>33</v>
      </c>
      <c r="H10" s="8" t="s">
        <v>1</v>
      </c>
      <c r="I10" s="8" t="s">
        <v>1299</v>
      </c>
      <c r="J10" s="8" t="s">
        <v>1366</v>
      </c>
      <c r="K10" s="8" t="s">
        <v>2</v>
      </c>
      <c r="L10" s="8" t="s">
        <v>1299</v>
      </c>
      <c r="M10" s="8" t="s">
        <v>3</v>
      </c>
      <c r="N10" s="8" t="s">
        <v>88</v>
      </c>
    </row>
    <row r="11" spans="1:53" ht="30" customHeight="1" x14ac:dyDescent="0.2">
      <c r="A11" s="10">
        <f>事業所一覧!A815</f>
        <v>2753540018</v>
      </c>
      <c r="B11" s="9" t="str">
        <f>事業所一覧!B815</f>
        <v>学童ちむちむ</v>
      </c>
      <c r="C11" s="10" t="str">
        <f>事業所一覧!C815</f>
        <v>0721-93-2009</v>
      </c>
      <c r="D11" s="10" t="str">
        <f>事業所一覧!D815</f>
        <v>0721-93-2009</v>
      </c>
      <c r="E11" s="10" t="str">
        <f>事業所一覧!E815</f>
        <v>585-0035</v>
      </c>
      <c r="F11" s="9" t="str">
        <f>事業所一覧!F815</f>
        <v>南河内郡河南町大字寛弘寺856番地の９</v>
      </c>
      <c r="G11" s="9" t="str">
        <f>事業所一覧!G815</f>
        <v>特定非営利活動法人のーまらいず</v>
      </c>
      <c r="H11" s="10" t="str">
        <f>事業所一覧!H815</f>
        <v>●</v>
      </c>
      <c r="I11" s="10">
        <f>事業所一覧!I815</f>
        <v>10</v>
      </c>
      <c r="J11" s="10">
        <f>事業所一覧!J815</f>
        <v>0</v>
      </c>
      <c r="K11" s="10" t="str">
        <f>事業所一覧!K815</f>
        <v>●</v>
      </c>
      <c r="L11" s="10">
        <f>事業所一覧!L815</f>
        <v>10</v>
      </c>
      <c r="M11" s="10">
        <f>事業所一覧!M815</f>
        <v>0</v>
      </c>
      <c r="N11" s="10"/>
    </row>
    <row r="12" spans="1:53" ht="30" customHeight="1" x14ac:dyDescent="0.2">
      <c r="A12" s="10">
        <f>事業所一覧!A816</f>
        <v>2753540034</v>
      </c>
      <c r="B12" s="9" t="str">
        <f>事業所一覧!B816</f>
        <v>どんぐり学園河南校</v>
      </c>
      <c r="C12" s="10" t="str">
        <f>事業所一覧!C816</f>
        <v>0721-69-6967</v>
      </c>
      <c r="D12" s="10" t="str">
        <f>事業所一覧!D816</f>
        <v>0721-69-8567</v>
      </c>
      <c r="E12" s="10" t="str">
        <f>事業所一覧!E816</f>
        <v>585-0014</v>
      </c>
      <c r="F12" s="9" t="str">
        <f>事業所一覧!F816</f>
        <v>南河内郡河南町白木75番</v>
      </c>
      <c r="G12" s="9" t="str">
        <f>事業所一覧!G816</f>
        <v>社会福祉法人鳳雛会</v>
      </c>
      <c r="H12" s="10" t="str">
        <f>事業所一覧!H816</f>
        <v>●</v>
      </c>
      <c r="I12" s="10">
        <f>事業所一覧!I816</f>
        <v>10</v>
      </c>
      <c r="J12" s="10">
        <f>事業所一覧!J816</f>
        <v>0</v>
      </c>
      <c r="K12" s="10" t="str">
        <f>事業所一覧!K816</f>
        <v>●</v>
      </c>
      <c r="L12" s="10">
        <f>事業所一覧!L816</f>
        <v>10</v>
      </c>
      <c r="M12" s="10">
        <f>事業所一覧!M816</f>
        <v>0</v>
      </c>
      <c r="N12" s="10"/>
    </row>
    <row r="13" spans="1:53" ht="30" customHeight="1" x14ac:dyDescent="0.2">
      <c r="A13" s="10">
        <f>事業所一覧!A817</f>
        <v>2753540042</v>
      </c>
      <c r="B13" s="9" t="str">
        <f>事業所一覧!B817</f>
        <v>てぃーだ</v>
      </c>
      <c r="C13" s="10" t="str">
        <f>事業所一覧!C817</f>
        <v>0721-68-7155</v>
      </c>
      <c r="D13" s="10" t="str">
        <f>事業所一覧!D817</f>
        <v>0721-68-7156</v>
      </c>
      <c r="E13" s="10" t="str">
        <f>事業所一覧!E817</f>
        <v>585-0005</v>
      </c>
      <c r="F13" s="9" t="str">
        <f>事業所一覧!F817</f>
        <v>南河内郡河南町大宝二丁目５番２号</v>
      </c>
      <c r="G13" s="9" t="str">
        <f>事業所一覧!G817</f>
        <v>特定非営利活動法人のーまらいず</v>
      </c>
      <c r="H13" s="10">
        <f>事業所一覧!H817</f>
        <v>0</v>
      </c>
      <c r="I13" s="10">
        <f>事業所一覧!I817</f>
        <v>0</v>
      </c>
      <c r="J13" s="10">
        <f>事業所一覧!J817</f>
        <v>0</v>
      </c>
      <c r="K13" s="10" t="str">
        <f>事業所一覧!K817</f>
        <v>●</v>
      </c>
      <c r="L13" s="10">
        <f>事業所一覧!L817</f>
        <v>10</v>
      </c>
      <c r="M13" s="10">
        <f>事業所一覧!M817</f>
        <v>0</v>
      </c>
      <c r="N13" s="10"/>
    </row>
    <row r="14" spans="1:53" ht="30" customHeight="1" x14ac:dyDescent="0.2">
      <c r="A14" s="18"/>
      <c r="B14" s="20"/>
      <c r="C14" s="18"/>
      <c r="D14" s="18"/>
      <c r="E14" s="18"/>
      <c r="F14" s="20"/>
      <c r="G14" s="20"/>
      <c r="H14" s="18"/>
      <c r="I14" s="18"/>
      <c r="J14" s="18"/>
      <c r="K14" s="18"/>
      <c r="L14" s="18"/>
      <c r="M14" s="18"/>
      <c r="N14" s="18"/>
    </row>
    <row r="16" spans="1:53" ht="30" customHeight="1" x14ac:dyDescent="0.2">
      <c r="A16" s="2" t="s">
        <v>121</v>
      </c>
      <c r="N16" s="13" t="s">
        <v>86</v>
      </c>
      <c r="Q16" s="6"/>
    </row>
    <row r="17" spans="1:53" ht="30" customHeight="1" x14ac:dyDescent="0.2">
      <c r="A17" s="7"/>
      <c r="B17" s="6"/>
      <c r="C17" s="6"/>
      <c r="D17" s="6"/>
      <c r="E17" s="7"/>
      <c r="F17" s="6"/>
      <c r="H17" s="144" t="s">
        <v>229</v>
      </c>
      <c r="I17" s="144"/>
      <c r="J17" s="144"/>
      <c r="K17" s="144"/>
      <c r="L17" s="144"/>
      <c r="M17" s="144"/>
      <c r="N17" s="14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</row>
    <row r="18" spans="1:53" s="7" customFormat="1" ht="30" customHeight="1" x14ac:dyDescent="0.2">
      <c r="A18" s="8" t="s">
        <v>28</v>
      </c>
      <c r="B18" s="8" t="s">
        <v>0</v>
      </c>
      <c r="C18" s="8" t="s">
        <v>32</v>
      </c>
      <c r="D18" s="8" t="s">
        <v>31</v>
      </c>
      <c r="E18" s="8" t="s">
        <v>30</v>
      </c>
      <c r="F18" s="8" t="s">
        <v>29</v>
      </c>
      <c r="G18" s="11" t="s">
        <v>33</v>
      </c>
      <c r="H18" s="8" t="s">
        <v>1</v>
      </c>
      <c r="I18" s="8" t="s">
        <v>1299</v>
      </c>
      <c r="J18" s="8" t="s">
        <v>1366</v>
      </c>
      <c r="K18" s="8" t="s">
        <v>2</v>
      </c>
      <c r="L18" s="8" t="s">
        <v>1299</v>
      </c>
      <c r="M18" s="8" t="s">
        <v>3</v>
      </c>
      <c r="N18" s="8" t="s">
        <v>88</v>
      </c>
    </row>
    <row r="19" spans="1:53" ht="30" customHeight="1" x14ac:dyDescent="0.2">
      <c r="A19" s="11">
        <f>事業所一覧!A818</f>
        <v>2753580014</v>
      </c>
      <c r="B19" s="12" t="str">
        <f>事業所一覧!B818</f>
        <v>マザーズハウスつむぎ</v>
      </c>
      <c r="C19" s="12" t="str">
        <f>事業所一覧!C818</f>
        <v>0721-21-1092</v>
      </c>
      <c r="D19" s="12" t="str">
        <f>事業所一覧!D818</f>
        <v>0721-21-6626</v>
      </c>
      <c r="E19" s="12" t="str">
        <f>事業所一覧!E818</f>
        <v>585-0053</v>
      </c>
      <c r="F19" s="12" t="str">
        <f>事業所一覧!F818</f>
        <v>南河内郡千早赤阪村大字小吹68番地の646</v>
      </c>
      <c r="G19" s="12" t="str">
        <f>事業所一覧!G818</f>
        <v>ＮＰＯ法人ちはや子どもサポート</v>
      </c>
      <c r="H19" s="11" t="str">
        <f>事業所一覧!H818</f>
        <v>●</v>
      </c>
      <c r="I19" s="11">
        <f>事業所一覧!I818</f>
        <v>10</v>
      </c>
      <c r="J19" s="11">
        <f>事業所一覧!J818</f>
        <v>0</v>
      </c>
      <c r="K19" s="11" t="str">
        <f>事業所一覧!K818</f>
        <v>●</v>
      </c>
      <c r="L19" s="11">
        <f>事業所一覧!L818</f>
        <v>10</v>
      </c>
      <c r="M19" s="11">
        <f>事業所一覧!M818</f>
        <v>0</v>
      </c>
      <c r="N19" s="15"/>
    </row>
    <row r="20" spans="1:53" ht="30" customHeight="1" x14ac:dyDescent="0.2">
      <c r="A20" s="11">
        <f>事業所一覧!A819</f>
        <v>2753580022</v>
      </c>
      <c r="B20" s="12" t="str">
        <f>事業所一覧!B819</f>
        <v>マザーズハウスきずな２nd</v>
      </c>
      <c r="C20" s="12" t="str">
        <f>事業所一覧!C819</f>
        <v>0721-21-7128</v>
      </c>
      <c r="D20" s="12" t="str">
        <f>事業所一覧!D819</f>
        <v>0721-21-6626</v>
      </c>
      <c r="E20" s="12" t="str">
        <f>事業所一覧!E819</f>
        <v>585-0053</v>
      </c>
      <c r="F20" s="12" t="str">
        <f>事業所一覧!F819</f>
        <v>南河内郡千早赤阪村大字小吹68番地の487</v>
      </c>
      <c r="G20" s="12" t="str">
        <f>事業所一覧!G819</f>
        <v>ＮＰＯ法人ちはや子どもサポート</v>
      </c>
      <c r="H20" s="11" t="str">
        <f>事業所一覧!H819</f>
        <v>●</v>
      </c>
      <c r="I20" s="11">
        <f>事業所一覧!I819</f>
        <v>10</v>
      </c>
      <c r="J20" s="11">
        <f>事業所一覧!J819</f>
        <v>0</v>
      </c>
      <c r="K20" s="11" t="str">
        <f>事業所一覧!K819</f>
        <v>●</v>
      </c>
      <c r="L20" s="11">
        <f>事業所一覧!L819</f>
        <v>10</v>
      </c>
      <c r="M20" s="11">
        <f>事業所一覧!M819</f>
        <v>0</v>
      </c>
      <c r="N20" s="15"/>
    </row>
    <row r="21" spans="1:53" ht="30" customHeight="1" x14ac:dyDescent="0.2">
      <c r="A21" s="11">
        <f>事業所一覧!A820</f>
        <v>2753580030</v>
      </c>
      <c r="B21" s="12" t="str">
        <f>事業所一覧!B820</f>
        <v>マザーズハウスはばたき</v>
      </c>
      <c r="C21" s="12" t="str">
        <f>事業所一覧!C820</f>
        <v>0721-22-0118</v>
      </c>
      <c r="D21" s="12" t="str">
        <f>事業所一覧!D820</f>
        <v>0721-21-6626</v>
      </c>
      <c r="E21" s="12" t="str">
        <f>事業所一覧!E820</f>
        <v>586-0053</v>
      </c>
      <c r="F21" s="12" t="str">
        <f>事業所一覧!F820</f>
        <v>南河内郡千早赤阪村大字小吹68番地の463</v>
      </c>
      <c r="G21" s="12" t="str">
        <f>事業所一覧!G820</f>
        <v>ＮＰＯ法人ちはや子どもサポート</v>
      </c>
      <c r="H21" s="11" t="str">
        <f>事業所一覧!H820</f>
        <v>●</v>
      </c>
      <c r="I21" s="11">
        <f>事業所一覧!I820</f>
        <v>10</v>
      </c>
      <c r="J21" s="11">
        <f>事業所一覧!J820</f>
        <v>0</v>
      </c>
      <c r="K21" s="11" t="str">
        <f>事業所一覧!K820</f>
        <v>●</v>
      </c>
      <c r="L21" s="11">
        <f>事業所一覧!L820</f>
        <v>10</v>
      </c>
      <c r="M21" s="11">
        <f>事業所一覧!M820</f>
        <v>0</v>
      </c>
      <c r="N21" s="15"/>
    </row>
    <row r="22" spans="1:53" ht="30" customHeight="1" x14ac:dyDescent="0.2">
      <c r="A22" s="11">
        <f>事業所一覧!A821</f>
        <v>2753580071</v>
      </c>
      <c r="B22" s="12" t="str">
        <f>事業所一覧!B821</f>
        <v>マザーズハウスきずなＳｔｅｐ</v>
      </c>
      <c r="C22" s="12" t="str">
        <f>事業所一覧!C821</f>
        <v>0721-21-7615</v>
      </c>
      <c r="D22" s="12" t="str">
        <f>事業所一覧!D821</f>
        <v>0721-21-6626</v>
      </c>
      <c r="E22" s="12" t="str">
        <f>事業所一覧!E821</f>
        <v>585-0053</v>
      </c>
      <c r="F22" s="12" t="str">
        <f>事業所一覧!F821</f>
        <v>南河内郡千早赤阪村大字小吹68番地827</v>
      </c>
      <c r="G22" s="12" t="str">
        <f>事業所一覧!G821</f>
        <v>ＮＰＯ法人ちはや子どもサポート</v>
      </c>
      <c r="H22" s="11" t="str">
        <f>事業所一覧!H821</f>
        <v>●</v>
      </c>
      <c r="I22" s="11">
        <f>事業所一覧!I821</f>
        <v>10</v>
      </c>
      <c r="J22" s="11">
        <f>事業所一覧!J821</f>
        <v>0</v>
      </c>
      <c r="K22" s="11" t="str">
        <f>事業所一覧!K821</f>
        <v>●</v>
      </c>
      <c r="L22" s="11">
        <f>事業所一覧!L821</f>
        <v>10</v>
      </c>
      <c r="M22" s="11">
        <f>事業所一覧!M821</f>
        <v>0</v>
      </c>
      <c r="N22" s="15"/>
    </row>
  </sheetData>
  <mergeCells count="3">
    <mergeCell ref="H2:N2"/>
    <mergeCell ref="H9:N9"/>
    <mergeCell ref="H17:N17"/>
  </mergeCells>
  <phoneticPr fontId="2"/>
  <conditionalFormatting sqref="A4:N7">
    <cfRule type="cellIs" dxfId="6" priority="23" stopIfTrue="1" operator="equal">
      <formula>0</formula>
    </cfRule>
  </conditionalFormatting>
  <conditionalFormatting sqref="A11:N14">
    <cfRule type="cellIs" dxfId="5" priority="17" stopIfTrue="1" operator="equal">
      <formula>0</formula>
    </cfRule>
  </conditionalFormatting>
  <conditionalFormatting sqref="K1:N1 A1:J3 K3:N3 A15:IV15 A16:J22 K18:N22 A23:N65550 O23:IV1048576">
    <cfRule type="cellIs" dxfId="4" priority="24" stopIfTrue="1" operator="equal">
      <formula>0</formula>
    </cfRule>
  </conditionalFormatting>
  <conditionalFormatting sqref="K8:N8 A8:J10 K10:N10">
    <cfRule type="cellIs" dxfId="3" priority="22" stopIfTrue="1" operator="equal">
      <formula>0</formula>
    </cfRule>
  </conditionalFormatting>
  <conditionalFormatting sqref="K16:N16 O16:IV19">
    <cfRule type="cellIs" dxfId="2" priority="16" stopIfTrue="1" operator="equal">
      <formula>0</formula>
    </cfRule>
  </conditionalFormatting>
  <conditionalFormatting sqref="O1:IV14">
    <cfRule type="cellIs" dxfId="1" priority="18" stopIfTrue="1" operator="equal">
      <formula>0</formula>
    </cfRule>
  </conditionalFormatting>
  <conditionalFormatting sqref="O20:XFD22">
    <cfRule type="cellIs" dxfId="0" priority="2" stopIfTrue="1" operator="equal">
      <formula>0</formula>
    </cfRule>
  </conditionalFormatting>
  <hyperlinks>
    <hyperlink ref="N1" location="市町村一覧!A1" display="市町村一覧に戻る" xr:uid="{00000000-0004-0000-1D00-000000000000}"/>
    <hyperlink ref="N8" location="市町村一覧!A1" display="市町村一覧に戻る" xr:uid="{00000000-0004-0000-1D00-000001000000}"/>
    <hyperlink ref="N16" location="市町村一覧!A1" display="市町村一覧に戻る" xr:uid="{00000000-0004-0000-1D00-000002000000}"/>
  </hyperlinks>
  <pageMargins left="0.25" right="0.25" top="0.75" bottom="0.75" header="0.3" footer="0.3"/>
  <pageSetup paperSize="9" scale="5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T928"/>
  <sheetViews>
    <sheetView zoomScale="55" zoomScaleNormal="55" workbookViewId="0"/>
  </sheetViews>
  <sheetFormatPr defaultColWidth="9" defaultRowHeight="30" customHeight="1" x14ac:dyDescent="0.2"/>
  <cols>
    <col min="1" max="1" width="20" style="23" customWidth="1"/>
    <col min="2" max="2" width="54" style="22" customWidth="1"/>
    <col min="3" max="4" width="19.21875" style="23" customWidth="1"/>
    <col min="5" max="5" width="13.109375" style="23" customWidth="1"/>
    <col min="6" max="6" width="59.109375" style="22" customWidth="1"/>
    <col min="7" max="7" width="45.6640625" style="24" customWidth="1"/>
    <col min="8" max="13" width="8.33203125" style="23" customWidth="1"/>
    <col min="14" max="14" width="37.77734375" style="23" customWidth="1"/>
    <col min="15" max="15" width="19.109375" style="72" customWidth="1"/>
    <col min="16" max="16" width="5.33203125" style="72" customWidth="1"/>
    <col min="17" max="16384" width="9" style="24"/>
  </cols>
  <sheetData>
    <row r="1" spans="1:16" ht="30" customHeight="1" x14ac:dyDescent="0.2">
      <c r="A1" s="76" t="s">
        <v>122</v>
      </c>
      <c r="G1" s="22"/>
      <c r="H1" s="22"/>
      <c r="I1" s="22"/>
      <c r="J1" s="22"/>
      <c r="K1" s="22"/>
      <c r="L1" s="22"/>
      <c r="M1" s="24"/>
      <c r="N1" s="25" t="s">
        <v>86</v>
      </c>
      <c r="O1" s="24"/>
      <c r="P1" s="24"/>
    </row>
    <row r="2" spans="1:16" ht="30" customHeight="1" thickBot="1" x14ac:dyDescent="0.25">
      <c r="H2" s="145" t="s">
        <v>229</v>
      </c>
      <c r="I2" s="145"/>
      <c r="J2" s="145"/>
      <c r="K2" s="145"/>
      <c r="L2" s="145"/>
      <c r="M2" s="145"/>
      <c r="N2" s="145"/>
      <c r="O2" s="24"/>
      <c r="P2" s="24"/>
    </row>
    <row r="3" spans="1:16" s="26" customFormat="1" ht="68.25" customHeight="1" thickBot="1" x14ac:dyDescent="0.25">
      <c r="A3" s="77" t="s">
        <v>28</v>
      </c>
      <c r="B3" s="78" t="s">
        <v>0</v>
      </c>
      <c r="C3" s="78" t="s">
        <v>32</v>
      </c>
      <c r="D3" s="78" t="s">
        <v>31</v>
      </c>
      <c r="E3" s="78" t="s">
        <v>30</v>
      </c>
      <c r="F3" s="78" t="s">
        <v>29</v>
      </c>
      <c r="G3" s="79" t="s">
        <v>33</v>
      </c>
      <c r="H3" s="80" t="s">
        <v>1</v>
      </c>
      <c r="I3" s="81" t="s">
        <v>1299</v>
      </c>
      <c r="J3" s="82" t="s">
        <v>1366</v>
      </c>
      <c r="K3" s="83" t="s">
        <v>2</v>
      </c>
      <c r="L3" s="81" t="s">
        <v>1299</v>
      </c>
      <c r="M3" s="84" t="s">
        <v>3</v>
      </c>
      <c r="N3" s="85" t="s">
        <v>88</v>
      </c>
    </row>
    <row r="4" spans="1:16" ht="30" customHeight="1" x14ac:dyDescent="0.2">
      <c r="A4" s="86">
        <v>2751120037</v>
      </c>
      <c r="B4" s="87" t="s">
        <v>198</v>
      </c>
      <c r="C4" s="88" t="s">
        <v>214</v>
      </c>
      <c r="D4" s="88" t="s">
        <v>214</v>
      </c>
      <c r="E4" s="88" t="s">
        <v>215</v>
      </c>
      <c r="F4" s="87" t="s">
        <v>199</v>
      </c>
      <c r="G4" s="89" t="s">
        <v>200</v>
      </c>
      <c r="H4" s="90"/>
      <c r="I4" s="91"/>
      <c r="J4" s="92"/>
      <c r="K4" s="93" t="s">
        <v>3166</v>
      </c>
      <c r="L4" s="91">
        <v>10</v>
      </c>
      <c r="M4" s="94"/>
      <c r="N4" s="95"/>
      <c r="O4" s="22" t="str">
        <f t="shared" ref="O4:O78" si="0">IF(ISERROR(FIND("群",F4))=FALSE,LEFT(F4,FIND("群",F4)),IF(ISERROR(FIND("市",F4))=FALSE,LEFT(F4,FIND("市",F4)),IF(ISERROR(FIND("町",F4))=FALSE,LEFT(F4,FIND("町",F4)),IF(ISERROR(FIND("村",F4))=FALSE,LEFT(F4,FIND("村",F4))))))</f>
        <v>岸和田市</v>
      </c>
      <c r="P4" s="22">
        <f>COUNTIF($O$4:O4,"岸和田市")</f>
        <v>1</v>
      </c>
    </row>
    <row r="5" spans="1:16" ht="30" customHeight="1" x14ac:dyDescent="0.2">
      <c r="A5" s="86">
        <v>2751120045</v>
      </c>
      <c r="B5" s="87" t="s">
        <v>201</v>
      </c>
      <c r="C5" s="88" t="s">
        <v>218</v>
      </c>
      <c r="D5" s="88" t="s">
        <v>219</v>
      </c>
      <c r="E5" s="88" t="s">
        <v>220</v>
      </c>
      <c r="F5" s="87" t="s">
        <v>202</v>
      </c>
      <c r="G5" s="89" t="s">
        <v>203</v>
      </c>
      <c r="H5" s="93" t="s">
        <v>3166</v>
      </c>
      <c r="I5" s="91">
        <v>10</v>
      </c>
      <c r="J5" s="92"/>
      <c r="K5" s="93" t="s">
        <v>3166</v>
      </c>
      <c r="L5" s="91">
        <v>10</v>
      </c>
      <c r="M5" s="96"/>
      <c r="N5" s="95"/>
      <c r="O5" s="22" t="str">
        <f t="shared" si="0"/>
        <v>岸和田市</v>
      </c>
      <c r="P5" s="22">
        <f>COUNTIF($O$4:O5,"岸和田市")</f>
        <v>2</v>
      </c>
    </row>
    <row r="6" spans="1:16" ht="30" customHeight="1" x14ac:dyDescent="0.2">
      <c r="A6" s="86">
        <v>2751120052</v>
      </c>
      <c r="B6" s="87" t="s">
        <v>223</v>
      </c>
      <c r="C6" s="88" t="s">
        <v>1481</v>
      </c>
      <c r="D6" s="88" t="s">
        <v>1482</v>
      </c>
      <c r="E6" s="88" t="s">
        <v>230</v>
      </c>
      <c r="F6" s="87" t="s">
        <v>224</v>
      </c>
      <c r="G6" s="89" t="s">
        <v>225</v>
      </c>
      <c r="H6" s="93"/>
      <c r="I6" s="91"/>
      <c r="J6" s="92"/>
      <c r="K6" s="93" t="s">
        <v>3166</v>
      </c>
      <c r="L6" s="91">
        <v>10</v>
      </c>
      <c r="M6" s="96"/>
      <c r="N6" s="95"/>
      <c r="O6" s="22" t="str">
        <f t="shared" si="0"/>
        <v>岸和田市</v>
      </c>
      <c r="P6" s="22">
        <f>COUNTIF($O$4:O6,"岸和田市")</f>
        <v>3</v>
      </c>
    </row>
    <row r="7" spans="1:16" ht="30" customHeight="1" x14ac:dyDescent="0.2">
      <c r="A7" s="86">
        <v>2751120086</v>
      </c>
      <c r="B7" s="87" t="s">
        <v>858</v>
      </c>
      <c r="C7" s="88" t="s">
        <v>1479</v>
      </c>
      <c r="D7" s="88" t="s">
        <v>1480</v>
      </c>
      <c r="E7" s="88" t="s">
        <v>859</v>
      </c>
      <c r="F7" s="97" t="s">
        <v>1015</v>
      </c>
      <c r="G7" s="98" t="s">
        <v>401</v>
      </c>
      <c r="H7" s="93"/>
      <c r="I7" s="91"/>
      <c r="J7" s="92"/>
      <c r="K7" s="93" t="s">
        <v>3166</v>
      </c>
      <c r="L7" s="91">
        <v>10</v>
      </c>
      <c r="M7" s="96"/>
      <c r="N7" s="95"/>
      <c r="O7" s="22" t="str">
        <f t="shared" si="0"/>
        <v>岸和田市</v>
      </c>
      <c r="P7" s="22">
        <f>COUNTIF($O$4:O7,"岸和田市")</f>
        <v>4</v>
      </c>
    </row>
    <row r="8" spans="1:16" ht="30" customHeight="1" x14ac:dyDescent="0.2">
      <c r="A8" s="86">
        <v>2751120102</v>
      </c>
      <c r="B8" s="87" t="s">
        <v>549</v>
      </c>
      <c r="C8" s="88" t="s">
        <v>554</v>
      </c>
      <c r="D8" s="88" t="s">
        <v>555</v>
      </c>
      <c r="E8" s="88" t="s">
        <v>557</v>
      </c>
      <c r="F8" s="97" t="s">
        <v>550</v>
      </c>
      <c r="G8" s="98" t="s">
        <v>551</v>
      </c>
      <c r="H8" s="93" t="s">
        <v>3166</v>
      </c>
      <c r="I8" s="91">
        <v>10</v>
      </c>
      <c r="J8" s="92"/>
      <c r="K8" s="93" t="s">
        <v>3166</v>
      </c>
      <c r="L8" s="91">
        <v>10</v>
      </c>
      <c r="M8" s="96"/>
      <c r="N8" s="95"/>
      <c r="O8" s="22" t="str">
        <f t="shared" si="0"/>
        <v>岸和田市</v>
      </c>
      <c r="P8" s="22">
        <f>COUNTIF($O$4:O8,"岸和田市")</f>
        <v>5</v>
      </c>
    </row>
    <row r="9" spans="1:16" ht="30" customHeight="1" x14ac:dyDescent="0.2">
      <c r="A9" s="86">
        <v>2751120128</v>
      </c>
      <c r="B9" s="87" t="s">
        <v>350</v>
      </c>
      <c r="C9" s="88" t="s">
        <v>3193</v>
      </c>
      <c r="D9" s="88" t="s">
        <v>3194</v>
      </c>
      <c r="E9" s="88" t="s">
        <v>3170</v>
      </c>
      <c r="F9" s="97" t="s">
        <v>3171</v>
      </c>
      <c r="G9" s="98" t="s">
        <v>573</v>
      </c>
      <c r="H9" s="93" t="s">
        <v>3166</v>
      </c>
      <c r="I9" s="91">
        <v>10</v>
      </c>
      <c r="J9" s="92"/>
      <c r="K9" s="93" t="s">
        <v>3166</v>
      </c>
      <c r="L9" s="91">
        <v>10</v>
      </c>
      <c r="M9" s="96"/>
      <c r="N9" s="95"/>
      <c r="O9" s="22" t="str">
        <f t="shared" si="0"/>
        <v>岸和田市</v>
      </c>
      <c r="P9" s="22">
        <f>COUNTIF($O$4:O9,"岸和田市")</f>
        <v>6</v>
      </c>
    </row>
    <row r="10" spans="1:16" ht="30" customHeight="1" x14ac:dyDescent="0.2">
      <c r="A10" s="86">
        <v>2751120144</v>
      </c>
      <c r="B10" s="87" t="s">
        <v>599</v>
      </c>
      <c r="C10" s="88" t="s">
        <v>626</v>
      </c>
      <c r="D10" s="88" t="s">
        <v>627</v>
      </c>
      <c r="E10" s="88" t="s">
        <v>628</v>
      </c>
      <c r="F10" s="97" t="s">
        <v>629</v>
      </c>
      <c r="G10" s="98" t="s">
        <v>600</v>
      </c>
      <c r="H10" s="93" t="s">
        <v>3166</v>
      </c>
      <c r="I10" s="91">
        <v>10</v>
      </c>
      <c r="J10" s="92"/>
      <c r="K10" s="93" t="s">
        <v>3166</v>
      </c>
      <c r="L10" s="91">
        <v>10</v>
      </c>
      <c r="M10" s="96"/>
      <c r="N10" s="95"/>
      <c r="O10" s="22" t="str">
        <f t="shared" si="0"/>
        <v>岸和田市</v>
      </c>
      <c r="P10" s="22">
        <f>COUNTIF($O$4:O10,"岸和田市")</f>
        <v>7</v>
      </c>
    </row>
    <row r="11" spans="1:16" ht="30" customHeight="1" x14ac:dyDescent="0.2">
      <c r="A11" s="86">
        <v>2751120151</v>
      </c>
      <c r="B11" s="87" t="s">
        <v>2851</v>
      </c>
      <c r="C11" s="88" t="s">
        <v>685</v>
      </c>
      <c r="D11" s="88" t="s">
        <v>686</v>
      </c>
      <c r="E11" s="88" t="s">
        <v>687</v>
      </c>
      <c r="F11" s="97" t="s">
        <v>688</v>
      </c>
      <c r="G11" s="98" t="s">
        <v>689</v>
      </c>
      <c r="H11" s="93" t="s">
        <v>3166</v>
      </c>
      <c r="I11" s="91">
        <v>10</v>
      </c>
      <c r="J11" s="92"/>
      <c r="K11" s="93" t="s">
        <v>3166</v>
      </c>
      <c r="L11" s="91">
        <v>10</v>
      </c>
      <c r="M11" s="96" t="s">
        <v>3166</v>
      </c>
      <c r="N11" s="95"/>
      <c r="O11" s="22" t="str">
        <f t="shared" si="0"/>
        <v>岸和田市</v>
      </c>
      <c r="P11" s="22">
        <f>COUNTIF($O$4:O11,"岸和田市")</f>
        <v>8</v>
      </c>
    </row>
    <row r="12" spans="1:16" ht="30" customHeight="1" x14ac:dyDescent="0.2">
      <c r="A12" s="86">
        <v>2751120177</v>
      </c>
      <c r="B12" s="87" t="s">
        <v>719</v>
      </c>
      <c r="C12" s="88" t="s">
        <v>751</v>
      </c>
      <c r="D12" s="88" t="s">
        <v>752</v>
      </c>
      <c r="E12" s="88" t="s">
        <v>749</v>
      </c>
      <c r="F12" s="97" t="s">
        <v>2756</v>
      </c>
      <c r="G12" s="98" t="s">
        <v>725</v>
      </c>
      <c r="H12" s="93" t="s">
        <v>3166</v>
      </c>
      <c r="I12" s="91">
        <v>10</v>
      </c>
      <c r="J12" s="92"/>
      <c r="K12" s="93" t="s">
        <v>3166</v>
      </c>
      <c r="L12" s="91">
        <v>10</v>
      </c>
      <c r="M12" s="96"/>
      <c r="N12" s="95"/>
      <c r="O12" s="22" t="str">
        <f t="shared" si="0"/>
        <v>岸和田市</v>
      </c>
      <c r="P12" s="22">
        <f>COUNTIF($O$4:O12,"岸和田市")</f>
        <v>9</v>
      </c>
    </row>
    <row r="13" spans="1:16" ht="30" customHeight="1" x14ac:dyDescent="0.2">
      <c r="A13" s="86">
        <v>2751120185</v>
      </c>
      <c r="B13" s="87" t="s">
        <v>720</v>
      </c>
      <c r="C13" s="88" t="s">
        <v>746</v>
      </c>
      <c r="D13" s="88" t="s">
        <v>747</v>
      </c>
      <c r="E13" s="88" t="s">
        <v>748</v>
      </c>
      <c r="F13" s="97" t="s">
        <v>4629</v>
      </c>
      <c r="G13" s="98" t="s">
        <v>726</v>
      </c>
      <c r="H13" s="93" t="s">
        <v>3166</v>
      </c>
      <c r="I13" s="91">
        <v>10</v>
      </c>
      <c r="J13" s="92"/>
      <c r="K13" s="93" t="s">
        <v>3166</v>
      </c>
      <c r="L13" s="91">
        <v>10</v>
      </c>
      <c r="M13" s="96"/>
      <c r="N13" s="95"/>
      <c r="O13" s="22" t="str">
        <f t="shared" si="0"/>
        <v>岸和田市</v>
      </c>
      <c r="P13" s="22">
        <f>COUNTIF($O$4:O13,"岸和田市")</f>
        <v>10</v>
      </c>
    </row>
    <row r="14" spans="1:16" ht="30" customHeight="1" x14ac:dyDescent="0.2">
      <c r="A14" s="86">
        <v>2751120193</v>
      </c>
      <c r="B14" s="87" t="s">
        <v>721</v>
      </c>
      <c r="C14" s="88" t="s">
        <v>737</v>
      </c>
      <c r="D14" s="88" t="s">
        <v>738</v>
      </c>
      <c r="E14" s="88" t="s">
        <v>739</v>
      </c>
      <c r="F14" s="97" t="s">
        <v>724</v>
      </c>
      <c r="G14" s="98" t="s">
        <v>727</v>
      </c>
      <c r="H14" s="93" t="s">
        <v>3166</v>
      </c>
      <c r="I14" s="91">
        <v>10</v>
      </c>
      <c r="J14" s="92"/>
      <c r="K14" s="93" t="s">
        <v>3166</v>
      </c>
      <c r="L14" s="91">
        <v>10</v>
      </c>
      <c r="M14" s="96"/>
      <c r="N14" s="95"/>
      <c r="O14" s="22" t="str">
        <f t="shared" si="0"/>
        <v>岸和田市</v>
      </c>
      <c r="P14" s="22">
        <f>COUNTIF($O$4:O14,"岸和田市")</f>
        <v>11</v>
      </c>
    </row>
    <row r="15" spans="1:16" ht="30" customHeight="1" x14ac:dyDescent="0.2">
      <c r="A15" s="86">
        <v>2751120201</v>
      </c>
      <c r="B15" s="87" t="s">
        <v>753</v>
      </c>
      <c r="C15" s="88" t="s">
        <v>1475</v>
      </c>
      <c r="D15" s="88" t="s">
        <v>1476</v>
      </c>
      <c r="E15" s="88" t="s">
        <v>748</v>
      </c>
      <c r="F15" s="97" t="s">
        <v>1232</v>
      </c>
      <c r="G15" s="98" t="s">
        <v>754</v>
      </c>
      <c r="H15" s="93" t="s">
        <v>3166</v>
      </c>
      <c r="I15" s="91">
        <v>10</v>
      </c>
      <c r="J15" s="92"/>
      <c r="K15" s="93" t="s">
        <v>3166</v>
      </c>
      <c r="L15" s="91">
        <v>10</v>
      </c>
      <c r="M15" s="96"/>
      <c r="N15" s="95"/>
      <c r="O15" s="22" t="str">
        <f t="shared" si="0"/>
        <v>岸和田市</v>
      </c>
      <c r="P15" s="22">
        <f>COUNTIF($O$4:O15,"岸和田市")</f>
        <v>12</v>
      </c>
    </row>
    <row r="16" spans="1:16" ht="30" customHeight="1" x14ac:dyDescent="0.2">
      <c r="A16" s="86">
        <v>2751120219</v>
      </c>
      <c r="B16" s="87" t="s">
        <v>1727</v>
      </c>
      <c r="C16" s="88" t="s">
        <v>805</v>
      </c>
      <c r="D16" s="88" t="s">
        <v>806</v>
      </c>
      <c r="E16" s="88" t="s">
        <v>1754</v>
      </c>
      <c r="F16" s="97" t="s">
        <v>807</v>
      </c>
      <c r="G16" s="98" t="s">
        <v>808</v>
      </c>
      <c r="H16" s="93"/>
      <c r="I16" s="91"/>
      <c r="J16" s="92"/>
      <c r="K16" s="93" t="s">
        <v>3166</v>
      </c>
      <c r="L16" s="91">
        <v>10</v>
      </c>
      <c r="M16" s="96"/>
      <c r="N16" s="95"/>
      <c r="O16" s="22" t="str">
        <f t="shared" si="0"/>
        <v>岸和田市</v>
      </c>
      <c r="P16" s="22">
        <f>COUNTIF($O$4:O16,"岸和田市")</f>
        <v>13</v>
      </c>
    </row>
    <row r="17" spans="1:16" ht="30" customHeight="1" x14ac:dyDescent="0.2">
      <c r="A17" s="86">
        <v>2751120227</v>
      </c>
      <c r="B17" s="87" t="s">
        <v>820</v>
      </c>
      <c r="C17" s="88" t="s">
        <v>821</v>
      </c>
      <c r="D17" s="88" t="s">
        <v>822</v>
      </c>
      <c r="E17" s="88" t="s">
        <v>823</v>
      </c>
      <c r="F17" s="97" t="s">
        <v>4668</v>
      </c>
      <c r="G17" s="98" t="s">
        <v>726</v>
      </c>
      <c r="H17" s="93" t="s">
        <v>824</v>
      </c>
      <c r="I17" s="91">
        <v>5</v>
      </c>
      <c r="J17" s="92"/>
      <c r="K17" s="93" t="s">
        <v>824</v>
      </c>
      <c r="L17" s="91">
        <v>5</v>
      </c>
      <c r="M17" s="96"/>
      <c r="N17" s="95"/>
      <c r="O17" s="22" t="str">
        <f t="shared" si="0"/>
        <v>岸和田市</v>
      </c>
      <c r="P17" s="22">
        <f>COUNTIF($O$4:O17,"岸和田市")</f>
        <v>14</v>
      </c>
    </row>
    <row r="18" spans="1:16" ht="30" customHeight="1" x14ac:dyDescent="0.2">
      <c r="A18" s="86">
        <v>2751120243</v>
      </c>
      <c r="B18" s="87" t="s">
        <v>1755</v>
      </c>
      <c r="C18" s="88" t="s">
        <v>1473</v>
      </c>
      <c r="D18" s="88" t="s">
        <v>1474</v>
      </c>
      <c r="E18" s="88" t="s">
        <v>953</v>
      </c>
      <c r="F18" s="97" t="s">
        <v>1756</v>
      </c>
      <c r="G18" s="98" t="s">
        <v>954</v>
      </c>
      <c r="H18" s="93" t="s">
        <v>3166</v>
      </c>
      <c r="I18" s="91">
        <v>10</v>
      </c>
      <c r="J18" s="92"/>
      <c r="K18" s="93" t="s">
        <v>3166</v>
      </c>
      <c r="L18" s="91">
        <v>10</v>
      </c>
      <c r="M18" s="96" t="s">
        <v>3166</v>
      </c>
      <c r="N18" s="95"/>
      <c r="O18" s="22" t="str">
        <f t="shared" si="0"/>
        <v>岸和田市</v>
      </c>
      <c r="P18" s="22">
        <f>COUNTIF($O$4:O18,"岸和田市")</f>
        <v>15</v>
      </c>
    </row>
    <row r="19" spans="1:16" ht="30" customHeight="1" x14ac:dyDescent="0.2">
      <c r="A19" s="86">
        <v>2751120268</v>
      </c>
      <c r="B19" s="87" t="s">
        <v>1050</v>
      </c>
      <c r="C19" s="88" t="s">
        <v>1068</v>
      </c>
      <c r="D19" s="88" t="s">
        <v>1069</v>
      </c>
      <c r="E19" s="88" t="s">
        <v>1070</v>
      </c>
      <c r="F19" s="97" t="s">
        <v>1051</v>
      </c>
      <c r="G19" s="98" t="s">
        <v>1052</v>
      </c>
      <c r="H19" s="93" t="s">
        <v>3166</v>
      </c>
      <c r="I19" s="91">
        <v>10</v>
      </c>
      <c r="J19" s="92"/>
      <c r="K19" s="93" t="s">
        <v>3166</v>
      </c>
      <c r="L19" s="91">
        <v>10</v>
      </c>
      <c r="M19" s="96"/>
      <c r="N19" s="95"/>
      <c r="O19" s="22" t="str">
        <f t="shared" si="0"/>
        <v>岸和田市</v>
      </c>
      <c r="P19" s="22">
        <f>COUNTIF($O$4:O19,"岸和田市")</f>
        <v>16</v>
      </c>
    </row>
    <row r="20" spans="1:16" ht="30" customHeight="1" x14ac:dyDescent="0.2">
      <c r="A20" s="86">
        <v>2751120276</v>
      </c>
      <c r="B20" s="87" t="s">
        <v>1083</v>
      </c>
      <c r="C20" s="88" t="s">
        <v>1152</v>
      </c>
      <c r="D20" s="88" t="s">
        <v>1153</v>
      </c>
      <c r="E20" s="88" t="s">
        <v>1154</v>
      </c>
      <c r="F20" s="97" t="s">
        <v>1195</v>
      </c>
      <c r="G20" s="98" t="s">
        <v>414</v>
      </c>
      <c r="H20" s="93"/>
      <c r="I20" s="91"/>
      <c r="J20" s="92"/>
      <c r="K20" s="93" t="s">
        <v>3166</v>
      </c>
      <c r="L20" s="91">
        <v>10</v>
      </c>
      <c r="M20" s="96"/>
      <c r="N20" s="95"/>
      <c r="O20" s="22" t="str">
        <f t="shared" si="0"/>
        <v>岸和田市</v>
      </c>
      <c r="P20" s="22">
        <f>COUNTIF($O$4:O20,"岸和田市")</f>
        <v>17</v>
      </c>
    </row>
    <row r="21" spans="1:16" ht="30" customHeight="1" x14ac:dyDescent="0.2">
      <c r="A21" s="86">
        <v>2751120284</v>
      </c>
      <c r="B21" s="87" t="s">
        <v>1197</v>
      </c>
      <c r="C21" s="88" t="s">
        <v>1643</v>
      </c>
      <c r="D21" s="88" t="s">
        <v>3044</v>
      </c>
      <c r="E21" s="88" t="s">
        <v>220</v>
      </c>
      <c r="F21" s="97" t="s">
        <v>1198</v>
      </c>
      <c r="G21" s="98" t="s">
        <v>1196</v>
      </c>
      <c r="H21" s="93"/>
      <c r="I21" s="91"/>
      <c r="J21" s="92"/>
      <c r="K21" s="93" t="s">
        <v>3166</v>
      </c>
      <c r="L21" s="91">
        <v>10</v>
      </c>
      <c r="M21" s="96" t="s">
        <v>3166</v>
      </c>
      <c r="N21" s="95"/>
      <c r="O21" s="22" t="str">
        <f t="shared" si="0"/>
        <v>岸和田市</v>
      </c>
      <c r="P21" s="22">
        <f>COUNTIF($O$4:O21,"岸和田市")</f>
        <v>18</v>
      </c>
    </row>
    <row r="22" spans="1:16" ht="30" customHeight="1" x14ac:dyDescent="0.2">
      <c r="A22" s="86">
        <v>2751120318</v>
      </c>
      <c r="B22" s="87" t="s">
        <v>1234</v>
      </c>
      <c r="C22" s="88" t="s">
        <v>1235</v>
      </c>
      <c r="D22" s="88" t="s">
        <v>1236</v>
      </c>
      <c r="E22" s="88" t="s">
        <v>1233</v>
      </c>
      <c r="F22" s="97" t="s">
        <v>1237</v>
      </c>
      <c r="G22" s="98" t="s">
        <v>1238</v>
      </c>
      <c r="H22" s="93" t="s">
        <v>3166</v>
      </c>
      <c r="I22" s="91">
        <v>10</v>
      </c>
      <c r="J22" s="92"/>
      <c r="K22" s="93" t="s">
        <v>3166</v>
      </c>
      <c r="L22" s="91">
        <v>10</v>
      </c>
      <c r="M22" s="96"/>
      <c r="N22" s="95"/>
      <c r="O22" s="22" t="str">
        <f t="shared" si="0"/>
        <v>岸和田市</v>
      </c>
      <c r="P22" s="22">
        <f>COUNTIF($O$4:O22,"岸和田市")</f>
        <v>19</v>
      </c>
    </row>
    <row r="23" spans="1:16" ht="30" customHeight="1" x14ac:dyDescent="0.2">
      <c r="A23" s="86">
        <v>2751120334</v>
      </c>
      <c r="B23" s="87" t="s">
        <v>1369</v>
      </c>
      <c r="C23" s="88" t="s">
        <v>1375</v>
      </c>
      <c r="D23" s="88" t="s">
        <v>1375</v>
      </c>
      <c r="E23" s="88" t="s">
        <v>1376</v>
      </c>
      <c r="F23" s="97" t="s">
        <v>1370</v>
      </c>
      <c r="G23" s="98" t="s">
        <v>1368</v>
      </c>
      <c r="H23" s="93" t="s">
        <v>3166</v>
      </c>
      <c r="I23" s="91">
        <v>10</v>
      </c>
      <c r="J23" s="92" t="s">
        <v>3166</v>
      </c>
      <c r="K23" s="93" t="s">
        <v>3166</v>
      </c>
      <c r="L23" s="91">
        <v>10</v>
      </c>
      <c r="M23" s="96" t="s">
        <v>3166</v>
      </c>
      <c r="N23" s="95"/>
      <c r="O23" s="22" t="str">
        <f t="shared" si="0"/>
        <v>岸和田市</v>
      </c>
      <c r="P23" s="22">
        <f>COUNTIF($O$4:O23,"岸和田市")</f>
        <v>20</v>
      </c>
    </row>
    <row r="24" spans="1:16" ht="30" customHeight="1" x14ac:dyDescent="0.2">
      <c r="A24" s="86">
        <v>2751320140</v>
      </c>
      <c r="B24" s="87" t="s">
        <v>984</v>
      </c>
      <c r="C24" s="88" t="s">
        <v>1078</v>
      </c>
      <c r="D24" s="88" t="s">
        <v>1078</v>
      </c>
      <c r="E24" s="88" t="s">
        <v>1471</v>
      </c>
      <c r="F24" s="87" t="s">
        <v>1472</v>
      </c>
      <c r="G24" s="89" t="s">
        <v>985</v>
      </c>
      <c r="H24" s="93" t="s">
        <v>3166</v>
      </c>
      <c r="I24" s="91">
        <v>10</v>
      </c>
      <c r="J24" s="92"/>
      <c r="K24" s="93" t="s">
        <v>3166</v>
      </c>
      <c r="L24" s="91">
        <v>10</v>
      </c>
      <c r="M24" s="96"/>
      <c r="N24" s="95"/>
      <c r="O24" s="22" t="str">
        <f t="shared" si="0"/>
        <v>岸和田市</v>
      </c>
      <c r="P24" s="22">
        <f>COUNTIF($O$4:O24,"岸和田市")</f>
        <v>21</v>
      </c>
    </row>
    <row r="25" spans="1:16" ht="30" customHeight="1" x14ac:dyDescent="0.2">
      <c r="A25" s="86">
        <v>2751120342</v>
      </c>
      <c r="B25" s="87" t="s">
        <v>1593</v>
      </c>
      <c r="C25" s="88" t="s">
        <v>1594</v>
      </c>
      <c r="D25" s="88" t="s">
        <v>1595</v>
      </c>
      <c r="E25" s="88" t="s">
        <v>1596</v>
      </c>
      <c r="F25" s="87" t="s">
        <v>1597</v>
      </c>
      <c r="G25" s="89" t="s">
        <v>1598</v>
      </c>
      <c r="H25" s="93" t="s">
        <v>3166</v>
      </c>
      <c r="I25" s="91">
        <v>10</v>
      </c>
      <c r="J25" s="92"/>
      <c r="K25" s="93" t="s">
        <v>3166</v>
      </c>
      <c r="L25" s="91">
        <v>10</v>
      </c>
      <c r="M25" s="96"/>
      <c r="N25" s="95"/>
      <c r="O25" s="22" t="str">
        <f t="shared" si="0"/>
        <v>岸和田市</v>
      </c>
      <c r="P25" s="22">
        <f>COUNTIF($O$4:O25,"岸和田市")</f>
        <v>22</v>
      </c>
    </row>
    <row r="26" spans="1:16" s="72" customFormat="1" ht="30" customHeight="1" x14ac:dyDescent="0.2">
      <c r="A26" s="86">
        <v>2751120367</v>
      </c>
      <c r="B26" s="87" t="s">
        <v>1668</v>
      </c>
      <c r="C26" s="88" t="s">
        <v>1675</v>
      </c>
      <c r="D26" s="88" t="s">
        <v>1676</v>
      </c>
      <c r="E26" s="88" t="s">
        <v>1677</v>
      </c>
      <c r="F26" s="87" t="s">
        <v>1669</v>
      </c>
      <c r="G26" s="89" t="s">
        <v>1670</v>
      </c>
      <c r="H26" s="93" t="s">
        <v>3166</v>
      </c>
      <c r="I26" s="91">
        <v>10</v>
      </c>
      <c r="J26" s="92"/>
      <c r="K26" s="93" t="s">
        <v>3166</v>
      </c>
      <c r="L26" s="91">
        <v>10</v>
      </c>
      <c r="M26" s="96" t="s">
        <v>3166</v>
      </c>
      <c r="N26" s="95"/>
      <c r="O26" s="22" t="str">
        <f t="shared" si="0"/>
        <v>岸和田市</v>
      </c>
      <c r="P26" s="22">
        <f>COUNTIF($O$4:O26,"岸和田市")</f>
        <v>23</v>
      </c>
    </row>
    <row r="27" spans="1:16" ht="30" customHeight="1" x14ac:dyDescent="0.2">
      <c r="A27" s="86">
        <v>2751120375</v>
      </c>
      <c r="B27" s="87" t="s">
        <v>2014</v>
      </c>
      <c r="C27" s="88" t="s">
        <v>2020</v>
      </c>
      <c r="D27" s="88" t="s">
        <v>2021</v>
      </c>
      <c r="E27" s="88" t="s">
        <v>2022</v>
      </c>
      <c r="F27" s="87" t="s">
        <v>2023</v>
      </c>
      <c r="G27" s="89" t="s">
        <v>2019</v>
      </c>
      <c r="H27" s="93" t="s">
        <v>3166</v>
      </c>
      <c r="I27" s="91">
        <v>10</v>
      </c>
      <c r="J27" s="92"/>
      <c r="K27" s="93" t="s">
        <v>3166</v>
      </c>
      <c r="L27" s="91">
        <v>10</v>
      </c>
      <c r="M27" s="96"/>
      <c r="N27" s="95"/>
      <c r="O27" s="22" t="str">
        <f t="shared" si="0"/>
        <v>岸和田市</v>
      </c>
      <c r="P27" s="22">
        <f>COUNTIF($O$4:O27,"岸和田市")</f>
        <v>24</v>
      </c>
    </row>
    <row r="28" spans="1:16" ht="30" customHeight="1" x14ac:dyDescent="0.2">
      <c r="A28" s="86">
        <v>2751120383</v>
      </c>
      <c r="B28" s="87" t="s">
        <v>2024</v>
      </c>
      <c r="C28" s="88" t="s">
        <v>2015</v>
      </c>
      <c r="D28" s="88" t="s">
        <v>2016</v>
      </c>
      <c r="E28" s="88" t="s">
        <v>2017</v>
      </c>
      <c r="F28" s="87" t="s">
        <v>2018</v>
      </c>
      <c r="G28" s="89" t="s">
        <v>2019</v>
      </c>
      <c r="H28" s="93" t="s">
        <v>3166</v>
      </c>
      <c r="I28" s="91">
        <v>10</v>
      </c>
      <c r="J28" s="92"/>
      <c r="K28" s="93" t="s">
        <v>3166</v>
      </c>
      <c r="L28" s="91">
        <v>10</v>
      </c>
      <c r="M28" s="96"/>
      <c r="N28" s="95"/>
      <c r="O28" s="22" t="str">
        <f t="shared" si="0"/>
        <v>岸和田市</v>
      </c>
      <c r="P28" s="22">
        <f>COUNTIF($O$4:O28,"岸和田市")</f>
        <v>25</v>
      </c>
    </row>
    <row r="29" spans="1:16" ht="30" customHeight="1" x14ac:dyDescent="0.2">
      <c r="A29" s="86">
        <v>2751120425</v>
      </c>
      <c r="B29" s="87" t="s">
        <v>2515</v>
      </c>
      <c r="C29" s="88" t="s">
        <v>2436</v>
      </c>
      <c r="D29" s="88" t="s">
        <v>2436</v>
      </c>
      <c r="E29" s="88" t="s">
        <v>2435</v>
      </c>
      <c r="F29" s="87" t="s">
        <v>2431</v>
      </c>
      <c r="G29" s="98" t="s">
        <v>2432</v>
      </c>
      <c r="H29" s="93" t="s">
        <v>3166</v>
      </c>
      <c r="I29" s="91">
        <v>10</v>
      </c>
      <c r="J29" s="92"/>
      <c r="K29" s="93" t="s">
        <v>3166</v>
      </c>
      <c r="L29" s="91">
        <v>10</v>
      </c>
      <c r="M29" s="96"/>
      <c r="N29" s="95"/>
      <c r="O29" s="22" t="str">
        <f t="shared" si="0"/>
        <v>岸和田市</v>
      </c>
      <c r="P29" s="22">
        <f>COUNTIF($O$4:O29,"岸和田市")</f>
        <v>26</v>
      </c>
    </row>
    <row r="30" spans="1:16" ht="30" customHeight="1" x14ac:dyDescent="0.2">
      <c r="A30" s="86">
        <v>2751120433</v>
      </c>
      <c r="B30" s="87" t="s">
        <v>2433</v>
      </c>
      <c r="C30" s="88" t="s">
        <v>2438</v>
      </c>
      <c r="D30" s="88" t="s">
        <v>2438</v>
      </c>
      <c r="E30" s="88" t="s">
        <v>2437</v>
      </c>
      <c r="F30" s="87" t="s">
        <v>2439</v>
      </c>
      <c r="G30" s="98" t="s">
        <v>2434</v>
      </c>
      <c r="H30" s="93" t="s">
        <v>3166</v>
      </c>
      <c r="I30" s="91">
        <v>10</v>
      </c>
      <c r="J30" s="92"/>
      <c r="K30" s="93" t="s">
        <v>3166</v>
      </c>
      <c r="L30" s="91">
        <v>10</v>
      </c>
      <c r="M30" s="96"/>
      <c r="N30" s="95"/>
      <c r="O30" s="22" t="str">
        <f>IF(ISERROR(FIND("群",F30))=FALSE,LEFT(F30,FIND("群",F30)),IF(ISERROR(FIND("市",F30))=FALSE,LEFT(F30,FIND("市",F30)),IF(ISERROR(FIND("町",F30))=FALSE,LEFT(F30,FIND("町",F30)),IF(ISERROR(FIND("村",F30))=FALSE,LEFT(F30,FIND("村",F30))))))</f>
        <v>岸和田市</v>
      </c>
      <c r="P30" s="22">
        <f>COUNTIF($O$4:O30,"岸和田市")</f>
        <v>27</v>
      </c>
    </row>
    <row r="31" spans="1:16" ht="30" customHeight="1" x14ac:dyDescent="0.2">
      <c r="A31" s="86">
        <v>2751120441</v>
      </c>
      <c r="B31" s="87" t="s">
        <v>2757</v>
      </c>
      <c r="C31" s="88" t="s">
        <v>2524</v>
      </c>
      <c r="D31" s="88" t="s">
        <v>2525</v>
      </c>
      <c r="E31" s="88" t="s">
        <v>220</v>
      </c>
      <c r="F31" s="87" t="s">
        <v>2526</v>
      </c>
      <c r="G31" s="98" t="s">
        <v>2527</v>
      </c>
      <c r="H31" s="93" t="s">
        <v>3166</v>
      </c>
      <c r="I31" s="91">
        <v>10</v>
      </c>
      <c r="J31" s="92"/>
      <c r="K31" s="93"/>
      <c r="L31" s="91"/>
      <c r="M31" s="96"/>
      <c r="N31" s="95"/>
      <c r="O31" s="22" t="str">
        <f t="shared" ref="O31" si="1">IF(ISERROR(FIND("群",F31))=FALSE,LEFT(F31,FIND("群",F31)),IF(ISERROR(FIND("市",F31))=FALSE,LEFT(F31,FIND("市",F31)),IF(ISERROR(FIND("町",F31))=FALSE,LEFT(F31,FIND("町",F31)),IF(ISERROR(FIND("村",F31))=FALSE,LEFT(F31,FIND("村",F31))))))</f>
        <v>岸和田市</v>
      </c>
      <c r="P31" s="22">
        <f>COUNTIF($O$4:O31,"岸和田市")</f>
        <v>28</v>
      </c>
    </row>
    <row r="32" spans="1:16" ht="30" customHeight="1" x14ac:dyDescent="0.2">
      <c r="A32" s="86">
        <v>2751120466</v>
      </c>
      <c r="B32" s="87" t="s">
        <v>2660</v>
      </c>
      <c r="C32" s="88" t="s">
        <v>2676</v>
      </c>
      <c r="D32" s="88" t="s">
        <v>2677</v>
      </c>
      <c r="E32" s="88" t="s">
        <v>2678</v>
      </c>
      <c r="F32" s="87" t="s">
        <v>3415</v>
      </c>
      <c r="G32" s="98" t="s">
        <v>2661</v>
      </c>
      <c r="H32" s="93" t="s">
        <v>3166</v>
      </c>
      <c r="I32" s="91">
        <v>10</v>
      </c>
      <c r="J32" s="92"/>
      <c r="K32" s="93" t="s">
        <v>3166</v>
      </c>
      <c r="L32" s="91">
        <v>10</v>
      </c>
      <c r="M32" s="96"/>
      <c r="N32" s="95"/>
      <c r="O32" s="22" t="str">
        <f>IF(ISERROR(FIND("群",F32))=FALSE,LEFT(F32,FIND("群",F32)),IF(ISERROR(FIND("市",F32))=FALSE,LEFT(F32,FIND("市",F32)),IF(ISERROR(FIND("町",F32))=FALSE,LEFT(F32,FIND("町",F32)),IF(ISERROR(FIND("村",F32))=FALSE,LEFT(F32,FIND("村",F32))))))</f>
        <v>岸和田市</v>
      </c>
      <c r="P32" s="22">
        <f>COUNTIF($O$4:O32,"岸和田市")</f>
        <v>29</v>
      </c>
    </row>
    <row r="33" spans="1:16" ht="30" customHeight="1" x14ac:dyDescent="0.2">
      <c r="A33" s="86">
        <v>2751120482</v>
      </c>
      <c r="B33" s="87" t="s">
        <v>2696</v>
      </c>
      <c r="C33" s="88" t="s">
        <v>2721</v>
      </c>
      <c r="D33" s="88" t="s">
        <v>2722</v>
      </c>
      <c r="E33" s="88" t="s">
        <v>2723</v>
      </c>
      <c r="F33" s="87" t="s">
        <v>2697</v>
      </c>
      <c r="G33" s="98" t="s">
        <v>2698</v>
      </c>
      <c r="H33" s="93" t="s">
        <v>2724</v>
      </c>
      <c r="I33" s="91">
        <v>5</v>
      </c>
      <c r="J33" s="92"/>
      <c r="K33" s="93" t="s">
        <v>142</v>
      </c>
      <c r="L33" s="91">
        <v>5</v>
      </c>
      <c r="M33" s="96"/>
      <c r="N33" s="95"/>
      <c r="O33" s="22" t="str">
        <f t="shared" ref="O33" si="2">IF(ISERROR(FIND("群",F33))=FALSE,LEFT(F33,FIND("群",F33)),IF(ISERROR(FIND("市",F33))=FALSE,LEFT(F33,FIND("市",F33)),IF(ISERROR(FIND("町",F33))=FALSE,LEFT(F33,FIND("町",F33)),IF(ISERROR(FIND("村",F33))=FALSE,LEFT(F33,FIND("村",F33))))))</f>
        <v>岸和田市</v>
      </c>
      <c r="P33" s="22">
        <f>COUNTIF($O$4:O33,"岸和田市")</f>
        <v>30</v>
      </c>
    </row>
    <row r="34" spans="1:16" ht="30" customHeight="1" x14ac:dyDescent="0.2">
      <c r="A34" s="86">
        <v>2751120474</v>
      </c>
      <c r="B34" s="87" t="s">
        <v>2693</v>
      </c>
      <c r="C34" s="88" t="s">
        <v>2740</v>
      </c>
      <c r="D34" s="88" t="s">
        <v>2740</v>
      </c>
      <c r="E34" s="88" t="s">
        <v>2741</v>
      </c>
      <c r="F34" s="87" t="s">
        <v>2699</v>
      </c>
      <c r="G34" s="98" t="s">
        <v>2700</v>
      </c>
      <c r="H34" s="93" t="s">
        <v>3166</v>
      </c>
      <c r="I34" s="91">
        <v>10</v>
      </c>
      <c r="J34" s="92"/>
      <c r="K34" s="93" t="s">
        <v>3166</v>
      </c>
      <c r="L34" s="91">
        <v>10</v>
      </c>
      <c r="M34" s="96"/>
      <c r="N34" s="95"/>
      <c r="O34" s="22" t="str">
        <f t="shared" ref="O34" si="3">IF(ISERROR(FIND("群",F34))=FALSE,LEFT(F34,FIND("群",F34)),IF(ISERROR(FIND("市",F34))=FALSE,LEFT(F34,FIND("市",F34)),IF(ISERROR(FIND("町",F34))=FALSE,LEFT(F34,FIND("町",F34)),IF(ISERROR(FIND("村",F34))=FALSE,LEFT(F34,FIND("村",F34))))))</f>
        <v>岸和田市</v>
      </c>
      <c r="P34" s="22">
        <f>COUNTIF($O$4:O34,"岸和田市")</f>
        <v>31</v>
      </c>
    </row>
    <row r="35" spans="1:16" ht="30" customHeight="1" x14ac:dyDescent="0.2">
      <c r="A35" s="86">
        <v>2751120490</v>
      </c>
      <c r="B35" s="87" t="s">
        <v>2758</v>
      </c>
      <c r="C35" s="88" t="s">
        <v>3040</v>
      </c>
      <c r="D35" s="88" t="s">
        <v>3041</v>
      </c>
      <c r="E35" s="88" t="s">
        <v>2772</v>
      </c>
      <c r="F35" s="87" t="s">
        <v>2762</v>
      </c>
      <c r="G35" s="98" t="s">
        <v>2763</v>
      </c>
      <c r="H35" s="93" t="s">
        <v>3166</v>
      </c>
      <c r="I35" s="91">
        <v>10</v>
      </c>
      <c r="J35" s="92"/>
      <c r="K35" s="93" t="s">
        <v>3166</v>
      </c>
      <c r="L35" s="91">
        <v>10</v>
      </c>
      <c r="M35" s="96"/>
      <c r="N35" s="95"/>
      <c r="O35" s="22" t="str">
        <f t="shared" ref="O35" si="4">IF(ISERROR(FIND("群",F35))=FALSE,LEFT(F35,FIND("群",F35)),IF(ISERROR(FIND("市",F35))=FALSE,LEFT(F35,FIND("市",F35)),IF(ISERROR(FIND("町",F35))=FALSE,LEFT(F35,FIND("町",F35)),IF(ISERROR(FIND("村",F35))=FALSE,LEFT(F35,FIND("村",F35))))))</f>
        <v>岸和田市</v>
      </c>
      <c r="P35" s="22">
        <f>COUNTIF($O$4:O35,"岸和田市")</f>
        <v>32</v>
      </c>
    </row>
    <row r="36" spans="1:16" s="72" customFormat="1" ht="30" customHeight="1" x14ac:dyDescent="0.2">
      <c r="A36" s="86">
        <v>2751120508</v>
      </c>
      <c r="B36" s="87" t="s">
        <v>2781</v>
      </c>
      <c r="C36" s="88" t="s">
        <v>3022</v>
      </c>
      <c r="D36" s="88" t="s">
        <v>2793</v>
      </c>
      <c r="E36" s="88" t="s">
        <v>2794</v>
      </c>
      <c r="F36" s="87" t="s">
        <v>2782</v>
      </c>
      <c r="G36" s="98" t="s">
        <v>2783</v>
      </c>
      <c r="H36" s="93" t="s">
        <v>3166</v>
      </c>
      <c r="I36" s="91">
        <v>10</v>
      </c>
      <c r="J36" s="92"/>
      <c r="K36" s="93" t="s">
        <v>3166</v>
      </c>
      <c r="L36" s="91">
        <v>10</v>
      </c>
      <c r="M36" s="96"/>
      <c r="N36" s="95"/>
      <c r="O36" s="22" t="str">
        <f t="shared" ref="O36" si="5">IF(ISERROR(FIND("群",F36))=FALSE,LEFT(F36,FIND("群",F36)),IF(ISERROR(FIND("市",F36))=FALSE,LEFT(F36,FIND("市",F36)),IF(ISERROR(FIND("町",F36))=FALSE,LEFT(F36,FIND("町",F36)),IF(ISERROR(FIND("村",F36))=FALSE,LEFT(F36,FIND("村",F36))))))</f>
        <v>岸和田市</v>
      </c>
      <c r="P36" s="22">
        <f>COUNTIF($O$4:O36,"岸和田市")</f>
        <v>33</v>
      </c>
    </row>
    <row r="37" spans="1:16" s="72" customFormat="1" ht="30" customHeight="1" x14ac:dyDescent="0.2">
      <c r="A37" s="86">
        <v>2751120516</v>
      </c>
      <c r="B37" s="87" t="s">
        <v>2832</v>
      </c>
      <c r="C37" s="88" t="s">
        <v>2841</v>
      </c>
      <c r="D37" s="88" t="s">
        <v>2841</v>
      </c>
      <c r="E37" s="88" t="s">
        <v>2842</v>
      </c>
      <c r="F37" s="87" t="s">
        <v>2833</v>
      </c>
      <c r="G37" s="98" t="s">
        <v>2834</v>
      </c>
      <c r="H37" s="93" t="s">
        <v>3166</v>
      </c>
      <c r="I37" s="91">
        <v>10</v>
      </c>
      <c r="J37" s="92"/>
      <c r="K37" s="93" t="s">
        <v>3166</v>
      </c>
      <c r="L37" s="91">
        <v>10</v>
      </c>
      <c r="M37" s="96"/>
      <c r="N37" s="95"/>
      <c r="O37" s="22" t="str">
        <f t="shared" ref="O37" si="6">IF(ISERROR(FIND("群",F37))=FALSE,LEFT(F37,FIND("群",F37)),IF(ISERROR(FIND("市",F37))=FALSE,LEFT(F37,FIND("市",F37)),IF(ISERROR(FIND("町",F37))=FALSE,LEFT(F37,FIND("町",F37)),IF(ISERROR(FIND("村",F37))=FALSE,LEFT(F37,FIND("村",F37))))))</f>
        <v>岸和田市</v>
      </c>
      <c r="P37" s="22">
        <f>COUNTIF($O$4:O37,"岸和田市")</f>
        <v>34</v>
      </c>
    </row>
    <row r="38" spans="1:16" s="72" customFormat="1" ht="30" customHeight="1" x14ac:dyDescent="0.2">
      <c r="A38" s="86">
        <v>2751120524</v>
      </c>
      <c r="B38" s="87" t="s">
        <v>2855</v>
      </c>
      <c r="C38" s="88" t="s">
        <v>2869</v>
      </c>
      <c r="D38" s="88" t="s">
        <v>2870</v>
      </c>
      <c r="E38" s="88" t="s">
        <v>2871</v>
      </c>
      <c r="F38" s="87" t="s">
        <v>2856</v>
      </c>
      <c r="G38" s="98" t="s">
        <v>2857</v>
      </c>
      <c r="H38" s="93" t="s">
        <v>497</v>
      </c>
      <c r="I38" s="91">
        <v>7</v>
      </c>
      <c r="J38" s="92"/>
      <c r="K38" s="93" t="s">
        <v>142</v>
      </c>
      <c r="L38" s="91">
        <v>7</v>
      </c>
      <c r="M38" s="96"/>
      <c r="N38" s="95"/>
      <c r="O38" s="22" t="str">
        <f t="shared" ref="O38:O39" si="7">IF(ISERROR(FIND("群",F38))=FALSE,LEFT(F38,FIND("群",F38)),IF(ISERROR(FIND("市",F38))=FALSE,LEFT(F38,FIND("市",F38)),IF(ISERROR(FIND("町",F38))=FALSE,LEFT(F38,FIND("町",F38)),IF(ISERROR(FIND("村",F38))=FALSE,LEFT(F38,FIND("村",F38))))))</f>
        <v>岸和田市</v>
      </c>
      <c r="P38" s="22">
        <f>COUNTIF($O$4:O38,"岸和田市")</f>
        <v>35</v>
      </c>
    </row>
    <row r="39" spans="1:16" s="72" customFormat="1" ht="30" customHeight="1" x14ac:dyDescent="0.2">
      <c r="A39" s="86">
        <v>2751120532</v>
      </c>
      <c r="B39" s="87" t="s">
        <v>3073</v>
      </c>
      <c r="C39" s="88" t="s">
        <v>3075</v>
      </c>
      <c r="D39" s="88" t="s">
        <v>3076</v>
      </c>
      <c r="E39" s="88" t="s">
        <v>3077</v>
      </c>
      <c r="F39" s="87" t="s">
        <v>3072</v>
      </c>
      <c r="G39" s="98" t="s">
        <v>3074</v>
      </c>
      <c r="H39" s="93" t="s">
        <v>3169</v>
      </c>
      <c r="I39" s="91">
        <v>10</v>
      </c>
      <c r="J39" s="92"/>
      <c r="K39" s="93" t="s">
        <v>3166</v>
      </c>
      <c r="L39" s="91">
        <v>10</v>
      </c>
      <c r="M39" s="96"/>
      <c r="N39" s="95"/>
      <c r="O39" s="22" t="str">
        <f t="shared" si="7"/>
        <v>岸和田市</v>
      </c>
      <c r="P39" s="22">
        <f>COUNTIF($O$4:O39,"岸和田市")</f>
        <v>36</v>
      </c>
    </row>
    <row r="40" spans="1:16" s="72" customFormat="1" ht="30" customHeight="1" x14ac:dyDescent="0.2">
      <c r="A40" s="86">
        <v>2751120540</v>
      </c>
      <c r="B40" s="87" t="s">
        <v>3095</v>
      </c>
      <c r="C40" s="88" t="s">
        <v>3106</v>
      </c>
      <c r="D40" s="88" t="s">
        <v>3107</v>
      </c>
      <c r="E40" s="88" t="s">
        <v>3108</v>
      </c>
      <c r="F40" s="87" t="s">
        <v>3115</v>
      </c>
      <c r="G40" s="98" t="s">
        <v>3116</v>
      </c>
      <c r="H40" s="93" t="s">
        <v>3166</v>
      </c>
      <c r="I40" s="91">
        <v>10</v>
      </c>
      <c r="J40" s="92"/>
      <c r="K40" s="93" t="s">
        <v>3166</v>
      </c>
      <c r="L40" s="91">
        <v>10</v>
      </c>
      <c r="M40" s="96"/>
      <c r="N40" s="95"/>
      <c r="O40" s="22" t="str">
        <f t="shared" ref="O40:O41" si="8">IF(ISERROR(FIND("群",F40))=FALSE,LEFT(F40,FIND("群",F40)),IF(ISERROR(FIND("市",F40))=FALSE,LEFT(F40,FIND("市",F40)),IF(ISERROR(FIND("町",F40))=FALSE,LEFT(F40,FIND("町",F40)),IF(ISERROR(FIND("村",F40))=FALSE,LEFT(F40,FIND("村",F40))))))</f>
        <v>岸和田市</v>
      </c>
      <c r="P40" s="22">
        <f>COUNTIF($O$4:O40,"岸和田市")</f>
        <v>37</v>
      </c>
    </row>
    <row r="41" spans="1:16" s="72" customFormat="1" ht="30" customHeight="1" x14ac:dyDescent="0.2">
      <c r="A41" s="99">
        <v>2751120557</v>
      </c>
      <c r="B41" s="87" t="s">
        <v>3133</v>
      </c>
      <c r="C41" s="88" t="s">
        <v>3136</v>
      </c>
      <c r="D41" s="88" t="s">
        <v>3137</v>
      </c>
      <c r="E41" s="88" t="s">
        <v>3138</v>
      </c>
      <c r="F41" s="87" t="s">
        <v>3134</v>
      </c>
      <c r="G41" s="89" t="s">
        <v>3135</v>
      </c>
      <c r="H41" s="93" t="s">
        <v>497</v>
      </c>
      <c r="I41" s="91">
        <v>5</v>
      </c>
      <c r="J41" s="92"/>
      <c r="K41" s="93" t="s">
        <v>142</v>
      </c>
      <c r="L41" s="91">
        <v>5</v>
      </c>
      <c r="M41" s="96"/>
      <c r="N41" s="100"/>
      <c r="O41" s="22" t="str">
        <f t="shared" si="8"/>
        <v>岸和田市</v>
      </c>
      <c r="P41" s="22">
        <f>COUNTIF($O$4:O41,"岸和田市")</f>
        <v>38</v>
      </c>
    </row>
    <row r="42" spans="1:16" s="72" customFormat="1" ht="30" customHeight="1" x14ac:dyDescent="0.2">
      <c r="A42" s="86">
        <v>2751120565</v>
      </c>
      <c r="B42" s="87" t="s">
        <v>3232</v>
      </c>
      <c r="C42" s="88" t="s">
        <v>3234</v>
      </c>
      <c r="D42" s="88" t="s">
        <v>3235</v>
      </c>
      <c r="E42" s="88" t="s">
        <v>859</v>
      </c>
      <c r="F42" s="87" t="s">
        <v>3258</v>
      </c>
      <c r="G42" s="89" t="s">
        <v>3233</v>
      </c>
      <c r="H42" s="93" t="s">
        <v>3166</v>
      </c>
      <c r="I42" s="91">
        <v>10</v>
      </c>
      <c r="J42" s="92"/>
      <c r="K42" s="93" t="s">
        <v>3166</v>
      </c>
      <c r="L42" s="91">
        <v>10</v>
      </c>
      <c r="M42" s="96"/>
      <c r="N42" s="100"/>
      <c r="O42" s="22" t="str">
        <f t="shared" ref="O42" si="9">IF(ISERROR(FIND("群",F42))=FALSE,LEFT(F42,FIND("群",F42)),IF(ISERROR(FIND("市",F42))=FALSE,LEFT(F42,FIND("市",F42)),IF(ISERROR(FIND("町",F42))=FALSE,LEFT(F42,FIND("町",F42)),IF(ISERROR(FIND("村",F42))=FALSE,LEFT(F42,FIND("村",F42))))))</f>
        <v>岸和田市</v>
      </c>
      <c r="P42" s="22">
        <f>COUNTIF($O$4:O42,"岸和田市")</f>
        <v>39</v>
      </c>
    </row>
    <row r="43" spans="1:16" s="72" customFormat="1" ht="30" customHeight="1" x14ac:dyDescent="0.2">
      <c r="A43" s="86" t="s">
        <v>3264</v>
      </c>
      <c r="B43" s="87" t="s">
        <v>3263</v>
      </c>
      <c r="C43" s="88" t="s">
        <v>3037</v>
      </c>
      <c r="D43" s="88" t="s">
        <v>3038</v>
      </c>
      <c r="E43" s="88" t="s">
        <v>1754</v>
      </c>
      <c r="F43" s="87" t="s">
        <v>3265</v>
      </c>
      <c r="G43" s="89" t="s">
        <v>3266</v>
      </c>
      <c r="H43" s="93"/>
      <c r="I43" s="91"/>
      <c r="J43" s="92"/>
      <c r="K43" s="93" t="s">
        <v>3166</v>
      </c>
      <c r="L43" s="91">
        <v>10</v>
      </c>
      <c r="M43" s="96"/>
      <c r="N43" s="100"/>
      <c r="O43" s="22" t="str">
        <f t="shared" ref="O43:O44" si="10">IF(ISERROR(FIND("群",F43))=FALSE,LEFT(F43,FIND("群",F43)),IF(ISERROR(FIND("市",F43))=FALSE,LEFT(F43,FIND("市",F43)),IF(ISERROR(FIND("町",F43))=FALSE,LEFT(F43,FIND("町",F43)),IF(ISERROR(FIND("村",F43))=FALSE,LEFT(F43,FIND("村",F43))))))</f>
        <v>岸和田市</v>
      </c>
      <c r="P43" s="22">
        <f>COUNTIF($O$4:O43,"岸和田市")</f>
        <v>40</v>
      </c>
    </row>
    <row r="44" spans="1:16" s="72" customFormat="1" ht="30" customHeight="1" x14ac:dyDescent="0.2">
      <c r="A44" s="86" t="s">
        <v>3269</v>
      </c>
      <c r="B44" s="87" t="s">
        <v>3262</v>
      </c>
      <c r="C44" s="88" t="s">
        <v>526</v>
      </c>
      <c r="D44" s="88" t="s">
        <v>526</v>
      </c>
      <c r="E44" s="88" t="s">
        <v>556</v>
      </c>
      <c r="F44" s="87" t="s">
        <v>3267</v>
      </c>
      <c r="G44" s="89" t="s">
        <v>3268</v>
      </c>
      <c r="H44" s="93"/>
      <c r="I44" s="91"/>
      <c r="J44" s="92"/>
      <c r="K44" s="93" t="s">
        <v>3166</v>
      </c>
      <c r="L44" s="91">
        <v>10</v>
      </c>
      <c r="M44" s="96"/>
      <c r="N44" s="100"/>
      <c r="O44" s="22" t="str">
        <f t="shared" si="10"/>
        <v>岸和田市</v>
      </c>
      <c r="P44" s="22">
        <f>COUNTIF($O$4:O44,"岸和田市")</f>
        <v>41</v>
      </c>
    </row>
    <row r="45" spans="1:16" s="72" customFormat="1" ht="30" customHeight="1" x14ac:dyDescent="0.2">
      <c r="A45" s="86" t="s">
        <v>3335</v>
      </c>
      <c r="B45" s="87" t="s">
        <v>3334</v>
      </c>
      <c r="C45" s="88" t="s">
        <v>3339</v>
      </c>
      <c r="D45" s="88" t="s">
        <v>3339</v>
      </c>
      <c r="E45" s="88" t="s">
        <v>3338</v>
      </c>
      <c r="F45" s="87" t="s">
        <v>3336</v>
      </c>
      <c r="G45" s="89" t="s">
        <v>3337</v>
      </c>
      <c r="H45" s="93" t="s">
        <v>142</v>
      </c>
      <c r="I45" s="91">
        <v>5</v>
      </c>
      <c r="J45" s="92"/>
      <c r="K45" s="93" t="s">
        <v>142</v>
      </c>
      <c r="L45" s="91">
        <v>5</v>
      </c>
      <c r="M45" s="96"/>
      <c r="N45" s="100"/>
      <c r="O45" s="22" t="str">
        <f t="shared" ref="O45:O46" si="11">IF(ISERROR(FIND("群",F45))=FALSE,LEFT(F45,FIND("群",F45)),IF(ISERROR(FIND("市",F45))=FALSE,LEFT(F45,FIND("市",F45)),IF(ISERROR(FIND("町",F45))=FALSE,LEFT(F45,FIND("町",F45)),IF(ISERROR(FIND("村",F45))=FALSE,LEFT(F45,FIND("村",F45))))))</f>
        <v>岸和田市</v>
      </c>
      <c r="P45" s="22">
        <f>COUNTIF($O$4:O45,"岸和田市")</f>
        <v>42</v>
      </c>
    </row>
    <row r="46" spans="1:16" s="72" customFormat="1" ht="30" customHeight="1" x14ac:dyDescent="0.2">
      <c r="A46" s="86" t="s">
        <v>3341</v>
      </c>
      <c r="B46" s="87" t="s">
        <v>3340</v>
      </c>
      <c r="C46" s="88" t="s">
        <v>3344</v>
      </c>
      <c r="D46" s="88" t="s">
        <v>3344</v>
      </c>
      <c r="E46" s="88" t="s">
        <v>3345</v>
      </c>
      <c r="F46" s="87" t="s">
        <v>3342</v>
      </c>
      <c r="G46" s="89" t="s">
        <v>3343</v>
      </c>
      <c r="H46" s="93" t="s">
        <v>3169</v>
      </c>
      <c r="I46" s="91">
        <v>10</v>
      </c>
      <c r="J46" s="92"/>
      <c r="K46" s="93" t="s">
        <v>3169</v>
      </c>
      <c r="L46" s="91">
        <v>10</v>
      </c>
      <c r="M46" s="96"/>
      <c r="N46" s="100"/>
      <c r="O46" s="22" t="str">
        <f t="shared" si="11"/>
        <v>岸和田市</v>
      </c>
      <c r="P46" s="22">
        <f>COUNTIF($O$4:O46,"岸和田市")</f>
        <v>43</v>
      </c>
    </row>
    <row r="47" spans="1:16" s="72" customFormat="1" ht="30" customHeight="1" x14ac:dyDescent="0.2">
      <c r="A47" s="86">
        <v>2751120615</v>
      </c>
      <c r="B47" s="87" t="s">
        <v>3424</v>
      </c>
      <c r="C47" s="88" t="s">
        <v>3425</v>
      </c>
      <c r="D47" s="88" t="s">
        <v>3444</v>
      </c>
      <c r="E47" s="88" t="s">
        <v>859</v>
      </c>
      <c r="F47" s="87" t="s">
        <v>3426</v>
      </c>
      <c r="G47" s="89" t="s">
        <v>264</v>
      </c>
      <c r="H47" s="93" t="s">
        <v>3166</v>
      </c>
      <c r="I47" s="91">
        <v>10</v>
      </c>
      <c r="J47" s="92"/>
      <c r="K47" s="93" t="s">
        <v>3166</v>
      </c>
      <c r="L47" s="91">
        <v>10</v>
      </c>
      <c r="M47" s="96" t="s">
        <v>3166</v>
      </c>
      <c r="N47" s="100"/>
      <c r="O47" s="22" t="str">
        <f t="shared" ref="O47" si="12">IF(ISERROR(FIND("群",F47))=FALSE,LEFT(F47,FIND("群",F47)),IF(ISERROR(FIND("市",F47))=FALSE,LEFT(F47,FIND("市",F47)),IF(ISERROR(FIND("町",F47))=FALSE,LEFT(F47,FIND("町",F47)),IF(ISERROR(FIND("村",F47))=FALSE,LEFT(F47,FIND("村",F47))))))</f>
        <v>岸和田市</v>
      </c>
      <c r="P47" s="22">
        <f>COUNTIF($O$4:O47,"岸和田市")</f>
        <v>44</v>
      </c>
    </row>
    <row r="48" spans="1:16" ht="30" customHeight="1" x14ac:dyDescent="0.2">
      <c r="A48" s="86" t="s">
        <v>3445</v>
      </c>
      <c r="B48" s="87" t="s">
        <v>3446</v>
      </c>
      <c r="C48" s="88" t="s">
        <v>3447</v>
      </c>
      <c r="D48" s="88" t="s">
        <v>3448</v>
      </c>
      <c r="E48" s="88" t="s">
        <v>3449</v>
      </c>
      <c r="F48" s="87" t="s">
        <v>3450</v>
      </c>
      <c r="G48" s="89" t="s">
        <v>3451</v>
      </c>
      <c r="H48" s="93" t="s">
        <v>3169</v>
      </c>
      <c r="I48" s="91">
        <v>10</v>
      </c>
      <c r="J48" s="92"/>
      <c r="K48" s="93" t="s">
        <v>3166</v>
      </c>
      <c r="L48" s="91">
        <v>10</v>
      </c>
      <c r="M48" s="96"/>
      <c r="N48" s="100"/>
      <c r="O48" s="22" t="str">
        <f t="shared" ref="O48" si="13">IF(ISERROR(FIND("群",F48))=FALSE,LEFT(F48,FIND("群",F48)),IF(ISERROR(FIND("市",F48))=FALSE,LEFT(F48,FIND("市",F48)),IF(ISERROR(FIND("町",F48))=FALSE,LEFT(F48,FIND("町",F48)),IF(ISERROR(FIND("村",F48))=FALSE,LEFT(F48,FIND("村",F48))))))</f>
        <v>岸和田市</v>
      </c>
      <c r="P48" s="22">
        <f>COUNTIF($O$4:O48,"岸和田市")</f>
        <v>45</v>
      </c>
    </row>
    <row r="49" spans="1:17" ht="30" customHeight="1" x14ac:dyDescent="0.2">
      <c r="A49" s="86" t="s">
        <v>3453</v>
      </c>
      <c r="B49" s="87" t="s">
        <v>3452</v>
      </c>
      <c r="C49" s="88" t="s">
        <v>3454</v>
      </c>
      <c r="D49" s="88" t="s">
        <v>3455</v>
      </c>
      <c r="E49" s="88" t="s">
        <v>556</v>
      </c>
      <c r="F49" s="87" t="s">
        <v>3456</v>
      </c>
      <c r="G49" s="89" t="s">
        <v>3457</v>
      </c>
      <c r="H49" s="93"/>
      <c r="I49" s="91"/>
      <c r="J49" s="92"/>
      <c r="K49" s="93"/>
      <c r="L49" s="91"/>
      <c r="M49" s="96" t="s">
        <v>3166</v>
      </c>
      <c r="N49" s="100"/>
      <c r="O49" s="22" t="str">
        <f t="shared" ref="O49:O50" si="14">IF(ISERROR(FIND("群",F49))=FALSE,LEFT(F49,FIND("群",F49)),IF(ISERROR(FIND("市",F49))=FALSE,LEFT(F49,FIND("市",F49)),IF(ISERROR(FIND("町",F49))=FALSE,LEFT(F49,FIND("町",F49)),IF(ISERROR(FIND("村",F49))=FALSE,LEFT(F49,FIND("村",F49))))))</f>
        <v>岸和田市</v>
      </c>
      <c r="P49" s="22">
        <f>COUNTIF($O$4:O49,"岸和田市")</f>
        <v>46</v>
      </c>
    </row>
    <row r="50" spans="1:17" ht="30" customHeight="1" x14ac:dyDescent="0.2">
      <c r="A50" s="86" t="s">
        <v>3790</v>
      </c>
      <c r="B50" s="87" t="s">
        <v>3789</v>
      </c>
      <c r="C50" s="88" t="s">
        <v>3791</v>
      </c>
      <c r="D50" s="88" t="s">
        <v>3792</v>
      </c>
      <c r="E50" s="88" t="s">
        <v>2842</v>
      </c>
      <c r="F50" s="87" t="s">
        <v>3793</v>
      </c>
      <c r="G50" s="89" t="s">
        <v>3794</v>
      </c>
      <c r="H50" s="93" t="s">
        <v>3169</v>
      </c>
      <c r="I50" s="91">
        <v>10</v>
      </c>
      <c r="J50" s="92"/>
      <c r="K50" s="93" t="s">
        <v>3166</v>
      </c>
      <c r="L50" s="91">
        <v>10</v>
      </c>
      <c r="M50" s="96"/>
      <c r="N50" s="100"/>
      <c r="O50" s="22" t="str">
        <f t="shared" si="14"/>
        <v>岸和田市</v>
      </c>
      <c r="P50" s="22">
        <f>COUNTIF($O$4:O50,"岸和田市")</f>
        <v>47</v>
      </c>
    </row>
    <row r="51" spans="1:17" ht="30" customHeight="1" x14ac:dyDescent="0.2">
      <c r="A51" s="86" t="s">
        <v>4150</v>
      </c>
      <c r="B51" s="87" t="s">
        <v>4736</v>
      </c>
      <c r="C51" s="88" t="s">
        <v>4621</v>
      </c>
      <c r="D51" s="88" t="s">
        <v>4621</v>
      </c>
      <c r="E51" s="88" t="s">
        <v>556</v>
      </c>
      <c r="F51" s="87" t="s">
        <v>4151</v>
      </c>
      <c r="G51" s="89" t="s">
        <v>4152</v>
      </c>
      <c r="H51" s="93" t="s">
        <v>3166</v>
      </c>
      <c r="I51" s="91">
        <v>10</v>
      </c>
      <c r="J51" s="92"/>
      <c r="K51" s="93" t="s">
        <v>3166</v>
      </c>
      <c r="L51" s="91">
        <v>10</v>
      </c>
      <c r="M51" s="96"/>
      <c r="N51" s="100"/>
      <c r="O51" s="22" t="s">
        <v>4153</v>
      </c>
      <c r="P51" s="22">
        <f>COUNTIF($O$4:O51,"岸和田市")</f>
        <v>48</v>
      </c>
      <c r="Q51" s="72"/>
    </row>
    <row r="52" spans="1:17" ht="30" customHeight="1" x14ac:dyDescent="0.2">
      <c r="A52" s="86" t="s">
        <v>4155</v>
      </c>
      <c r="B52" s="87" t="s">
        <v>4154</v>
      </c>
      <c r="C52" s="88" t="s">
        <v>4158</v>
      </c>
      <c r="D52" s="88" t="s">
        <v>4158</v>
      </c>
      <c r="E52" s="88" t="s">
        <v>859</v>
      </c>
      <c r="F52" s="87" t="s">
        <v>4156</v>
      </c>
      <c r="G52" s="89" t="s">
        <v>4157</v>
      </c>
      <c r="H52" s="93" t="s">
        <v>3166</v>
      </c>
      <c r="I52" s="91">
        <v>10</v>
      </c>
      <c r="J52" s="92"/>
      <c r="K52" s="93" t="s">
        <v>3166</v>
      </c>
      <c r="L52" s="91">
        <v>10</v>
      </c>
      <c r="M52" s="96"/>
      <c r="N52" s="100"/>
      <c r="O52" s="22" t="s">
        <v>4153</v>
      </c>
      <c r="P52" s="22">
        <f>COUNTIF($O$4:O52,"岸和田市")</f>
        <v>49</v>
      </c>
      <c r="Q52" s="72"/>
    </row>
    <row r="53" spans="1:17" ht="30" customHeight="1" x14ac:dyDescent="0.2">
      <c r="A53" s="86" t="s">
        <v>4246</v>
      </c>
      <c r="B53" s="87" t="s">
        <v>4247</v>
      </c>
      <c r="C53" s="88" t="s">
        <v>4251</v>
      </c>
      <c r="D53" s="88" t="s">
        <v>4252</v>
      </c>
      <c r="E53" s="88" t="s">
        <v>4250</v>
      </c>
      <c r="F53" s="87" t="s">
        <v>4248</v>
      </c>
      <c r="G53" s="89" t="s">
        <v>4249</v>
      </c>
      <c r="H53" s="93" t="s">
        <v>3166</v>
      </c>
      <c r="I53" s="91">
        <v>10</v>
      </c>
      <c r="J53" s="92"/>
      <c r="K53" s="93" t="s">
        <v>3166</v>
      </c>
      <c r="L53" s="91">
        <v>10</v>
      </c>
      <c r="M53" s="96"/>
      <c r="N53" s="100"/>
      <c r="O53" s="22" t="s">
        <v>4153</v>
      </c>
      <c r="P53" s="22">
        <f>COUNTIF($O$4:O53,"岸和田市")</f>
        <v>50</v>
      </c>
      <c r="Q53" s="72"/>
    </row>
    <row r="54" spans="1:17" s="72" customFormat="1" ht="30" customHeight="1" x14ac:dyDescent="0.2">
      <c r="A54" s="86" t="s">
        <v>4345</v>
      </c>
      <c r="B54" s="87" t="s">
        <v>4346</v>
      </c>
      <c r="C54" s="88" t="s">
        <v>4349</v>
      </c>
      <c r="D54" s="88" t="s">
        <v>2111</v>
      </c>
      <c r="E54" s="88" t="s">
        <v>4350</v>
      </c>
      <c r="F54" s="87" t="s">
        <v>4348</v>
      </c>
      <c r="G54" s="89" t="s">
        <v>4347</v>
      </c>
      <c r="H54" s="93"/>
      <c r="I54" s="91"/>
      <c r="J54" s="92"/>
      <c r="K54" s="93" t="s">
        <v>3166</v>
      </c>
      <c r="L54" s="91">
        <v>10</v>
      </c>
      <c r="M54" s="96"/>
      <c r="N54" s="100"/>
      <c r="O54" s="22" t="s">
        <v>4153</v>
      </c>
      <c r="P54" s="22">
        <f>COUNTIF($O$4:O54,"岸和田市")</f>
        <v>51</v>
      </c>
    </row>
    <row r="55" spans="1:17" s="72" customFormat="1" ht="30" customHeight="1" x14ac:dyDescent="0.2">
      <c r="A55" s="86" t="s">
        <v>4392</v>
      </c>
      <c r="B55" s="87" t="s">
        <v>4394</v>
      </c>
      <c r="C55" s="88" t="s">
        <v>4396</v>
      </c>
      <c r="D55" s="88" t="s">
        <v>4397</v>
      </c>
      <c r="E55" s="88" t="s">
        <v>215</v>
      </c>
      <c r="F55" s="87" t="s">
        <v>4393</v>
      </c>
      <c r="G55" s="89" t="s">
        <v>4395</v>
      </c>
      <c r="H55" s="93" t="s">
        <v>3166</v>
      </c>
      <c r="I55" s="91">
        <v>10</v>
      </c>
      <c r="J55" s="92"/>
      <c r="K55" s="93" t="s">
        <v>3166</v>
      </c>
      <c r="L55" s="91">
        <v>10</v>
      </c>
      <c r="M55" s="96"/>
      <c r="N55" s="100"/>
      <c r="O55" s="22" t="s">
        <v>4153</v>
      </c>
      <c r="P55" s="22">
        <f>COUNTIF($O$4:O55,"岸和田市")</f>
        <v>52</v>
      </c>
    </row>
    <row r="56" spans="1:17" ht="30" customHeight="1" x14ac:dyDescent="0.2">
      <c r="A56" s="86">
        <v>2752520029</v>
      </c>
      <c r="B56" s="87" t="s">
        <v>256</v>
      </c>
      <c r="C56" s="88" t="s">
        <v>1757</v>
      </c>
      <c r="D56" s="88" t="s">
        <v>1757</v>
      </c>
      <c r="E56" s="88" t="s">
        <v>259</v>
      </c>
      <c r="F56" s="87" t="s">
        <v>261</v>
      </c>
      <c r="G56" s="89" t="s">
        <v>260</v>
      </c>
      <c r="H56" s="93"/>
      <c r="I56" s="91"/>
      <c r="J56" s="92"/>
      <c r="K56" s="93" t="s">
        <v>3166</v>
      </c>
      <c r="L56" s="91">
        <v>10</v>
      </c>
      <c r="M56" s="96"/>
      <c r="N56" s="95"/>
      <c r="O56" s="22" t="str">
        <f t="shared" si="0"/>
        <v>池田市</v>
      </c>
      <c r="P56" s="22">
        <f>COUNTIF($O$4:O56,"池田市")</f>
        <v>1</v>
      </c>
      <c r="Q56" s="72"/>
    </row>
    <row r="57" spans="1:17" ht="30" customHeight="1" x14ac:dyDescent="0.2">
      <c r="A57" s="86">
        <v>2752520037</v>
      </c>
      <c r="B57" s="87" t="s">
        <v>296</v>
      </c>
      <c r="C57" s="88" t="s">
        <v>300</v>
      </c>
      <c r="D57" s="88" t="s">
        <v>301</v>
      </c>
      <c r="E57" s="88" t="s">
        <v>302</v>
      </c>
      <c r="F57" s="87" t="s">
        <v>303</v>
      </c>
      <c r="G57" s="89" t="s">
        <v>319</v>
      </c>
      <c r="H57" s="93" t="s">
        <v>3166</v>
      </c>
      <c r="I57" s="91">
        <v>10</v>
      </c>
      <c r="J57" s="92"/>
      <c r="K57" s="93" t="s">
        <v>3166</v>
      </c>
      <c r="L57" s="91">
        <v>10</v>
      </c>
      <c r="M57" s="96"/>
      <c r="N57" s="95"/>
      <c r="O57" s="22" t="str">
        <f t="shared" si="0"/>
        <v>池田市</v>
      </c>
      <c r="P57" s="22">
        <f>COUNTIF($O$4:O57,"池田市")</f>
        <v>2</v>
      </c>
      <c r="Q57" s="72"/>
    </row>
    <row r="58" spans="1:17" ht="30" customHeight="1" x14ac:dyDescent="0.2">
      <c r="A58" s="86">
        <v>2752520045</v>
      </c>
      <c r="B58" s="87" t="s">
        <v>402</v>
      </c>
      <c r="C58" s="88" t="s">
        <v>1252</v>
      </c>
      <c r="D58" s="88" t="s">
        <v>1730</v>
      </c>
      <c r="E58" s="88" t="s">
        <v>1667</v>
      </c>
      <c r="F58" s="87" t="s">
        <v>1758</v>
      </c>
      <c r="G58" s="89" t="s">
        <v>403</v>
      </c>
      <c r="H58" s="93" t="s">
        <v>3166</v>
      </c>
      <c r="I58" s="91">
        <v>10</v>
      </c>
      <c r="J58" s="92"/>
      <c r="K58" s="93" t="s">
        <v>3166</v>
      </c>
      <c r="L58" s="91">
        <v>10</v>
      </c>
      <c r="M58" s="96"/>
      <c r="N58" s="95"/>
      <c r="O58" s="22" t="str">
        <f t="shared" si="0"/>
        <v>池田市</v>
      </c>
      <c r="P58" s="22">
        <f>COUNTIF($O$4:O58,"池田市")</f>
        <v>3</v>
      </c>
      <c r="Q58" s="72"/>
    </row>
    <row r="59" spans="1:17" ht="30" customHeight="1" x14ac:dyDescent="0.2">
      <c r="A59" s="86">
        <v>2752520052</v>
      </c>
      <c r="B59" s="87" t="s">
        <v>448</v>
      </c>
      <c r="C59" s="88" t="s">
        <v>456</v>
      </c>
      <c r="D59" s="88" t="s">
        <v>860</v>
      </c>
      <c r="E59" s="88" t="s">
        <v>457</v>
      </c>
      <c r="F59" s="87" t="s">
        <v>449</v>
      </c>
      <c r="G59" s="89" t="s">
        <v>450</v>
      </c>
      <c r="H59" s="93" t="s">
        <v>3166</v>
      </c>
      <c r="I59" s="91">
        <v>10</v>
      </c>
      <c r="J59" s="92"/>
      <c r="K59" s="93" t="s">
        <v>3166</v>
      </c>
      <c r="L59" s="91">
        <v>10</v>
      </c>
      <c r="M59" s="96"/>
      <c r="N59" s="95"/>
      <c r="O59" s="22" t="str">
        <f t="shared" si="0"/>
        <v>池田市</v>
      </c>
      <c r="P59" s="22">
        <f>COUNTIF($O$4:O59,"池田市")</f>
        <v>4</v>
      </c>
    </row>
    <row r="60" spans="1:17" ht="30" customHeight="1" x14ac:dyDescent="0.2">
      <c r="A60" s="86">
        <v>2752520060</v>
      </c>
      <c r="B60" s="87" t="s">
        <v>3378</v>
      </c>
      <c r="C60" s="88" t="s">
        <v>1731</v>
      </c>
      <c r="D60" s="88" t="s">
        <v>1732</v>
      </c>
      <c r="E60" s="88" t="s">
        <v>610</v>
      </c>
      <c r="F60" s="87" t="s">
        <v>3416</v>
      </c>
      <c r="G60" s="89" t="s">
        <v>1278</v>
      </c>
      <c r="H60" s="93" t="s">
        <v>497</v>
      </c>
      <c r="I60" s="91">
        <v>5</v>
      </c>
      <c r="J60" s="92"/>
      <c r="K60" s="93" t="s">
        <v>507</v>
      </c>
      <c r="L60" s="91">
        <v>5</v>
      </c>
      <c r="M60" s="101" t="s">
        <v>3166</v>
      </c>
      <c r="N60" s="95"/>
      <c r="O60" s="22" t="str">
        <f t="shared" si="0"/>
        <v>池田市</v>
      </c>
      <c r="P60" s="22">
        <f>COUNTIF($O$4:O60,"池田市")</f>
        <v>5</v>
      </c>
    </row>
    <row r="61" spans="1:17" ht="30" customHeight="1" x14ac:dyDescent="0.2">
      <c r="A61" s="86">
        <v>2752520094</v>
      </c>
      <c r="B61" s="87" t="s">
        <v>690</v>
      </c>
      <c r="C61" s="88" t="s">
        <v>691</v>
      </c>
      <c r="D61" s="88" t="s">
        <v>692</v>
      </c>
      <c r="E61" s="88" t="s">
        <v>693</v>
      </c>
      <c r="F61" s="87" t="s">
        <v>1729</v>
      </c>
      <c r="G61" s="89" t="s">
        <v>694</v>
      </c>
      <c r="H61" s="93" t="s">
        <v>3166</v>
      </c>
      <c r="I61" s="91">
        <v>10</v>
      </c>
      <c r="J61" s="92"/>
      <c r="K61" s="93" t="s">
        <v>3166</v>
      </c>
      <c r="L61" s="91">
        <v>10</v>
      </c>
      <c r="M61" s="96"/>
      <c r="N61" s="95"/>
      <c r="O61" s="22" t="str">
        <f t="shared" si="0"/>
        <v>池田市</v>
      </c>
      <c r="P61" s="22">
        <f>COUNTIF($O$4:O61,"池田市")</f>
        <v>6</v>
      </c>
    </row>
    <row r="62" spans="1:17" ht="30" customHeight="1" x14ac:dyDescent="0.2">
      <c r="A62" s="86">
        <v>2752520128</v>
      </c>
      <c r="B62" s="87" t="s">
        <v>1053</v>
      </c>
      <c r="C62" s="88" t="s">
        <v>1071</v>
      </c>
      <c r="D62" s="88" t="s">
        <v>1071</v>
      </c>
      <c r="E62" s="88" t="s">
        <v>1072</v>
      </c>
      <c r="F62" s="87" t="s">
        <v>1054</v>
      </c>
      <c r="G62" s="89" t="s">
        <v>1055</v>
      </c>
      <c r="H62" s="93"/>
      <c r="I62" s="91"/>
      <c r="J62" s="92"/>
      <c r="K62" s="93" t="s">
        <v>3166</v>
      </c>
      <c r="L62" s="91">
        <v>10</v>
      </c>
      <c r="M62" s="96"/>
      <c r="N62" s="95"/>
      <c r="O62" s="22" t="str">
        <f t="shared" si="0"/>
        <v>池田市</v>
      </c>
      <c r="P62" s="22">
        <f>COUNTIF($O$4:O62,"池田市")</f>
        <v>7</v>
      </c>
    </row>
    <row r="63" spans="1:17" ht="30" customHeight="1" x14ac:dyDescent="0.2">
      <c r="A63" s="86">
        <v>2752520169</v>
      </c>
      <c r="B63" s="87" t="s">
        <v>1371</v>
      </c>
      <c r="C63" s="88" t="s">
        <v>1377</v>
      </c>
      <c r="D63" s="88" t="s">
        <v>1378</v>
      </c>
      <c r="E63" s="88" t="s">
        <v>1379</v>
      </c>
      <c r="F63" s="87" t="s">
        <v>1373</v>
      </c>
      <c r="G63" s="89" t="s">
        <v>1372</v>
      </c>
      <c r="H63" s="93" t="s">
        <v>3166</v>
      </c>
      <c r="I63" s="91">
        <v>10</v>
      </c>
      <c r="J63" s="92"/>
      <c r="K63" s="93" t="s">
        <v>3166</v>
      </c>
      <c r="L63" s="91">
        <v>10</v>
      </c>
      <c r="M63" s="96" t="s">
        <v>3166</v>
      </c>
      <c r="N63" s="95"/>
      <c r="O63" s="22" t="str">
        <f t="shared" si="0"/>
        <v>池田市</v>
      </c>
      <c r="P63" s="22">
        <f>COUNTIF($O$4:O63,"池田市")</f>
        <v>8</v>
      </c>
    </row>
    <row r="64" spans="1:17" ht="30" customHeight="1" x14ac:dyDescent="0.2">
      <c r="A64" s="86">
        <v>2752520177</v>
      </c>
      <c r="B64" s="87" t="s">
        <v>1728</v>
      </c>
      <c r="C64" s="88" t="s">
        <v>1431</v>
      </c>
      <c r="D64" s="88" t="s">
        <v>1432</v>
      </c>
      <c r="E64" s="88" t="s">
        <v>1433</v>
      </c>
      <c r="F64" s="87" t="s">
        <v>1434</v>
      </c>
      <c r="G64" s="89" t="s">
        <v>1435</v>
      </c>
      <c r="H64" s="93" t="s">
        <v>3166</v>
      </c>
      <c r="I64" s="91">
        <v>10</v>
      </c>
      <c r="J64" s="92"/>
      <c r="K64" s="93" t="s">
        <v>3166</v>
      </c>
      <c r="L64" s="91">
        <v>10</v>
      </c>
      <c r="M64" s="96"/>
      <c r="N64" s="95"/>
      <c r="O64" s="22" t="str">
        <f t="shared" si="0"/>
        <v>池田市</v>
      </c>
      <c r="P64" s="22">
        <f>COUNTIF($O$4:O64,"池田市")</f>
        <v>9</v>
      </c>
    </row>
    <row r="65" spans="1:16" ht="30" customHeight="1" x14ac:dyDescent="0.2">
      <c r="A65" s="86">
        <v>2752520185</v>
      </c>
      <c r="B65" s="87" t="s">
        <v>1483</v>
      </c>
      <c r="C65" s="88" t="s">
        <v>1484</v>
      </c>
      <c r="D65" s="88" t="s">
        <v>1485</v>
      </c>
      <c r="E65" s="88" t="s">
        <v>1486</v>
      </c>
      <c r="F65" s="87" t="s">
        <v>1487</v>
      </c>
      <c r="G65" s="89" t="s">
        <v>1488</v>
      </c>
      <c r="H65" s="93" t="s">
        <v>3166</v>
      </c>
      <c r="I65" s="91">
        <v>10</v>
      </c>
      <c r="J65" s="92"/>
      <c r="K65" s="93" t="s">
        <v>3166</v>
      </c>
      <c r="L65" s="91">
        <v>10</v>
      </c>
      <c r="M65" s="96"/>
      <c r="N65" s="95"/>
      <c r="O65" s="22" t="str">
        <f t="shared" si="0"/>
        <v>池田市</v>
      </c>
      <c r="P65" s="22">
        <f>COUNTIF($O$4:O65,"池田市")</f>
        <v>10</v>
      </c>
    </row>
    <row r="66" spans="1:16" ht="30" customHeight="1" x14ac:dyDescent="0.2">
      <c r="A66" s="86">
        <v>2752520193</v>
      </c>
      <c r="B66" s="87" t="s">
        <v>977</v>
      </c>
      <c r="C66" s="88" t="s">
        <v>1477</v>
      </c>
      <c r="D66" s="88" t="s">
        <v>1478</v>
      </c>
      <c r="E66" s="88" t="s">
        <v>693</v>
      </c>
      <c r="F66" s="87" t="s">
        <v>1621</v>
      </c>
      <c r="G66" s="89" t="s">
        <v>1622</v>
      </c>
      <c r="H66" s="93"/>
      <c r="I66" s="91"/>
      <c r="J66" s="92"/>
      <c r="K66" s="93" t="s">
        <v>3166</v>
      </c>
      <c r="L66" s="91">
        <v>10</v>
      </c>
      <c r="M66" s="96"/>
      <c r="N66" s="95"/>
      <c r="O66" s="22" t="str">
        <f t="shared" si="0"/>
        <v>池田市</v>
      </c>
      <c r="P66" s="22">
        <f>COUNTIF($O$4:O66,"池田市")</f>
        <v>11</v>
      </c>
    </row>
    <row r="67" spans="1:16" ht="30" customHeight="1" x14ac:dyDescent="0.2">
      <c r="A67" s="86">
        <v>2752520201</v>
      </c>
      <c r="B67" s="87" t="s">
        <v>1826</v>
      </c>
      <c r="C67" s="88" t="s">
        <v>1863</v>
      </c>
      <c r="D67" s="88" t="s">
        <v>1864</v>
      </c>
      <c r="E67" s="88" t="s">
        <v>1865</v>
      </c>
      <c r="F67" s="87" t="s">
        <v>1866</v>
      </c>
      <c r="G67" s="89" t="s">
        <v>1827</v>
      </c>
      <c r="H67" s="93" t="s">
        <v>1867</v>
      </c>
      <c r="I67" s="91">
        <v>5</v>
      </c>
      <c r="J67" s="92"/>
      <c r="K67" s="93" t="s">
        <v>1868</v>
      </c>
      <c r="L67" s="91">
        <v>5</v>
      </c>
      <c r="M67" s="96"/>
      <c r="N67" s="95"/>
      <c r="O67" s="22" t="str">
        <f t="shared" si="0"/>
        <v>池田市</v>
      </c>
      <c r="P67" s="22">
        <f>COUNTIF($O$4:O67,"池田市")</f>
        <v>12</v>
      </c>
    </row>
    <row r="68" spans="1:16" ht="30" customHeight="1" x14ac:dyDescent="0.2">
      <c r="A68" s="86">
        <v>2752520219</v>
      </c>
      <c r="B68" s="87" t="s">
        <v>4670</v>
      </c>
      <c r="C68" s="88" t="s">
        <v>4671</v>
      </c>
      <c r="D68" s="88" t="s">
        <v>4672</v>
      </c>
      <c r="E68" s="88" t="s">
        <v>4673</v>
      </c>
      <c r="F68" s="87" t="s">
        <v>4674</v>
      </c>
      <c r="G68" s="89" t="s">
        <v>4675</v>
      </c>
      <c r="H68" s="93" t="s">
        <v>3166</v>
      </c>
      <c r="I68" s="91">
        <v>10</v>
      </c>
      <c r="J68" s="92"/>
      <c r="K68" s="93" t="s">
        <v>3166</v>
      </c>
      <c r="L68" s="91">
        <v>10</v>
      </c>
      <c r="M68" s="96"/>
      <c r="N68" s="95"/>
      <c r="O68" s="22" t="s">
        <v>52</v>
      </c>
      <c r="P68" s="22">
        <f>COUNTIF($O$4:O68,"池田市")</f>
        <v>13</v>
      </c>
    </row>
    <row r="69" spans="1:16" ht="30" customHeight="1" x14ac:dyDescent="0.2">
      <c r="A69" s="86">
        <v>2752520235</v>
      </c>
      <c r="B69" s="87" t="s">
        <v>1935</v>
      </c>
      <c r="C69" s="88" t="s">
        <v>1936</v>
      </c>
      <c r="D69" s="88" t="s">
        <v>1937</v>
      </c>
      <c r="E69" s="88" t="s">
        <v>1938</v>
      </c>
      <c r="F69" s="87" t="s">
        <v>1939</v>
      </c>
      <c r="G69" s="89" t="s">
        <v>1940</v>
      </c>
      <c r="H69" s="93" t="s">
        <v>3166</v>
      </c>
      <c r="I69" s="91">
        <v>10</v>
      </c>
      <c r="J69" s="92"/>
      <c r="K69" s="93" t="s">
        <v>3166</v>
      </c>
      <c r="L69" s="91">
        <v>10</v>
      </c>
      <c r="M69" s="96"/>
      <c r="N69" s="95"/>
      <c r="O69" s="22" t="str">
        <f t="shared" si="0"/>
        <v>池田市</v>
      </c>
      <c r="P69" s="22">
        <f>COUNTIF($O$4:O69,"池田市")</f>
        <v>14</v>
      </c>
    </row>
    <row r="70" spans="1:16" ht="30" customHeight="1" x14ac:dyDescent="0.2">
      <c r="A70" s="86">
        <v>2752520243</v>
      </c>
      <c r="B70" s="87" t="s">
        <v>4256</v>
      </c>
      <c r="C70" s="88" t="s">
        <v>1998</v>
      </c>
      <c r="D70" s="88" t="s">
        <v>1998</v>
      </c>
      <c r="E70" s="88" t="s">
        <v>1999</v>
      </c>
      <c r="F70" s="87" t="s">
        <v>4255</v>
      </c>
      <c r="G70" s="89" t="s">
        <v>2000</v>
      </c>
      <c r="H70" s="93" t="s">
        <v>3166</v>
      </c>
      <c r="I70" s="91">
        <v>10</v>
      </c>
      <c r="J70" s="92"/>
      <c r="K70" s="93" t="s">
        <v>3166</v>
      </c>
      <c r="L70" s="91">
        <v>10</v>
      </c>
      <c r="M70" s="96"/>
      <c r="N70" s="95"/>
      <c r="O70" s="22" t="str">
        <f t="shared" si="0"/>
        <v>池田市</v>
      </c>
      <c r="P70" s="22">
        <f>COUNTIF($O$4:O70,"池田市")</f>
        <v>15</v>
      </c>
    </row>
    <row r="71" spans="1:16" ht="30" customHeight="1" x14ac:dyDescent="0.2">
      <c r="A71" s="86">
        <v>2752520250</v>
      </c>
      <c r="B71" s="87" t="s">
        <v>2025</v>
      </c>
      <c r="C71" s="88" t="s">
        <v>2026</v>
      </c>
      <c r="D71" s="88" t="s">
        <v>2026</v>
      </c>
      <c r="E71" s="88" t="s">
        <v>2027</v>
      </c>
      <c r="F71" s="87" t="s">
        <v>2028</v>
      </c>
      <c r="G71" s="89" t="s">
        <v>2029</v>
      </c>
      <c r="H71" s="93" t="s">
        <v>3166</v>
      </c>
      <c r="I71" s="91">
        <v>10</v>
      </c>
      <c r="J71" s="92"/>
      <c r="K71" s="93" t="s">
        <v>3166</v>
      </c>
      <c r="L71" s="91">
        <v>10</v>
      </c>
      <c r="M71" s="96"/>
      <c r="N71" s="95"/>
      <c r="O71" s="22" t="str">
        <f t="shared" si="0"/>
        <v>池田市</v>
      </c>
      <c r="P71" s="22">
        <f>COUNTIF($O$4:O71,"池田市")</f>
        <v>16</v>
      </c>
    </row>
    <row r="72" spans="1:16" ht="30" customHeight="1" x14ac:dyDescent="0.2">
      <c r="A72" s="86">
        <v>2752520284</v>
      </c>
      <c r="B72" s="87" t="s">
        <v>2110</v>
      </c>
      <c r="C72" s="88" t="s">
        <v>2253</v>
      </c>
      <c r="D72" s="88" t="s">
        <v>2254</v>
      </c>
      <c r="E72" s="88" t="s">
        <v>2112</v>
      </c>
      <c r="F72" s="87" t="s">
        <v>2113</v>
      </c>
      <c r="G72" s="89" t="s">
        <v>2114</v>
      </c>
      <c r="H72" s="93" t="s">
        <v>3166</v>
      </c>
      <c r="I72" s="91">
        <v>10</v>
      </c>
      <c r="J72" s="92"/>
      <c r="K72" s="93"/>
      <c r="L72" s="91"/>
      <c r="M72" s="96" t="s">
        <v>3166</v>
      </c>
      <c r="N72" s="95"/>
      <c r="O72" s="22" t="str">
        <f t="shared" si="0"/>
        <v>池田市</v>
      </c>
      <c r="P72" s="22">
        <f>COUNTIF($O$4:O72,"池田市")</f>
        <v>17</v>
      </c>
    </row>
    <row r="73" spans="1:16" ht="30" customHeight="1" x14ac:dyDescent="0.2">
      <c r="A73" s="86">
        <v>2752520292</v>
      </c>
      <c r="B73" s="87" t="s">
        <v>2342</v>
      </c>
      <c r="C73" s="88" t="s">
        <v>2343</v>
      </c>
      <c r="D73" s="88" t="s">
        <v>2344</v>
      </c>
      <c r="E73" s="88" t="s">
        <v>2345</v>
      </c>
      <c r="F73" s="87" t="s">
        <v>2346</v>
      </c>
      <c r="G73" s="89" t="s">
        <v>2347</v>
      </c>
      <c r="H73" s="93" t="s">
        <v>3166</v>
      </c>
      <c r="I73" s="91">
        <v>10</v>
      </c>
      <c r="J73" s="92"/>
      <c r="K73" s="93" t="s">
        <v>3166</v>
      </c>
      <c r="L73" s="91">
        <v>10</v>
      </c>
      <c r="M73" s="96"/>
      <c r="N73" s="95"/>
      <c r="O73" s="22" t="str">
        <f t="shared" si="0"/>
        <v>池田市</v>
      </c>
      <c r="P73" s="22">
        <f>COUNTIF($O$4:O73,"池田市")</f>
        <v>18</v>
      </c>
    </row>
    <row r="74" spans="1:16" ht="30" customHeight="1" x14ac:dyDescent="0.2">
      <c r="A74" s="86">
        <v>2752520318</v>
      </c>
      <c r="B74" s="87" t="s">
        <v>2440</v>
      </c>
      <c r="C74" s="88" t="s">
        <v>2516</v>
      </c>
      <c r="D74" s="88" t="s">
        <v>2111</v>
      </c>
      <c r="E74" s="88" t="s">
        <v>1279</v>
      </c>
      <c r="F74" s="102" t="s">
        <v>2441</v>
      </c>
      <c r="G74" s="89" t="s">
        <v>2442</v>
      </c>
      <c r="H74" s="93" t="s">
        <v>3166</v>
      </c>
      <c r="I74" s="91">
        <v>10</v>
      </c>
      <c r="J74" s="92"/>
      <c r="K74" s="93" t="s">
        <v>3166</v>
      </c>
      <c r="L74" s="91">
        <v>10</v>
      </c>
      <c r="M74" s="96"/>
      <c r="N74" s="95"/>
      <c r="O74" s="22" t="str">
        <f t="shared" si="0"/>
        <v>池田市</v>
      </c>
      <c r="P74" s="22">
        <f>COUNTIF($O$4:O74,"池田市")</f>
        <v>19</v>
      </c>
    </row>
    <row r="75" spans="1:16" ht="30" customHeight="1" x14ac:dyDescent="0.2">
      <c r="A75" s="86">
        <v>2752520334</v>
      </c>
      <c r="B75" s="87" t="s">
        <v>2444</v>
      </c>
      <c r="C75" s="88" t="s">
        <v>2448</v>
      </c>
      <c r="D75" s="88" t="s">
        <v>2448</v>
      </c>
      <c r="E75" s="88" t="s">
        <v>610</v>
      </c>
      <c r="F75" s="87" t="s">
        <v>2445</v>
      </c>
      <c r="G75" s="89" t="s">
        <v>2446</v>
      </c>
      <c r="H75" s="93" t="s">
        <v>3166</v>
      </c>
      <c r="I75" s="91">
        <v>10</v>
      </c>
      <c r="J75" s="92"/>
      <c r="K75" s="93" t="s">
        <v>3166</v>
      </c>
      <c r="L75" s="91">
        <v>10</v>
      </c>
      <c r="M75" s="96"/>
      <c r="N75" s="95"/>
      <c r="O75" s="22" t="str">
        <f t="shared" si="0"/>
        <v>池田市</v>
      </c>
      <c r="P75" s="22">
        <f>COUNTIF($O$4:O75,"池田市")</f>
        <v>20</v>
      </c>
    </row>
    <row r="76" spans="1:16" ht="30" customHeight="1" x14ac:dyDescent="0.2">
      <c r="A76" s="86">
        <v>2752520342</v>
      </c>
      <c r="B76" s="87" t="s">
        <v>3071</v>
      </c>
      <c r="C76" s="88" t="s">
        <v>2449</v>
      </c>
      <c r="D76" s="88" t="s">
        <v>2450</v>
      </c>
      <c r="E76" s="88" t="s">
        <v>1379</v>
      </c>
      <c r="F76" s="87" t="s">
        <v>4001</v>
      </c>
      <c r="G76" s="89" t="s">
        <v>2447</v>
      </c>
      <c r="H76" s="93" t="s">
        <v>3166</v>
      </c>
      <c r="I76" s="91">
        <v>10</v>
      </c>
      <c r="J76" s="92"/>
      <c r="K76" s="93" t="s">
        <v>3166</v>
      </c>
      <c r="L76" s="91">
        <v>10</v>
      </c>
      <c r="M76" s="96" t="s">
        <v>3166</v>
      </c>
      <c r="N76" s="95"/>
      <c r="O76" s="22" t="str">
        <f t="shared" si="0"/>
        <v>池田市</v>
      </c>
      <c r="P76" s="22">
        <f>COUNTIF($O$4:O76,"池田市")</f>
        <v>21</v>
      </c>
    </row>
    <row r="77" spans="1:16" ht="30" customHeight="1" x14ac:dyDescent="0.2">
      <c r="A77" s="86">
        <v>2752520359</v>
      </c>
      <c r="B77" s="87" t="s">
        <v>2556</v>
      </c>
      <c r="C77" s="88" t="s">
        <v>2557</v>
      </c>
      <c r="D77" s="88" t="s">
        <v>2589</v>
      </c>
      <c r="E77" s="88" t="s">
        <v>2558</v>
      </c>
      <c r="F77" s="87" t="s">
        <v>2555</v>
      </c>
      <c r="G77" s="89" t="s">
        <v>2559</v>
      </c>
      <c r="H77" s="93" t="s">
        <v>3166</v>
      </c>
      <c r="I77" s="91">
        <v>10</v>
      </c>
      <c r="J77" s="92"/>
      <c r="K77" s="93"/>
      <c r="L77" s="91"/>
      <c r="M77" s="96"/>
      <c r="N77" s="95"/>
      <c r="O77" s="22" t="str">
        <f t="shared" si="0"/>
        <v>池田市</v>
      </c>
      <c r="P77" s="22">
        <f>COUNTIF($O$4:O77,"池田市")</f>
        <v>22</v>
      </c>
    </row>
    <row r="78" spans="1:16" ht="30" customHeight="1" x14ac:dyDescent="0.2">
      <c r="A78" s="86">
        <v>2752520367</v>
      </c>
      <c r="B78" s="87" t="s">
        <v>2591</v>
      </c>
      <c r="C78" s="88" t="s">
        <v>2620</v>
      </c>
      <c r="D78" s="88" t="s">
        <v>2621</v>
      </c>
      <c r="E78" s="88" t="s">
        <v>2622</v>
      </c>
      <c r="F78" s="87" t="s">
        <v>2594</v>
      </c>
      <c r="G78" s="89" t="s">
        <v>2595</v>
      </c>
      <c r="H78" s="93" t="s">
        <v>3166</v>
      </c>
      <c r="I78" s="91">
        <v>10</v>
      </c>
      <c r="J78" s="92"/>
      <c r="K78" s="93" t="s">
        <v>3166</v>
      </c>
      <c r="L78" s="91">
        <v>10</v>
      </c>
      <c r="M78" s="96"/>
      <c r="N78" s="95"/>
      <c r="O78" s="22" t="str">
        <f t="shared" si="0"/>
        <v>池田市</v>
      </c>
      <c r="P78" s="22">
        <f>COUNTIF($O$4:O78,"池田市")</f>
        <v>23</v>
      </c>
    </row>
    <row r="79" spans="1:16" s="72" customFormat="1" ht="30" customHeight="1" x14ac:dyDescent="0.2">
      <c r="A79" s="86">
        <v>2752520383</v>
      </c>
      <c r="B79" s="87" t="s">
        <v>2764</v>
      </c>
      <c r="C79" s="88" t="s">
        <v>2773</v>
      </c>
      <c r="D79" s="88" t="s">
        <v>2774</v>
      </c>
      <c r="E79" s="88" t="s">
        <v>2775</v>
      </c>
      <c r="F79" s="87" t="s">
        <v>2765</v>
      </c>
      <c r="G79" s="89" t="s">
        <v>2766</v>
      </c>
      <c r="H79" s="93" t="s">
        <v>2776</v>
      </c>
      <c r="I79" s="91">
        <v>5</v>
      </c>
      <c r="J79" s="92"/>
      <c r="K79" s="93" t="s">
        <v>2776</v>
      </c>
      <c r="L79" s="91">
        <v>5</v>
      </c>
      <c r="M79" s="96"/>
      <c r="N79" s="95"/>
      <c r="O79" s="22" t="str">
        <f t="shared" ref="O79" si="15">IF(ISERROR(FIND("群",F79))=FALSE,LEFT(F79,FIND("群",F79)),IF(ISERROR(FIND("市",F79))=FALSE,LEFT(F79,FIND("市",F79)),IF(ISERROR(FIND("町",F79))=FALSE,LEFT(F79,FIND("町",F79)),IF(ISERROR(FIND("村",F79))=FALSE,LEFT(F79,FIND("村",F79))))))</f>
        <v>池田市</v>
      </c>
      <c r="P79" s="22">
        <f>COUNTIF($O$4:O79,"池田市")</f>
        <v>24</v>
      </c>
    </row>
    <row r="80" spans="1:16" s="72" customFormat="1" ht="30" customHeight="1" x14ac:dyDescent="0.2">
      <c r="A80" s="86">
        <v>2752520391</v>
      </c>
      <c r="B80" s="87" t="s">
        <v>2784</v>
      </c>
      <c r="C80" s="88" t="s">
        <v>2798</v>
      </c>
      <c r="D80" s="88" t="s">
        <v>2799</v>
      </c>
      <c r="E80" s="88" t="s">
        <v>2800</v>
      </c>
      <c r="F80" s="87" t="s">
        <v>2785</v>
      </c>
      <c r="G80" s="89" t="s">
        <v>2786</v>
      </c>
      <c r="H80" s="93"/>
      <c r="I80" s="91"/>
      <c r="J80" s="92"/>
      <c r="K80" s="93" t="s">
        <v>3166</v>
      </c>
      <c r="L80" s="91">
        <v>10</v>
      </c>
      <c r="M80" s="96"/>
      <c r="N80" s="95"/>
      <c r="O80" s="22" t="str">
        <f t="shared" ref="O80" si="16">IF(ISERROR(FIND("群",F80))=FALSE,LEFT(F80,FIND("群",F80)),IF(ISERROR(FIND("市",F80))=FALSE,LEFT(F80,FIND("市",F80)),IF(ISERROR(FIND("町",F80))=FALSE,LEFT(F80,FIND("町",F80)),IF(ISERROR(FIND("村",F80))=FALSE,LEFT(F80,FIND("村",F80))))))</f>
        <v>池田市</v>
      </c>
      <c r="P80" s="22">
        <f>COUNTIF($O$4:O80,"池田市")</f>
        <v>25</v>
      </c>
    </row>
    <row r="81" spans="1:16" s="72" customFormat="1" ht="30" customHeight="1" x14ac:dyDescent="0.2">
      <c r="A81" s="86">
        <v>2752520417</v>
      </c>
      <c r="B81" s="87" t="s">
        <v>4076</v>
      </c>
      <c r="C81" s="88" t="s">
        <v>3603</v>
      </c>
      <c r="D81" s="88" t="s">
        <v>2843</v>
      </c>
      <c r="E81" s="88" t="s">
        <v>2844</v>
      </c>
      <c r="F81" s="87" t="s">
        <v>2835</v>
      </c>
      <c r="G81" s="89" t="s">
        <v>2836</v>
      </c>
      <c r="H81" s="93"/>
      <c r="I81" s="91"/>
      <c r="J81" s="92"/>
      <c r="K81" s="93" t="s">
        <v>3166</v>
      </c>
      <c r="L81" s="91">
        <v>10</v>
      </c>
      <c r="M81" s="96"/>
      <c r="N81" s="95"/>
      <c r="O81" s="22" t="str">
        <f t="shared" ref="O81" si="17">IF(ISERROR(FIND("群",F81))=FALSE,LEFT(F81,FIND("群",F81)),IF(ISERROR(FIND("市",F81))=FALSE,LEFT(F81,FIND("市",F81)),IF(ISERROR(FIND("町",F81))=FALSE,LEFT(F81,FIND("町",F81)),IF(ISERROR(FIND("村",F81))=FALSE,LEFT(F81,FIND("村",F81))))))</f>
        <v>池田市</v>
      </c>
      <c r="P81" s="22">
        <f>COUNTIF($O$4:O81,"池田市")</f>
        <v>26</v>
      </c>
    </row>
    <row r="82" spans="1:16" s="72" customFormat="1" ht="30" customHeight="1" x14ac:dyDescent="0.2">
      <c r="A82" s="99">
        <v>2752520433</v>
      </c>
      <c r="B82" s="87" t="s">
        <v>3061</v>
      </c>
      <c r="C82" s="88" t="s">
        <v>3064</v>
      </c>
      <c r="D82" s="88" t="s">
        <v>3064</v>
      </c>
      <c r="E82" s="88" t="s">
        <v>1433</v>
      </c>
      <c r="F82" s="87" t="s">
        <v>3062</v>
      </c>
      <c r="G82" s="89" t="s">
        <v>3063</v>
      </c>
      <c r="H82" s="93" t="s">
        <v>3166</v>
      </c>
      <c r="I82" s="91">
        <v>10</v>
      </c>
      <c r="J82" s="92"/>
      <c r="K82" s="93" t="s">
        <v>3166</v>
      </c>
      <c r="L82" s="91">
        <v>10</v>
      </c>
      <c r="M82" s="96" t="s">
        <v>3166</v>
      </c>
      <c r="N82" s="95"/>
      <c r="O82" s="22" t="str">
        <f t="shared" ref="O82" si="18">IF(ISERROR(FIND("群",F82))=FALSE,LEFT(F82,FIND("群",F82)),IF(ISERROR(FIND("市",F82))=FALSE,LEFT(F82,FIND("市",F82)),IF(ISERROR(FIND("町",F82))=FALSE,LEFT(F82,FIND("町",F82)),IF(ISERROR(FIND("村",F82))=FALSE,LEFT(F82,FIND("村",F82))))))</f>
        <v>池田市</v>
      </c>
      <c r="P82" s="22">
        <f>COUNTIF($O$4:O82,"池田市")</f>
        <v>27</v>
      </c>
    </row>
    <row r="83" spans="1:16" s="72" customFormat="1" ht="30" customHeight="1" x14ac:dyDescent="0.2">
      <c r="A83" s="99">
        <v>2752520441</v>
      </c>
      <c r="B83" s="87" t="s">
        <v>3078</v>
      </c>
      <c r="C83" s="88" t="s">
        <v>3082</v>
      </c>
      <c r="D83" s="88" t="s">
        <v>3083</v>
      </c>
      <c r="E83" s="88" t="s">
        <v>3084</v>
      </c>
      <c r="F83" s="87" t="s">
        <v>3079</v>
      </c>
      <c r="G83" s="89" t="s">
        <v>3080</v>
      </c>
      <c r="H83" s="93" t="s">
        <v>3081</v>
      </c>
      <c r="I83" s="91">
        <v>5</v>
      </c>
      <c r="J83" s="92"/>
      <c r="K83" s="93" t="s">
        <v>142</v>
      </c>
      <c r="L83" s="91">
        <v>5</v>
      </c>
      <c r="M83" s="96"/>
      <c r="N83" s="100"/>
      <c r="O83" s="22" t="str">
        <f t="shared" ref="O83" si="19">IF(ISERROR(FIND("群",F83))=FALSE,LEFT(F83,FIND("群",F83)),IF(ISERROR(FIND("市",F83))=FALSE,LEFT(F83,FIND("市",F83)),IF(ISERROR(FIND("町",F83))=FALSE,LEFT(F83,FIND("町",F83)),IF(ISERROR(FIND("村",F83))=FALSE,LEFT(F83,FIND("村",F83))))))</f>
        <v>池田市</v>
      </c>
      <c r="P83" s="22">
        <f>COUNTIF($O$4:O83,"池田市")</f>
        <v>28</v>
      </c>
    </row>
    <row r="84" spans="1:16" s="72" customFormat="1" ht="30" customHeight="1" x14ac:dyDescent="0.2">
      <c r="A84" s="99">
        <v>2752520458</v>
      </c>
      <c r="B84" s="87" t="s">
        <v>3202</v>
      </c>
      <c r="C84" s="88" t="s">
        <v>3203</v>
      </c>
      <c r="D84" s="88" t="s">
        <v>2111</v>
      </c>
      <c r="E84" s="88" t="s">
        <v>610</v>
      </c>
      <c r="F84" s="87" t="s">
        <v>3201</v>
      </c>
      <c r="G84" s="89" t="s">
        <v>3202</v>
      </c>
      <c r="H84" s="93" t="s">
        <v>3166</v>
      </c>
      <c r="I84" s="91">
        <v>10</v>
      </c>
      <c r="J84" s="92"/>
      <c r="K84" s="93" t="s">
        <v>3166</v>
      </c>
      <c r="L84" s="91">
        <v>10</v>
      </c>
      <c r="M84" s="96" t="s">
        <v>3166</v>
      </c>
      <c r="N84" s="100"/>
      <c r="O84" s="22" t="str">
        <f t="shared" ref="O84" si="20">IF(ISERROR(FIND("群",F84))=FALSE,LEFT(F84,FIND("群",F84)),IF(ISERROR(FIND("市",F84))=FALSE,LEFT(F84,FIND("市",F84)),IF(ISERROR(FIND("町",F84))=FALSE,LEFT(F84,FIND("町",F84)),IF(ISERROR(FIND("村",F84))=FALSE,LEFT(F84,FIND("村",F84))))))</f>
        <v>池田市</v>
      </c>
      <c r="P84" s="22">
        <f>COUNTIF($O$4:O84,"池田市")</f>
        <v>29</v>
      </c>
    </row>
    <row r="85" spans="1:16" s="72" customFormat="1" ht="30" customHeight="1" x14ac:dyDescent="0.2">
      <c r="A85" s="99" t="s">
        <v>3251</v>
      </c>
      <c r="B85" s="87" t="s">
        <v>3248</v>
      </c>
      <c r="C85" s="88" t="s">
        <v>3252</v>
      </c>
      <c r="D85" s="88" t="s">
        <v>3252</v>
      </c>
      <c r="E85" s="88" t="s">
        <v>1279</v>
      </c>
      <c r="F85" s="87" t="s">
        <v>3250</v>
      </c>
      <c r="G85" s="89" t="s">
        <v>3249</v>
      </c>
      <c r="H85" s="93" t="s">
        <v>3166</v>
      </c>
      <c r="I85" s="91">
        <v>10</v>
      </c>
      <c r="J85" s="92"/>
      <c r="K85" s="93" t="s">
        <v>3166</v>
      </c>
      <c r="L85" s="91">
        <v>10</v>
      </c>
      <c r="M85" s="96" t="s">
        <v>3166</v>
      </c>
      <c r="N85" s="100"/>
      <c r="O85" s="22" t="str">
        <f t="shared" ref="O85" si="21">IF(ISERROR(FIND("群",F85))=FALSE,LEFT(F85,FIND("群",F85)),IF(ISERROR(FIND("市",F85))=FALSE,LEFT(F85,FIND("市",F85)),IF(ISERROR(FIND("町",F85))=FALSE,LEFT(F85,FIND("町",F85)),IF(ISERROR(FIND("村",F85))=FALSE,LEFT(F85,FIND("村",F85))))))</f>
        <v>池田市</v>
      </c>
      <c r="P85" s="22">
        <f>COUNTIF($O$4:O85,"池田市")</f>
        <v>30</v>
      </c>
    </row>
    <row r="86" spans="1:16" s="72" customFormat="1" ht="30" customHeight="1" x14ac:dyDescent="0.2">
      <c r="A86" s="99" t="s">
        <v>3271</v>
      </c>
      <c r="B86" s="87" t="s">
        <v>3270</v>
      </c>
      <c r="C86" s="88" t="s">
        <v>3310</v>
      </c>
      <c r="D86" s="88" t="s">
        <v>3311</v>
      </c>
      <c r="E86" s="88" t="s">
        <v>2112</v>
      </c>
      <c r="F86" s="87" t="s">
        <v>3272</v>
      </c>
      <c r="G86" s="89" t="s">
        <v>3273</v>
      </c>
      <c r="H86" s="93" t="s">
        <v>3166</v>
      </c>
      <c r="I86" s="91">
        <v>10</v>
      </c>
      <c r="J86" s="92"/>
      <c r="K86" s="93" t="s">
        <v>3166</v>
      </c>
      <c r="L86" s="91">
        <v>10</v>
      </c>
      <c r="M86" s="96"/>
      <c r="N86" s="100"/>
      <c r="O86" s="22" t="str">
        <f t="shared" ref="O86:O87" si="22">IF(ISERROR(FIND("群",F86))=FALSE,LEFT(F86,FIND("群",F86)),IF(ISERROR(FIND("市",F86))=FALSE,LEFT(F86,FIND("市",F86)),IF(ISERROR(FIND("町",F86))=FALSE,LEFT(F86,FIND("町",F86)),IF(ISERROR(FIND("村",F86))=FALSE,LEFT(F86,FIND("村",F86))))))</f>
        <v>池田市</v>
      </c>
      <c r="P86" s="22">
        <f>COUNTIF($O$4:O86,"池田市")</f>
        <v>31</v>
      </c>
    </row>
    <row r="87" spans="1:16" s="72" customFormat="1" ht="30" customHeight="1" x14ac:dyDescent="0.2">
      <c r="A87" s="99" t="s">
        <v>3277</v>
      </c>
      <c r="B87" s="87" t="s">
        <v>3274</v>
      </c>
      <c r="C87" s="88" t="s">
        <v>3312</v>
      </c>
      <c r="D87" s="88" t="s">
        <v>3313</v>
      </c>
      <c r="E87" s="88" t="s">
        <v>610</v>
      </c>
      <c r="F87" s="87" t="s">
        <v>3275</v>
      </c>
      <c r="G87" s="89" t="s">
        <v>3276</v>
      </c>
      <c r="H87" s="93" t="s">
        <v>3166</v>
      </c>
      <c r="I87" s="91">
        <v>10</v>
      </c>
      <c r="J87" s="92"/>
      <c r="K87" s="93" t="s">
        <v>3166</v>
      </c>
      <c r="L87" s="91">
        <v>10</v>
      </c>
      <c r="M87" s="96" t="s">
        <v>3166</v>
      </c>
      <c r="N87" s="100"/>
      <c r="O87" s="22" t="str">
        <f t="shared" si="22"/>
        <v>池田市</v>
      </c>
      <c r="P87" s="22">
        <f>COUNTIF($O$4:O87,"池田市")</f>
        <v>32</v>
      </c>
    </row>
    <row r="88" spans="1:16" s="72" customFormat="1" ht="30" customHeight="1" x14ac:dyDescent="0.2">
      <c r="A88" s="99">
        <v>2752520490</v>
      </c>
      <c r="B88" s="87" t="s">
        <v>3763</v>
      </c>
      <c r="C88" s="88" t="s">
        <v>3427</v>
      </c>
      <c r="D88" s="88" t="s">
        <v>3428</v>
      </c>
      <c r="E88" s="88" t="s">
        <v>1279</v>
      </c>
      <c r="F88" s="87" t="s">
        <v>3429</v>
      </c>
      <c r="G88" s="89" t="s">
        <v>3430</v>
      </c>
      <c r="H88" s="93" t="s">
        <v>3166</v>
      </c>
      <c r="I88" s="91">
        <v>10</v>
      </c>
      <c r="J88" s="92"/>
      <c r="K88" s="93" t="s">
        <v>3166</v>
      </c>
      <c r="L88" s="91">
        <v>10</v>
      </c>
      <c r="M88" s="96"/>
      <c r="N88" s="100"/>
      <c r="O88" s="22" t="str">
        <f t="shared" ref="O88" si="23">IF(ISERROR(FIND("群",F88))=FALSE,LEFT(F88,FIND("群",F88)),IF(ISERROR(FIND("市",F88))=FALSE,LEFT(F88,FIND("市",F88)),IF(ISERROR(FIND("町",F88))=FALSE,LEFT(F88,FIND("町",F88)),IF(ISERROR(FIND("村",F88))=FALSE,LEFT(F88,FIND("村",F88))))))</f>
        <v>池田市</v>
      </c>
      <c r="P88" s="22">
        <f>COUNTIF($O$4:O88,"池田市")</f>
        <v>33</v>
      </c>
    </row>
    <row r="89" spans="1:16" s="72" customFormat="1" ht="30" customHeight="1" x14ac:dyDescent="0.2">
      <c r="A89" s="99" t="s">
        <v>3489</v>
      </c>
      <c r="B89" s="87" t="s">
        <v>3490</v>
      </c>
      <c r="C89" s="88" t="s">
        <v>3491</v>
      </c>
      <c r="D89" s="88" t="s">
        <v>3492</v>
      </c>
      <c r="E89" s="88" t="s">
        <v>1285</v>
      </c>
      <c r="F89" s="87" t="s">
        <v>3493</v>
      </c>
      <c r="G89" s="89" t="s">
        <v>2442</v>
      </c>
      <c r="H89" s="93" t="s">
        <v>3166</v>
      </c>
      <c r="I89" s="91">
        <v>10</v>
      </c>
      <c r="J89" s="92"/>
      <c r="K89" s="93" t="s">
        <v>3166</v>
      </c>
      <c r="L89" s="91">
        <v>10</v>
      </c>
      <c r="M89" s="96" t="s">
        <v>3166</v>
      </c>
      <c r="N89" s="100"/>
      <c r="O89" s="22" t="str">
        <f t="shared" ref="O89:O90" si="24">IF(ISERROR(FIND("群",F89))=FALSE,LEFT(F89,FIND("群",F89)),IF(ISERROR(FIND("市",F89))=FALSE,LEFT(F89,FIND("市",F89)),IF(ISERROR(FIND("町",F89))=FALSE,LEFT(F89,FIND("町",F89)),IF(ISERROR(FIND("村",F89))=FALSE,LEFT(F89,FIND("村",F89))))))</f>
        <v>池田市</v>
      </c>
      <c r="P89" s="22">
        <f>COUNTIF($O$4:O89,"池田市")</f>
        <v>34</v>
      </c>
    </row>
    <row r="90" spans="1:16" s="72" customFormat="1" ht="30" customHeight="1" x14ac:dyDescent="0.2">
      <c r="A90" s="99" t="s">
        <v>3612</v>
      </c>
      <c r="B90" s="87" t="s">
        <v>3613</v>
      </c>
      <c r="C90" s="88" t="s">
        <v>4176</v>
      </c>
      <c r="D90" s="88" t="s">
        <v>4177</v>
      </c>
      <c r="E90" s="88" t="s">
        <v>610</v>
      </c>
      <c r="F90" s="87" t="s">
        <v>3614</v>
      </c>
      <c r="G90" s="89" t="s">
        <v>3611</v>
      </c>
      <c r="H90" s="93" t="s">
        <v>3166</v>
      </c>
      <c r="I90" s="91">
        <v>10</v>
      </c>
      <c r="J90" s="92"/>
      <c r="K90" s="93" t="s">
        <v>3166</v>
      </c>
      <c r="L90" s="91">
        <v>10</v>
      </c>
      <c r="M90" s="96"/>
      <c r="N90" s="100"/>
      <c r="O90" s="22" t="str">
        <f t="shared" si="24"/>
        <v>池田市</v>
      </c>
      <c r="P90" s="22">
        <f>COUNTIF($O$4:O90,"池田市")</f>
        <v>35</v>
      </c>
    </row>
    <row r="91" spans="1:16" s="72" customFormat="1" ht="30" customHeight="1" x14ac:dyDescent="0.2">
      <c r="A91" s="99" t="s">
        <v>3672</v>
      </c>
      <c r="B91" s="87" t="s">
        <v>3673</v>
      </c>
      <c r="C91" s="88" t="s">
        <v>4081</v>
      </c>
      <c r="D91" s="88" t="s">
        <v>4081</v>
      </c>
      <c r="E91" s="88" t="s">
        <v>3674</v>
      </c>
      <c r="F91" s="87" t="s">
        <v>2443</v>
      </c>
      <c r="G91" s="89" t="s">
        <v>2446</v>
      </c>
      <c r="H91" s="93" t="s">
        <v>3169</v>
      </c>
      <c r="I91" s="91">
        <v>10</v>
      </c>
      <c r="J91" s="92"/>
      <c r="K91" s="93" t="s">
        <v>3169</v>
      </c>
      <c r="L91" s="91">
        <v>10</v>
      </c>
      <c r="M91" s="96"/>
      <c r="N91" s="100"/>
      <c r="O91" s="22" t="s">
        <v>3671</v>
      </c>
      <c r="P91" s="22">
        <f>COUNTIF($O$4:O91,"池田市")</f>
        <v>36</v>
      </c>
    </row>
    <row r="92" spans="1:16" s="72" customFormat="1" ht="30" customHeight="1" x14ac:dyDescent="0.2">
      <c r="A92" s="99" t="s">
        <v>3941</v>
      </c>
      <c r="B92" s="87" t="s">
        <v>3940</v>
      </c>
      <c r="C92" s="88" t="s">
        <v>1284</v>
      </c>
      <c r="D92" s="88" t="s">
        <v>1284</v>
      </c>
      <c r="E92" s="88" t="s">
        <v>1279</v>
      </c>
      <c r="F92" s="87" t="s">
        <v>3942</v>
      </c>
      <c r="G92" s="89" t="s">
        <v>3939</v>
      </c>
      <c r="H92" s="93"/>
      <c r="I92" s="91"/>
      <c r="J92" s="92"/>
      <c r="K92" s="93" t="s">
        <v>3169</v>
      </c>
      <c r="L92" s="91">
        <v>10</v>
      </c>
      <c r="M92" s="96"/>
      <c r="N92" s="100"/>
      <c r="O92" s="22" t="s">
        <v>3671</v>
      </c>
      <c r="P92" s="22">
        <f>COUNTIF($O$4:O92,"池田市")</f>
        <v>37</v>
      </c>
    </row>
    <row r="93" spans="1:16" s="72" customFormat="1" ht="30" customHeight="1" x14ac:dyDescent="0.2">
      <c r="A93" s="99" t="s">
        <v>4041</v>
      </c>
      <c r="B93" s="87" t="s">
        <v>4042</v>
      </c>
      <c r="C93" s="88" t="s">
        <v>4043</v>
      </c>
      <c r="D93" s="88" t="s">
        <v>4044</v>
      </c>
      <c r="E93" s="88" t="s">
        <v>4045</v>
      </c>
      <c r="F93" s="87" t="s">
        <v>4046</v>
      </c>
      <c r="G93" s="89" t="s">
        <v>4047</v>
      </c>
      <c r="H93" s="93" t="s">
        <v>3169</v>
      </c>
      <c r="I93" s="91">
        <v>10</v>
      </c>
      <c r="J93" s="92"/>
      <c r="K93" s="93"/>
      <c r="L93" s="91"/>
      <c r="M93" s="96" t="s">
        <v>3169</v>
      </c>
      <c r="N93" s="100"/>
      <c r="O93" s="22" t="s">
        <v>3671</v>
      </c>
      <c r="P93" s="22">
        <f>COUNTIF($O$4:O93,"池田市")</f>
        <v>38</v>
      </c>
    </row>
    <row r="94" spans="1:16" s="72" customFormat="1" ht="30" customHeight="1" x14ac:dyDescent="0.2">
      <c r="A94" s="99" t="s">
        <v>4006</v>
      </c>
      <c r="B94" s="87" t="s">
        <v>4007</v>
      </c>
      <c r="C94" s="88" t="s">
        <v>4008</v>
      </c>
      <c r="D94" s="88" t="s">
        <v>4009</v>
      </c>
      <c r="E94" s="88" t="s">
        <v>1433</v>
      </c>
      <c r="F94" s="87" t="s">
        <v>4010</v>
      </c>
      <c r="G94" s="89" t="s">
        <v>4011</v>
      </c>
      <c r="H94" s="93" t="s">
        <v>3166</v>
      </c>
      <c r="I94" s="91">
        <v>10</v>
      </c>
      <c r="J94" s="92"/>
      <c r="K94" s="93" t="s">
        <v>3166</v>
      </c>
      <c r="L94" s="91">
        <v>10</v>
      </c>
      <c r="M94" s="96"/>
      <c r="N94" s="100"/>
      <c r="O94" s="22" t="s">
        <v>3671</v>
      </c>
      <c r="P94" s="22">
        <f>COUNTIF($O$4:O94,"池田市")</f>
        <v>39</v>
      </c>
    </row>
    <row r="95" spans="1:16" s="72" customFormat="1" ht="30" customHeight="1" x14ac:dyDescent="0.2">
      <c r="A95" s="99" t="s">
        <v>4107</v>
      </c>
      <c r="B95" s="87" t="s">
        <v>4106</v>
      </c>
      <c r="C95" s="88" t="s">
        <v>4108</v>
      </c>
      <c r="D95" s="88" t="s">
        <v>4108</v>
      </c>
      <c r="E95" s="88" t="s">
        <v>4109</v>
      </c>
      <c r="F95" s="87" t="s">
        <v>4143</v>
      </c>
      <c r="G95" s="89" t="s">
        <v>3249</v>
      </c>
      <c r="H95" s="93" t="s">
        <v>3166</v>
      </c>
      <c r="I95" s="91">
        <v>10</v>
      </c>
      <c r="J95" s="92"/>
      <c r="K95" s="93" t="s">
        <v>3166</v>
      </c>
      <c r="L95" s="91">
        <v>10</v>
      </c>
      <c r="M95" s="96"/>
      <c r="N95" s="100"/>
      <c r="O95" s="22" t="s">
        <v>3671</v>
      </c>
      <c r="P95" s="22">
        <f>COUNTIF($O$4:O95,"池田市")</f>
        <v>40</v>
      </c>
    </row>
    <row r="96" spans="1:16" s="72" customFormat="1" ht="31.2" customHeight="1" x14ac:dyDescent="0.2">
      <c r="A96" s="99" t="s">
        <v>4260</v>
      </c>
      <c r="B96" s="87" t="s">
        <v>4259</v>
      </c>
      <c r="C96" s="88" t="s">
        <v>4264</v>
      </c>
      <c r="D96" s="88" t="s">
        <v>4263</v>
      </c>
      <c r="E96" s="88" t="s">
        <v>2112</v>
      </c>
      <c r="F96" s="87" t="s">
        <v>4261</v>
      </c>
      <c r="G96" s="89" t="s">
        <v>4262</v>
      </c>
      <c r="H96" s="93" t="s">
        <v>3166</v>
      </c>
      <c r="I96" s="91">
        <v>10</v>
      </c>
      <c r="J96" s="92"/>
      <c r="K96" s="93" t="s">
        <v>3166</v>
      </c>
      <c r="L96" s="91">
        <v>10</v>
      </c>
      <c r="M96" s="96"/>
      <c r="N96" s="95"/>
      <c r="O96" s="22" t="s">
        <v>3671</v>
      </c>
      <c r="P96" s="22">
        <f>COUNTIF($O$4:O96,"池田市")</f>
        <v>41</v>
      </c>
    </row>
    <row r="97" spans="1:16" s="72" customFormat="1" ht="31.2" customHeight="1" x14ac:dyDescent="0.2">
      <c r="A97" s="99" t="s">
        <v>4360</v>
      </c>
      <c r="B97" s="87" t="s">
        <v>4357</v>
      </c>
      <c r="C97" s="88" t="s">
        <v>4370</v>
      </c>
      <c r="D97" s="88" t="s">
        <v>4370</v>
      </c>
      <c r="E97" s="88" t="s">
        <v>4361</v>
      </c>
      <c r="F97" s="87" t="s">
        <v>4359</v>
      </c>
      <c r="G97" s="89" t="s">
        <v>4358</v>
      </c>
      <c r="H97" s="93" t="s">
        <v>3166</v>
      </c>
      <c r="I97" s="91">
        <v>10</v>
      </c>
      <c r="J97" s="92"/>
      <c r="K97" s="93" t="s">
        <v>3166</v>
      </c>
      <c r="L97" s="91">
        <v>10</v>
      </c>
      <c r="M97" s="96"/>
      <c r="N97" s="95"/>
      <c r="O97" s="22" t="s">
        <v>3671</v>
      </c>
      <c r="P97" s="22">
        <f>COUNTIF($O$4:O97,"池田市")</f>
        <v>42</v>
      </c>
    </row>
    <row r="98" spans="1:16" s="72" customFormat="1" ht="31.2" customHeight="1" x14ac:dyDescent="0.2">
      <c r="A98" s="99" t="s">
        <v>4418</v>
      </c>
      <c r="B98" s="87" t="s">
        <v>4419</v>
      </c>
      <c r="C98" s="88" t="s">
        <v>4421</v>
      </c>
      <c r="D98" s="88" t="s">
        <v>4414</v>
      </c>
      <c r="E98" s="88" t="s">
        <v>1486</v>
      </c>
      <c r="F98" s="87" t="s">
        <v>4420</v>
      </c>
      <c r="G98" s="89" t="s">
        <v>4410</v>
      </c>
      <c r="H98" s="93" t="s">
        <v>142</v>
      </c>
      <c r="I98" s="91">
        <v>5</v>
      </c>
      <c r="J98" s="92"/>
      <c r="K98" s="93" t="s">
        <v>142</v>
      </c>
      <c r="L98" s="91">
        <v>5</v>
      </c>
      <c r="M98" s="96"/>
      <c r="N98" s="95"/>
      <c r="O98" s="22" t="s">
        <v>3671</v>
      </c>
      <c r="P98" s="22">
        <f>COUNTIF($O$4:O98,"池田市")</f>
        <v>43</v>
      </c>
    </row>
    <row r="99" spans="1:16" s="72" customFormat="1" ht="31.2" customHeight="1" x14ac:dyDescent="0.2">
      <c r="A99" s="99" t="s">
        <v>4409</v>
      </c>
      <c r="B99" s="87" t="s">
        <v>4412</v>
      </c>
      <c r="C99" s="88" t="s">
        <v>4413</v>
      </c>
      <c r="D99" s="88" t="s">
        <v>4414</v>
      </c>
      <c r="E99" s="88" t="s">
        <v>259</v>
      </c>
      <c r="F99" s="87" t="s">
        <v>4411</v>
      </c>
      <c r="G99" s="89" t="s">
        <v>4410</v>
      </c>
      <c r="H99" s="93" t="s">
        <v>3166</v>
      </c>
      <c r="I99" s="91">
        <v>10</v>
      </c>
      <c r="J99" s="92"/>
      <c r="K99" s="93" t="s">
        <v>3166</v>
      </c>
      <c r="L99" s="91">
        <v>10</v>
      </c>
      <c r="M99" s="96"/>
      <c r="N99" s="95"/>
      <c r="O99" s="22" t="s">
        <v>3671</v>
      </c>
      <c r="P99" s="22">
        <f>COUNTIF($O$4:O99,"池田市")</f>
        <v>44</v>
      </c>
    </row>
    <row r="100" spans="1:16" s="72" customFormat="1" ht="31.2" customHeight="1" x14ac:dyDescent="0.2">
      <c r="A100" s="99" t="s">
        <v>4478</v>
      </c>
      <c r="B100" s="87" t="s">
        <v>4480</v>
      </c>
      <c r="C100" s="88" t="s">
        <v>4482</v>
      </c>
      <c r="D100" s="88" t="s">
        <v>4483</v>
      </c>
      <c r="E100" s="88" t="s">
        <v>4484</v>
      </c>
      <c r="F100" s="87" t="s">
        <v>4479</v>
      </c>
      <c r="G100" s="89" t="s">
        <v>4481</v>
      </c>
      <c r="H100" s="93" t="s">
        <v>3166</v>
      </c>
      <c r="I100" s="91">
        <v>10</v>
      </c>
      <c r="J100" s="92"/>
      <c r="K100" s="93" t="s">
        <v>3166</v>
      </c>
      <c r="L100" s="91">
        <v>10</v>
      </c>
      <c r="M100" s="96"/>
      <c r="N100" s="95"/>
      <c r="O100" s="22" t="s">
        <v>3671</v>
      </c>
      <c r="P100" s="22">
        <f>COUNTIF($O$4:O100,"池田市")</f>
        <v>45</v>
      </c>
    </row>
    <row r="101" spans="1:16" s="72" customFormat="1" ht="31.2" customHeight="1" x14ac:dyDescent="0.2">
      <c r="A101" s="99" t="s">
        <v>4569</v>
      </c>
      <c r="B101" s="87" t="s">
        <v>4570</v>
      </c>
      <c r="C101" s="88" t="s">
        <v>4573</v>
      </c>
      <c r="D101" s="88" t="s">
        <v>4574</v>
      </c>
      <c r="E101" s="88" t="s">
        <v>4484</v>
      </c>
      <c r="F101" s="87" t="s">
        <v>4572</v>
      </c>
      <c r="G101" s="89" t="s">
        <v>4571</v>
      </c>
      <c r="H101" s="93" t="s">
        <v>3166</v>
      </c>
      <c r="I101" s="91">
        <v>10</v>
      </c>
      <c r="J101" s="92"/>
      <c r="K101" s="93" t="s">
        <v>3166</v>
      </c>
      <c r="L101" s="91">
        <v>10</v>
      </c>
      <c r="M101" s="96"/>
      <c r="N101" s="95"/>
      <c r="O101" s="22" t="s">
        <v>3671</v>
      </c>
      <c r="P101" s="22">
        <f>COUNTIF($O$4:O101,"池田市")</f>
        <v>46</v>
      </c>
    </row>
    <row r="102" spans="1:16" s="72" customFormat="1" ht="31.2" customHeight="1" x14ac:dyDescent="0.2">
      <c r="A102" s="99" t="s">
        <v>4701</v>
      </c>
      <c r="B102" s="87" t="s">
        <v>4702</v>
      </c>
      <c r="C102" s="88" t="s">
        <v>4705</v>
      </c>
      <c r="D102" s="88" t="s">
        <v>4699</v>
      </c>
      <c r="E102" s="88" t="s">
        <v>4706</v>
      </c>
      <c r="F102" s="87" t="s">
        <v>4704</v>
      </c>
      <c r="G102" s="89" t="s">
        <v>4703</v>
      </c>
      <c r="H102" s="93" t="s">
        <v>3166</v>
      </c>
      <c r="I102" s="91">
        <v>10</v>
      </c>
      <c r="J102" s="92"/>
      <c r="K102" s="93" t="s">
        <v>3166</v>
      </c>
      <c r="L102" s="91">
        <v>10</v>
      </c>
      <c r="M102" s="96"/>
      <c r="N102" s="95"/>
      <c r="O102" s="22" t="s">
        <v>3671</v>
      </c>
      <c r="P102" s="22">
        <f>COUNTIF($O$4:O102,"池田市")</f>
        <v>47</v>
      </c>
    </row>
    <row r="103" spans="1:16" s="72" customFormat="1" ht="31.2" customHeight="1" x14ac:dyDescent="0.2">
      <c r="A103" s="99">
        <v>2752520649</v>
      </c>
      <c r="B103" s="87" t="s">
        <v>4754</v>
      </c>
      <c r="C103" s="88" t="s">
        <v>4756</v>
      </c>
      <c r="D103" s="88" t="s">
        <v>4756</v>
      </c>
      <c r="E103" s="88" t="s">
        <v>4757</v>
      </c>
      <c r="F103" s="87" t="s">
        <v>4755</v>
      </c>
      <c r="G103" s="89" t="s">
        <v>605</v>
      </c>
      <c r="H103" s="93" t="s">
        <v>3166</v>
      </c>
      <c r="I103" s="91">
        <v>10</v>
      </c>
      <c r="J103" s="92"/>
      <c r="K103" s="93" t="s">
        <v>3166</v>
      </c>
      <c r="L103" s="91">
        <v>10</v>
      </c>
      <c r="M103" s="96"/>
      <c r="N103" s="95"/>
      <c r="O103" s="22" t="s">
        <v>3671</v>
      </c>
      <c r="P103" s="22">
        <f>COUNTIF($O$4:O103,"池田市")</f>
        <v>48</v>
      </c>
    </row>
    <row r="104" spans="1:16" ht="31.2" customHeight="1" x14ac:dyDescent="0.2">
      <c r="A104" s="99">
        <v>2750620011</v>
      </c>
      <c r="B104" s="87" t="s">
        <v>1168</v>
      </c>
      <c r="C104" s="88" t="s">
        <v>174</v>
      </c>
      <c r="D104" s="88" t="s">
        <v>175</v>
      </c>
      <c r="E104" s="88" t="s">
        <v>638</v>
      </c>
      <c r="F104" s="87" t="s">
        <v>1017</v>
      </c>
      <c r="G104" s="103" t="s">
        <v>1625</v>
      </c>
      <c r="H104" s="93" t="s">
        <v>3166</v>
      </c>
      <c r="I104" s="91">
        <v>10</v>
      </c>
      <c r="J104" s="92"/>
      <c r="K104" s="93" t="s">
        <v>3166</v>
      </c>
      <c r="L104" s="91">
        <v>10</v>
      </c>
      <c r="M104" s="96"/>
      <c r="N104" s="95"/>
      <c r="O104" s="22" t="str">
        <f>IF(ISERROR(FIND("群",F104))=FALSE,LEFT(F104,FIND("群",F104)),IF(ISERROR(FIND("市",F104))=FALSE,LEFT(F104,FIND("市",F104)),IF(ISERROR(FIND("町",F104))=FALSE,LEFT(F104,FIND("町",F104)),IF(ISERROR(FIND("村",F104))=FALSE,LEFT(F104,FIND("村",F104))))))</f>
        <v>泉大津市</v>
      </c>
      <c r="P104" s="22">
        <f>COUNTIF($O$4:O104,"泉大津市")</f>
        <v>1</v>
      </c>
    </row>
    <row r="105" spans="1:16" ht="30" customHeight="1" x14ac:dyDescent="0.2">
      <c r="A105" s="99">
        <v>2750620086</v>
      </c>
      <c r="B105" s="87" t="s">
        <v>3068</v>
      </c>
      <c r="C105" s="88" t="s">
        <v>651</v>
      </c>
      <c r="D105" s="88" t="s">
        <v>652</v>
      </c>
      <c r="E105" s="88" t="s">
        <v>653</v>
      </c>
      <c r="F105" s="87" t="s">
        <v>648</v>
      </c>
      <c r="G105" s="89" t="s">
        <v>643</v>
      </c>
      <c r="H105" s="93" t="s">
        <v>3166</v>
      </c>
      <c r="I105" s="91">
        <v>10</v>
      </c>
      <c r="J105" s="92"/>
      <c r="K105" s="93" t="s">
        <v>3166</v>
      </c>
      <c r="L105" s="91">
        <v>10</v>
      </c>
      <c r="M105" s="96"/>
      <c r="N105" s="95"/>
      <c r="O105" s="22" t="str">
        <f t="shared" ref="O105:O176" si="25">IF(ISERROR(FIND("群",F105))=FALSE,LEFT(F105,FIND("群",F105)),IF(ISERROR(FIND("市",F105))=FALSE,LEFT(F105,FIND("市",F105)),IF(ISERROR(FIND("町",F105))=FALSE,LEFT(F105,FIND("町",F105)),IF(ISERROR(FIND("村",F105))=FALSE,LEFT(F105,FIND("村",F105))))))</f>
        <v>泉大津市</v>
      </c>
      <c r="P105" s="22">
        <f>COUNTIF($O$4:O105,"泉大津市")</f>
        <v>2</v>
      </c>
    </row>
    <row r="106" spans="1:16" ht="30" customHeight="1" x14ac:dyDescent="0.2">
      <c r="A106" s="99">
        <v>2750620094</v>
      </c>
      <c r="B106" s="87" t="s">
        <v>1056</v>
      </c>
      <c r="C106" s="88" t="s">
        <v>1065</v>
      </c>
      <c r="D106" s="88" t="s">
        <v>1066</v>
      </c>
      <c r="E106" s="88" t="s">
        <v>1067</v>
      </c>
      <c r="F106" s="87" t="s">
        <v>1057</v>
      </c>
      <c r="G106" s="89" t="s">
        <v>1058</v>
      </c>
      <c r="H106" s="93" t="s">
        <v>176</v>
      </c>
      <c r="I106" s="91">
        <v>7</v>
      </c>
      <c r="J106" s="92"/>
      <c r="K106" s="93" t="s">
        <v>176</v>
      </c>
      <c r="L106" s="91">
        <v>7</v>
      </c>
      <c r="M106" s="96"/>
      <c r="N106" s="95"/>
      <c r="O106" s="22" t="str">
        <f t="shared" si="25"/>
        <v>泉大津市</v>
      </c>
      <c r="P106" s="22">
        <f>COUNTIF($O$4:O106,"泉大津市")</f>
        <v>3</v>
      </c>
    </row>
    <row r="107" spans="1:16" ht="30" customHeight="1" x14ac:dyDescent="0.2">
      <c r="A107" s="99">
        <v>2750620169</v>
      </c>
      <c r="B107" s="87" t="s">
        <v>1401</v>
      </c>
      <c r="C107" s="88" t="s">
        <v>1760</v>
      </c>
      <c r="D107" s="88" t="s">
        <v>1761</v>
      </c>
      <c r="E107" s="88" t="s">
        <v>1403</v>
      </c>
      <c r="F107" s="87" t="s">
        <v>1402</v>
      </c>
      <c r="G107" s="89" t="s">
        <v>1404</v>
      </c>
      <c r="H107" s="93" t="s">
        <v>3166</v>
      </c>
      <c r="I107" s="91">
        <v>10</v>
      </c>
      <c r="J107" s="92"/>
      <c r="K107" s="93" t="s">
        <v>3166</v>
      </c>
      <c r="L107" s="91">
        <v>10</v>
      </c>
      <c r="M107" s="96"/>
      <c r="N107" s="95"/>
      <c r="O107" s="22" t="str">
        <f t="shared" si="25"/>
        <v>泉大津市</v>
      </c>
      <c r="P107" s="22">
        <f>COUNTIF($O$4:O107,"泉大津市")</f>
        <v>4</v>
      </c>
    </row>
    <row r="108" spans="1:16" ht="30" customHeight="1" x14ac:dyDescent="0.2">
      <c r="A108" s="99">
        <v>2750620177</v>
      </c>
      <c r="B108" s="87" t="s">
        <v>1599</v>
      </c>
      <c r="C108" s="88" t="s">
        <v>1600</v>
      </c>
      <c r="D108" s="88" t="s">
        <v>1601</v>
      </c>
      <c r="E108" s="88" t="s">
        <v>1611</v>
      </c>
      <c r="F108" s="87" t="s">
        <v>1602</v>
      </c>
      <c r="G108" s="89" t="s">
        <v>986</v>
      </c>
      <c r="H108" s="93" t="s">
        <v>1528</v>
      </c>
      <c r="I108" s="91">
        <v>5</v>
      </c>
      <c r="J108" s="92"/>
      <c r="K108" s="93" t="s">
        <v>1610</v>
      </c>
      <c r="L108" s="91">
        <v>5</v>
      </c>
      <c r="M108" s="96"/>
      <c r="N108" s="95"/>
      <c r="O108" s="22" t="str">
        <f t="shared" si="25"/>
        <v>泉大津市</v>
      </c>
      <c r="P108" s="22">
        <f>COUNTIF($O$4:O108,"泉大津市")</f>
        <v>5</v>
      </c>
    </row>
    <row r="109" spans="1:16" ht="30" customHeight="1" x14ac:dyDescent="0.2">
      <c r="A109" s="99">
        <v>2750620250</v>
      </c>
      <c r="B109" s="87" t="s">
        <v>1969</v>
      </c>
      <c r="C109" s="88" t="s">
        <v>1970</v>
      </c>
      <c r="D109" s="88" t="s">
        <v>1971</v>
      </c>
      <c r="E109" s="88" t="s">
        <v>1972</v>
      </c>
      <c r="F109" s="87" t="s">
        <v>4738</v>
      </c>
      <c r="G109" s="89" t="s">
        <v>1973</v>
      </c>
      <c r="H109" s="93" t="s">
        <v>3166</v>
      </c>
      <c r="I109" s="91">
        <v>10</v>
      </c>
      <c r="J109" s="92"/>
      <c r="K109" s="93" t="s">
        <v>3166</v>
      </c>
      <c r="L109" s="91">
        <v>10</v>
      </c>
      <c r="M109" s="96"/>
      <c r="N109" s="95"/>
      <c r="O109" s="22" t="str">
        <f t="shared" si="25"/>
        <v>泉大津市</v>
      </c>
      <c r="P109" s="22">
        <f>COUNTIF($O$4:O109,"泉大津市")</f>
        <v>6</v>
      </c>
    </row>
    <row r="110" spans="1:16" ht="30" customHeight="1" x14ac:dyDescent="0.2">
      <c r="A110" s="99">
        <v>2750620268</v>
      </c>
      <c r="B110" s="87" t="s">
        <v>2085</v>
      </c>
      <c r="C110" s="88" t="s">
        <v>2068</v>
      </c>
      <c r="D110" s="88" t="s">
        <v>2069</v>
      </c>
      <c r="E110" s="88" t="s">
        <v>2070</v>
      </c>
      <c r="F110" s="87" t="s">
        <v>2071</v>
      </c>
      <c r="G110" s="89" t="s">
        <v>2084</v>
      </c>
      <c r="H110" s="93" t="s">
        <v>3166</v>
      </c>
      <c r="I110" s="91">
        <v>10</v>
      </c>
      <c r="J110" s="92"/>
      <c r="K110" s="93" t="s">
        <v>3166</v>
      </c>
      <c r="L110" s="91">
        <v>10</v>
      </c>
      <c r="M110" s="96"/>
      <c r="N110" s="95"/>
      <c r="O110" s="22" t="str">
        <f t="shared" si="25"/>
        <v>泉大津市</v>
      </c>
      <c r="P110" s="22">
        <f>COUNTIF($O$4:O110,"泉大津市")</f>
        <v>7</v>
      </c>
    </row>
    <row r="111" spans="1:16" ht="30" customHeight="1" x14ac:dyDescent="0.2">
      <c r="A111" s="99">
        <v>2750620284</v>
      </c>
      <c r="B111" s="87" t="s">
        <v>2115</v>
      </c>
      <c r="C111" s="88" t="s">
        <v>2116</v>
      </c>
      <c r="D111" s="88" t="s">
        <v>2111</v>
      </c>
      <c r="E111" s="88" t="s">
        <v>2117</v>
      </c>
      <c r="F111" s="87" t="s">
        <v>2118</v>
      </c>
      <c r="G111" s="89" t="s">
        <v>2119</v>
      </c>
      <c r="H111" s="93" t="s">
        <v>3166</v>
      </c>
      <c r="I111" s="91">
        <v>10</v>
      </c>
      <c r="J111" s="92"/>
      <c r="K111" s="93" t="s">
        <v>3166</v>
      </c>
      <c r="L111" s="91">
        <v>10</v>
      </c>
      <c r="M111" s="96"/>
      <c r="N111" s="95"/>
      <c r="O111" s="22" t="str">
        <f t="shared" si="25"/>
        <v>泉大津市</v>
      </c>
      <c r="P111" s="22">
        <f>COUNTIF($O$4:O111,"泉大津市")</f>
        <v>8</v>
      </c>
    </row>
    <row r="112" spans="1:16" ht="30" customHeight="1" x14ac:dyDescent="0.2">
      <c r="A112" s="99">
        <v>2750620300</v>
      </c>
      <c r="B112" s="87" t="s">
        <v>2162</v>
      </c>
      <c r="C112" s="88" t="s">
        <v>2165</v>
      </c>
      <c r="D112" s="88" t="s">
        <v>2166</v>
      </c>
      <c r="E112" s="88" t="s">
        <v>2167</v>
      </c>
      <c r="F112" s="87" t="s">
        <v>2163</v>
      </c>
      <c r="G112" s="89" t="s">
        <v>2164</v>
      </c>
      <c r="H112" s="93" t="s">
        <v>3166</v>
      </c>
      <c r="I112" s="91">
        <v>10</v>
      </c>
      <c r="J112" s="92"/>
      <c r="K112" s="93"/>
      <c r="L112" s="91"/>
      <c r="M112" s="96"/>
      <c r="N112" s="95"/>
      <c r="O112" s="22" t="str">
        <f t="shared" si="25"/>
        <v>泉大津市</v>
      </c>
      <c r="P112" s="22">
        <f>COUNTIF($O$4:O112,"泉大津市")</f>
        <v>9</v>
      </c>
    </row>
    <row r="113" spans="1:17" ht="30" customHeight="1" x14ac:dyDescent="0.2">
      <c r="A113" s="99">
        <v>2750620318</v>
      </c>
      <c r="B113" s="87" t="s">
        <v>2211</v>
      </c>
      <c r="C113" s="88" t="s">
        <v>2212</v>
      </c>
      <c r="D113" s="88" t="s">
        <v>2213</v>
      </c>
      <c r="E113" s="88" t="s">
        <v>2214</v>
      </c>
      <c r="F113" s="87" t="s">
        <v>2215</v>
      </c>
      <c r="G113" s="89" t="s">
        <v>2216</v>
      </c>
      <c r="H113" s="93" t="s">
        <v>3166</v>
      </c>
      <c r="I113" s="91">
        <v>10</v>
      </c>
      <c r="J113" s="92"/>
      <c r="K113" s="93" t="s">
        <v>3166</v>
      </c>
      <c r="L113" s="91">
        <v>10</v>
      </c>
      <c r="M113" s="96"/>
      <c r="N113" s="95"/>
      <c r="O113" s="22" t="str">
        <f t="shared" si="25"/>
        <v>泉大津市</v>
      </c>
      <c r="P113" s="22">
        <f>COUNTIF($O$4:O113,"泉大津市")</f>
        <v>10</v>
      </c>
    </row>
    <row r="114" spans="1:17" ht="37.200000000000003" customHeight="1" x14ac:dyDescent="0.2">
      <c r="A114" s="99">
        <v>2750620334</v>
      </c>
      <c r="B114" s="87" t="s">
        <v>2451</v>
      </c>
      <c r="C114" s="88" t="s">
        <v>2454</v>
      </c>
      <c r="D114" s="88" t="s">
        <v>2455</v>
      </c>
      <c r="E114" s="88" t="s">
        <v>442</v>
      </c>
      <c r="F114" s="87" t="s">
        <v>2452</v>
      </c>
      <c r="G114" s="89" t="s">
        <v>2453</v>
      </c>
      <c r="H114" s="93" t="s">
        <v>3166</v>
      </c>
      <c r="I114" s="91">
        <v>10</v>
      </c>
      <c r="J114" s="92"/>
      <c r="K114" s="93" t="s">
        <v>3166</v>
      </c>
      <c r="L114" s="91">
        <v>10</v>
      </c>
      <c r="M114" s="96"/>
      <c r="N114" s="95"/>
      <c r="O114" s="22" t="str">
        <f t="shared" si="25"/>
        <v>泉大津市</v>
      </c>
      <c r="P114" s="22">
        <f>COUNTIF($O$4:O114,"泉大津市")</f>
        <v>11</v>
      </c>
    </row>
    <row r="115" spans="1:17" ht="30" customHeight="1" x14ac:dyDescent="0.2">
      <c r="A115" s="99">
        <v>2750620375</v>
      </c>
      <c r="B115" s="87" t="s">
        <v>2858</v>
      </c>
      <c r="C115" s="88" t="s">
        <v>3097</v>
      </c>
      <c r="D115" s="88" t="s">
        <v>3098</v>
      </c>
      <c r="E115" s="88" t="s">
        <v>2866</v>
      </c>
      <c r="F115" s="87" t="s">
        <v>2859</v>
      </c>
      <c r="G115" s="89" t="s">
        <v>2860</v>
      </c>
      <c r="H115" s="93" t="s">
        <v>3166</v>
      </c>
      <c r="I115" s="91">
        <v>10</v>
      </c>
      <c r="J115" s="92"/>
      <c r="K115" s="93" t="s">
        <v>3166</v>
      </c>
      <c r="L115" s="91">
        <v>10</v>
      </c>
      <c r="M115" s="96"/>
      <c r="N115" s="95"/>
      <c r="O115" s="22" t="str">
        <f t="shared" ref="O115:O116" si="26">IF(ISERROR(FIND("群",F115))=FALSE,LEFT(F115,FIND("群",F115)),IF(ISERROR(FIND("市",F115))=FALSE,LEFT(F115,FIND("市",F115)),IF(ISERROR(FIND("町",F115))=FALSE,LEFT(F115,FIND("町",F115)),IF(ISERROR(FIND("村",F115))=FALSE,LEFT(F115,FIND("村",F115))))))</f>
        <v>泉大津市</v>
      </c>
      <c r="P115" s="22">
        <f>COUNTIF($O$4:O115,"泉大津市")</f>
        <v>12</v>
      </c>
    </row>
    <row r="116" spans="1:17" ht="30" customHeight="1" x14ac:dyDescent="0.2">
      <c r="A116" s="99">
        <v>2750620383</v>
      </c>
      <c r="B116" s="87" t="s">
        <v>2861</v>
      </c>
      <c r="C116" s="88" t="s">
        <v>2867</v>
      </c>
      <c r="D116" s="88" t="s">
        <v>2867</v>
      </c>
      <c r="E116" s="88" t="s">
        <v>2868</v>
      </c>
      <c r="F116" s="87" t="s">
        <v>2862</v>
      </c>
      <c r="G116" s="89" t="s">
        <v>2863</v>
      </c>
      <c r="H116" s="93" t="s">
        <v>3166</v>
      </c>
      <c r="I116" s="91">
        <v>10</v>
      </c>
      <c r="J116" s="92"/>
      <c r="K116" s="93" t="s">
        <v>3166</v>
      </c>
      <c r="L116" s="91">
        <v>10</v>
      </c>
      <c r="M116" s="96"/>
      <c r="N116" s="95"/>
      <c r="O116" s="22" t="str">
        <f t="shared" si="26"/>
        <v>泉大津市</v>
      </c>
      <c r="P116" s="22">
        <f>COUNTIF($O$4:O116,"泉大津市")</f>
        <v>13</v>
      </c>
    </row>
    <row r="117" spans="1:17" ht="30" customHeight="1" x14ac:dyDescent="0.2">
      <c r="A117" s="99">
        <v>2750620391</v>
      </c>
      <c r="B117" s="87" t="s">
        <v>3056</v>
      </c>
      <c r="C117" s="88" t="s">
        <v>3059</v>
      </c>
      <c r="D117" s="88" t="s">
        <v>3060</v>
      </c>
      <c r="E117" s="88" t="s">
        <v>1972</v>
      </c>
      <c r="F117" s="87" t="s">
        <v>3057</v>
      </c>
      <c r="G117" s="89" t="s">
        <v>3058</v>
      </c>
      <c r="H117" s="93" t="s">
        <v>3166</v>
      </c>
      <c r="I117" s="91">
        <v>10</v>
      </c>
      <c r="J117" s="92"/>
      <c r="K117" s="93" t="s">
        <v>3166</v>
      </c>
      <c r="L117" s="91">
        <v>10</v>
      </c>
      <c r="M117" s="96"/>
      <c r="N117" s="95"/>
      <c r="O117" s="22" t="str">
        <f t="shared" ref="O117:O118" si="27">IF(ISERROR(FIND("群",F117))=FALSE,LEFT(F117,FIND("群",F117)),IF(ISERROR(FIND("市",F117))=FALSE,LEFT(F117,FIND("市",F117)),IF(ISERROR(FIND("町",F117))=FALSE,LEFT(F117,FIND("町",F117)),IF(ISERROR(FIND("村",F117))=FALSE,LEFT(F117,FIND("村",F117))))))</f>
        <v>泉大津市</v>
      </c>
      <c r="P117" s="22">
        <f>COUNTIF($O$4:O117,"泉大津市")</f>
        <v>14</v>
      </c>
    </row>
    <row r="118" spans="1:17" ht="30" customHeight="1" x14ac:dyDescent="0.2">
      <c r="A118" s="99">
        <v>2750520435</v>
      </c>
      <c r="B118" s="87" t="s">
        <v>3065</v>
      </c>
      <c r="C118" s="88" t="s">
        <v>1465</v>
      </c>
      <c r="D118" s="88" t="s">
        <v>1466</v>
      </c>
      <c r="E118" s="88" t="s">
        <v>444</v>
      </c>
      <c r="F118" s="87" t="s">
        <v>3066</v>
      </c>
      <c r="G118" s="89" t="s">
        <v>3067</v>
      </c>
      <c r="H118" s="93" t="s">
        <v>3166</v>
      </c>
      <c r="I118" s="91">
        <v>10</v>
      </c>
      <c r="J118" s="92"/>
      <c r="K118" s="93" t="s">
        <v>3166</v>
      </c>
      <c r="L118" s="91">
        <v>10</v>
      </c>
      <c r="M118" s="96"/>
      <c r="N118" s="95"/>
      <c r="O118" s="22" t="str">
        <f t="shared" si="27"/>
        <v>泉大津市</v>
      </c>
      <c r="P118" s="22">
        <f>COUNTIF($O$4:O118,"泉大津市")</f>
        <v>15</v>
      </c>
    </row>
    <row r="119" spans="1:17" ht="30" customHeight="1" x14ac:dyDescent="0.2">
      <c r="A119" s="99">
        <v>2750620417</v>
      </c>
      <c r="B119" s="87" t="s">
        <v>3382</v>
      </c>
      <c r="C119" s="88" t="s">
        <v>3396</v>
      </c>
      <c r="D119" s="88" t="s">
        <v>3397</v>
      </c>
      <c r="E119" s="88" t="s">
        <v>3204</v>
      </c>
      <c r="F119" s="87" t="s">
        <v>3381</v>
      </c>
      <c r="G119" s="89" t="s">
        <v>2164</v>
      </c>
      <c r="H119" s="93" t="s">
        <v>3166</v>
      </c>
      <c r="I119" s="91">
        <v>10</v>
      </c>
      <c r="J119" s="92"/>
      <c r="K119" s="93"/>
      <c r="L119" s="91"/>
      <c r="M119" s="96"/>
      <c r="N119" s="95"/>
      <c r="O119" s="22" t="str">
        <f t="shared" ref="O119" si="28">IF(ISERROR(FIND("群",F119))=FALSE,LEFT(F119,FIND("群",F119)),IF(ISERROR(FIND("市",F119))=FALSE,LEFT(F119,FIND("市",F119)),IF(ISERROR(FIND("町",F119))=FALSE,LEFT(F119,FIND("町",F119)),IF(ISERROR(FIND("村",F119))=FALSE,LEFT(F119,FIND("村",F119))))))</f>
        <v>泉大津市</v>
      </c>
      <c r="P119" s="22">
        <f>COUNTIF($O$4:O119,"泉大津市")</f>
        <v>16</v>
      </c>
    </row>
    <row r="120" spans="1:17" ht="28.8" customHeight="1" x14ac:dyDescent="0.2">
      <c r="A120" s="99">
        <v>2751120458</v>
      </c>
      <c r="B120" s="87" t="s">
        <v>3473</v>
      </c>
      <c r="C120" s="88" t="s">
        <v>3475</v>
      </c>
      <c r="D120" s="88" t="s">
        <v>3474</v>
      </c>
      <c r="E120" s="88" t="s">
        <v>653</v>
      </c>
      <c r="F120" s="87" t="s">
        <v>3476</v>
      </c>
      <c r="G120" s="89" t="s">
        <v>3472</v>
      </c>
      <c r="H120" s="93" t="s">
        <v>3166</v>
      </c>
      <c r="I120" s="91">
        <v>10</v>
      </c>
      <c r="J120" s="92"/>
      <c r="K120" s="93" t="s">
        <v>3166</v>
      </c>
      <c r="L120" s="91">
        <v>10</v>
      </c>
      <c r="M120" s="96"/>
      <c r="N120" s="95"/>
      <c r="O120" s="22" t="str">
        <f t="shared" ref="O120:O123" si="29">IF(ISERROR(FIND("群",F120))=FALSE,LEFT(F120,FIND("群",F120)),IF(ISERROR(FIND("市",F120))=FALSE,LEFT(F120,FIND("市",F120)),IF(ISERROR(FIND("町",F120))=FALSE,LEFT(F120,FIND("町",F120)),IF(ISERROR(FIND("村",F120))=FALSE,LEFT(F120,FIND("村",F120))))))</f>
        <v>泉大津市</v>
      </c>
      <c r="P120" s="22">
        <f>COUNTIF($O$4:O120,"泉大津市")</f>
        <v>17</v>
      </c>
    </row>
    <row r="121" spans="1:17" ht="28.8" customHeight="1" x14ac:dyDescent="0.2">
      <c r="A121" s="99" t="s">
        <v>3730</v>
      </c>
      <c r="B121" s="87" t="s">
        <v>3731</v>
      </c>
      <c r="C121" s="88" t="s">
        <v>3732</v>
      </c>
      <c r="D121" s="88" t="s">
        <v>3733</v>
      </c>
      <c r="E121" s="88" t="s">
        <v>3735</v>
      </c>
      <c r="F121" s="87" t="s">
        <v>3734</v>
      </c>
      <c r="G121" s="89" t="s">
        <v>3736</v>
      </c>
      <c r="H121" s="93" t="s">
        <v>3169</v>
      </c>
      <c r="I121" s="91">
        <v>10</v>
      </c>
      <c r="J121" s="92"/>
      <c r="K121" s="93" t="s">
        <v>3169</v>
      </c>
      <c r="L121" s="91">
        <v>10</v>
      </c>
      <c r="M121" s="96"/>
      <c r="N121" s="95"/>
      <c r="O121" s="22" t="str">
        <f t="shared" si="29"/>
        <v>泉大津市</v>
      </c>
      <c r="P121" s="22">
        <f>COUNTIF($O$4:O121,"泉大津市")</f>
        <v>18</v>
      </c>
    </row>
    <row r="122" spans="1:17" ht="28.8" customHeight="1" x14ac:dyDescent="0.2">
      <c r="A122" s="99" t="s">
        <v>3777</v>
      </c>
      <c r="B122" s="87" t="s">
        <v>3778</v>
      </c>
      <c r="C122" s="88" t="s">
        <v>3779</v>
      </c>
      <c r="D122" s="88" t="s">
        <v>3780</v>
      </c>
      <c r="E122" s="88" t="s">
        <v>3204</v>
      </c>
      <c r="F122" s="87" t="s">
        <v>3781</v>
      </c>
      <c r="G122" s="89" t="s">
        <v>3782</v>
      </c>
      <c r="H122" s="93" t="s">
        <v>3169</v>
      </c>
      <c r="I122" s="91">
        <v>10</v>
      </c>
      <c r="J122" s="92"/>
      <c r="K122" s="93" t="s">
        <v>3169</v>
      </c>
      <c r="L122" s="91">
        <v>10</v>
      </c>
      <c r="M122" s="96"/>
      <c r="N122" s="95"/>
      <c r="O122" s="22" t="str">
        <f t="shared" si="29"/>
        <v>泉大津市</v>
      </c>
      <c r="P122" s="22">
        <f>COUNTIF($O$4:O122,"泉大津市")</f>
        <v>19</v>
      </c>
    </row>
    <row r="123" spans="1:17" ht="28.8" customHeight="1" x14ac:dyDescent="0.2">
      <c r="A123" s="99" t="s">
        <v>3783</v>
      </c>
      <c r="B123" s="87" t="s">
        <v>3784</v>
      </c>
      <c r="C123" s="88" t="s">
        <v>3785</v>
      </c>
      <c r="D123" s="88" t="s">
        <v>3786</v>
      </c>
      <c r="E123" s="88" t="s">
        <v>2117</v>
      </c>
      <c r="F123" s="87" t="s">
        <v>3787</v>
      </c>
      <c r="G123" s="89" t="s">
        <v>3788</v>
      </c>
      <c r="H123" s="93" t="s">
        <v>3169</v>
      </c>
      <c r="I123" s="91">
        <v>10</v>
      </c>
      <c r="J123" s="92"/>
      <c r="K123" s="93" t="s">
        <v>3169</v>
      </c>
      <c r="L123" s="91">
        <v>10</v>
      </c>
      <c r="M123" s="96"/>
      <c r="N123" s="95"/>
      <c r="O123" s="22" t="str">
        <f t="shared" si="29"/>
        <v>泉大津市</v>
      </c>
      <c r="P123" s="22">
        <f>COUNTIF($O$4:O123,"泉大津市")</f>
        <v>20</v>
      </c>
      <c r="Q123" s="72"/>
    </row>
    <row r="124" spans="1:17" ht="28.8" customHeight="1" x14ac:dyDescent="0.2">
      <c r="A124" s="99" t="s">
        <v>4169</v>
      </c>
      <c r="B124" s="87" t="s">
        <v>4170</v>
      </c>
      <c r="C124" s="88" t="s">
        <v>4173</v>
      </c>
      <c r="D124" s="88" t="s">
        <v>4174</v>
      </c>
      <c r="E124" s="88" t="s">
        <v>444</v>
      </c>
      <c r="F124" s="87" t="s">
        <v>4171</v>
      </c>
      <c r="G124" s="89" t="s">
        <v>4172</v>
      </c>
      <c r="H124" s="93" t="s">
        <v>3166</v>
      </c>
      <c r="I124" s="91">
        <v>10</v>
      </c>
      <c r="J124" s="92"/>
      <c r="K124" s="93" t="s">
        <v>3166</v>
      </c>
      <c r="L124" s="91">
        <v>10</v>
      </c>
      <c r="M124" s="96"/>
      <c r="N124" s="95"/>
      <c r="O124" s="22" t="s">
        <v>53</v>
      </c>
      <c r="P124" s="22">
        <f>COUNTIF($O$4:O124,"泉大津市")</f>
        <v>21</v>
      </c>
      <c r="Q124" s="72"/>
    </row>
    <row r="125" spans="1:17" ht="28.8" customHeight="1" x14ac:dyDescent="0.2">
      <c r="A125" s="99" t="s">
        <v>4226</v>
      </c>
      <c r="B125" s="87" t="s">
        <v>4228</v>
      </c>
      <c r="C125" s="88" t="s">
        <v>4627</v>
      </c>
      <c r="D125" s="88" t="s">
        <v>4628</v>
      </c>
      <c r="E125" s="88" t="s">
        <v>4230</v>
      </c>
      <c r="F125" s="87" t="s">
        <v>4227</v>
      </c>
      <c r="G125" s="89" t="s">
        <v>4229</v>
      </c>
      <c r="H125" s="93" t="s">
        <v>3166</v>
      </c>
      <c r="I125" s="91">
        <v>10</v>
      </c>
      <c r="J125" s="92"/>
      <c r="K125" s="93" t="s">
        <v>3166</v>
      </c>
      <c r="L125" s="91">
        <v>10</v>
      </c>
      <c r="M125" s="96"/>
      <c r="N125" s="95"/>
      <c r="O125" s="22" t="s">
        <v>53</v>
      </c>
      <c r="P125" s="22">
        <f>COUNTIF($O$4:O125,"泉大津市")</f>
        <v>22</v>
      </c>
      <c r="Q125" s="72"/>
    </row>
    <row r="126" spans="1:17" ht="28.8" customHeight="1" x14ac:dyDescent="0.2">
      <c r="A126" s="99" t="s">
        <v>4545</v>
      </c>
      <c r="B126" s="87" t="s">
        <v>4547</v>
      </c>
      <c r="C126" s="88" t="s">
        <v>4549</v>
      </c>
      <c r="D126" s="88" t="s">
        <v>4550</v>
      </c>
      <c r="E126" s="88" t="s">
        <v>442</v>
      </c>
      <c r="F126" s="87" t="s">
        <v>4546</v>
      </c>
      <c r="G126" s="89" t="s">
        <v>4548</v>
      </c>
      <c r="H126" s="93" t="s">
        <v>3166</v>
      </c>
      <c r="I126" s="91">
        <v>10</v>
      </c>
      <c r="J126" s="92"/>
      <c r="K126" s="93" t="s">
        <v>3166</v>
      </c>
      <c r="L126" s="91">
        <v>10</v>
      </c>
      <c r="M126" s="96"/>
      <c r="N126" s="95"/>
      <c r="O126" s="22" t="s">
        <v>53</v>
      </c>
      <c r="P126" s="22">
        <f>COUNTIF($O$4:O126,"泉大津市")</f>
        <v>23</v>
      </c>
      <c r="Q126" s="72"/>
    </row>
    <row r="127" spans="1:17" ht="28.8" customHeight="1" x14ac:dyDescent="0.2">
      <c r="A127" s="99" t="s">
        <v>4559</v>
      </c>
      <c r="B127" s="87" t="s">
        <v>4558</v>
      </c>
      <c r="C127" s="88" t="s">
        <v>4562</v>
      </c>
      <c r="D127" s="88" t="s">
        <v>4562</v>
      </c>
      <c r="E127" s="88" t="s">
        <v>4561</v>
      </c>
      <c r="F127" s="87" t="s">
        <v>4557</v>
      </c>
      <c r="G127" s="89" t="s">
        <v>4560</v>
      </c>
      <c r="H127" s="93" t="s">
        <v>3166</v>
      </c>
      <c r="I127" s="91">
        <v>10</v>
      </c>
      <c r="J127" s="92"/>
      <c r="K127" s="93" t="s">
        <v>3166</v>
      </c>
      <c r="L127" s="91">
        <v>10</v>
      </c>
      <c r="M127" s="96"/>
      <c r="N127" s="95"/>
      <c r="O127" s="22" t="s">
        <v>53</v>
      </c>
      <c r="P127" s="22">
        <f>COUNTIF($O$4:O127,"泉大津市")</f>
        <v>24</v>
      </c>
      <c r="Q127" s="72"/>
    </row>
    <row r="128" spans="1:17" ht="28.8" customHeight="1" x14ac:dyDescent="0.2">
      <c r="A128" s="99" t="s">
        <v>4566</v>
      </c>
      <c r="B128" s="87" t="s">
        <v>4563</v>
      </c>
      <c r="C128" s="88" t="s">
        <v>4567</v>
      </c>
      <c r="D128" s="88" t="s">
        <v>4568</v>
      </c>
      <c r="E128" s="88" t="s">
        <v>1403</v>
      </c>
      <c r="F128" s="87" t="s">
        <v>4564</v>
      </c>
      <c r="G128" s="89" t="s">
        <v>4565</v>
      </c>
      <c r="H128" s="93" t="s">
        <v>3166</v>
      </c>
      <c r="I128" s="91">
        <v>10</v>
      </c>
      <c r="J128" s="92"/>
      <c r="K128" s="93"/>
      <c r="L128" s="91"/>
      <c r="M128" s="96"/>
      <c r="N128" s="95"/>
      <c r="O128" s="22" t="s">
        <v>53</v>
      </c>
      <c r="P128" s="22">
        <f>COUNTIF($O$4:O128,"泉大津市")</f>
        <v>25</v>
      </c>
      <c r="Q128" s="72"/>
    </row>
    <row r="129" spans="1:17" ht="28.8" customHeight="1" x14ac:dyDescent="0.2">
      <c r="A129" s="99">
        <v>2750620516</v>
      </c>
      <c r="B129" s="87" t="s">
        <v>4715</v>
      </c>
      <c r="C129" s="88" t="s">
        <v>4716</v>
      </c>
      <c r="D129" s="88" t="s">
        <v>4714</v>
      </c>
      <c r="E129" s="88" t="s">
        <v>4717</v>
      </c>
      <c r="F129" s="87" t="s">
        <v>4718</v>
      </c>
      <c r="G129" s="89" t="s">
        <v>4719</v>
      </c>
      <c r="H129" s="93" t="s">
        <v>3166</v>
      </c>
      <c r="I129" s="91">
        <v>10</v>
      </c>
      <c r="J129" s="92"/>
      <c r="K129" s="93" t="s">
        <v>3166</v>
      </c>
      <c r="L129" s="91">
        <v>10</v>
      </c>
      <c r="M129" s="96"/>
      <c r="N129" s="95"/>
      <c r="O129" s="22" t="s">
        <v>53</v>
      </c>
      <c r="P129" s="22">
        <f>COUNTIF($O$4:O129,"泉大津市")</f>
        <v>26</v>
      </c>
      <c r="Q129" s="72"/>
    </row>
    <row r="130" spans="1:17" ht="30" customHeight="1" x14ac:dyDescent="0.2">
      <c r="A130" s="99">
        <v>2751320017</v>
      </c>
      <c r="B130" s="87" t="s">
        <v>4</v>
      </c>
      <c r="C130" s="88" t="s">
        <v>34</v>
      </c>
      <c r="D130" s="88" t="s">
        <v>34</v>
      </c>
      <c r="E130" s="88" t="s">
        <v>5</v>
      </c>
      <c r="F130" s="87" t="s">
        <v>178</v>
      </c>
      <c r="G130" s="89" t="s">
        <v>167</v>
      </c>
      <c r="H130" s="93" t="s">
        <v>3166</v>
      </c>
      <c r="I130" s="91">
        <v>10</v>
      </c>
      <c r="J130" s="92"/>
      <c r="K130" s="93" t="s">
        <v>3166</v>
      </c>
      <c r="L130" s="91">
        <v>10</v>
      </c>
      <c r="M130" s="96"/>
      <c r="N130" s="95"/>
      <c r="O130" s="22" t="str">
        <f t="shared" si="25"/>
        <v>貝塚市</v>
      </c>
      <c r="P130" s="22">
        <f>COUNTIF($O$4:O130,"貝塚市")</f>
        <v>1</v>
      </c>
      <c r="Q130" s="72"/>
    </row>
    <row r="131" spans="1:17" ht="30" customHeight="1" x14ac:dyDescent="0.2">
      <c r="A131" s="99">
        <v>2751320025</v>
      </c>
      <c r="B131" s="87" t="s">
        <v>270</v>
      </c>
      <c r="C131" s="88" t="s">
        <v>4303</v>
      </c>
      <c r="D131" s="88" t="s">
        <v>4304</v>
      </c>
      <c r="E131" s="88" t="s">
        <v>4302</v>
      </c>
      <c r="F131" s="87" t="s">
        <v>4301</v>
      </c>
      <c r="G131" s="89" t="s">
        <v>271</v>
      </c>
      <c r="H131" s="93" t="s">
        <v>3166</v>
      </c>
      <c r="I131" s="91">
        <v>10</v>
      </c>
      <c r="J131" s="92"/>
      <c r="K131" s="93" t="s">
        <v>3166</v>
      </c>
      <c r="L131" s="91">
        <v>10</v>
      </c>
      <c r="M131" s="96"/>
      <c r="N131" s="95"/>
      <c r="O131" s="22" t="str">
        <f t="shared" si="25"/>
        <v>貝塚市</v>
      </c>
      <c r="P131" s="22">
        <f>COUNTIF($O$4:O131,"貝塚市")</f>
        <v>2</v>
      </c>
      <c r="Q131" s="72"/>
    </row>
    <row r="132" spans="1:17" ht="30" customHeight="1" x14ac:dyDescent="0.2">
      <c r="A132" s="99">
        <v>2751320033</v>
      </c>
      <c r="B132" s="87" t="s">
        <v>299</v>
      </c>
      <c r="C132" s="88" t="s">
        <v>318</v>
      </c>
      <c r="D132" s="88" t="s">
        <v>4417</v>
      </c>
      <c r="E132" s="88" t="s">
        <v>315</v>
      </c>
      <c r="F132" s="87" t="s">
        <v>316</v>
      </c>
      <c r="G132" s="89" t="s">
        <v>317</v>
      </c>
      <c r="H132" s="93"/>
      <c r="I132" s="91"/>
      <c r="J132" s="92"/>
      <c r="K132" s="93" t="s">
        <v>3166</v>
      </c>
      <c r="L132" s="91">
        <v>10</v>
      </c>
      <c r="M132" s="96"/>
      <c r="N132" s="95"/>
      <c r="O132" s="22" t="str">
        <f t="shared" si="25"/>
        <v>貝塚市</v>
      </c>
      <c r="P132" s="22">
        <f>COUNTIF($O$4:O132,"貝塚市")</f>
        <v>3</v>
      </c>
      <c r="Q132" s="72"/>
    </row>
    <row r="133" spans="1:17" ht="30" customHeight="1" x14ac:dyDescent="0.2">
      <c r="A133" s="99">
        <v>2751320041</v>
      </c>
      <c r="B133" s="87" t="s">
        <v>411</v>
      </c>
      <c r="C133" s="88" t="s">
        <v>416</v>
      </c>
      <c r="D133" s="88" t="s">
        <v>417</v>
      </c>
      <c r="E133" s="88" t="s">
        <v>418</v>
      </c>
      <c r="F133" s="87" t="s">
        <v>415</v>
      </c>
      <c r="G133" s="89" t="s">
        <v>414</v>
      </c>
      <c r="H133" s="93" t="s">
        <v>3166</v>
      </c>
      <c r="I133" s="91">
        <v>10</v>
      </c>
      <c r="J133" s="92"/>
      <c r="K133" s="93" t="s">
        <v>3166</v>
      </c>
      <c r="L133" s="91">
        <v>10</v>
      </c>
      <c r="M133" s="96"/>
      <c r="N133" s="95"/>
      <c r="O133" s="22" t="str">
        <f t="shared" si="25"/>
        <v>貝塚市</v>
      </c>
      <c r="P133" s="22">
        <f>COUNTIF($O$4:O133,"貝塚市")</f>
        <v>4</v>
      </c>
    </row>
    <row r="134" spans="1:17" ht="30" customHeight="1" x14ac:dyDescent="0.2">
      <c r="A134" s="86">
        <v>2751320090</v>
      </c>
      <c r="B134" s="87" t="s">
        <v>762</v>
      </c>
      <c r="C134" s="88" t="s">
        <v>792</v>
      </c>
      <c r="D134" s="88" t="s">
        <v>793</v>
      </c>
      <c r="E134" s="88" t="s">
        <v>791</v>
      </c>
      <c r="F134" s="87" t="s">
        <v>765</v>
      </c>
      <c r="G134" s="89" t="s">
        <v>317</v>
      </c>
      <c r="H134" s="93"/>
      <c r="I134" s="91"/>
      <c r="J134" s="92"/>
      <c r="K134" s="93" t="s">
        <v>3166</v>
      </c>
      <c r="L134" s="91">
        <v>10</v>
      </c>
      <c r="M134" s="96"/>
      <c r="N134" s="95"/>
      <c r="O134" s="22" t="str">
        <f t="shared" si="25"/>
        <v>貝塚市</v>
      </c>
      <c r="P134" s="22">
        <f>COUNTIF($O$4:O134,"貝塚市")</f>
        <v>5</v>
      </c>
    </row>
    <row r="135" spans="1:17" ht="30" customHeight="1" x14ac:dyDescent="0.2">
      <c r="A135" s="86">
        <v>2751320108</v>
      </c>
      <c r="B135" s="87" t="s">
        <v>809</v>
      </c>
      <c r="C135" s="88" t="s">
        <v>810</v>
      </c>
      <c r="D135" s="88" t="s">
        <v>810</v>
      </c>
      <c r="E135" s="88" t="s">
        <v>1759</v>
      </c>
      <c r="F135" s="87" t="s">
        <v>811</v>
      </c>
      <c r="G135" s="89" t="s">
        <v>812</v>
      </c>
      <c r="H135" s="93" t="s">
        <v>3166</v>
      </c>
      <c r="I135" s="91">
        <v>10</v>
      </c>
      <c r="J135" s="92"/>
      <c r="K135" s="93" t="s">
        <v>3166</v>
      </c>
      <c r="L135" s="91">
        <v>10</v>
      </c>
      <c r="M135" s="96"/>
      <c r="N135" s="95"/>
      <c r="O135" s="22" t="str">
        <f t="shared" si="25"/>
        <v>貝塚市</v>
      </c>
      <c r="P135" s="22">
        <f>COUNTIF($O$4:O135,"貝塚市")</f>
        <v>6</v>
      </c>
    </row>
    <row r="136" spans="1:17" ht="30" customHeight="1" x14ac:dyDescent="0.2">
      <c r="A136" s="86">
        <v>2751320124</v>
      </c>
      <c r="B136" s="87" t="s">
        <v>876</v>
      </c>
      <c r="C136" s="88" t="s">
        <v>904</v>
      </c>
      <c r="D136" s="88" t="s">
        <v>905</v>
      </c>
      <c r="E136" s="88" t="s">
        <v>906</v>
      </c>
      <c r="F136" s="87" t="s">
        <v>877</v>
      </c>
      <c r="G136" s="89" t="s">
        <v>878</v>
      </c>
      <c r="H136" s="93" t="s">
        <v>3166</v>
      </c>
      <c r="I136" s="91">
        <v>10</v>
      </c>
      <c r="J136" s="92"/>
      <c r="K136" s="93" t="s">
        <v>3166</v>
      </c>
      <c r="L136" s="91">
        <v>10</v>
      </c>
      <c r="M136" s="96"/>
      <c r="N136" s="95"/>
      <c r="O136" s="22" t="str">
        <f t="shared" si="25"/>
        <v>貝塚市</v>
      </c>
      <c r="P136" s="22">
        <f>COUNTIF($O$4:O136,"貝塚市")</f>
        <v>7</v>
      </c>
    </row>
    <row r="137" spans="1:17" ht="30" customHeight="1" x14ac:dyDescent="0.2">
      <c r="A137" s="86">
        <v>2751320132</v>
      </c>
      <c r="B137" s="87" t="s">
        <v>918</v>
      </c>
      <c r="C137" s="88" t="s">
        <v>928</v>
      </c>
      <c r="D137" s="88" t="s">
        <v>929</v>
      </c>
      <c r="E137" s="88" t="s">
        <v>930</v>
      </c>
      <c r="F137" s="87" t="s">
        <v>922</v>
      </c>
      <c r="G137" s="89" t="s">
        <v>919</v>
      </c>
      <c r="H137" s="93" t="s">
        <v>3166</v>
      </c>
      <c r="I137" s="91">
        <v>10</v>
      </c>
      <c r="J137" s="92"/>
      <c r="K137" s="93" t="s">
        <v>3166</v>
      </c>
      <c r="L137" s="91">
        <v>10</v>
      </c>
      <c r="M137" s="96"/>
      <c r="N137" s="95"/>
      <c r="O137" s="22" t="str">
        <f t="shared" si="25"/>
        <v>貝塚市</v>
      </c>
      <c r="P137" s="22">
        <f>COUNTIF($O$4:O137,"貝塚市")</f>
        <v>8</v>
      </c>
    </row>
    <row r="138" spans="1:17" ht="30" customHeight="1" x14ac:dyDescent="0.2">
      <c r="A138" s="86">
        <v>2751320199</v>
      </c>
      <c r="B138" s="87" t="s">
        <v>1687</v>
      </c>
      <c r="C138" s="88" t="s">
        <v>4257</v>
      </c>
      <c r="D138" s="88" t="s">
        <v>4258</v>
      </c>
      <c r="E138" s="88" t="s">
        <v>1689</v>
      </c>
      <c r="F138" s="87" t="s">
        <v>1690</v>
      </c>
      <c r="G138" s="98" t="s">
        <v>1688</v>
      </c>
      <c r="H138" s="93" t="s">
        <v>1691</v>
      </c>
      <c r="I138" s="91">
        <v>5</v>
      </c>
      <c r="J138" s="92"/>
      <c r="K138" s="93" t="s">
        <v>1692</v>
      </c>
      <c r="L138" s="91">
        <v>5</v>
      </c>
      <c r="M138" s="96"/>
      <c r="N138" s="95"/>
      <c r="O138" s="22" t="str">
        <f t="shared" si="25"/>
        <v>貝塚市</v>
      </c>
      <c r="P138" s="22">
        <f>COUNTIF($O$4:O138,"貝塚市")</f>
        <v>9</v>
      </c>
    </row>
    <row r="139" spans="1:17" ht="30" customHeight="1" x14ac:dyDescent="0.2">
      <c r="A139" s="86">
        <v>2751320207</v>
      </c>
      <c r="B139" s="87" t="s">
        <v>1697</v>
      </c>
      <c r="C139" s="88" t="s">
        <v>1698</v>
      </c>
      <c r="D139" s="88" t="s">
        <v>1699</v>
      </c>
      <c r="E139" s="88" t="s">
        <v>4300</v>
      </c>
      <c r="F139" s="87" t="s">
        <v>3729</v>
      </c>
      <c r="G139" s="98" t="s">
        <v>1700</v>
      </c>
      <c r="H139" s="93" t="s">
        <v>3166</v>
      </c>
      <c r="I139" s="91">
        <v>10</v>
      </c>
      <c r="J139" s="92"/>
      <c r="K139" s="93" t="s">
        <v>3166</v>
      </c>
      <c r="L139" s="91">
        <v>10</v>
      </c>
      <c r="M139" s="96"/>
      <c r="N139" s="95"/>
      <c r="O139" s="22" t="str">
        <f t="shared" si="25"/>
        <v>貝塚市</v>
      </c>
      <c r="P139" s="22">
        <f>COUNTIF($O$4:O139,"貝塚市")</f>
        <v>10</v>
      </c>
    </row>
    <row r="140" spans="1:17" ht="30" customHeight="1" x14ac:dyDescent="0.2">
      <c r="A140" s="86">
        <v>2751320249</v>
      </c>
      <c r="B140" s="97" t="s">
        <v>2120</v>
      </c>
      <c r="C140" s="88" t="s">
        <v>2121</v>
      </c>
      <c r="D140" s="88" t="s">
        <v>2122</v>
      </c>
      <c r="E140" s="88" t="s">
        <v>2123</v>
      </c>
      <c r="F140" s="87" t="s">
        <v>2160</v>
      </c>
      <c r="G140" s="98" t="s">
        <v>2124</v>
      </c>
      <c r="H140" s="93" t="s">
        <v>3166</v>
      </c>
      <c r="I140" s="91">
        <v>10</v>
      </c>
      <c r="J140" s="92"/>
      <c r="K140" s="93" t="s">
        <v>3166</v>
      </c>
      <c r="L140" s="91">
        <v>10</v>
      </c>
      <c r="M140" s="96" t="s">
        <v>3166</v>
      </c>
      <c r="N140" s="95"/>
      <c r="O140" s="22" t="str">
        <f t="shared" si="25"/>
        <v>貝塚市</v>
      </c>
      <c r="P140" s="22">
        <f>COUNTIF($O$4:O140,"貝塚市")</f>
        <v>11</v>
      </c>
    </row>
    <row r="141" spans="1:17" ht="30" customHeight="1" x14ac:dyDescent="0.2">
      <c r="A141" s="86">
        <v>2751320256</v>
      </c>
      <c r="B141" s="97" t="s">
        <v>2217</v>
      </c>
      <c r="C141" s="88" t="s">
        <v>2218</v>
      </c>
      <c r="D141" s="88" t="s">
        <v>2219</v>
      </c>
      <c r="E141" s="88" t="s">
        <v>2220</v>
      </c>
      <c r="F141" s="87" t="s">
        <v>2221</v>
      </c>
      <c r="G141" s="98" t="s">
        <v>2222</v>
      </c>
      <c r="H141" s="93" t="s">
        <v>2223</v>
      </c>
      <c r="I141" s="91">
        <v>5</v>
      </c>
      <c r="J141" s="92"/>
      <c r="K141" s="93" t="s">
        <v>142</v>
      </c>
      <c r="L141" s="91">
        <v>5</v>
      </c>
      <c r="M141" s="96"/>
      <c r="N141" s="95"/>
      <c r="O141" s="22" t="str">
        <f t="shared" si="25"/>
        <v>貝塚市</v>
      </c>
      <c r="P141" s="22">
        <f>COUNTIF($O$4:O141,"貝塚市")</f>
        <v>12</v>
      </c>
    </row>
    <row r="142" spans="1:17" s="72" customFormat="1" ht="30" customHeight="1" x14ac:dyDescent="0.2">
      <c r="A142" s="86">
        <v>2751320272</v>
      </c>
      <c r="B142" s="97" t="s">
        <v>2780</v>
      </c>
      <c r="C142" s="88" t="s">
        <v>2795</v>
      </c>
      <c r="D142" s="88" t="s">
        <v>2796</v>
      </c>
      <c r="E142" s="88" t="s">
        <v>2797</v>
      </c>
      <c r="F142" s="87" t="s">
        <v>2787</v>
      </c>
      <c r="G142" s="98" t="s">
        <v>2788</v>
      </c>
      <c r="H142" s="93" t="s">
        <v>3166</v>
      </c>
      <c r="I142" s="91">
        <v>10</v>
      </c>
      <c r="J142" s="92"/>
      <c r="K142" s="93" t="s">
        <v>3166</v>
      </c>
      <c r="L142" s="91">
        <v>10</v>
      </c>
      <c r="M142" s="96"/>
      <c r="N142" s="95"/>
      <c r="O142" s="22" t="str">
        <f t="shared" ref="O142:O145" si="30">IF(ISERROR(FIND("群",F142))=FALSE,LEFT(F142,FIND("群",F142)),IF(ISERROR(FIND("市",F142))=FALSE,LEFT(F142,FIND("市",F142)),IF(ISERROR(FIND("町",F142))=FALSE,LEFT(F142,FIND("町",F142)),IF(ISERROR(FIND("村",F142))=FALSE,LEFT(F142,FIND("村",F142))))))</f>
        <v>貝塚市</v>
      </c>
      <c r="P142" s="22">
        <f>COUNTIF($O$4:O142,"貝塚市")</f>
        <v>13</v>
      </c>
    </row>
    <row r="143" spans="1:17" s="72" customFormat="1" ht="30" customHeight="1" x14ac:dyDescent="0.2">
      <c r="A143" s="86">
        <v>2751320298</v>
      </c>
      <c r="B143" s="97" t="s">
        <v>3086</v>
      </c>
      <c r="C143" s="88" t="s">
        <v>3087</v>
      </c>
      <c r="D143" s="88" t="s">
        <v>3088</v>
      </c>
      <c r="E143" s="88" t="s">
        <v>3089</v>
      </c>
      <c r="F143" s="87" t="s">
        <v>3090</v>
      </c>
      <c r="G143" s="98" t="s">
        <v>3085</v>
      </c>
      <c r="H143" s="93" t="s">
        <v>3166</v>
      </c>
      <c r="I143" s="91">
        <v>10</v>
      </c>
      <c r="J143" s="92"/>
      <c r="K143" s="93" t="s">
        <v>3166</v>
      </c>
      <c r="L143" s="91">
        <v>10</v>
      </c>
      <c r="M143" s="96" t="s">
        <v>3166</v>
      </c>
      <c r="N143" s="95"/>
      <c r="O143" s="22" t="str">
        <f t="shared" si="30"/>
        <v>貝塚市</v>
      </c>
      <c r="P143" s="22">
        <f>COUNTIF($O$4:O143,"貝塚市")</f>
        <v>14</v>
      </c>
    </row>
    <row r="144" spans="1:17" s="72" customFormat="1" ht="30" customHeight="1" x14ac:dyDescent="0.2">
      <c r="A144" s="86">
        <v>2751320306</v>
      </c>
      <c r="B144" s="97" t="s">
        <v>1275</v>
      </c>
      <c r="C144" s="88" t="s">
        <v>3199</v>
      </c>
      <c r="D144" s="88" t="s">
        <v>3199</v>
      </c>
      <c r="E144" s="88" t="s">
        <v>906</v>
      </c>
      <c r="F144" s="87" t="s">
        <v>3139</v>
      </c>
      <c r="G144" s="98" t="s">
        <v>3140</v>
      </c>
      <c r="H144" s="93"/>
      <c r="I144" s="91"/>
      <c r="J144" s="92"/>
      <c r="K144" s="93" t="s">
        <v>3166</v>
      </c>
      <c r="L144" s="91">
        <v>10</v>
      </c>
      <c r="M144" s="96"/>
      <c r="N144" s="95"/>
      <c r="O144" s="22" t="str">
        <f t="shared" si="30"/>
        <v>貝塚市</v>
      </c>
      <c r="P144" s="22">
        <f>COUNTIF($O$4:O144,"貝塚市")</f>
        <v>15</v>
      </c>
    </row>
    <row r="145" spans="1:16" s="72" customFormat="1" ht="30" customHeight="1" x14ac:dyDescent="0.2">
      <c r="A145" s="86" t="s">
        <v>3458</v>
      </c>
      <c r="B145" s="97" t="s">
        <v>3459</v>
      </c>
      <c r="C145" s="88" t="s">
        <v>3460</v>
      </c>
      <c r="D145" s="88" t="s">
        <v>3460</v>
      </c>
      <c r="E145" s="88" t="s">
        <v>3461</v>
      </c>
      <c r="F145" s="87" t="s">
        <v>3728</v>
      </c>
      <c r="G145" s="98" t="s">
        <v>3462</v>
      </c>
      <c r="H145" s="93"/>
      <c r="I145" s="91"/>
      <c r="J145" s="92"/>
      <c r="K145" s="93" t="s">
        <v>3166</v>
      </c>
      <c r="L145" s="91">
        <v>10</v>
      </c>
      <c r="M145" s="96"/>
      <c r="N145" s="95"/>
      <c r="O145" s="22" t="str">
        <f t="shared" si="30"/>
        <v>貝塚市</v>
      </c>
      <c r="P145" s="22">
        <f>COUNTIF($O$4:O145,"貝塚市")</f>
        <v>16</v>
      </c>
    </row>
    <row r="146" spans="1:16" s="72" customFormat="1" ht="30" customHeight="1" x14ac:dyDescent="0.2">
      <c r="A146" s="86" t="s">
        <v>3570</v>
      </c>
      <c r="B146" s="97" t="s">
        <v>3569</v>
      </c>
      <c r="C146" s="88" t="s">
        <v>3571</v>
      </c>
      <c r="D146" s="88" t="s">
        <v>3572</v>
      </c>
      <c r="E146" s="88" t="s">
        <v>3573</v>
      </c>
      <c r="F146" s="87" t="s">
        <v>3574</v>
      </c>
      <c r="G146" s="98" t="s">
        <v>3575</v>
      </c>
      <c r="H146" s="93" t="s">
        <v>3169</v>
      </c>
      <c r="I146" s="91">
        <v>8</v>
      </c>
      <c r="J146" s="92"/>
      <c r="K146" s="93" t="s">
        <v>3169</v>
      </c>
      <c r="L146" s="91">
        <v>8</v>
      </c>
      <c r="M146" s="96"/>
      <c r="N146" s="95" t="s">
        <v>1424</v>
      </c>
      <c r="O146" s="22" t="s">
        <v>3568</v>
      </c>
      <c r="P146" s="22">
        <f>COUNTIF($O$4:O146,"貝塚市")</f>
        <v>17</v>
      </c>
    </row>
    <row r="147" spans="1:16" s="72" customFormat="1" ht="30" customHeight="1" x14ac:dyDescent="0.2">
      <c r="A147" s="99" t="s">
        <v>3606</v>
      </c>
      <c r="B147" s="87" t="s">
        <v>3607</v>
      </c>
      <c r="C147" s="88" t="s">
        <v>3608</v>
      </c>
      <c r="D147" s="88" t="s">
        <v>3609</v>
      </c>
      <c r="E147" s="88" t="s">
        <v>2588</v>
      </c>
      <c r="F147" s="87" t="s">
        <v>3610</v>
      </c>
      <c r="G147" s="89" t="s">
        <v>2164</v>
      </c>
      <c r="H147" s="93" t="s">
        <v>3169</v>
      </c>
      <c r="I147" s="91">
        <v>10</v>
      </c>
      <c r="J147" s="92"/>
      <c r="K147" s="93"/>
      <c r="L147" s="91"/>
      <c r="M147" s="96"/>
      <c r="N147" s="95"/>
      <c r="O147" s="22" t="s">
        <v>3568</v>
      </c>
      <c r="P147" s="22">
        <f>COUNTIF($O$4:O147,"貝塚市")</f>
        <v>18</v>
      </c>
    </row>
    <row r="148" spans="1:16" s="72" customFormat="1" ht="30" customHeight="1" x14ac:dyDescent="0.2">
      <c r="A148" s="99" t="s">
        <v>3796</v>
      </c>
      <c r="B148" s="87" t="s">
        <v>3797</v>
      </c>
      <c r="C148" s="88" t="s">
        <v>3799</v>
      </c>
      <c r="D148" s="88" t="s">
        <v>3800</v>
      </c>
      <c r="E148" s="88" t="s">
        <v>3798</v>
      </c>
      <c r="F148" s="87" t="s">
        <v>3801</v>
      </c>
      <c r="G148" s="89" t="s">
        <v>3802</v>
      </c>
      <c r="H148" s="93"/>
      <c r="I148" s="91"/>
      <c r="J148" s="92"/>
      <c r="K148" s="93" t="s">
        <v>3169</v>
      </c>
      <c r="L148" s="91">
        <v>10</v>
      </c>
      <c r="M148" s="96"/>
      <c r="N148" s="95"/>
      <c r="O148" s="22" t="s">
        <v>3568</v>
      </c>
      <c r="P148" s="22">
        <f>COUNTIF($O$4:O148,"貝塚市")</f>
        <v>19</v>
      </c>
    </row>
    <row r="149" spans="1:16" s="72" customFormat="1" ht="30" customHeight="1" x14ac:dyDescent="0.2">
      <c r="A149" s="99" t="s">
        <v>3795</v>
      </c>
      <c r="B149" s="87" t="s">
        <v>3804</v>
      </c>
      <c r="C149" s="88" t="s">
        <v>527</v>
      </c>
      <c r="D149" s="88" t="s">
        <v>528</v>
      </c>
      <c r="E149" s="88" t="s">
        <v>529</v>
      </c>
      <c r="F149" s="87" t="s">
        <v>3803</v>
      </c>
      <c r="G149" s="89" t="s">
        <v>3805</v>
      </c>
      <c r="H149" s="93" t="s">
        <v>3169</v>
      </c>
      <c r="I149" s="91">
        <v>10</v>
      </c>
      <c r="J149" s="92"/>
      <c r="K149" s="93" t="s">
        <v>3169</v>
      </c>
      <c r="L149" s="91">
        <v>10</v>
      </c>
      <c r="M149" s="96"/>
      <c r="N149" s="95"/>
      <c r="O149" s="22" t="s">
        <v>3568</v>
      </c>
      <c r="P149" s="22">
        <f>COUNTIF($O$4:O149,"貝塚市")</f>
        <v>20</v>
      </c>
    </row>
    <row r="150" spans="1:16" s="72" customFormat="1" ht="30" customHeight="1" x14ac:dyDescent="0.2">
      <c r="A150" s="99" t="s">
        <v>3807</v>
      </c>
      <c r="B150" s="87" t="s">
        <v>3806</v>
      </c>
      <c r="C150" s="88" t="s">
        <v>3808</v>
      </c>
      <c r="D150" s="88" t="s">
        <v>2111</v>
      </c>
      <c r="E150" s="88" t="s">
        <v>529</v>
      </c>
      <c r="F150" s="87" t="s">
        <v>3809</v>
      </c>
      <c r="G150" s="89" t="s">
        <v>3810</v>
      </c>
      <c r="H150" s="93" t="s">
        <v>3169</v>
      </c>
      <c r="I150" s="91">
        <v>10</v>
      </c>
      <c r="J150" s="92"/>
      <c r="K150" s="93" t="s">
        <v>3169</v>
      </c>
      <c r="L150" s="91">
        <v>10</v>
      </c>
      <c r="M150" s="96"/>
      <c r="N150" s="95"/>
      <c r="O150" s="22" t="s">
        <v>3568</v>
      </c>
      <c r="P150" s="22">
        <f>COUNTIF($O$4:O150,"貝塚市")</f>
        <v>21</v>
      </c>
    </row>
    <row r="151" spans="1:16" s="72" customFormat="1" ht="30" customHeight="1" x14ac:dyDescent="0.2">
      <c r="A151" s="99" t="s">
        <v>4287</v>
      </c>
      <c r="B151" s="87" t="s">
        <v>2876</v>
      </c>
      <c r="C151" s="88" t="s">
        <v>2932</v>
      </c>
      <c r="D151" s="88" t="s">
        <v>2933</v>
      </c>
      <c r="E151" s="88" t="s">
        <v>2588</v>
      </c>
      <c r="F151" s="87" t="s">
        <v>4288</v>
      </c>
      <c r="G151" s="89" t="s">
        <v>4289</v>
      </c>
      <c r="H151" s="93" t="s">
        <v>3166</v>
      </c>
      <c r="I151" s="91">
        <v>10</v>
      </c>
      <c r="J151" s="92"/>
      <c r="K151" s="93" t="s">
        <v>3166</v>
      </c>
      <c r="L151" s="91">
        <v>10</v>
      </c>
      <c r="M151" s="96"/>
      <c r="N151" s="95"/>
      <c r="O151" s="22" t="s">
        <v>3568</v>
      </c>
      <c r="P151" s="22">
        <f>COUNTIF($O$4:O151,"貝塚市")</f>
        <v>22</v>
      </c>
    </row>
    <row r="152" spans="1:16" s="72" customFormat="1" ht="30" customHeight="1" x14ac:dyDescent="0.2">
      <c r="A152" s="99" t="s">
        <v>4311</v>
      </c>
      <c r="B152" s="87" t="s">
        <v>4308</v>
      </c>
      <c r="C152" s="88" t="s">
        <v>4312</v>
      </c>
      <c r="D152" s="88" t="s">
        <v>4313</v>
      </c>
      <c r="E152" s="88" t="s">
        <v>529</v>
      </c>
      <c r="F152" s="87" t="s">
        <v>4309</v>
      </c>
      <c r="G152" s="89" t="s">
        <v>4310</v>
      </c>
      <c r="H152" s="93" t="s">
        <v>3166</v>
      </c>
      <c r="I152" s="91">
        <v>10</v>
      </c>
      <c r="J152" s="92"/>
      <c r="K152" s="93" t="s">
        <v>3166</v>
      </c>
      <c r="L152" s="91">
        <v>10</v>
      </c>
      <c r="M152" s="96"/>
      <c r="N152" s="95"/>
      <c r="O152" s="22" t="s">
        <v>3568</v>
      </c>
      <c r="P152" s="22">
        <f>COUNTIF($O$4:O152,"貝塚市")</f>
        <v>23</v>
      </c>
    </row>
    <row r="153" spans="1:16" s="72" customFormat="1" ht="30" customHeight="1" x14ac:dyDescent="0.2">
      <c r="A153" s="99" t="s">
        <v>4341</v>
      </c>
      <c r="B153" s="87" t="s">
        <v>4337</v>
      </c>
      <c r="C153" s="88" t="s">
        <v>4340</v>
      </c>
      <c r="D153" s="88" t="s">
        <v>4340</v>
      </c>
      <c r="E153" s="88" t="s">
        <v>4339</v>
      </c>
      <c r="F153" s="87" t="s">
        <v>4336</v>
      </c>
      <c r="G153" s="89" t="s">
        <v>4338</v>
      </c>
      <c r="H153" s="93"/>
      <c r="I153" s="91"/>
      <c r="J153" s="92"/>
      <c r="K153" s="93"/>
      <c r="L153" s="91"/>
      <c r="M153" s="96" t="s">
        <v>3166</v>
      </c>
      <c r="N153" s="95"/>
      <c r="O153" s="22" t="s">
        <v>3568</v>
      </c>
      <c r="P153" s="22">
        <f>COUNTIF($O$4:O153,"貝塚市")</f>
        <v>24</v>
      </c>
    </row>
    <row r="154" spans="1:16" s="72" customFormat="1" ht="30" customHeight="1" x14ac:dyDescent="0.2">
      <c r="A154" s="99" t="s">
        <v>4707</v>
      </c>
      <c r="B154" s="87" t="s">
        <v>4708</v>
      </c>
      <c r="C154" s="88" t="s">
        <v>4711</v>
      </c>
      <c r="D154" s="88" t="s">
        <v>4712</v>
      </c>
      <c r="E154" s="88" t="s">
        <v>4713</v>
      </c>
      <c r="F154" s="87" t="s">
        <v>4709</v>
      </c>
      <c r="G154" s="89" t="s">
        <v>4710</v>
      </c>
      <c r="H154" s="93" t="s">
        <v>3166</v>
      </c>
      <c r="I154" s="91">
        <v>10</v>
      </c>
      <c r="J154" s="92"/>
      <c r="K154" s="93" t="s">
        <v>3166</v>
      </c>
      <c r="L154" s="91">
        <v>10</v>
      </c>
      <c r="M154" s="96"/>
      <c r="N154" s="95"/>
      <c r="O154" s="22" t="s">
        <v>3568</v>
      </c>
      <c r="P154" s="22">
        <f>COUNTIF($O$4:O154,"貝塚市")</f>
        <v>25</v>
      </c>
    </row>
    <row r="155" spans="1:16" s="72" customFormat="1" ht="30" customHeight="1" x14ac:dyDescent="0.2">
      <c r="A155" s="99">
        <v>2751320413</v>
      </c>
      <c r="B155" s="87" t="s">
        <v>4792</v>
      </c>
      <c r="C155" s="88" t="s">
        <v>4794</v>
      </c>
      <c r="D155" s="88" t="s">
        <v>4786</v>
      </c>
      <c r="E155" s="88" t="s">
        <v>4795</v>
      </c>
      <c r="F155" s="87" t="s">
        <v>4793</v>
      </c>
      <c r="G155" s="89" t="s">
        <v>4785</v>
      </c>
      <c r="H155" s="93" t="s">
        <v>3166</v>
      </c>
      <c r="I155" s="91">
        <v>10</v>
      </c>
      <c r="J155" s="92"/>
      <c r="K155" s="93" t="s">
        <v>3166</v>
      </c>
      <c r="L155" s="91">
        <v>10</v>
      </c>
      <c r="M155" s="96"/>
      <c r="N155" s="95"/>
      <c r="O155" s="22" t="s">
        <v>3568</v>
      </c>
      <c r="P155" s="22">
        <f>COUNTIF($O$4:O155,"貝塚市")</f>
        <v>26</v>
      </c>
    </row>
    <row r="156" spans="1:16" s="72" customFormat="1" ht="30" customHeight="1" x14ac:dyDescent="0.2">
      <c r="A156" s="99">
        <v>2751320421</v>
      </c>
      <c r="B156" s="87" t="s">
        <v>4816</v>
      </c>
      <c r="C156" s="88" t="s">
        <v>4818</v>
      </c>
      <c r="D156" s="88" t="s">
        <v>4817</v>
      </c>
      <c r="E156" s="88" t="s">
        <v>4819</v>
      </c>
      <c r="F156" s="87" t="s">
        <v>4820</v>
      </c>
      <c r="G156" s="89" t="s">
        <v>4821</v>
      </c>
      <c r="H156" s="93" t="s">
        <v>3166</v>
      </c>
      <c r="I156" s="91">
        <v>10</v>
      </c>
      <c r="J156" s="92"/>
      <c r="K156" s="93" t="s">
        <v>3166</v>
      </c>
      <c r="L156" s="91">
        <v>10</v>
      </c>
      <c r="M156" s="96"/>
      <c r="N156" s="95"/>
      <c r="O156" s="22" t="s">
        <v>3568</v>
      </c>
      <c r="P156" s="22">
        <f>COUNTIF($O$4:O156,"貝塚市")</f>
        <v>27</v>
      </c>
    </row>
    <row r="157" spans="1:16" s="72" customFormat="1" ht="30" customHeight="1" x14ac:dyDescent="0.2">
      <c r="A157" s="99">
        <v>2753220041</v>
      </c>
      <c r="B157" s="87" t="s">
        <v>278</v>
      </c>
      <c r="C157" s="88" t="s">
        <v>289</v>
      </c>
      <c r="D157" s="88" t="s">
        <v>290</v>
      </c>
      <c r="E157" s="88" t="s">
        <v>291</v>
      </c>
      <c r="F157" s="87" t="s">
        <v>279</v>
      </c>
      <c r="G157" s="89" t="s">
        <v>280</v>
      </c>
      <c r="H157" s="93"/>
      <c r="I157" s="91"/>
      <c r="J157" s="92"/>
      <c r="K157" s="93" t="s">
        <v>3166</v>
      </c>
      <c r="L157" s="91">
        <v>10</v>
      </c>
      <c r="M157" s="96"/>
      <c r="N157" s="95"/>
      <c r="O157" s="22" t="str">
        <f t="shared" si="25"/>
        <v>守口市</v>
      </c>
      <c r="P157" s="22">
        <f>COUNTIF($O$4:O157,"守口市")</f>
        <v>1</v>
      </c>
    </row>
    <row r="158" spans="1:16" s="72" customFormat="1" ht="30" customHeight="1" x14ac:dyDescent="0.2">
      <c r="A158" s="99">
        <v>2753220058</v>
      </c>
      <c r="B158" s="87" t="s">
        <v>363</v>
      </c>
      <c r="C158" s="88" t="s">
        <v>377</v>
      </c>
      <c r="D158" s="88" t="s">
        <v>378</v>
      </c>
      <c r="E158" s="88" t="s">
        <v>379</v>
      </c>
      <c r="F158" s="87" t="s">
        <v>380</v>
      </c>
      <c r="G158" s="89" t="s">
        <v>364</v>
      </c>
      <c r="H158" s="93" t="s">
        <v>3166</v>
      </c>
      <c r="I158" s="91">
        <v>10</v>
      </c>
      <c r="J158" s="92"/>
      <c r="K158" s="93" t="s">
        <v>3166</v>
      </c>
      <c r="L158" s="91">
        <v>10</v>
      </c>
      <c r="M158" s="96"/>
      <c r="N158" s="95"/>
      <c r="O158" s="22" t="str">
        <f t="shared" si="25"/>
        <v>守口市</v>
      </c>
      <c r="P158" s="22">
        <f>COUNTIF($O$4:O158,"守口市")</f>
        <v>2</v>
      </c>
    </row>
    <row r="159" spans="1:16" s="72" customFormat="1" ht="30" customHeight="1" x14ac:dyDescent="0.2">
      <c r="A159" s="99">
        <v>2753220066</v>
      </c>
      <c r="B159" s="87" t="s">
        <v>3172</v>
      </c>
      <c r="C159" s="88" t="s">
        <v>458</v>
      </c>
      <c r="D159" s="88" t="s">
        <v>459</v>
      </c>
      <c r="E159" s="88" t="s">
        <v>460</v>
      </c>
      <c r="F159" s="87" t="s">
        <v>451</v>
      </c>
      <c r="G159" s="89" t="s">
        <v>452</v>
      </c>
      <c r="H159" s="93" t="s">
        <v>3166</v>
      </c>
      <c r="I159" s="91">
        <v>10</v>
      </c>
      <c r="J159" s="92"/>
      <c r="K159" s="93" t="s">
        <v>3166</v>
      </c>
      <c r="L159" s="91">
        <v>10</v>
      </c>
      <c r="M159" s="96"/>
      <c r="N159" s="95"/>
      <c r="O159" s="22" t="str">
        <f t="shared" si="25"/>
        <v>守口市</v>
      </c>
      <c r="P159" s="22">
        <f>COUNTIF($O$4:O159,"守口市")</f>
        <v>3</v>
      </c>
    </row>
    <row r="160" spans="1:16" s="72" customFormat="1" ht="30" customHeight="1" x14ac:dyDescent="0.2">
      <c r="A160" s="99">
        <v>2753220090</v>
      </c>
      <c r="B160" s="87" t="s">
        <v>3015</v>
      </c>
      <c r="C160" s="88" t="s">
        <v>624</v>
      </c>
      <c r="D160" s="88" t="s">
        <v>636</v>
      </c>
      <c r="E160" s="88" t="s">
        <v>625</v>
      </c>
      <c r="F160" s="87" t="s">
        <v>630</v>
      </c>
      <c r="G160" s="89" t="s">
        <v>601</v>
      </c>
      <c r="H160" s="93"/>
      <c r="I160" s="91"/>
      <c r="J160" s="92"/>
      <c r="K160" s="93" t="s">
        <v>3166</v>
      </c>
      <c r="L160" s="91">
        <v>10</v>
      </c>
      <c r="M160" s="96"/>
      <c r="N160" s="95"/>
      <c r="O160" s="22" t="str">
        <f t="shared" si="25"/>
        <v>守口市</v>
      </c>
      <c r="P160" s="22">
        <f>COUNTIF($O$4:O160,"守口市")</f>
        <v>4</v>
      </c>
    </row>
    <row r="161" spans="1:16" s="72" customFormat="1" ht="30" customHeight="1" x14ac:dyDescent="0.2">
      <c r="A161" s="99">
        <v>2753220108</v>
      </c>
      <c r="B161" s="87" t="s">
        <v>723</v>
      </c>
      <c r="C161" s="88" t="s">
        <v>740</v>
      </c>
      <c r="D161" s="88" t="s">
        <v>740</v>
      </c>
      <c r="E161" s="88" t="s">
        <v>741</v>
      </c>
      <c r="F161" s="87" t="s">
        <v>728</v>
      </c>
      <c r="G161" s="89" t="s">
        <v>729</v>
      </c>
      <c r="H161" s="93" t="s">
        <v>3166</v>
      </c>
      <c r="I161" s="91">
        <v>10</v>
      </c>
      <c r="J161" s="92"/>
      <c r="K161" s="93" t="s">
        <v>3166</v>
      </c>
      <c r="L161" s="91">
        <v>10</v>
      </c>
      <c r="M161" s="96"/>
      <c r="N161" s="95"/>
      <c r="O161" s="22" t="str">
        <f t="shared" si="25"/>
        <v>守口市</v>
      </c>
      <c r="P161" s="22">
        <f>COUNTIF($O$4:O161,"守口市")</f>
        <v>5</v>
      </c>
    </row>
    <row r="162" spans="1:16" ht="30" customHeight="1" x14ac:dyDescent="0.2">
      <c r="A162" s="99">
        <v>2753220116</v>
      </c>
      <c r="B162" s="87" t="s">
        <v>758</v>
      </c>
      <c r="C162" s="88" t="s">
        <v>775</v>
      </c>
      <c r="D162" s="88" t="s">
        <v>776</v>
      </c>
      <c r="E162" s="88" t="s">
        <v>799</v>
      </c>
      <c r="F162" s="87" t="s">
        <v>769</v>
      </c>
      <c r="G162" s="89" t="s">
        <v>757</v>
      </c>
      <c r="H162" s="93" t="s">
        <v>3166</v>
      </c>
      <c r="I162" s="91">
        <v>10</v>
      </c>
      <c r="J162" s="92"/>
      <c r="K162" s="93" t="s">
        <v>3166</v>
      </c>
      <c r="L162" s="91">
        <v>10</v>
      </c>
      <c r="M162" s="96"/>
      <c r="N162" s="95"/>
      <c r="O162" s="22" t="str">
        <f t="shared" si="25"/>
        <v>守口市</v>
      </c>
      <c r="P162" s="22">
        <f>COUNTIF($O$4:O162,"守口市")</f>
        <v>6</v>
      </c>
    </row>
    <row r="163" spans="1:16" ht="30" customHeight="1" x14ac:dyDescent="0.2">
      <c r="A163" s="99">
        <v>2753220124</v>
      </c>
      <c r="B163" s="87" t="s">
        <v>759</v>
      </c>
      <c r="C163" s="88" t="s">
        <v>780</v>
      </c>
      <c r="D163" s="88" t="s">
        <v>781</v>
      </c>
      <c r="E163" s="88" t="s">
        <v>779</v>
      </c>
      <c r="F163" s="87" t="s">
        <v>770</v>
      </c>
      <c r="G163" s="89" t="s">
        <v>760</v>
      </c>
      <c r="H163" s="93"/>
      <c r="I163" s="91"/>
      <c r="J163" s="92"/>
      <c r="K163" s="93" t="s">
        <v>3166</v>
      </c>
      <c r="L163" s="91">
        <v>10</v>
      </c>
      <c r="M163" s="96"/>
      <c r="N163" s="95"/>
      <c r="O163" s="22" t="str">
        <f t="shared" si="25"/>
        <v>守口市</v>
      </c>
      <c r="P163" s="22">
        <f>COUNTIF($O$4:O163,"守口市")</f>
        <v>7</v>
      </c>
    </row>
    <row r="164" spans="1:16" ht="30" customHeight="1" x14ac:dyDescent="0.2">
      <c r="A164" s="99">
        <v>2753220173</v>
      </c>
      <c r="B164" s="87" t="s">
        <v>842</v>
      </c>
      <c r="C164" s="88" t="s">
        <v>844</v>
      </c>
      <c r="D164" s="88" t="s">
        <v>843</v>
      </c>
      <c r="E164" s="88" t="s">
        <v>845</v>
      </c>
      <c r="F164" s="87" t="s">
        <v>852</v>
      </c>
      <c r="G164" s="89" t="s">
        <v>853</v>
      </c>
      <c r="H164" s="93" t="s">
        <v>3166</v>
      </c>
      <c r="I164" s="91">
        <v>10</v>
      </c>
      <c r="J164" s="92"/>
      <c r="K164" s="93" t="s">
        <v>3166</v>
      </c>
      <c r="L164" s="91">
        <v>10</v>
      </c>
      <c r="M164" s="96"/>
      <c r="N164" s="95"/>
      <c r="O164" s="22" t="str">
        <f t="shared" si="25"/>
        <v>守口市</v>
      </c>
      <c r="P164" s="22">
        <f>COUNTIF($O$4:O164,"守口市")</f>
        <v>8</v>
      </c>
    </row>
    <row r="165" spans="1:16" ht="30" customHeight="1" x14ac:dyDescent="0.2">
      <c r="A165" s="99">
        <v>2753220181</v>
      </c>
      <c r="B165" s="87" t="s">
        <v>989</v>
      </c>
      <c r="C165" s="88" t="s">
        <v>1266</v>
      </c>
      <c r="D165" s="88" t="s">
        <v>1201</v>
      </c>
      <c r="E165" s="88" t="s">
        <v>1001</v>
      </c>
      <c r="F165" s="87" t="s">
        <v>1002</v>
      </c>
      <c r="G165" s="89" t="s">
        <v>990</v>
      </c>
      <c r="H165" s="93" t="s">
        <v>3166</v>
      </c>
      <c r="I165" s="91">
        <v>10</v>
      </c>
      <c r="J165" s="92"/>
      <c r="K165" s="93" t="s">
        <v>3166</v>
      </c>
      <c r="L165" s="91">
        <v>10</v>
      </c>
      <c r="M165" s="96"/>
      <c r="N165" s="95"/>
      <c r="O165" s="22" t="str">
        <f t="shared" si="25"/>
        <v>守口市</v>
      </c>
      <c r="P165" s="22">
        <f>COUNTIF($O$4:O165,"守口市")</f>
        <v>9</v>
      </c>
    </row>
    <row r="166" spans="1:16" ht="30" customHeight="1" x14ac:dyDescent="0.2">
      <c r="A166" s="99">
        <v>2753220199</v>
      </c>
      <c r="B166" s="87" t="s">
        <v>1023</v>
      </c>
      <c r="C166" s="88" t="s">
        <v>1026</v>
      </c>
      <c r="D166" s="88" t="s">
        <v>1027</v>
      </c>
      <c r="E166" s="88" t="s">
        <v>1028</v>
      </c>
      <c r="F166" s="87" t="s">
        <v>1024</v>
      </c>
      <c r="G166" s="89" t="s">
        <v>1025</v>
      </c>
      <c r="H166" s="93"/>
      <c r="I166" s="91"/>
      <c r="J166" s="92"/>
      <c r="K166" s="93" t="s">
        <v>3166</v>
      </c>
      <c r="L166" s="91">
        <v>10</v>
      </c>
      <c r="M166" s="96"/>
      <c r="N166" s="95"/>
      <c r="O166" s="22" t="str">
        <f t="shared" si="25"/>
        <v>守口市</v>
      </c>
      <c r="P166" s="22">
        <f>COUNTIF($O$4:O166,"守口市")</f>
        <v>10</v>
      </c>
    </row>
    <row r="167" spans="1:16" ht="30" customHeight="1" x14ac:dyDescent="0.2">
      <c r="A167" s="99">
        <v>2753220223</v>
      </c>
      <c r="B167" s="87" t="s">
        <v>3173</v>
      </c>
      <c r="C167" s="88" t="s">
        <v>1347</v>
      </c>
      <c r="D167" s="88" t="s">
        <v>1348</v>
      </c>
      <c r="E167" s="88" t="s">
        <v>1349</v>
      </c>
      <c r="F167" s="87" t="s">
        <v>1353</v>
      </c>
      <c r="G167" s="89" t="s">
        <v>452</v>
      </c>
      <c r="H167" s="93" t="s">
        <v>3166</v>
      </c>
      <c r="I167" s="91">
        <v>10</v>
      </c>
      <c r="J167" s="92"/>
      <c r="K167" s="93" t="s">
        <v>3166</v>
      </c>
      <c r="L167" s="91">
        <v>10</v>
      </c>
      <c r="M167" s="96"/>
      <c r="N167" s="95"/>
      <c r="O167" s="22" t="str">
        <f t="shared" si="25"/>
        <v>守口市</v>
      </c>
      <c r="P167" s="22">
        <f>COUNTIF($O$4:O167,"守口市")</f>
        <v>11</v>
      </c>
    </row>
    <row r="168" spans="1:16" ht="30" customHeight="1" x14ac:dyDescent="0.2">
      <c r="A168" s="99">
        <v>2753220272</v>
      </c>
      <c r="B168" s="87" t="s">
        <v>1539</v>
      </c>
      <c r="C168" s="88" t="s">
        <v>1543</v>
      </c>
      <c r="D168" s="88" t="s">
        <v>1544</v>
      </c>
      <c r="E168" s="88" t="s">
        <v>1540</v>
      </c>
      <c r="F168" s="87" t="s">
        <v>1541</v>
      </c>
      <c r="G168" s="89" t="s">
        <v>1542</v>
      </c>
      <c r="H168" s="93" t="s">
        <v>3166</v>
      </c>
      <c r="I168" s="91">
        <v>10</v>
      </c>
      <c r="J168" s="92"/>
      <c r="K168" s="93" t="s">
        <v>3166</v>
      </c>
      <c r="L168" s="91">
        <v>10</v>
      </c>
      <c r="M168" s="96"/>
      <c r="N168" s="95"/>
      <c r="O168" s="22" t="str">
        <f t="shared" si="25"/>
        <v>守口市</v>
      </c>
      <c r="P168" s="22">
        <f>COUNTIF($O$4:O168,"守口市")</f>
        <v>12</v>
      </c>
    </row>
    <row r="169" spans="1:16" ht="30" customHeight="1" x14ac:dyDescent="0.2">
      <c r="A169" s="99">
        <v>2753220280</v>
      </c>
      <c r="B169" s="87" t="s">
        <v>1568</v>
      </c>
      <c r="C169" s="88" t="s">
        <v>1762</v>
      </c>
      <c r="D169" s="88" t="s">
        <v>1763</v>
      </c>
      <c r="E169" s="88" t="s">
        <v>1603</v>
      </c>
      <c r="F169" s="87" t="s">
        <v>1569</v>
      </c>
      <c r="G169" s="89" t="s">
        <v>2195</v>
      </c>
      <c r="H169" s="93"/>
      <c r="I169" s="91"/>
      <c r="J169" s="92"/>
      <c r="K169" s="93" t="s">
        <v>3166</v>
      </c>
      <c r="L169" s="91">
        <v>10</v>
      </c>
      <c r="M169" s="96"/>
      <c r="N169" s="95"/>
      <c r="O169" s="22" t="str">
        <f t="shared" si="25"/>
        <v>守口市</v>
      </c>
      <c r="P169" s="22">
        <f>COUNTIF($O$4:O169,"守口市")</f>
        <v>13</v>
      </c>
    </row>
    <row r="170" spans="1:16" ht="30" customHeight="1" x14ac:dyDescent="0.2">
      <c r="A170" s="99">
        <v>2753220306</v>
      </c>
      <c r="B170" s="87" t="s">
        <v>4307</v>
      </c>
      <c r="C170" s="88" t="s">
        <v>1626</v>
      </c>
      <c r="D170" s="88" t="s">
        <v>1627</v>
      </c>
      <c r="E170" s="88" t="s">
        <v>1628</v>
      </c>
      <c r="F170" s="87" t="s">
        <v>1629</v>
      </c>
      <c r="G170" s="89" t="s">
        <v>1630</v>
      </c>
      <c r="H170" s="93" t="s">
        <v>142</v>
      </c>
      <c r="I170" s="91">
        <v>5</v>
      </c>
      <c r="J170" s="92"/>
      <c r="K170" s="93" t="s">
        <v>142</v>
      </c>
      <c r="L170" s="91">
        <v>5</v>
      </c>
      <c r="M170" s="96"/>
      <c r="N170" s="95"/>
      <c r="O170" s="22" t="str">
        <f t="shared" si="25"/>
        <v>守口市</v>
      </c>
      <c r="P170" s="22">
        <f>COUNTIF($O$4:O170,"守口市")</f>
        <v>14</v>
      </c>
    </row>
    <row r="171" spans="1:16" s="72" customFormat="1" ht="30" customHeight="1" x14ac:dyDescent="0.2">
      <c r="A171" s="99">
        <v>2753220314</v>
      </c>
      <c r="B171" s="87" t="s">
        <v>399</v>
      </c>
      <c r="C171" s="88" t="s">
        <v>2282</v>
      </c>
      <c r="D171" s="88" t="s">
        <v>695</v>
      </c>
      <c r="E171" s="88" t="s">
        <v>6</v>
      </c>
      <c r="F171" s="87" t="s">
        <v>179</v>
      </c>
      <c r="G171" s="89" t="s">
        <v>1656</v>
      </c>
      <c r="H171" s="93" t="s">
        <v>3167</v>
      </c>
      <c r="I171" s="91">
        <v>15</v>
      </c>
      <c r="J171" s="92" t="s">
        <v>3166</v>
      </c>
      <c r="K171" s="93" t="s">
        <v>3167</v>
      </c>
      <c r="L171" s="91">
        <v>15</v>
      </c>
      <c r="M171" s="96" t="s">
        <v>3166</v>
      </c>
      <c r="N171" s="95"/>
      <c r="O171" s="22" t="str">
        <f t="shared" si="25"/>
        <v>守口市</v>
      </c>
      <c r="P171" s="22">
        <f>COUNTIF($O$4:O171,"守口市")</f>
        <v>15</v>
      </c>
    </row>
    <row r="172" spans="1:16" ht="30" customHeight="1" x14ac:dyDescent="0.2">
      <c r="A172" s="99">
        <v>2753220322</v>
      </c>
      <c r="B172" s="87" t="s">
        <v>1323</v>
      </c>
      <c r="C172" s="88" t="s">
        <v>1701</v>
      </c>
      <c r="D172" s="88" t="s">
        <v>1702</v>
      </c>
      <c r="E172" s="88" t="s">
        <v>1703</v>
      </c>
      <c r="F172" s="87" t="s">
        <v>1704</v>
      </c>
      <c r="G172" s="89" t="s">
        <v>1705</v>
      </c>
      <c r="H172" s="93"/>
      <c r="I172" s="91"/>
      <c r="J172" s="92"/>
      <c r="K172" s="93" t="s">
        <v>142</v>
      </c>
      <c r="L172" s="91">
        <v>5</v>
      </c>
      <c r="M172" s="96"/>
      <c r="N172" s="95"/>
      <c r="O172" s="22" t="str">
        <f t="shared" si="25"/>
        <v>守口市</v>
      </c>
      <c r="P172" s="22">
        <f>COUNTIF($O$4:O172,"守口市")</f>
        <v>16</v>
      </c>
    </row>
    <row r="173" spans="1:16" ht="30" customHeight="1" x14ac:dyDescent="0.2">
      <c r="A173" s="99">
        <v>2753220348</v>
      </c>
      <c r="B173" s="87" t="s">
        <v>2336</v>
      </c>
      <c r="C173" s="88" t="s">
        <v>3198</v>
      </c>
      <c r="D173" s="88" t="s">
        <v>2197</v>
      </c>
      <c r="E173" s="88" t="s">
        <v>2196</v>
      </c>
      <c r="F173" s="87" t="s">
        <v>1929</v>
      </c>
      <c r="G173" s="89" t="s">
        <v>2337</v>
      </c>
      <c r="H173" s="93" t="s">
        <v>3166</v>
      </c>
      <c r="I173" s="91">
        <v>10</v>
      </c>
      <c r="J173" s="92"/>
      <c r="K173" s="93" t="s">
        <v>3166</v>
      </c>
      <c r="L173" s="91">
        <v>10</v>
      </c>
      <c r="M173" s="96" t="s">
        <v>3166</v>
      </c>
      <c r="N173" s="95"/>
      <c r="O173" s="22" t="str">
        <f t="shared" si="25"/>
        <v>守口市</v>
      </c>
      <c r="P173" s="22">
        <f>COUNTIF($O$4:O173,"守口市")</f>
        <v>17</v>
      </c>
    </row>
    <row r="174" spans="1:16" ht="30" customHeight="1" x14ac:dyDescent="0.2">
      <c r="A174" s="99">
        <v>2753220363</v>
      </c>
      <c r="B174" s="87" t="s">
        <v>2224</v>
      </c>
      <c r="C174" s="88" t="s">
        <v>2225</v>
      </c>
      <c r="D174" s="88" t="s">
        <v>2226</v>
      </c>
      <c r="E174" s="88" t="s">
        <v>2227</v>
      </c>
      <c r="F174" s="87" t="s">
        <v>2228</v>
      </c>
      <c r="G174" s="89" t="s">
        <v>2235</v>
      </c>
      <c r="H174" s="93" t="s">
        <v>3166</v>
      </c>
      <c r="I174" s="91">
        <v>10</v>
      </c>
      <c r="J174" s="92"/>
      <c r="K174" s="93" t="s">
        <v>3166</v>
      </c>
      <c r="L174" s="91">
        <v>10</v>
      </c>
      <c r="M174" s="96" t="s">
        <v>3169</v>
      </c>
      <c r="N174" s="95"/>
      <c r="O174" s="22" t="str">
        <f t="shared" si="25"/>
        <v>守口市</v>
      </c>
      <c r="P174" s="22">
        <f>COUNTIF($O$4:O174,"守口市")</f>
        <v>18</v>
      </c>
    </row>
    <row r="175" spans="1:16" ht="30" customHeight="1" x14ac:dyDescent="0.2">
      <c r="A175" s="99">
        <v>2753220371</v>
      </c>
      <c r="B175" s="87" t="s">
        <v>2266</v>
      </c>
      <c r="C175" s="88" t="s">
        <v>2267</v>
      </c>
      <c r="D175" s="88" t="s">
        <v>2268</v>
      </c>
      <c r="E175" s="88" t="s">
        <v>2269</v>
      </c>
      <c r="F175" s="87" t="s">
        <v>2270</v>
      </c>
      <c r="G175" s="89" t="s">
        <v>2271</v>
      </c>
      <c r="H175" s="93" t="s">
        <v>3166</v>
      </c>
      <c r="I175" s="91">
        <v>10</v>
      </c>
      <c r="J175" s="92"/>
      <c r="K175" s="93"/>
      <c r="L175" s="91"/>
      <c r="M175" s="96"/>
      <c r="N175" s="95"/>
      <c r="O175" s="22" t="str">
        <f t="shared" si="25"/>
        <v>守口市</v>
      </c>
      <c r="P175" s="22">
        <f>COUNTIF($O$4:O175,"守口市")</f>
        <v>19</v>
      </c>
    </row>
    <row r="176" spans="1:16" ht="30" customHeight="1" x14ac:dyDescent="0.2">
      <c r="A176" s="99">
        <v>2753220389</v>
      </c>
      <c r="B176" s="87" t="s">
        <v>4633</v>
      </c>
      <c r="C176" s="88" t="s">
        <v>2272</v>
      </c>
      <c r="D176" s="88" t="s">
        <v>2272</v>
      </c>
      <c r="E176" s="88" t="s">
        <v>2273</v>
      </c>
      <c r="F176" s="87" t="s">
        <v>2274</v>
      </c>
      <c r="G176" s="89" t="s">
        <v>2275</v>
      </c>
      <c r="H176" s="93" t="s">
        <v>3166</v>
      </c>
      <c r="I176" s="91">
        <v>10</v>
      </c>
      <c r="J176" s="92"/>
      <c r="K176" s="93" t="s">
        <v>3166</v>
      </c>
      <c r="L176" s="91">
        <v>10</v>
      </c>
      <c r="M176" s="96"/>
      <c r="N176" s="95"/>
      <c r="O176" s="22" t="str">
        <f t="shared" si="25"/>
        <v>守口市</v>
      </c>
      <c r="P176" s="22">
        <f>COUNTIF($O$4:O176,"守口市")</f>
        <v>20</v>
      </c>
    </row>
    <row r="177" spans="1:16" ht="30" customHeight="1" x14ac:dyDescent="0.2">
      <c r="A177" s="99">
        <v>2753220397</v>
      </c>
      <c r="B177" s="87" t="s">
        <v>2284</v>
      </c>
      <c r="C177" s="88" t="s">
        <v>2285</v>
      </c>
      <c r="D177" s="88" t="s">
        <v>2286</v>
      </c>
      <c r="E177" s="88" t="s">
        <v>2287</v>
      </c>
      <c r="F177" s="87" t="s">
        <v>2288</v>
      </c>
      <c r="G177" s="89" t="s">
        <v>2289</v>
      </c>
      <c r="H177" s="93" t="s">
        <v>3166</v>
      </c>
      <c r="I177" s="91">
        <v>10</v>
      </c>
      <c r="J177" s="92"/>
      <c r="K177" s="93" t="s">
        <v>3166</v>
      </c>
      <c r="L177" s="91">
        <v>10</v>
      </c>
      <c r="M177" s="96"/>
      <c r="N177" s="95"/>
      <c r="O177" s="22" t="str">
        <f t="shared" ref="O177:O280" si="31">IF(ISERROR(FIND("群",F177))=FALSE,LEFT(F177,FIND("群",F177)),IF(ISERROR(FIND("市",F177))=FALSE,LEFT(F177,FIND("市",F177)),IF(ISERROR(FIND("町",F177))=FALSE,LEFT(F177,FIND("町",F177)),IF(ISERROR(FIND("村",F177))=FALSE,LEFT(F177,FIND("村",F177))))))</f>
        <v>守口市</v>
      </c>
      <c r="P177" s="22">
        <f>COUNTIF($O$4:O177,"守口市")</f>
        <v>21</v>
      </c>
    </row>
    <row r="178" spans="1:16" ht="30" customHeight="1" x14ac:dyDescent="0.2">
      <c r="A178" s="86">
        <v>2753220413</v>
      </c>
      <c r="B178" s="87" t="s">
        <v>4178</v>
      </c>
      <c r="C178" s="88" t="s">
        <v>2528</v>
      </c>
      <c r="D178" s="88" t="s">
        <v>2529</v>
      </c>
      <c r="E178" s="88" t="s">
        <v>2530</v>
      </c>
      <c r="F178" s="87" t="s">
        <v>2531</v>
      </c>
      <c r="G178" s="89" t="s">
        <v>2532</v>
      </c>
      <c r="H178" s="93" t="s">
        <v>3166</v>
      </c>
      <c r="I178" s="91">
        <v>10</v>
      </c>
      <c r="J178" s="92"/>
      <c r="K178" s="93" t="s">
        <v>3166</v>
      </c>
      <c r="L178" s="91">
        <v>10</v>
      </c>
      <c r="M178" s="96"/>
      <c r="N178" s="95"/>
      <c r="O178" s="22" t="str">
        <f t="shared" si="31"/>
        <v>守口市</v>
      </c>
      <c r="P178" s="22">
        <f>COUNTIF($O$4:O178,"守口市")</f>
        <v>22</v>
      </c>
    </row>
    <row r="179" spans="1:16" ht="30" customHeight="1" x14ac:dyDescent="0.2">
      <c r="A179" s="86">
        <v>2753220421</v>
      </c>
      <c r="B179" s="87" t="s">
        <v>2533</v>
      </c>
      <c r="C179" s="88" t="s">
        <v>2534</v>
      </c>
      <c r="D179" s="88" t="s">
        <v>2941</v>
      </c>
      <c r="E179" s="88" t="s">
        <v>741</v>
      </c>
      <c r="F179" s="87" t="s">
        <v>2535</v>
      </c>
      <c r="G179" s="89" t="s">
        <v>2536</v>
      </c>
      <c r="H179" s="93" t="s">
        <v>3166</v>
      </c>
      <c r="I179" s="91">
        <v>10</v>
      </c>
      <c r="J179" s="92"/>
      <c r="K179" s="93" t="s">
        <v>3166</v>
      </c>
      <c r="L179" s="91">
        <v>10</v>
      </c>
      <c r="M179" s="96"/>
      <c r="N179" s="95" t="s">
        <v>1424</v>
      </c>
      <c r="O179" s="22" t="str">
        <f t="shared" si="31"/>
        <v>守口市</v>
      </c>
      <c r="P179" s="22">
        <f>COUNTIF($O$4:O179,"守口市")</f>
        <v>23</v>
      </c>
    </row>
    <row r="180" spans="1:16" ht="30" customHeight="1" x14ac:dyDescent="0.2">
      <c r="A180" s="86">
        <v>2753220439</v>
      </c>
      <c r="B180" s="87" t="s">
        <v>2701</v>
      </c>
      <c r="C180" s="88" t="s">
        <v>2731</v>
      </c>
      <c r="D180" s="88" t="s">
        <v>2732</v>
      </c>
      <c r="E180" s="88" t="s">
        <v>2733</v>
      </c>
      <c r="F180" s="87" t="s">
        <v>2702</v>
      </c>
      <c r="G180" s="89" t="s">
        <v>2703</v>
      </c>
      <c r="H180" s="93" t="s">
        <v>3166</v>
      </c>
      <c r="I180" s="91">
        <v>10</v>
      </c>
      <c r="J180" s="92"/>
      <c r="K180" s="93"/>
      <c r="L180" s="91"/>
      <c r="M180" s="96"/>
      <c r="N180" s="95"/>
      <c r="O180" s="22" t="str">
        <f t="shared" ref="O180" si="32">IF(ISERROR(FIND("群",F180))=FALSE,LEFT(F180,FIND("群",F180)),IF(ISERROR(FIND("市",F180))=FALSE,LEFT(F180,FIND("市",F180)),IF(ISERROR(FIND("町",F180))=FALSE,LEFT(F180,FIND("町",F180)),IF(ISERROR(FIND("村",F180))=FALSE,LEFT(F180,FIND("村",F180))))))</f>
        <v>守口市</v>
      </c>
      <c r="P180" s="22">
        <f>COUNTIF($O$4:O180,"守口市")</f>
        <v>24</v>
      </c>
    </row>
    <row r="181" spans="1:16" s="72" customFormat="1" ht="30" customHeight="1" x14ac:dyDescent="0.2">
      <c r="A181" s="86">
        <v>2753220447</v>
      </c>
      <c r="B181" s="87" t="s">
        <v>2805</v>
      </c>
      <c r="C181" s="88" t="s">
        <v>2816</v>
      </c>
      <c r="D181" s="88" t="s">
        <v>2817</v>
      </c>
      <c r="E181" s="88" t="s">
        <v>2818</v>
      </c>
      <c r="F181" s="87" t="s">
        <v>2815</v>
      </c>
      <c r="G181" s="89" t="s">
        <v>2807</v>
      </c>
      <c r="H181" s="93" t="s">
        <v>3166</v>
      </c>
      <c r="I181" s="91">
        <v>10</v>
      </c>
      <c r="J181" s="92"/>
      <c r="K181" s="93" t="s">
        <v>3166</v>
      </c>
      <c r="L181" s="91">
        <v>10</v>
      </c>
      <c r="M181" s="96"/>
      <c r="N181" s="95"/>
      <c r="O181" s="22" t="str">
        <f t="shared" ref="O181:O182" si="33">IF(ISERROR(FIND("群",F181))=FALSE,LEFT(F181,FIND("群",F181)),IF(ISERROR(FIND("市",F181))=FALSE,LEFT(F181,FIND("市",F181)),IF(ISERROR(FIND("町",F181))=FALSE,LEFT(F181,FIND("町",F181)),IF(ISERROR(FIND("村",F181))=FALSE,LEFT(F181,FIND("村",F181))))))</f>
        <v>守口市</v>
      </c>
      <c r="P181" s="22">
        <f>COUNTIF($O$4:O181,"守口市")</f>
        <v>25</v>
      </c>
    </row>
    <row r="182" spans="1:16" ht="30" customHeight="1" x14ac:dyDescent="0.2">
      <c r="A182" s="86" t="s">
        <v>2877</v>
      </c>
      <c r="B182" s="87" t="s">
        <v>2878</v>
      </c>
      <c r="C182" s="88" t="s">
        <v>2942</v>
      </c>
      <c r="D182" s="88" t="s">
        <v>2943</v>
      </c>
      <c r="E182" s="88" t="s">
        <v>2944</v>
      </c>
      <c r="F182" s="87" t="s">
        <v>2879</v>
      </c>
      <c r="G182" s="89" t="s">
        <v>2880</v>
      </c>
      <c r="H182" s="93" t="s">
        <v>3166</v>
      </c>
      <c r="I182" s="91">
        <v>10</v>
      </c>
      <c r="J182" s="92"/>
      <c r="K182" s="93" t="s">
        <v>3166</v>
      </c>
      <c r="L182" s="91">
        <v>10</v>
      </c>
      <c r="M182" s="96"/>
      <c r="N182" s="95"/>
      <c r="O182" s="22" t="str">
        <f t="shared" si="33"/>
        <v>守口市</v>
      </c>
      <c r="P182" s="22">
        <f>COUNTIF($O$4:O182,"守口市")</f>
        <v>26</v>
      </c>
    </row>
    <row r="183" spans="1:16" ht="30" customHeight="1" x14ac:dyDescent="0.2">
      <c r="A183" s="86">
        <v>2753220462</v>
      </c>
      <c r="B183" s="87" t="s">
        <v>3179</v>
      </c>
      <c r="C183" s="88" t="s">
        <v>3191</v>
      </c>
      <c r="D183" s="88" t="s">
        <v>3192</v>
      </c>
      <c r="E183" s="88" t="s">
        <v>3195</v>
      </c>
      <c r="F183" s="87" t="s">
        <v>3183</v>
      </c>
      <c r="G183" s="89" t="s">
        <v>3184</v>
      </c>
      <c r="H183" s="93" t="s">
        <v>3166</v>
      </c>
      <c r="I183" s="91">
        <v>10</v>
      </c>
      <c r="J183" s="92"/>
      <c r="K183" s="93" t="s">
        <v>3166</v>
      </c>
      <c r="L183" s="91">
        <v>10</v>
      </c>
      <c r="M183" s="96"/>
      <c r="N183" s="95"/>
      <c r="O183" s="22" t="str">
        <f t="shared" ref="O183" si="34">IF(ISERROR(FIND("群",F183))=FALSE,LEFT(F183,FIND("群",F183)),IF(ISERROR(FIND("市",F183))=FALSE,LEFT(F183,FIND("市",F183)),IF(ISERROR(FIND("町",F183))=FALSE,LEFT(F183,FIND("町",F183)),IF(ISERROR(FIND("村",F183))=FALSE,LEFT(F183,FIND("村",F183))))))</f>
        <v>守口市</v>
      </c>
      <c r="P183" s="22">
        <f>COUNTIF($O$4:O183,"守口市")</f>
        <v>27</v>
      </c>
    </row>
    <row r="184" spans="1:16" ht="30" customHeight="1" x14ac:dyDescent="0.2">
      <c r="A184" s="99">
        <v>2753220470</v>
      </c>
      <c r="B184" s="87" t="s">
        <v>3218</v>
      </c>
      <c r="C184" s="88" t="s">
        <v>3220</v>
      </c>
      <c r="D184" s="88" t="s">
        <v>3221</v>
      </c>
      <c r="E184" s="88" t="s">
        <v>3219</v>
      </c>
      <c r="F184" s="87" t="s">
        <v>3216</v>
      </c>
      <c r="G184" s="89" t="s">
        <v>3217</v>
      </c>
      <c r="H184" s="93" t="s">
        <v>3166</v>
      </c>
      <c r="I184" s="91">
        <v>10</v>
      </c>
      <c r="J184" s="92"/>
      <c r="K184" s="93" t="s">
        <v>3166</v>
      </c>
      <c r="L184" s="91">
        <v>10</v>
      </c>
      <c r="M184" s="96"/>
      <c r="N184" s="95"/>
      <c r="O184" s="22" t="str">
        <f t="shared" ref="O184" si="35">IF(ISERROR(FIND("群",F184))=FALSE,LEFT(F184,FIND("群",F184)),IF(ISERROR(FIND("市",F184))=FALSE,LEFT(F184,FIND("市",F184)),IF(ISERROR(FIND("町",F184))=FALSE,LEFT(F184,FIND("町",F184)),IF(ISERROR(FIND("村",F184))=FALSE,LEFT(F184,FIND("村",F184))))))</f>
        <v>守口市</v>
      </c>
      <c r="P184" s="22">
        <f>COUNTIF($O$4:O184,"守口市")</f>
        <v>28</v>
      </c>
    </row>
    <row r="185" spans="1:16" ht="30" customHeight="1" x14ac:dyDescent="0.2">
      <c r="A185" s="86">
        <v>2753220488</v>
      </c>
      <c r="B185" s="87" t="s">
        <v>3380</v>
      </c>
      <c r="C185" s="88" t="s">
        <v>4812</v>
      </c>
      <c r="D185" s="88" t="s">
        <v>4813</v>
      </c>
      <c r="E185" s="88" t="s">
        <v>741</v>
      </c>
      <c r="F185" s="87" t="s">
        <v>1394</v>
      </c>
      <c r="G185" s="89" t="s">
        <v>3379</v>
      </c>
      <c r="H185" s="93" t="s">
        <v>3166</v>
      </c>
      <c r="I185" s="91">
        <v>10</v>
      </c>
      <c r="J185" s="92"/>
      <c r="K185" s="93" t="s">
        <v>3166</v>
      </c>
      <c r="L185" s="91">
        <v>10</v>
      </c>
      <c r="M185" s="96"/>
      <c r="N185" s="95"/>
      <c r="O185" s="22" t="str">
        <f>IF(ISERROR(FIND("群",F185))=FALSE,LEFT(F185,FIND("群",F185)),IF(ISERROR(FIND("市",F185))=FALSE,LEFT(F185,FIND("市",F185)),IF(ISERROR(FIND("町",F185))=FALSE,LEFT(F185,FIND("町",F185)),IF(ISERROR(FIND("村",F185))=FALSE,LEFT(F185,FIND("村",F185))))))</f>
        <v>守口市</v>
      </c>
      <c r="P185" s="22">
        <f>COUNTIF($O$4:O185,"守口市")</f>
        <v>29</v>
      </c>
    </row>
    <row r="186" spans="1:16" ht="30" customHeight="1" x14ac:dyDescent="0.2">
      <c r="A186" s="86" t="s">
        <v>3494</v>
      </c>
      <c r="B186" s="87" t="s">
        <v>3495</v>
      </c>
      <c r="C186" s="88" t="s">
        <v>3496</v>
      </c>
      <c r="D186" s="88" t="s">
        <v>3497</v>
      </c>
      <c r="E186" s="88" t="s">
        <v>3195</v>
      </c>
      <c r="F186" s="87" t="s">
        <v>3498</v>
      </c>
      <c r="G186" s="89" t="s">
        <v>3499</v>
      </c>
      <c r="H186" s="93" t="s">
        <v>3166</v>
      </c>
      <c r="I186" s="91">
        <v>10</v>
      </c>
      <c r="J186" s="92"/>
      <c r="K186" s="93" t="s">
        <v>3166</v>
      </c>
      <c r="L186" s="91">
        <v>10</v>
      </c>
      <c r="M186" s="96"/>
      <c r="N186" s="95"/>
      <c r="O186" s="22" t="str">
        <f t="shared" ref="O186" si="36">IF(ISERROR(FIND("群",F186))=FALSE,LEFT(F186,FIND("群",F186)),IF(ISERROR(FIND("市",F186))=FALSE,LEFT(F186,FIND("市",F186)),IF(ISERROR(FIND("町",F186))=FALSE,LEFT(F186,FIND("町",F186)),IF(ISERROR(FIND("村",F186))=FALSE,LEFT(F186,FIND("村",F186))))))</f>
        <v>守口市</v>
      </c>
      <c r="P186" s="22">
        <f>COUNTIF($O$4:O186,"守口市")</f>
        <v>30</v>
      </c>
    </row>
    <row r="187" spans="1:16" ht="30" customHeight="1" x14ac:dyDescent="0.2">
      <c r="A187" s="86" t="s">
        <v>3529</v>
      </c>
      <c r="B187" s="87" t="s">
        <v>3530</v>
      </c>
      <c r="C187" s="88" t="s">
        <v>3531</v>
      </c>
      <c r="D187" s="88" t="s">
        <v>3531</v>
      </c>
      <c r="E187" s="88" t="s">
        <v>3532</v>
      </c>
      <c r="F187" s="87" t="s">
        <v>3533</v>
      </c>
      <c r="G187" s="89" t="s">
        <v>3534</v>
      </c>
      <c r="H187" s="93" t="s">
        <v>3166</v>
      </c>
      <c r="I187" s="91">
        <v>10</v>
      </c>
      <c r="J187" s="92"/>
      <c r="K187" s="93" t="s">
        <v>3166</v>
      </c>
      <c r="L187" s="91">
        <v>10</v>
      </c>
      <c r="M187" s="96"/>
      <c r="N187" s="95"/>
      <c r="O187" s="22" t="str">
        <f t="shared" ref="O187" si="37">IF(ISERROR(FIND("群",F187))=FALSE,LEFT(F187,FIND("群",F187)),IF(ISERROR(FIND("市",F187))=FALSE,LEFT(F187,FIND("市",F187)),IF(ISERROR(FIND("町",F187))=FALSE,LEFT(F187,FIND("町",F187)),IF(ISERROR(FIND("村",F187))=FALSE,LEFT(F187,FIND("村",F187))))))</f>
        <v>守口市</v>
      </c>
      <c r="P187" s="22">
        <f>COUNTIF($O$4:O187,"守口市")</f>
        <v>31</v>
      </c>
    </row>
    <row r="188" spans="1:16" s="72" customFormat="1" ht="30" customHeight="1" x14ac:dyDescent="0.2">
      <c r="A188" s="86">
        <v>2753220520</v>
      </c>
      <c r="B188" s="87" t="s">
        <v>3636</v>
      </c>
      <c r="C188" s="88" t="s">
        <v>3637</v>
      </c>
      <c r="D188" s="88" t="s">
        <v>3638</v>
      </c>
      <c r="E188" s="88" t="s">
        <v>3641</v>
      </c>
      <c r="F188" s="87" t="s">
        <v>3640</v>
      </c>
      <c r="G188" s="89" t="s">
        <v>3639</v>
      </c>
      <c r="H188" s="93" t="s">
        <v>3169</v>
      </c>
      <c r="I188" s="91">
        <v>10</v>
      </c>
      <c r="J188" s="92"/>
      <c r="K188" s="93" t="s">
        <v>3169</v>
      </c>
      <c r="L188" s="91">
        <v>10</v>
      </c>
      <c r="M188" s="96"/>
      <c r="N188" s="95"/>
      <c r="O188" s="22" t="s">
        <v>3642</v>
      </c>
      <c r="P188" s="22">
        <f>COUNTIF($O$4:O188,"守口市")</f>
        <v>32</v>
      </c>
    </row>
    <row r="189" spans="1:16" s="72" customFormat="1" ht="30" customHeight="1" x14ac:dyDescent="0.2">
      <c r="A189" s="86" t="s">
        <v>3650</v>
      </c>
      <c r="B189" s="87" t="s">
        <v>3651</v>
      </c>
      <c r="C189" s="88" t="s">
        <v>3652</v>
      </c>
      <c r="D189" s="88" t="s">
        <v>3653</v>
      </c>
      <c r="E189" s="88" t="s">
        <v>3654</v>
      </c>
      <c r="F189" s="87" t="s">
        <v>3655</v>
      </c>
      <c r="G189" s="89" t="s">
        <v>3656</v>
      </c>
      <c r="H189" s="93" t="s">
        <v>3169</v>
      </c>
      <c r="I189" s="91">
        <v>10</v>
      </c>
      <c r="J189" s="92"/>
      <c r="K189" s="93" t="s">
        <v>3169</v>
      </c>
      <c r="L189" s="91">
        <v>10</v>
      </c>
      <c r="M189" s="96"/>
      <c r="N189" s="95"/>
      <c r="O189" s="22" t="s">
        <v>3642</v>
      </c>
      <c r="P189" s="22">
        <f>COUNTIF($O$4:O189,"守口市")</f>
        <v>33</v>
      </c>
    </row>
    <row r="190" spans="1:16" s="72" customFormat="1" ht="30" customHeight="1" x14ac:dyDescent="0.2">
      <c r="A190" s="86" t="s">
        <v>3675</v>
      </c>
      <c r="B190" s="87" t="s">
        <v>3676</v>
      </c>
      <c r="C190" s="88" t="s">
        <v>3677</v>
      </c>
      <c r="D190" s="88" t="s">
        <v>3678</v>
      </c>
      <c r="E190" s="88" t="s">
        <v>3679</v>
      </c>
      <c r="F190" s="87" t="s">
        <v>3680</v>
      </c>
      <c r="G190" s="89" t="s">
        <v>3681</v>
      </c>
      <c r="H190" s="93" t="s">
        <v>3169</v>
      </c>
      <c r="I190" s="91">
        <v>10</v>
      </c>
      <c r="J190" s="92"/>
      <c r="K190" s="93"/>
      <c r="L190" s="91"/>
      <c r="M190" s="96" t="s">
        <v>3169</v>
      </c>
      <c r="N190" s="95"/>
      <c r="O190" s="22" t="s">
        <v>3642</v>
      </c>
      <c r="P190" s="22">
        <f>COUNTIF($O$4:O190,"守口市")</f>
        <v>34</v>
      </c>
    </row>
    <row r="191" spans="1:16" s="72" customFormat="1" ht="30" customHeight="1" x14ac:dyDescent="0.2">
      <c r="A191" s="86" t="s">
        <v>3828</v>
      </c>
      <c r="B191" s="87" t="s">
        <v>3829</v>
      </c>
      <c r="C191" s="88" t="s">
        <v>3830</v>
      </c>
      <c r="D191" s="88" t="s">
        <v>3831</v>
      </c>
      <c r="E191" s="88" t="s">
        <v>3832</v>
      </c>
      <c r="F191" s="87" t="s">
        <v>3833</v>
      </c>
      <c r="G191" s="89" t="s">
        <v>3834</v>
      </c>
      <c r="H191" s="93" t="s">
        <v>3169</v>
      </c>
      <c r="I191" s="91">
        <v>10</v>
      </c>
      <c r="J191" s="92"/>
      <c r="K191" s="93" t="s">
        <v>3166</v>
      </c>
      <c r="L191" s="91">
        <v>10</v>
      </c>
      <c r="M191" s="96"/>
      <c r="N191" s="95"/>
      <c r="O191" s="22" t="s">
        <v>3642</v>
      </c>
      <c r="P191" s="22">
        <f>COUNTIF($O$4:O191,"守口市")</f>
        <v>35</v>
      </c>
    </row>
    <row r="192" spans="1:16" s="72" customFormat="1" ht="30" customHeight="1" x14ac:dyDescent="0.2">
      <c r="A192" s="86" t="s">
        <v>3835</v>
      </c>
      <c r="B192" s="87" t="s">
        <v>3836</v>
      </c>
      <c r="C192" s="88" t="s">
        <v>3837</v>
      </c>
      <c r="D192" s="88" t="s">
        <v>3838</v>
      </c>
      <c r="E192" s="88" t="s">
        <v>3839</v>
      </c>
      <c r="F192" s="87" t="s">
        <v>3840</v>
      </c>
      <c r="G192" s="89" t="s">
        <v>3841</v>
      </c>
      <c r="H192" s="93" t="s">
        <v>3169</v>
      </c>
      <c r="I192" s="91">
        <v>10</v>
      </c>
      <c r="J192" s="92"/>
      <c r="K192" s="93" t="s">
        <v>3166</v>
      </c>
      <c r="L192" s="91">
        <v>10</v>
      </c>
      <c r="M192" s="96"/>
      <c r="N192" s="95"/>
      <c r="O192" s="22" t="s">
        <v>3642</v>
      </c>
      <c r="P192" s="22">
        <f>COUNTIF($O$4:O192,"守口市")</f>
        <v>36</v>
      </c>
    </row>
    <row r="193" spans="1:18" s="72" customFormat="1" ht="30" customHeight="1" x14ac:dyDescent="0.2">
      <c r="A193" s="86" t="s">
        <v>3914</v>
      </c>
      <c r="B193" s="87" t="s">
        <v>3913</v>
      </c>
      <c r="C193" s="88" t="s">
        <v>3915</v>
      </c>
      <c r="D193" s="88" t="s">
        <v>3916</v>
      </c>
      <c r="E193" s="88" t="s">
        <v>3917</v>
      </c>
      <c r="F193" s="87" t="s">
        <v>3918</v>
      </c>
      <c r="G193" s="89" t="s">
        <v>3919</v>
      </c>
      <c r="H193" s="93" t="s">
        <v>3169</v>
      </c>
      <c r="I193" s="91">
        <v>10</v>
      </c>
      <c r="J193" s="92"/>
      <c r="K193" s="93" t="s">
        <v>3169</v>
      </c>
      <c r="L193" s="91">
        <v>10</v>
      </c>
      <c r="M193" s="96"/>
      <c r="N193" s="95"/>
      <c r="O193" s="22" t="s">
        <v>3642</v>
      </c>
      <c r="P193" s="22">
        <f>COUNTIF($O$4:O193,"守口市")</f>
        <v>37</v>
      </c>
    </row>
    <row r="194" spans="1:18" s="72" customFormat="1" ht="30" customHeight="1" x14ac:dyDescent="0.2">
      <c r="A194" s="86" t="s">
        <v>3920</v>
      </c>
      <c r="B194" s="87" t="s">
        <v>3921</v>
      </c>
      <c r="C194" s="88" t="s">
        <v>3922</v>
      </c>
      <c r="D194" s="88" t="s">
        <v>3923</v>
      </c>
      <c r="E194" s="88" t="s">
        <v>3924</v>
      </c>
      <c r="F194" s="87" t="s">
        <v>3925</v>
      </c>
      <c r="G194" s="89" t="s">
        <v>3926</v>
      </c>
      <c r="H194" s="93"/>
      <c r="I194" s="91"/>
      <c r="J194" s="92"/>
      <c r="K194" s="93" t="s">
        <v>3169</v>
      </c>
      <c r="L194" s="91">
        <v>10</v>
      </c>
      <c r="M194" s="96"/>
      <c r="N194" s="95"/>
      <c r="O194" s="22" t="s">
        <v>3642</v>
      </c>
      <c r="P194" s="22">
        <f>COUNTIF($O$4:O194,"守口市")</f>
        <v>38</v>
      </c>
    </row>
    <row r="195" spans="1:18" s="72" customFormat="1" ht="30" customHeight="1" x14ac:dyDescent="0.2">
      <c r="A195" s="86" t="s">
        <v>3962</v>
      </c>
      <c r="B195" s="87" t="s">
        <v>3963</v>
      </c>
      <c r="C195" s="88" t="s">
        <v>3965</v>
      </c>
      <c r="D195" s="88" t="s">
        <v>3967</v>
      </c>
      <c r="E195" s="88" t="s">
        <v>1628</v>
      </c>
      <c r="F195" s="87" t="s">
        <v>4002</v>
      </c>
      <c r="G195" s="89" t="s">
        <v>3969</v>
      </c>
      <c r="H195" s="93" t="s">
        <v>3166</v>
      </c>
      <c r="I195" s="91">
        <v>10</v>
      </c>
      <c r="J195" s="92"/>
      <c r="K195" s="93"/>
      <c r="L195" s="91"/>
      <c r="M195" s="96"/>
      <c r="N195" s="95"/>
      <c r="O195" s="22" t="s">
        <v>3642</v>
      </c>
      <c r="P195" s="22">
        <f>COUNTIF($O$4:O195,"守口市")</f>
        <v>39</v>
      </c>
    </row>
    <row r="196" spans="1:18" s="72" customFormat="1" ht="30" customHeight="1" x14ac:dyDescent="0.2">
      <c r="A196" s="86" t="s">
        <v>3962</v>
      </c>
      <c r="B196" s="87" t="s">
        <v>3963</v>
      </c>
      <c r="C196" s="88" t="s">
        <v>3964</v>
      </c>
      <c r="D196" s="88" t="s">
        <v>3966</v>
      </c>
      <c r="E196" s="88" t="s">
        <v>3968</v>
      </c>
      <c r="F196" s="87" t="s">
        <v>4003</v>
      </c>
      <c r="G196" s="89" t="s">
        <v>3969</v>
      </c>
      <c r="H196" s="93" t="s">
        <v>497</v>
      </c>
      <c r="I196" s="91">
        <v>5</v>
      </c>
      <c r="J196" s="92"/>
      <c r="K196" s="93" t="s">
        <v>497</v>
      </c>
      <c r="L196" s="91">
        <v>5</v>
      </c>
      <c r="M196" s="96"/>
      <c r="N196" s="95"/>
      <c r="O196" s="22" t="s">
        <v>3642</v>
      </c>
      <c r="P196" s="22">
        <f>COUNTIF($O$4:O196,"守口市")</f>
        <v>40</v>
      </c>
    </row>
    <row r="197" spans="1:18" s="72" customFormat="1" ht="30" customHeight="1" x14ac:dyDescent="0.2">
      <c r="A197" s="86" t="s">
        <v>3987</v>
      </c>
      <c r="B197" s="87" t="s">
        <v>3982</v>
      </c>
      <c r="C197" s="88" t="s">
        <v>3984</v>
      </c>
      <c r="D197" s="88" t="s">
        <v>3985</v>
      </c>
      <c r="E197" s="88" t="s">
        <v>3986</v>
      </c>
      <c r="F197" s="87" t="s">
        <v>3983</v>
      </c>
      <c r="G197" s="89" t="s">
        <v>3981</v>
      </c>
      <c r="H197" s="93" t="s">
        <v>3166</v>
      </c>
      <c r="I197" s="91">
        <v>10</v>
      </c>
      <c r="J197" s="92"/>
      <c r="K197" s="93"/>
      <c r="L197" s="91"/>
      <c r="M197" s="96"/>
      <c r="N197" s="95"/>
      <c r="O197" s="22" t="s">
        <v>3642</v>
      </c>
      <c r="P197" s="22">
        <f>COUNTIF($O$4:O197,"守口市")</f>
        <v>41</v>
      </c>
    </row>
    <row r="198" spans="1:18" s="72" customFormat="1" ht="30" customHeight="1" x14ac:dyDescent="0.2">
      <c r="A198" s="86" t="s">
        <v>3993</v>
      </c>
      <c r="B198" s="87" t="s">
        <v>3995</v>
      </c>
      <c r="C198" s="88" t="s">
        <v>3996</v>
      </c>
      <c r="D198" s="88" t="s">
        <v>3997</v>
      </c>
      <c r="E198" s="88" t="s">
        <v>3641</v>
      </c>
      <c r="F198" s="87" t="s">
        <v>3998</v>
      </c>
      <c r="G198" s="89" t="s">
        <v>3994</v>
      </c>
      <c r="H198" s="93" t="s">
        <v>3166</v>
      </c>
      <c r="I198" s="91">
        <v>10</v>
      </c>
      <c r="J198" s="92"/>
      <c r="K198" s="93" t="s">
        <v>3166</v>
      </c>
      <c r="L198" s="91">
        <v>10</v>
      </c>
      <c r="M198" s="96" t="s">
        <v>3166</v>
      </c>
      <c r="N198" s="95"/>
      <c r="O198" s="22" t="s">
        <v>3642</v>
      </c>
      <c r="P198" s="22">
        <f>COUNTIF($O$4:O198,"守口市")</f>
        <v>42</v>
      </c>
    </row>
    <row r="199" spans="1:18" s="72" customFormat="1" ht="30" customHeight="1" x14ac:dyDescent="0.2">
      <c r="A199" s="86" t="s">
        <v>4147</v>
      </c>
      <c r="B199" s="87" t="s">
        <v>4181</v>
      </c>
      <c r="C199" s="88" t="s">
        <v>4183</v>
      </c>
      <c r="D199" s="88" t="s">
        <v>4184</v>
      </c>
      <c r="E199" s="88" t="s">
        <v>625</v>
      </c>
      <c r="F199" s="87" t="s">
        <v>4180</v>
      </c>
      <c r="G199" s="89" t="s">
        <v>4182</v>
      </c>
      <c r="H199" s="93" t="s">
        <v>3166</v>
      </c>
      <c r="I199" s="91">
        <v>10</v>
      </c>
      <c r="J199" s="92"/>
      <c r="K199" s="93" t="s">
        <v>3166</v>
      </c>
      <c r="L199" s="91">
        <v>10</v>
      </c>
      <c r="M199" s="96"/>
      <c r="N199" s="95"/>
      <c r="O199" s="22" t="s">
        <v>3642</v>
      </c>
      <c r="P199" s="22">
        <f>COUNTIF($O$4:O199,"守口市")</f>
        <v>43</v>
      </c>
    </row>
    <row r="200" spans="1:18" s="72" customFormat="1" ht="30" customHeight="1" x14ac:dyDescent="0.2">
      <c r="A200" s="86" t="s">
        <v>4146</v>
      </c>
      <c r="B200" s="87" t="s">
        <v>4163</v>
      </c>
      <c r="C200" s="88" t="s">
        <v>4166</v>
      </c>
      <c r="D200" s="88" t="s">
        <v>4167</v>
      </c>
      <c r="E200" s="88" t="s">
        <v>4168</v>
      </c>
      <c r="F200" s="87" t="s">
        <v>4164</v>
      </c>
      <c r="G200" s="89" t="s">
        <v>4165</v>
      </c>
      <c r="H200" s="93" t="s">
        <v>3166</v>
      </c>
      <c r="I200" s="91">
        <v>10</v>
      </c>
      <c r="J200" s="92"/>
      <c r="K200" s="93" t="s">
        <v>3166</v>
      </c>
      <c r="L200" s="91">
        <v>10</v>
      </c>
      <c r="M200" s="96"/>
      <c r="N200" s="95"/>
      <c r="O200" s="22" t="s">
        <v>3642</v>
      </c>
      <c r="P200" s="22">
        <f>COUNTIF($O$4:O200,"守口市")</f>
        <v>44</v>
      </c>
    </row>
    <row r="201" spans="1:18" s="72" customFormat="1" ht="30" customHeight="1" x14ac:dyDescent="0.2">
      <c r="A201" s="86" t="s">
        <v>4145</v>
      </c>
      <c r="B201" s="87" t="s">
        <v>4144</v>
      </c>
      <c r="C201" s="88" t="s">
        <v>1520</v>
      </c>
      <c r="D201" s="88" t="s">
        <v>1521</v>
      </c>
      <c r="E201" s="88" t="s">
        <v>1522</v>
      </c>
      <c r="F201" s="87" t="s">
        <v>4148</v>
      </c>
      <c r="G201" s="89" t="s">
        <v>4149</v>
      </c>
      <c r="H201" s="93" t="s">
        <v>176</v>
      </c>
      <c r="I201" s="91">
        <v>5</v>
      </c>
      <c r="J201" s="92"/>
      <c r="K201" s="93" t="s">
        <v>176</v>
      </c>
      <c r="L201" s="91">
        <v>5</v>
      </c>
      <c r="M201" s="96"/>
      <c r="N201" s="95"/>
      <c r="O201" s="22" t="s">
        <v>3642</v>
      </c>
      <c r="P201" s="22">
        <f>COUNTIF($O$4:O201,"守口市")</f>
        <v>45</v>
      </c>
    </row>
    <row r="202" spans="1:18" s="72" customFormat="1" ht="30" customHeight="1" x14ac:dyDescent="0.2">
      <c r="A202" s="86" t="s">
        <v>4376</v>
      </c>
      <c r="B202" s="87" t="s">
        <v>4377</v>
      </c>
      <c r="C202" s="88" t="s">
        <v>4381</v>
      </c>
      <c r="D202" s="88" t="s">
        <v>4382</v>
      </c>
      <c r="E202" s="88" t="s">
        <v>4380</v>
      </c>
      <c r="F202" s="87" t="s">
        <v>4379</v>
      </c>
      <c r="G202" s="89" t="s">
        <v>4378</v>
      </c>
      <c r="H202" s="93" t="s">
        <v>3166</v>
      </c>
      <c r="I202" s="91">
        <v>10</v>
      </c>
      <c r="J202" s="92"/>
      <c r="K202" s="93" t="s">
        <v>3166</v>
      </c>
      <c r="L202" s="91">
        <v>10</v>
      </c>
      <c r="M202" s="96"/>
      <c r="N202" s="95"/>
      <c r="O202" s="22" t="s">
        <v>3642</v>
      </c>
      <c r="P202" s="22">
        <f>COUNTIF($O$4:O202,"守口市")</f>
        <v>46</v>
      </c>
    </row>
    <row r="203" spans="1:18" s="72" customFormat="1" ht="30" customHeight="1" x14ac:dyDescent="0.2">
      <c r="A203" s="86" t="s">
        <v>4422</v>
      </c>
      <c r="B203" s="87" t="s">
        <v>4423</v>
      </c>
      <c r="C203" s="88" t="s">
        <v>4426</v>
      </c>
      <c r="D203" s="88" t="s">
        <v>4427</v>
      </c>
      <c r="E203" s="88" t="s">
        <v>4428</v>
      </c>
      <c r="F203" s="87" t="s">
        <v>4424</v>
      </c>
      <c r="G203" s="89" t="s">
        <v>4425</v>
      </c>
      <c r="H203" s="93" t="s">
        <v>3166</v>
      </c>
      <c r="I203" s="91">
        <v>10</v>
      </c>
      <c r="J203" s="92"/>
      <c r="K203" s="93" t="s">
        <v>3166</v>
      </c>
      <c r="L203" s="91">
        <v>10</v>
      </c>
      <c r="M203" s="96"/>
      <c r="N203" s="95"/>
      <c r="O203" s="22" t="s">
        <v>3642</v>
      </c>
      <c r="P203" s="22">
        <f>COUNTIF($O$4:O203,"守口市")</f>
        <v>47</v>
      </c>
    </row>
    <row r="204" spans="1:18" s="72" customFormat="1" ht="30" customHeight="1" x14ac:dyDescent="0.2">
      <c r="A204" s="86" t="s">
        <v>4575</v>
      </c>
      <c r="B204" s="87" t="s">
        <v>4741</v>
      </c>
      <c r="C204" s="88" t="s">
        <v>4578</v>
      </c>
      <c r="D204" s="88" t="s">
        <v>4579</v>
      </c>
      <c r="E204" s="88" t="s">
        <v>625</v>
      </c>
      <c r="F204" s="87" t="s">
        <v>4577</v>
      </c>
      <c r="G204" s="89" t="s">
        <v>4576</v>
      </c>
      <c r="H204" s="93" t="s">
        <v>3166</v>
      </c>
      <c r="I204" s="91">
        <v>10</v>
      </c>
      <c r="J204" s="92"/>
      <c r="K204" s="93" t="s">
        <v>3166</v>
      </c>
      <c r="L204" s="91">
        <v>10</v>
      </c>
      <c r="M204" s="96"/>
      <c r="N204" s="95"/>
      <c r="O204" s="22" t="s">
        <v>3642</v>
      </c>
      <c r="P204" s="22">
        <f>COUNTIF($O$4:O204,"守口市")</f>
        <v>48</v>
      </c>
    </row>
    <row r="205" spans="1:18" ht="30" customHeight="1" x14ac:dyDescent="0.2">
      <c r="A205" s="99">
        <v>2754220024</v>
      </c>
      <c r="B205" s="87" t="s">
        <v>1624</v>
      </c>
      <c r="C205" s="88" t="s">
        <v>35</v>
      </c>
      <c r="D205" s="88" t="s">
        <v>36</v>
      </c>
      <c r="E205" s="88" t="s">
        <v>8</v>
      </c>
      <c r="F205" s="87" t="s">
        <v>180</v>
      </c>
      <c r="G205" s="89" t="s">
        <v>7</v>
      </c>
      <c r="H205" s="93" t="s">
        <v>3166</v>
      </c>
      <c r="I205" s="91">
        <v>48</v>
      </c>
      <c r="J205" s="92"/>
      <c r="K205" s="93"/>
      <c r="L205" s="91"/>
      <c r="M205" s="96"/>
      <c r="N205" s="95"/>
      <c r="O205" s="22" t="str">
        <f t="shared" si="31"/>
        <v>茨木市</v>
      </c>
      <c r="P205" s="22">
        <f>COUNTIF($O$4:O205,"茨木市")</f>
        <v>1</v>
      </c>
      <c r="Q205" s="72"/>
      <c r="R205" s="72"/>
    </row>
    <row r="206" spans="1:18" ht="30" customHeight="1" x14ac:dyDescent="0.2">
      <c r="A206" s="99">
        <v>2754220032</v>
      </c>
      <c r="B206" s="87" t="s">
        <v>9</v>
      </c>
      <c r="C206" s="88" t="s">
        <v>234</v>
      </c>
      <c r="D206" s="88" t="s">
        <v>37</v>
      </c>
      <c r="E206" s="88" t="s">
        <v>181</v>
      </c>
      <c r="F206" s="87" t="s">
        <v>661</v>
      </c>
      <c r="G206" s="89" t="s">
        <v>166</v>
      </c>
      <c r="H206" s="93" t="s">
        <v>3166</v>
      </c>
      <c r="I206" s="91">
        <v>20</v>
      </c>
      <c r="J206" s="92"/>
      <c r="K206" s="93"/>
      <c r="L206" s="91"/>
      <c r="M206" s="96"/>
      <c r="N206" s="95"/>
      <c r="O206" s="22" t="str">
        <f t="shared" si="31"/>
        <v>茨木市</v>
      </c>
      <c r="P206" s="22">
        <f>COUNTIF($O$4:O206,"茨木市")</f>
        <v>2</v>
      </c>
      <c r="Q206" s="72"/>
      <c r="R206" s="72"/>
    </row>
    <row r="207" spans="1:18" ht="30" customHeight="1" x14ac:dyDescent="0.2">
      <c r="A207" s="99">
        <v>2754220081</v>
      </c>
      <c r="B207" s="87" t="s">
        <v>11</v>
      </c>
      <c r="C207" s="88" t="s">
        <v>38</v>
      </c>
      <c r="D207" s="88" t="s">
        <v>1766</v>
      </c>
      <c r="E207" s="88" t="s">
        <v>12</v>
      </c>
      <c r="F207" s="87" t="s">
        <v>182</v>
      </c>
      <c r="G207" s="89" t="s">
        <v>151</v>
      </c>
      <c r="H207" s="93" t="s">
        <v>3166</v>
      </c>
      <c r="I207" s="91">
        <v>10</v>
      </c>
      <c r="J207" s="92"/>
      <c r="K207" s="93" t="s">
        <v>3166</v>
      </c>
      <c r="L207" s="91">
        <v>10</v>
      </c>
      <c r="M207" s="96"/>
      <c r="N207" s="95"/>
      <c r="O207" s="22" t="str">
        <f t="shared" si="31"/>
        <v>茨木市</v>
      </c>
      <c r="P207" s="22">
        <f>COUNTIF($O$4:O207,"茨木市")</f>
        <v>3</v>
      </c>
    </row>
    <row r="208" spans="1:18" ht="30" customHeight="1" x14ac:dyDescent="0.2">
      <c r="A208" s="99">
        <v>2754220107</v>
      </c>
      <c r="B208" s="87" t="s">
        <v>800</v>
      </c>
      <c r="C208" s="88" t="s">
        <v>801</v>
      </c>
      <c r="D208" s="88" t="s">
        <v>802</v>
      </c>
      <c r="E208" s="88" t="s">
        <v>803</v>
      </c>
      <c r="F208" s="87" t="s">
        <v>804</v>
      </c>
      <c r="G208" s="89" t="s">
        <v>145</v>
      </c>
      <c r="H208" s="93" t="s">
        <v>3166</v>
      </c>
      <c r="I208" s="91">
        <v>10</v>
      </c>
      <c r="J208" s="92"/>
      <c r="K208" s="93" t="s">
        <v>3166</v>
      </c>
      <c r="L208" s="91">
        <v>10</v>
      </c>
      <c r="M208" s="96"/>
      <c r="N208" s="95"/>
      <c r="O208" s="22" t="str">
        <f t="shared" si="31"/>
        <v>茨木市</v>
      </c>
      <c r="P208" s="22">
        <f>COUNTIF($O$4:O208,"茨木市")</f>
        <v>4</v>
      </c>
    </row>
    <row r="209" spans="1:16" ht="30" customHeight="1" x14ac:dyDescent="0.2">
      <c r="A209" s="86">
        <v>2754220123</v>
      </c>
      <c r="B209" s="87" t="s">
        <v>14</v>
      </c>
      <c r="C209" s="88" t="s">
        <v>39</v>
      </c>
      <c r="D209" s="88" t="s">
        <v>40</v>
      </c>
      <c r="E209" s="88" t="s">
        <v>79</v>
      </c>
      <c r="F209" s="87" t="s">
        <v>183</v>
      </c>
      <c r="G209" s="89" t="s">
        <v>978</v>
      </c>
      <c r="H209" s="93"/>
      <c r="I209" s="91"/>
      <c r="J209" s="92"/>
      <c r="K209" s="93" t="s">
        <v>143</v>
      </c>
      <c r="L209" s="91">
        <v>5</v>
      </c>
      <c r="M209" s="96"/>
      <c r="N209" s="95"/>
      <c r="O209" s="22" t="str">
        <f t="shared" si="31"/>
        <v>茨木市</v>
      </c>
      <c r="P209" s="22">
        <f>COUNTIF($O$4:O209,"茨木市")</f>
        <v>5</v>
      </c>
    </row>
    <row r="210" spans="1:16" ht="30" customHeight="1" x14ac:dyDescent="0.2">
      <c r="A210" s="86">
        <v>2754220156</v>
      </c>
      <c r="B210" s="87" t="s">
        <v>226</v>
      </c>
      <c r="C210" s="88" t="s">
        <v>232</v>
      </c>
      <c r="D210" s="88" t="s">
        <v>359</v>
      </c>
      <c r="E210" s="88" t="s">
        <v>231</v>
      </c>
      <c r="F210" s="87" t="s">
        <v>228</v>
      </c>
      <c r="G210" s="89" t="s">
        <v>4366</v>
      </c>
      <c r="H210" s="93"/>
      <c r="I210" s="91"/>
      <c r="J210" s="92"/>
      <c r="K210" s="93" t="s">
        <v>3166</v>
      </c>
      <c r="L210" s="91">
        <v>10</v>
      </c>
      <c r="M210" s="96"/>
      <c r="N210" s="95"/>
      <c r="O210" s="22" t="str">
        <f t="shared" si="31"/>
        <v>茨木市</v>
      </c>
      <c r="P210" s="22">
        <f>COUNTIF($O$4:O210,"茨木市")</f>
        <v>6</v>
      </c>
    </row>
    <row r="211" spans="1:16" ht="30" customHeight="1" x14ac:dyDescent="0.2">
      <c r="A211" s="86">
        <v>2754220206</v>
      </c>
      <c r="B211" s="87" t="s">
        <v>433</v>
      </c>
      <c r="C211" s="88" t="s">
        <v>434</v>
      </c>
      <c r="D211" s="88" t="s">
        <v>435</v>
      </c>
      <c r="E211" s="88" t="s">
        <v>436</v>
      </c>
      <c r="F211" s="102" t="s">
        <v>430</v>
      </c>
      <c r="G211" s="89" t="s">
        <v>429</v>
      </c>
      <c r="H211" s="93"/>
      <c r="I211" s="91"/>
      <c r="J211" s="92"/>
      <c r="K211" s="93" t="s">
        <v>3166</v>
      </c>
      <c r="L211" s="91">
        <v>10</v>
      </c>
      <c r="M211" s="96"/>
      <c r="N211" s="95"/>
      <c r="O211" s="22" t="str">
        <f t="shared" si="31"/>
        <v>茨木市</v>
      </c>
      <c r="P211" s="22">
        <f>COUNTIF($O$4:O211,"茨木市")</f>
        <v>7</v>
      </c>
    </row>
    <row r="212" spans="1:16" ht="30" customHeight="1" x14ac:dyDescent="0.2">
      <c r="A212" s="86">
        <v>2754220214</v>
      </c>
      <c r="B212" s="87" t="s">
        <v>425</v>
      </c>
      <c r="C212" s="88" t="s">
        <v>1764</v>
      </c>
      <c r="D212" s="88" t="s">
        <v>1765</v>
      </c>
      <c r="E212" s="88" t="s">
        <v>437</v>
      </c>
      <c r="F212" s="102" t="s">
        <v>431</v>
      </c>
      <c r="G212" s="89" t="s">
        <v>443</v>
      </c>
      <c r="H212" s="93" t="s">
        <v>3166</v>
      </c>
      <c r="I212" s="91">
        <v>10</v>
      </c>
      <c r="J212" s="92"/>
      <c r="K212" s="93" t="s">
        <v>3166</v>
      </c>
      <c r="L212" s="91">
        <v>10</v>
      </c>
      <c r="M212" s="96"/>
      <c r="N212" s="95"/>
      <c r="O212" s="22" t="str">
        <f t="shared" si="31"/>
        <v>茨木市</v>
      </c>
      <c r="P212" s="22">
        <f>COUNTIF($O$4:O212,"茨木市")</f>
        <v>8</v>
      </c>
    </row>
    <row r="213" spans="1:16" ht="30" customHeight="1" x14ac:dyDescent="0.2">
      <c r="A213" s="86">
        <v>2754220230</v>
      </c>
      <c r="B213" s="87" t="s">
        <v>598</v>
      </c>
      <c r="C213" s="88" t="s">
        <v>622</v>
      </c>
      <c r="D213" s="88" t="s">
        <v>1131</v>
      </c>
      <c r="E213" s="88" t="s">
        <v>623</v>
      </c>
      <c r="F213" s="87" t="s">
        <v>631</v>
      </c>
      <c r="G213" s="89" t="s">
        <v>602</v>
      </c>
      <c r="H213" s="93" t="s">
        <v>3166</v>
      </c>
      <c r="I213" s="91">
        <v>15</v>
      </c>
      <c r="J213" s="92"/>
      <c r="K213" s="93" t="s">
        <v>3166</v>
      </c>
      <c r="L213" s="91">
        <v>15</v>
      </c>
      <c r="M213" s="96" t="s">
        <v>3166</v>
      </c>
      <c r="N213" s="95"/>
      <c r="O213" s="22" t="str">
        <f t="shared" si="31"/>
        <v>茨木市</v>
      </c>
      <c r="P213" s="22">
        <f>COUNTIF($O$4:O213,"茨木市")</f>
        <v>9</v>
      </c>
    </row>
    <row r="214" spans="1:16" ht="30" customHeight="1" x14ac:dyDescent="0.2">
      <c r="A214" s="86">
        <v>2754220271</v>
      </c>
      <c r="B214" s="87" t="s">
        <v>915</v>
      </c>
      <c r="C214" s="88" t="s">
        <v>833</v>
      </c>
      <c r="D214" s="88" t="s">
        <v>834</v>
      </c>
      <c r="E214" s="88" t="s">
        <v>835</v>
      </c>
      <c r="F214" s="102" t="s">
        <v>828</v>
      </c>
      <c r="G214" s="89" t="s">
        <v>829</v>
      </c>
      <c r="H214" s="93" t="s">
        <v>3166</v>
      </c>
      <c r="I214" s="91">
        <v>10</v>
      </c>
      <c r="J214" s="92"/>
      <c r="K214" s="93" t="s">
        <v>3166</v>
      </c>
      <c r="L214" s="91">
        <v>10</v>
      </c>
      <c r="M214" s="96"/>
      <c r="N214" s="95"/>
      <c r="O214" s="22" t="str">
        <f t="shared" si="31"/>
        <v>茨木市</v>
      </c>
      <c r="P214" s="22">
        <f>COUNTIF($O$4:O214,"茨木市")</f>
        <v>10</v>
      </c>
    </row>
    <row r="215" spans="1:16" ht="30" customHeight="1" x14ac:dyDescent="0.2">
      <c r="A215" s="86">
        <v>2754220289</v>
      </c>
      <c r="B215" s="87" t="s">
        <v>2246</v>
      </c>
      <c r="C215" s="88" t="s">
        <v>2247</v>
      </c>
      <c r="D215" s="88" t="s">
        <v>2238</v>
      </c>
      <c r="E215" s="88" t="s">
        <v>897</v>
      </c>
      <c r="F215" s="102" t="s">
        <v>2239</v>
      </c>
      <c r="G215" s="89" t="s">
        <v>879</v>
      </c>
      <c r="H215" s="93" t="s">
        <v>3166</v>
      </c>
      <c r="I215" s="91">
        <v>10</v>
      </c>
      <c r="J215" s="92"/>
      <c r="K215" s="93" t="s">
        <v>3166</v>
      </c>
      <c r="L215" s="91">
        <v>10</v>
      </c>
      <c r="M215" s="96"/>
      <c r="N215" s="95"/>
      <c r="O215" s="22" t="str">
        <f t="shared" si="31"/>
        <v>茨木市</v>
      </c>
      <c r="P215" s="22">
        <f>COUNTIF($O$4:O215,"茨木市")</f>
        <v>11</v>
      </c>
    </row>
    <row r="216" spans="1:16" ht="30" customHeight="1" x14ac:dyDescent="0.2">
      <c r="A216" s="86">
        <v>2754220297</v>
      </c>
      <c r="B216" s="87" t="s">
        <v>880</v>
      </c>
      <c r="C216" s="88" t="s">
        <v>898</v>
      </c>
      <c r="D216" s="88" t="s">
        <v>899</v>
      </c>
      <c r="E216" s="88" t="s">
        <v>900</v>
      </c>
      <c r="F216" s="102" t="s">
        <v>881</v>
      </c>
      <c r="G216" s="89" t="s">
        <v>882</v>
      </c>
      <c r="H216" s="93"/>
      <c r="I216" s="91"/>
      <c r="J216" s="92"/>
      <c r="K216" s="93" t="s">
        <v>3166</v>
      </c>
      <c r="L216" s="91">
        <v>10</v>
      </c>
      <c r="M216" s="96"/>
      <c r="N216" s="95"/>
      <c r="O216" s="22" t="str">
        <f t="shared" si="31"/>
        <v>茨木市</v>
      </c>
      <c r="P216" s="22">
        <f>COUNTIF($O$4:O216,"茨木市")</f>
        <v>12</v>
      </c>
    </row>
    <row r="217" spans="1:16" ht="30" customHeight="1" x14ac:dyDescent="0.2">
      <c r="A217" s="86">
        <v>2754220305</v>
      </c>
      <c r="B217" s="87" t="s">
        <v>993</v>
      </c>
      <c r="C217" s="88" t="s">
        <v>1014</v>
      </c>
      <c r="D217" s="88" t="s">
        <v>1007</v>
      </c>
      <c r="E217" s="88" t="s">
        <v>1008</v>
      </c>
      <c r="F217" s="102" t="s">
        <v>1009</v>
      </c>
      <c r="G217" s="89" t="s">
        <v>994</v>
      </c>
      <c r="H217" s="93" t="s">
        <v>3166</v>
      </c>
      <c r="I217" s="91">
        <v>10</v>
      </c>
      <c r="J217" s="92"/>
      <c r="K217" s="93" t="s">
        <v>3166</v>
      </c>
      <c r="L217" s="91">
        <v>10</v>
      </c>
      <c r="M217" s="96"/>
      <c r="N217" s="95"/>
      <c r="O217" s="22" t="str">
        <f t="shared" si="31"/>
        <v>茨木市</v>
      </c>
      <c r="P217" s="22">
        <f>COUNTIF($O$4:O217,"茨木市")</f>
        <v>13</v>
      </c>
    </row>
    <row r="218" spans="1:16" ht="30" customHeight="1" x14ac:dyDescent="0.2">
      <c r="A218" s="86">
        <v>2754220339</v>
      </c>
      <c r="B218" s="87" t="s">
        <v>1086</v>
      </c>
      <c r="C218" s="88" t="s">
        <v>1133</v>
      </c>
      <c r="D218" s="88" t="s">
        <v>1134</v>
      </c>
      <c r="E218" s="88" t="s">
        <v>1135</v>
      </c>
      <c r="F218" s="87" t="s">
        <v>1089</v>
      </c>
      <c r="G218" s="89" t="s">
        <v>1190</v>
      </c>
      <c r="H218" s="93" t="s">
        <v>3166</v>
      </c>
      <c r="I218" s="91">
        <v>10</v>
      </c>
      <c r="J218" s="92"/>
      <c r="K218" s="93" t="s">
        <v>3166</v>
      </c>
      <c r="L218" s="91">
        <v>10</v>
      </c>
      <c r="M218" s="96"/>
      <c r="N218" s="95"/>
      <c r="O218" s="22" t="str">
        <f t="shared" si="31"/>
        <v>茨木市</v>
      </c>
      <c r="P218" s="22">
        <f>COUNTIF($O$4:O218,"茨木市")</f>
        <v>14</v>
      </c>
    </row>
    <row r="219" spans="1:16" ht="30" customHeight="1" x14ac:dyDescent="0.2">
      <c r="A219" s="86">
        <v>2754220347</v>
      </c>
      <c r="B219" s="87" t="s">
        <v>1087</v>
      </c>
      <c r="C219" s="88" t="s">
        <v>1136</v>
      </c>
      <c r="D219" s="88" t="s">
        <v>1137</v>
      </c>
      <c r="E219" s="88" t="s">
        <v>1138</v>
      </c>
      <c r="F219" s="87" t="s">
        <v>1090</v>
      </c>
      <c r="G219" s="89" t="s">
        <v>1190</v>
      </c>
      <c r="H219" s="93" t="s">
        <v>3166</v>
      </c>
      <c r="I219" s="91">
        <v>10</v>
      </c>
      <c r="J219" s="92"/>
      <c r="K219" s="93" t="s">
        <v>3166</v>
      </c>
      <c r="L219" s="91">
        <v>10</v>
      </c>
      <c r="M219" s="96"/>
      <c r="N219" s="95"/>
      <c r="O219" s="22" t="str">
        <f t="shared" si="31"/>
        <v>茨木市</v>
      </c>
      <c r="P219" s="22">
        <f>COUNTIF($O$4:O219,"茨木市")</f>
        <v>15</v>
      </c>
    </row>
    <row r="220" spans="1:16" ht="30" customHeight="1" x14ac:dyDescent="0.2">
      <c r="A220" s="86">
        <v>2754220362</v>
      </c>
      <c r="B220" s="87" t="s">
        <v>2001</v>
      </c>
      <c r="C220" s="88" t="s">
        <v>1140</v>
      </c>
      <c r="D220" s="88" t="s">
        <v>1139</v>
      </c>
      <c r="E220" s="88" t="s">
        <v>1141</v>
      </c>
      <c r="F220" s="87" t="s">
        <v>1091</v>
      </c>
      <c r="G220" s="89" t="s">
        <v>1088</v>
      </c>
      <c r="H220" s="93" t="s">
        <v>3166</v>
      </c>
      <c r="I220" s="91">
        <v>10</v>
      </c>
      <c r="J220" s="92"/>
      <c r="K220" s="93" t="s">
        <v>3166</v>
      </c>
      <c r="L220" s="91">
        <v>10</v>
      </c>
      <c r="M220" s="96"/>
      <c r="N220" s="95"/>
      <c r="O220" s="22" t="str">
        <f t="shared" si="31"/>
        <v>茨木市</v>
      </c>
      <c r="P220" s="22">
        <f>COUNTIF($O$4:O220,"茨木市")</f>
        <v>16</v>
      </c>
    </row>
    <row r="221" spans="1:16" ht="30" customHeight="1" x14ac:dyDescent="0.2">
      <c r="A221" s="86">
        <v>2754220370</v>
      </c>
      <c r="B221" s="87" t="s">
        <v>1986</v>
      </c>
      <c r="C221" s="88" t="s">
        <v>1207</v>
      </c>
      <c r="D221" s="88" t="s">
        <v>955</v>
      </c>
      <c r="E221" s="88" t="s">
        <v>1208</v>
      </c>
      <c r="F221" s="87" t="s">
        <v>1205</v>
      </c>
      <c r="G221" s="89" t="s">
        <v>1206</v>
      </c>
      <c r="H221" s="93" t="s">
        <v>3166</v>
      </c>
      <c r="I221" s="91">
        <v>10</v>
      </c>
      <c r="J221" s="92"/>
      <c r="K221" s="93" t="s">
        <v>3166</v>
      </c>
      <c r="L221" s="91">
        <v>10</v>
      </c>
      <c r="M221" s="96"/>
      <c r="N221" s="95"/>
      <c r="O221" s="22" t="str">
        <f t="shared" si="31"/>
        <v>茨木市</v>
      </c>
      <c r="P221" s="22">
        <f>COUNTIF($O$4:O221,"茨木市")</f>
        <v>17</v>
      </c>
    </row>
    <row r="222" spans="1:16" ht="30" customHeight="1" x14ac:dyDescent="0.2">
      <c r="A222" s="86">
        <v>2754220388</v>
      </c>
      <c r="B222" s="87" t="s">
        <v>1210</v>
      </c>
      <c r="C222" s="88" t="s">
        <v>1212</v>
      </c>
      <c r="D222" s="88" t="s">
        <v>1213</v>
      </c>
      <c r="E222" s="88" t="s">
        <v>1214</v>
      </c>
      <c r="F222" s="87" t="s">
        <v>1211</v>
      </c>
      <c r="G222" s="89" t="s">
        <v>1209</v>
      </c>
      <c r="H222" s="93" t="s">
        <v>3166</v>
      </c>
      <c r="I222" s="91">
        <v>10</v>
      </c>
      <c r="J222" s="92"/>
      <c r="K222" s="93" t="s">
        <v>3166</v>
      </c>
      <c r="L222" s="91">
        <v>10</v>
      </c>
      <c r="M222" s="96"/>
      <c r="N222" s="95"/>
      <c r="O222" s="22" t="str">
        <f t="shared" si="31"/>
        <v>茨木市</v>
      </c>
      <c r="P222" s="22">
        <f>COUNTIF($O$4:O222,"茨木市")</f>
        <v>18</v>
      </c>
    </row>
    <row r="223" spans="1:16" ht="30" customHeight="1" x14ac:dyDescent="0.2">
      <c r="A223" s="86">
        <v>2754220404</v>
      </c>
      <c r="B223" s="87" t="s">
        <v>2248</v>
      </c>
      <c r="C223" s="88" t="s">
        <v>1429</v>
      </c>
      <c r="D223" s="88" t="s">
        <v>1430</v>
      </c>
      <c r="E223" s="88" t="s">
        <v>1332</v>
      </c>
      <c r="F223" s="87" t="s">
        <v>1354</v>
      </c>
      <c r="G223" s="89" t="s">
        <v>1355</v>
      </c>
      <c r="H223" s="93" t="s">
        <v>3166</v>
      </c>
      <c r="I223" s="91">
        <v>10</v>
      </c>
      <c r="J223" s="92"/>
      <c r="K223" s="93" t="s">
        <v>3166</v>
      </c>
      <c r="L223" s="91">
        <v>10</v>
      </c>
      <c r="M223" s="96"/>
      <c r="N223" s="95"/>
      <c r="O223" s="22" t="str">
        <f t="shared" si="31"/>
        <v>茨木市</v>
      </c>
      <c r="P223" s="22">
        <f>COUNTIF($O$4:O223,"茨木市")</f>
        <v>19</v>
      </c>
    </row>
    <row r="224" spans="1:16" ht="30" customHeight="1" x14ac:dyDescent="0.2">
      <c r="A224" s="86">
        <v>2754220412</v>
      </c>
      <c r="B224" s="87" t="s">
        <v>1324</v>
      </c>
      <c r="C224" s="88" t="s">
        <v>1342</v>
      </c>
      <c r="D224" s="88" t="s">
        <v>1343</v>
      </c>
      <c r="E224" s="88" t="s">
        <v>1344</v>
      </c>
      <c r="F224" s="87" t="s">
        <v>1356</v>
      </c>
      <c r="G224" s="89" t="s">
        <v>4676</v>
      </c>
      <c r="H224" s="93" t="s">
        <v>3166</v>
      </c>
      <c r="I224" s="91">
        <v>10</v>
      </c>
      <c r="J224" s="92"/>
      <c r="K224" s="93" t="s">
        <v>3166</v>
      </c>
      <c r="L224" s="91">
        <v>10</v>
      </c>
      <c r="M224" s="96"/>
      <c r="N224" s="95"/>
      <c r="O224" s="22" t="str">
        <f t="shared" si="31"/>
        <v>茨木市</v>
      </c>
      <c r="P224" s="22">
        <f>COUNTIF($O$4:O224,"茨木市")</f>
        <v>20</v>
      </c>
    </row>
    <row r="225" spans="1:16" ht="30" customHeight="1" x14ac:dyDescent="0.2">
      <c r="A225" s="86">
        <v>2754220420</v>
      </c>
      <c r="B225" s="87" t="s">
        <v>2365</v>
      </c>
      <c r="C225" s="88" t="s">
        <v>1587</v>
      </c>
      <c r="D225" s="88" t="s">
        <v>1588</v>
      </c>
      <c r="E225" s="88" t="s">
        <v>235</v>
      </c>
      <c r="F225" s="87" t="s">
        <v>236</v>
      </c>
      <c r="G225" s="89" t="s">
        <v>1425</v>
      </c>
      <c r="H225" s="93" t="s">
        <v>3166</v>
      </c>
      <c r="I225" s="91">
        <v>10</v>
      </c>
      <c r="J225" s="92"/>
      <c r="K225" s="93" t="s">
        <v>3166</v>
      </c>
      <c r="L225" s="91">
        <v>10</v>
      </c>
      <c r="M225" s="96"/>
      <c r="N225" s="95"/>
      <c r="O225" s="22" t="str">
        <f t="shared" si="31"/>
        <v>茨木市</v>
      </c>
      <c r="P225" s="22">
        <f>COUNTIF($O$4:O225,"茨木市")</f>
        <v>21</v>
      </c>
    </row>
    <row r="226" spans="1:16" ht="30" customHeight="1" x14ac:dyDescent="0.2">
      <c r="A226" s="86">
        <v>2754220438</v>
      </c>
      <c r="B226" s="87" t="s">
        <v>2339</v>
      </c>
      <c r="C226" s="88" t="s">
        <v>1585</v>
      </c>
      <c r="D226" s="88" t="s">
        <v>1586</v>
      </c>
      <c r="E226" s="88" t="s">
        <v>266</v>
      </c>
      <c r="F226" s="102" t="s">
        <v>1427</v>
      </c>
      <c r="G226" s="89" t="s">
        <v>1425</v>
      </c>
      <c r="H226" s="93" t="s">
        <v>142</v>
      </c>
      <c r="I226" s="91">
        <v>5</v>
      </c>
      <c r="J226" s="92"/>
      <c r="K226" s="93" t="s">
        <v>142</v>
      </c>
      <c r="L226" s="91">
        <v>5</v>
      </c>
      <c r="M226" s="96"/>
      <c r="N226" s="95"/>
      <c r="O226" s="22" t="str">
        <f t="shared" si="31"/>
        <v>茨木市</v>
      </c>
      <c r="P226" s="22">
        <f>COUNTIF($O$4:O226,"茨木市")</f>
        <v>22</v>
      </c>
    </row>
    <row r="227" spans="1:16" ht="30" customHeight="1" x14ac:dyDescent="0.2">
      <c r="A227" s="86">
        <v>2754220446</v>
      </c>
      <c r="B227" s="87" t="s">
        <v>1436</v>
      </c>
      <c r="C227" s="88" t="s">
        <v>2249</v>
      </c>
      <c r="D227" s="88" t="s">
        <v>2250</v>
      </c>
      <c r="E227" s="88" t="s">
        <v>2251</v>
      </c>
      <c r="F227" s="102" t="s">
        <v>2252</v>
      </c>
      <c r="G227" s="89" t="s">
        <v>1437</v>
      </c>
      <c r="H227" s="93"/>
      <c r="I227" s="91"/>
      <c r="J227" s="92"/>
      <c r="K227" s="93" t="s">
        <v>3166</v>
      </c>
      <c r="L227" s="91">
        <v>10</v>
      </c>
      <c r="M227" s="96"/>
      <c r="N227" s="95"/>
      <c r="O227" s="22" t="str">
        <f t="shared" si="31"/>
        <v>茨木市</v>
      </c>
      <c r="P227" s="22">
        <f>COUNTIF($O$4:O227,"茨木市")</f>
        <v>23</v>
      </c>
    </row>
    <row r="228" spans="1:16" ht="30" customHeight="1" x14ac:dyDescent="0.2">
      <c r="A228" s="86">
        <v>2750920312</v>
      </c>
      <c r="B228" s="87" t="s">
        <v>1579</v>
      </c>
      <c r="C228" s="88" t="s">
        <v>1580</v>
      </c>
      <c r="D228" s="88" t="s">
        <v>1581</v>
      </c>
      <c r="E228" s="88" t="s">
        <v>1582</v>
      </c>
      <c r="F228" s="87" t="s">
        <v>1583</v>
      </c>
      <c r="G228" s="89" t="s">
        <v>1584</v>
      </c>
      <c r="H228" s="93" t="s">
        <v>3166</v>
      </c>
      <c r="I228" s="91">
        <v>10</v>
      </c>
      <c r="J228" s="92"/>
      <c r="K228" s="93" t="s">
        <v>3166</v>
      </c>
      <c r="L228" s="91">
        <v>10</v>
      </c>
      <c r="M228" s="96"/>
      <c r="N228" s="95"/>
      <c r="O228" s="22" t="str">
        <f t="shared" si="31"/>
        <v>茨木市</v>
      </c>
      <c r="P228" s="22">
        <f>COUNTIF($O$4:O228,"茨木市")</f>
        <v>24</v>
      </c>
    </row>
    <row r="229" spans="1:16" ht="30" customHeight="1" x14ac:dyDescent="0.2">
      <c r="A229" s="86">
        <v>2754220487</v>
      </c>
      <c r="B229" s="87" t="s">
        <v>1733</v>
      </c>
      <c r="C229" s="88" t="s">
        <v>4677</v>
      </c>
      <c r="D229" s="88" t="s">
        <v>4678</v>
      </c>
      <c r="E229" s="88" t="s">
        <v>1734</v>
      </c>
      <c r="F229" s="87" t="s">
        <v>1735</v>
      </c>
      <c r="G229" s="89" t="s">
        <v>1736</v>
      </c>
      <c r="H229" s="93" t="s">
        <v>3166</v>
      </c>
      <c r="I229" s="91">
        <v>10</v>
      </c>
      <c r="J229" s="92"/>
      <c r="K229" s="93" t="s">
        <v>3166</v>
      </c>
      <c r="L229" s="91">
        <v>10</v>
      </c>
      <c r="M229" s="96"/>
      <c r="N229" s="95"/>
      <c r="O229" s="22" t="str">
        <f t="shared" si="31"/>
        <v>茨木市</v>
      </c>
      <c r="P229" s="22">
        <f>COUNTIF($O$4:O229,"茨木市")</f>
        <v>25</v>
      </c>
    </row>
    <row r="230" spans="1:16" ht="30" customHeight="1" x14ac:dyDescent="0.2">
      <c r="A230" s="86">
        <v>2754220495</v>
      </c>
      <c r="B230" s="87" t="s">
        <v>1879</v>
      </c>
      <c r="C230" s="88" t="s">
        <v>1880</v>
      </c>
      <c r="D230" s="88" t="s">
        <v>1880</v>
      </c>
      <c r="E230" s="88" t="s">
        <v>1881</v>
      </c>
      <c r="F230" s="87" t="s">
        <v>1882</v>
      </c>
      <c r="G230" s="89" t="s">
        <v>1883</v>
      </c>
      <c r="H230" s="93" t="s">
        <v>3166</v>
      </c>
      <c r="I230" s="91">
        <v>10</v>
      </c>
      <c r="J230" s="92"/>
      <c r="K230" s="93" t="s">
        <v>3166</v>
      </c>
      <c r="L230" s="91">
        <v>10</v>
      </c>
      <c r="M230" s="96"/>
      <c r="N230" s="95"/>
      <c r="O230" s="22" t="str">
        <f t="shared" si="31"/>
        <v>茨木市</v>
      </c>
      <c r="P230" s="22">
        <f>COUNTIF($O$4:O230,"茨木市")</f>
        <v>26</v>
      </c>
    </row>
    <row r="231" spans="1:16" ht="30" customHeight="1" x14ac:dyDescent="0.2">
      <c r="A231" s="86">
        <v>2754220503</v>
      </c>
      <c r="B231" s="87" t="s">
        <v>1923</v>
      </c>
      <c r="C231" s="88" t="s">
        <v>2430</v>
      </c>
      <c r="D231" s="88" t="s">
        <v>2430</v>
      </c>
      <c r="E231" s="88" t="s">
        <v>1924</v>
      </c>
      <c r="F231" s="87" t="s">
        <v>1925</v>
      </c>
      <c r="G231" s="89" t="s">
        <v>1926</v>
      </c>
      <c r="H231" s="93" t="s">
        <v>3166</v>
      </c>
      <c r="I231" s="91">
        <v>10</v>
      </c>
      <c r="J231" s="92"/>
      <c r="K231" s="93" t="s">
        <v>3166</v>
      </c>
      <c r="L231" s="91">
        <v>10</v>
      </c>
      <c r="M231" s="96"/>
      <c r="N231" s="95"/>
      <c r="O231" s="22" t="str">
        <f t="shared" si="31"/>
        <v>茨木市</v>
      </c>
      <c r="P231" s="22">
        <f>COUNTIF($O$4:O231,"茨木市")</f>
        <v>27</v>
      </c>
    </row>
    <row r="232" spans="1:16" ht="30" customHeight="1" x14ac:dyDescent="0.2">
      <c r="A232" s="86">
        <v>2754220529</v>
      </c>
      <c r="B232" s="87" t="s">
        <v>2036</v>
      </c>
      <c r="C232" s="88" t="s">
        <v>2037</v>
      </c>
      <c r="D232" s="88" t="s">
        <v>2038</v>
      </c>
      <c r="E232" s="88" t="s">
        <v>2039</v>
      </c>
      <c r="F232" s="87" t="s">
        <v>2040</v>
      </c>
      <c r="G232" s="89" t="s">
        <v>1711</v>
      </c>
      <c r="H232" s="93" t="s">
        <v>3166</v>
      </c>
      <c r="I232" s="91">
        <v>10</v>
      </c>
      <c r="J232" s="92"/>
      <c r="K232" s="93" t="s">
        <v>3166</v>
      </c>
      <c r="L232" s="91">
        <v>10</v>
      </c>
      <c r="M232" s="96"/>
      <c r="N232" s="95"/>
      <c r="O232" s="22" t="str">
        <f t="shared" si="31"/>
        <v>茨木市</v>
      </c>
      <c r="P232" s="22">
        <f>COUNTIF($O$4:O232,"茨木市")</f>
        <v>28</v>
      </c>
    </row>
    <row r="233" spans="1:16" ht="30" customHeight="1" x14ac:dyDescent="0.2">
      <c r="A233" s="86">
        <v>2754220537</v>
      </c>
      <c r="B233" s="87" t="s">
        <v>2125</v>
      </c>
      <c r="C233" s="88" t="s">
        <v>2126</v>
      </c>
      <c r="D233" s="88" t="s">
        <v>2127</v>
      </c>
      <c r="E233" s="88" t="s">
        <v>2128</v>
      </c>
      <c r="F233" s="87" t="s">
        <v>2129</v>
      </c>
      <c r="G233" s="89" t="s">
        <v>2130</v>
      </c>
      <c r="H233" s="93" t="s">
        <v>2131</v>
      </c>
      <c r="I233" s="91">
        <v>5</v>
      </c>
      <c r="J233" s="92"/>
      <c r="K233" s="93" t="s">
        <v>142</v>
      </c>
      <c r="L233" s="91">
        <v>5</v>
      </c>
      <c r="M233" s="96"/>
      <c r="N233" s="95"/>
      <c r="O233" s="22" t="str">
        <f t="shared" si="31"/>
        <v>茨木市</v>
      </c>
      <c r="P233" s="22">
        <f>COUNTIF($O$4:O233,"茨木市")</f>
        <v>29</v>
      </c>
    </row>
    <row r="234" spans="1:16" ht="30" customHeight="1" x14ac:dyDescent="0.2">
      <c r="A234" s="86">
        <v>2754220545</v>
      </c>
      <c r="B234" s="87" t="s">
        <v>2132</v>
      </c>
      <c r="C234" s="88" t="s">
        <v>2133</v>
      </c>
      <c r="D234" s="88" t="s">
        <v>2134</v>
      </c>
      <c r="E234" s="88" t="s">
        <v>2135</v>
      </c>
      <c r="F234" s="87" t="s">
        <v>2136</v>
      </c>
      <c r="G234" s="89" t="s">
        <v>2137</v>
      </c>
      <c r="H234" s="93" t="s">
        <v>3166</v>
      </c>
      <c r="I234" s="91">
        <v>10</v>
      </c>
      <c r="J234" s="92"/>
      <c r="K234" s="93" t="s">
        <v>3166</v>
      </c>
      <c r="L234" s="91">
        <v>10</v>
      </c>
      <c r="M234" s="96"/>
      <c r="N234" s="95"/>
      <c r="O234" s="22" t="str">
        <f t="shared" si="31"/>
        <v>茨木市</v>
      </c>
      <c r="P234" s="22">
        <f>COUNTIF($O$4:O234,"茨木市")</f>
        <v>30</v>
      </c>
    </row>
    <row r="235" spans="1:16" ht="30" customHeight="1" x14ac:dyDescent="0.2">
      <c r="A235" s="86">
        <v>2754220552</v>
      </c>
      <c r="B235" s="87" t="s">
        <v>2229</v>
      </c>
      <c r="C235" s="88" t="s">
        <v>2230</v>
      </c>
      <c r="D235" s="88" t="s">
        <v>2231</v>
      </c>
      <c r="E235" s="88" t="s">
        <v>2232</v>
      </c>
      <c r="F235" s="87" t="s">
        <v>2233</v>
      </c>
      <c r="G235" s="89" t="s">
        <v>2234</v>
      </c>
      <c r="H235" s="93" t="s">
        <v>3166</v>
      </c>
      <c r="I235" s="91">
        <v>10</v>
      </c>
      <c r="J235" s="92"/>
      <c r="K235" s="93" t="s">
        <v>3166</v>
      </c>
      <c r="L235" s="91">
        <v>10</v>
      </c>
      <c r="M235" s="96"/>
      <c r="N235" s="95"/>
      <c r="O235" s="22" t="str">
        <f t="shared" si="31"/>
        <v>茨木市</v>
      </c>
      <c r="P235" s="22">
        <f>COUNTIF($O$4:O235,"茨木市")</f>
        <v>31</v>
      </c>
    </row>
    <row r="236" spans="1:16" ht="30" customHeight="1" x14ac:dyDescent="0.2">
      <c r="A236" s="86">
        <v>2754220560</v>
      </c>
      <c r="B236" s="87" t="s">
        <v>2236</v>
      </c>
      <c r="C236" s="88" t="s">
        <v>2237</v>
      </c>
      <c r="D236" s="88" t="s">
        <v>2238</v>
      </c>
      <c r="E236" s="88" t="s">
        <v>2232</v>
      </c>
      <c r="F236" s="87" t="s">
        <v>2239</v>
      </c>
      <c r="G236" s="89" t="s">
        <v>2240</v>
      </c>
      <c r="H236" s="93" t="s">
        <v>3166</v>
      </c>
      <c r="I236" s="91">
        <v>10</v>
      </c>
      <c r="J236" s="92"/>
      <c r="K236" s="93" t="s">
        <v>3166</v>
      </c>
      <c r="L236" s="91">
        <v>10</v>
      </c>
      <c r="M236" s="96"/>
      <c r="N236" s="95"/>
      <c r="O236" s="22" t="str">
        <f t="shared" si="31"/>
        <v>茨木市</v>
      </c>
      <c r="P236" s="22">
        <f>COUNTIF($O$4:O236,"茨木市")</f>
        <v>32</v>
      </c>
    </row>
    <row r="237" spans="1:16" ht="30" customHeight="1" x14ac:dyDescent="0.2">
      <c r="A237" s="86">
        <v>2754220578</v>
      </c>
      <c r="B237" s="87" t="s">
        <v>2456</v>
      </c>
      <c r="C237" s="88" t="s">
        <v>2463</v>
      </c>
      <c r="D237" s="88" t="s">
        <v>2463</v>
      </c>
      <c r="E237" s="88" t="s">
        <v>2464</v>
      </c>
      <c r="F237" s="87" t="s">
        <v>2457</v>
      </c>
      <c r="G237" s="89" t="s">
        <v>605</v>
      </c>
      <c r="H237" s="93" t="s">
        <v>3166</v>
      </c>
      <c r="I237" s="91">
        <v>10</v>
      </c>
      <c r="J237" s="92"/>
      <c r="K237" s="93" t="s">
        <v>3166</v>
      </c>
      <c r="L237" s="91">
        <v>10</v>
      </c>
      <c r="M237" s="96"/>
      <c r="N237" s="95"/>
      <c r="O237" s="22" t="str">
        <f t="shared" si="31"/>
        <v>茨木市</v>
      </c>
      <c r="P237" s="22">
        <f>COUNTIF($O$4:O237,"茨木市")</f>
        <v>33</v>
      </c>
    </row>
    <row r="238" spans="1:16" ht="30" customHeight="1" x14ac:dyDescent="0.2">
      <c r="A238" s="86">
        <v>2754220586</v>
      </c>
      <c r="B238" s="87" t="s">
        <v>4679</v>
      </c>
      <c r="C238" s="88" t="s">
        <v>2465</v>
      </c>
      <c r="D238" s="88" t="s">
        <v>2466</v>
      </c>
      <c r="E238" s="88" t="s">
        <v>2467</v>
      </c>
      <c r="F238" s="87" t="s">
        <v>2458</v>
      </c>
      <c r="G238" s="89" t="s">
        <v>2459</v>
      </c>
      <c r="H238" s="93" t="s">
        <v>3166</v>
      </c>
      <c r="I238" s="91">
        <v>10</v>
      </c>
      <c r="J238" s="92"/>
      <c r="K238" s="93" t="s">
        <v>3166</v>
      </c>
      <c r="L238" s="91">
        <v>10</v>
      </c>
      <c r="M238" s="96" t="s">
        <v>3166</v>
      </c>
      <c r="N238" s="95"/>
      <c r="O238" s="22" t="str">
        <f t="shared" si="31"/>
        <v>茨木市</v>
      </c>
      <c r="P238" s="22">
        <f>COUNTIF($O$4:O238,"茨木市")</f>
        <v>34</v>
      </c>
    </row>
    <row r="239" spans="1:16" ht="30" customHeight="1" x14ac:dyDescent="0.2">
      <c r="A239" s="86">
        <v>2754220594</v>
      </c>
      <c r="B239" s="87" t="s">
        <v>2460</v>
      </c>
      <c r="C239" s="88" t="s">
        <v>2468</v>
      </c>
      <c r="D239" s="88" t="s">
        <v>2469</v>
      </c>
      <c r="E239" s="88" t="s">
        <v>2470</v>
      </c>
      <c r="F239" s="87" t="s">
        <v>2461</v>
      </c>
      <c r="G239" s="89" t="s">
        <v>2462</v>
      </c>
      <c r="H239" s="93"/>
      <c r="I239" s="91"/>
      <c r="J239" s="92"/>
      <c r="K239" s="93" t="s">
        <v>3166</v>
      </c>
      <c r="L239" s="91">
        <v>10</v>
      </c>
      <c r="M239" s="96"/>
      <c r="N239" s="95"/>
      <c r="O239" s="22" t="str">
        <f t="shared" si="31"/>
        <v>茨木市</v>
      </c>
      <c r="P239" s="22">
        <f>COUNTIF($O$4:O239,"茨木市")</f>
        <v>35</v>
      </c>
    </row>
    <row r="240" spans="1:16" ht="30" customHeight="1" x14ac:dyDescent="0.2">
      <c r="A240" s="86">
        <v>2754220602</v>
      </c>
      <c r="B240" s="87" t="s">
        <v>2537</v>
      </c>
      <c r="C240" s="88" t="s">
        <v>4141</v>
      </c>
      <c r="D240" s="88" t="s">
        <v>4142</v>
      </c>
      <c r="E240" s="88" t="s">
        <v>2538</v>
      </c>
      <c r="F240" s="87" t="s">
        <v>2539</v>
      </c>
      <c r="G240" s="89" t="s">
        <v>2540</v>
      </c>
      <c r="H240" s="93" t="s">
        <v>142</v>
      </c>
      <c r="I240" s="91">
        <v>5</v>
      </c>
      <c r="J240" s="92" t="s">
        <v>3166</v>
      </c>
      <c r="K240" s="93" t="s">
        <v>142</v>
      </c>
      <c r="L240" s="91">
        <v>5</v>
      </c>
      <c r="M240" s="96"/>
      <c r="N240" s="95"/>
      <c r="O240" s="22" t="str">
        <f t="shared" si="31"/>
        <v>茨木市</v>
      </c>
      <c r="P240" s="22">
        <f>COUNTIF($O$4:O240,"茨木市")</f>
        <v>36</v>
      </c>
    </row>
    <row r="241" spans="1:17" ht="30" customHeight="1" x14ac:dyDescent="0.2">
      <c r="A241" s="86">
        <v>2754220610</v>
      </c>
      <c r="B241" s="87" t="s">
        <v>2541</v>
      </c>
      <c r="C241" s="88" t="s">
        <v>2542</v>
      </c>
      <c r="D241" s="88" t="s">
        <v>2543</v>
      </c>
      <c r="E241" s="88" t="s">
        <v>897</v>
      </c>
      <c r="F241" s="87" t="s">
        <v>2544</v>
      </c>
      <c r="G241" s="89" t="s">
        <v>3014</v>
      </c>
      <c r="H241" s="93" t="s">
        <v>3166</v>
      </c>
      <c r="I241" s="91">
        <v>10</v>
      </c>
      <c r="J241" s="92"/>
      <c r="K241" s="93"/>
      <c r="L241" s="91"/>
      <c r="M241" s="96" t="s">
        <v>3166</v>
      </c>
      <c r="N241" s="95"/>
      <c r="O241" s="22" t="str">
        <f t="shared" si="31"/>
        <v>茨木市</v>
      </c>
      <c r="P241" s="22">
        <f>COUNTIF($O$4:O241,"茨木市")</f>
        <v>37</v>
      </c>
    </row>
    <row r="242" spans="1:17" ht="30" customHeight="1" x14ac:dyDescent="0.2">
      <c r="A242" s="86">
        <v>2754220628</v>
      </c>
      <c r="B242" s="87" t="s">
        <v>2596</v>
      </c>
      <c r="C242" s="88" t="s">
        <v>2611</v>
      </c>
      <c r="D242" s="88" t="s">
        <v>2612</v>
      </c>
      <c r="E242" s="88" t="s">
        <v>2613</v>
      </c>
      <c r="F242" s="87" t="s">
        <v>2598</v>
      </c>
      <c r="G242" s="89" t="s">
        <v>2597</v>
      </c>
      <c r="H242" s="93" t="s">
        <v>3166</v>
      </c>
      <c r="I242" s="91">
        <v>10</v>
      </c>
      <c r="J242" s="92"/>
      <c r="K242" s="93" t="s">
        <v>3166</v>
      </c>
      <c r="L242" s="91">
        <v>10</v>
      </c>
      <c r="M242" s="96"/>
      <c r="N242" s="95"/>
      <c r="O242" s="22" t="str">
        <f t="shared" si="31"/>
        <v>茨木市</v>
      </c>
      <c r="P242" s="22">
        <f>COUNTIF($O$4:O242,"茨木市")</f>
        <v>38</v>
      </c>
    </row>
    <row r="243" spans="1:17" ht="30" customHeight="1" x14ac:dyDescent="0.2">
      <c r="A243" s="86">
        <v>2754220636</v>
      </c>
      <c r="B243" s="87" t="s">
        <v>2627</v>
      </c>
      <c r="C243" s="88" t="s">
        <v>2644</v>
      </c>
      <c r="D243" s="88" t="s">
        <v>2111</v>
      </c>
      <c r="E243" s="88" t="s">
        <v>2645</v>
      </c>
      <c r="F243" s="87" t="s">
        <v>2629</v>
      </c>
      <c r="G243" s="89" t="s">
        <v>2628</v>
      </c>
      <c r="H243" s="93"/>
      <c r="I243" s="91"/>
      <c r="J243" s="92"/>
      <c r="K243" s="93" t="s">
        <v>142</v>
      </c>
      <c r="L243" s="91">
        <v>5</v>
      </c>
      <c r="M243" s="96"/>
      <c r="N243" s="95"/>
      <c r="O243" s="22" t="str">
        <f t="shared" si="31"/>
        <v>茨木市</v>
      </c>
      <c r="P243" s="22">
        <f>COUNTIF($O$4:O243,"茨木市")</f>
        <v>39</v>
      </c>
    </row>
    <row r="244" spans="1:17" ht="30" customHeight="1" x14ac:dyDescent="0.2">
      <c r="A244" s="86">
        <v>2754220644</v>
      </c>
      <c r="B244" s="87" t="s">
        <v>2666</v>
      </c>
      <c r="C244" s="88" t="s">
        <v>2684</v>
      </c>
      <c r="D244" s="88" t="s">
        <v>2685</v>
      </c>
      <c r="E244" s="88" t="s">
        <v>2686</v>
      </c>
      <c r="F244" s="87" t="s">
        <v>2667</v>
      </c>
      <c r="G244" s="89" t="s">
        <v>2668</v>
      </c>
      <c r="H244" s="93" t="s">
        <v>3166</v>
      </c>
      <c r="I244" s="91">
        <v>10</v>
      </c>
      <c r="J244" s="92"/>
      <c r="K244" s="93" t="s">
        <v>3166</v>
      </c>
      <c r="L244" s="91">
        <v>10</v>
      </c>
      <c r="M244" s="96"/>
      <c r="N244" s="95"/>
      <c r="O244" s="22" t="str">
        <f t="shared" ref="O244:O245" si="38">IF(ISERROR(FIND("群",F244))=FALSE,LEFT(F244,FIND("群",F244)),IF(ISERROR(FIND("市",F244))=FALSE,LEFT(F244,FIND("市",F244)),IF(ISERROR(FIND("町",F244))=FALSE,LEFT(F244,FIND("町",F244)),IF(ISERROR(FIND("村",F244))=FALSE,LEFT(F244,FIND("村",F244))))))</f>
        <v>茨木市</v>
      </c>
      <c r="P244" s="22">
        <f>COUNTIF($O$4:O244,"茨木市")</f>
        <v>40</v>
      </c>
    </row>
    <row r="245" spans="1:17" s="72" customFormat="1" ht="30" customHeight="1" x14ac:dyDescent="0.2">
      <c r="A245" s="86">
        <v>2754220651</v>
      </c>
      <c r="B245" s="87" t="s">
        <v>2789</v>
      </c>
      <c r="C245" s="88" t="s">
        <v>2801</v>
      </c>
      <c r="D245" s="88" t="s">
        <v>2802</v>
      </c>
      <c r="E245" s="88" t="s">
        <v>2803</v>
      </c>
      <c r="F245" s="87" t="s">
        <v>2790</v>
      </c>
      <c r="G245" s="89" t="s">
        <v>2791</v>
      </c>
      <c r="H245" s="93" t="s">
        <v>3166</v>
      </c>
      <c r="I245" s="91">
        <v>10</v>
      </c>
      <c r="J245" s="92"/>
      <c r="K245" s="93" t="s">
        <v>3166</v>
      </c>
      <c r="L245" s="91">
        <v>10</v>
      </c>
      <c r="M245" s="96"/>
      <c r="N245" s="95"/>
      <c r="O245" s="22" t="str">
        <f t="shared" si="38"/>
        <v>茨木市</v>
      </c>
      <c r="P245" s="22">
        <f>COUNTIF($O$4:O245,"茨木市")</f>
        <v>41</v>
      </c>
    </row>
    <row r="246" spans="1:17" s="72" customFormat="1" ht="30" customHeight="1" x14ac:dyDescent="0.2">
      <c r="A246" s="86">
        <v>2754220669</v>
      </c>
      <c r="B246" s="87" t="s">
        <v>3953</v>
      </c>
      <c r="C246" s="88" t="s">
        <v>3224</v>
      </c>
      <c r="D246" s="88" t="s">
        <v>3222</v>
      </c>
      <c r="E246" s="88" t="s">
        <v>2824</v>
      </c>
      <c r="F246" s="87" t="s">
        <v>4000</v>
      </c>
      <c r="G246" s="89" t="s">
        <v>2808</v>
      </c>
      <c r="H246" s="93" t="s">
        <v>3166</v>
      </c>
      <c r="I246" s="91">
        <v>10</v>
      </c>
      <c r="J246" s="92"/>
      <c r="K246" s="93" t="s">
        <v>3166</v>
      </c>
      <c r="L246" s="91">
        <v>10</v>
      </c>
      <c r="M246" s="96"/>
      <c r="N246" s="95"/>
      <c r="O246" s="22" t="str">
        <f t="shared" ref="O246" si="39">IF(ISERROR(FIND("群",F246))=FALSE,LEFT(F246,FIND("群",F246)),IF(ISERROR(FIND("市",F246))=FALSE,LEFT(F246,FIND("市",F246)),IF(ISERROR(FIND("町",F246))=FALSE,LEFT(F246,FIND("町",F246)),IF(ISERROR(FIND("村",F246))=FALSE,LEFT(F246,FIND("村",F246))))))</f>
        <v>茨木市</v>
      </c>
      <c r="P246" s="22">
        <f>COUNTIF($O$4:O246,"茨木市")</f>
        <v>42</v>
      </c>
    </row>
    <row r="247" spans="1:17" s="72" customFormat="1" ht="30" customHeight="1" x14ac:dyDescent="0.2">
      <c r="A247" s="86">
        <v>2754220685</v>
      </c>
      <c r="B247" s="87" t="s">
        <v>2980</v>
      </c>
      <c r="C247" s="88" t="s">
        <v>2993</v>
      </c>
      <c r="D247" s="88" t="s">
        <v>2994</v>
      </c>
      <c r="E247" s="88" t="s">
        <v>2995</v>
      </c>
      <c r="F247" s="87" t="s">
        <v>2981</v>
      </c>
      <c r="G247" s="89" t="s">
        <v>2996</v>
      </c>
      <c r="H247" s="93" t="s">
        <v>3166</v>
      </c>
      <c r="I247" s="91">
        <v>10</v>
      </c>
      <c r="J247" s="92"/>
      <c r="K247" s="93" t="s">
        <v>3166</v>
      </c>
      <c r="L247" s="91">
        <v>10</v>
      </c>
      <c r="M247" s="96" t="s">
        <v>3166</v>
      </c>
      <c r="N247" s="95"/>
      <c r="O247" s="22" t="str">
        <f t="shared" ref="O247" si="40">IF(ISERROR(FIND("群",F247))=FALSE,LEFT(F247,FIND("群",F247)),IF(ISERROR(FIND("市",F247))=FALSE,LEFT(F247,FIND("市",F247)),IF(ISERROR(FIND("町",F247))=FALSE,LEFT(F247,FIND("町",F247)),IF(ISERROR(FIND("村",F247))=FALSE,LEFT(F247,FIND("村",F247))))))</f>
        <v>茨木市</v>
      </c>
      <c r="P247" s="22">
        <f>COUNTIF($O$4:O247,"茨木市")</f>
        <v>43</v>
      </c>
    </row>
    <row r="248" spans="1:17" s="72" customFormat="1" ht="30" customHeight="1" x14ac:dyDescent="0.2">
      <c r="A248" s="86" t="s">
        <v>3279</v>
      </c>
      <c r="B248" s="87" t="s">
        <v>3278</v>
      </c>
      <c r="C248" s="88" t="s">
        <v>4139</v>
      </c>
      <c r="D248" s="88" t="s">
        <v>4140</v>
      </c>
      <c r="E248" s="88" t="s">
        <v>3314</v>
      </c>
      <c r="F248" s="87" t="s">
        <v>3280</v>
      </c>
      <c r="G248" s="89" t="s">
        <v>3281</v>
      </c>
      <c r="H248" s="93" t="s">
        <v>3166</v>
      </c>
      <c r="I248" s="91">
        <v>10</v>
      </c>
      <c r="J248" s="92"/>
      <c r="K248" s="93" t="s">
        <v>3166</v>
      </c>
      <c r="L248" s="91">
        <v>10</v>
      </c>
      <c r="M248" s="96"/>
      <c r="N248" s="95"/>
      <c r="O248" s="22" t="str">
        <f t="shared" ref="O248" si="41">IF(ISERROR(FIND("群",F248))=FALSE,LEFT(F248,FIND("群",F248)),IF(ISERROR(FIND("市",F248))=FALSE,LEFT(F248,FIND("市",F248)),IF(ISERROR(FIND("町",F248))=FALSE,LEFT(F248,FIND("町",F248)),IF(ISERROR(FIND("村",F248))=FALSE,LEFT(F248,FIND("村",F248))))))</f>
        <v>茨木市</v>
      </c>
      <c r="P248" s="22">
        <f>COUNTIF($O$4:O248,"茨木市")</f>
        <v>44</v>
      </c>
    </row>
    <row r="249" spans="1:17" s="72" customFormat="1" ht="30" customHeight="1" x14ac:dyDescent="0.2">
      <c r="A249" s="86" t="s">
        <v>3353</v>
      </c>
      <c r="B249" s="87" t="s">
        <v>3352</v>
      </c>
      <c r="C249" s="88" t="s">
        <v>3377</v>
      </c>
      <c r="D249" s="88" t="s">
        <v>3377</v>
      </c>
      <c r="E249" s="88" t="s">
        <v>2538</v>
      </c>
      <c r="F249" s="87" t="s">
        <v>3356</v>
      </c>
      <c r="G249" s="89" t="s">
        <v>3354</v>
      </c>
      <c r="H249" s="93" t="s">
        <v>3169</v>
      </c>
      <c r="I249" s="91">
        <v>10</v>
      </c>
      <c r="J249" s="92"/>
      <c r="K249" s="93" t="s">
        <v>3169</v>
      </c>
      <c r="L249" s="91">
        <v>10</v>
      </c>
      <c r="M249" s="96"/>
      <c r="N249" s="95"/>
      <c r="O249" s="22" t="str">
        <f t="shared" ref="O249:O250" si="42">IF(ISERROR(FIND("群",F249))=FALSE,LEFT(F249,FIND("群",F249)),IF(ISERROR(FIND("市",F249))=FALSE,LEFT(F249,FIND("市",F249)),IF(ISERROR(FIND("町",F249))=FALSE,LEFT(F249,FIND("町",F249)),IF(ISERROR(FIND("村",F249))=FALSE,LEFT(F249,FIND("村",F249))))))</f>
        <v>茨木市</v>
      </c>
      <c r="P249" s="22">
        <f>COUNTIF($O$4:O249,"茨木市")</f>
        <v>45</v>
      </c>
    </row>
    <row r="250" spans="1:17" s="72" customFormat="1" ht="30" customHeight="1" x14ac:dyDescent="0.2">
      <c r="A250" s="86" t="s">
        <v>3347</v>
      </c>
      <c r="B250" s="87" t="s">
        <v>3346</v>
      </c>
      <c r="C250" s="88" t="s">
        <v>3350</v>
      </c>
      <c r="D250" s="88" t="s">
        <v>3351</v>
      </c>
      <c r="E250" s="88" t="s">
        <v>1208</v>
      </c>
      <c r="F250" s="87" t="s">
        <v>3348</v>
      </c>
      <c r="G250" s="89" t="s">
        <v>3349</v>
      </c>
      <c r="H250" s="93" t="s">
        <v>3169</v>
      </c>
      <c r="I250" s="91">
        <v>10</v>
      </c>
      <c r="J250" s="92"/>
      <c r="K250" s="93" t="s">
        <v>3169</v>
      </c>
      <c r="L250" s="91">
        <v>10</v>
      </c>
      <c r="M250" s="96"/>
      <c r="N250" s="95"/>
      <c r="O250" s="22" t="str">
        <f t="shared" si="42"/>
        <v>茨木市</v>
      </c>
      <c r="P250" s="22">
        <f>COUNTIF($O$4:O250,"茨木市")</f>
        <v>46</v>
      </c>
    </row>
    <row r="251" spans="1:17" ht="30" customHeight="1" x14ac:dyDescent="0.2">
      <c r="A251" s="86" t="s">
        <v>3469</v>
      </c>
      <c r="B251" s="87" t="s">
        <v>3470</v>
      </c>
      <c r="C251" s="88" t="s">
        <v>3627</v>
      </c>
      <c r="D251" s="88" t="s">
        <v>2111</v>
      </c>
      <c r="E251" s="88" t="s">
        <v>897</v>
      </c>
      <c r="F251" s="87" t="s">
        <v>3471</v>
      </c>
      <c r="G251" s="89" t="s">
        <v>2911</v>
      </c>
      <c r="H251" s="93" t="s">
        <v>3166</v>
      </c>
      <c r="I251" s="91">
        <v>10</v>
      </c>
      <c r="J251" s="92"/>
      <c r="K251" s="93" t="s">
        <v>3166</v>
      </c>
      <c r="L251" s="91">
        <v>10</v>
      </c>
      <c r="M251" s="96"/>
      <c r="N251" s="95"/>
      <c r="O251" s="22" t="str">
        <f t="shared" ref="O251" si="43">IF(ISERROR(FIND("群",F251))=FALSE,LEFT(F251,FIND("群",F251)),IF(ISERROR(FIND("市",F251))=FALSE,LEFT(F251,FIND("市",F251)),IF(ISERROR(FIND("町",F251))=FALSE,LEFT(F251,FIND("町",F251)),IF(ISERROR(FIND("村",F251))=FALSE,LEFT(F251,FIND("村",F251))))))</f>
        <v>茨木市</v>
      </c>
      <c r="P251" s="22">
        <f>COUNTIF($O$4:O251,"茨木市")</f>
        <v>47</v>
      </c>
      <c r="Q251" s="72"/>
    </row>
    <row r="252" spans="1:17" ht="30" customHeight="1" x14ac:dyDescent="0.2">
      <c r="A252" s="86" t="s">
        <v>3515</v>
      </c>
      <c r="B252" s="87" t="s">
        <v>3516</v>
      </c>
      <c r="C252" s="88" t="s">
        <v>1631</v>
      </c>
      <c r="D252" s="88" t="s">
        <v>1632</v>
      </c>
      <c r="E252" s="88" t="s">
        <v>436</v>
      </c>
      <c r="F252" s="87" t="s">
        <v>3517</v>
      </c>
      <c r="G252" s="89" t="s">
        <v>605</v>
      </c>
      <c r="H252" s="93" t="s">
        <v>3166</v>
      </c>
      <c r="I252" s="91">
        <v>10</v>
      </c>
      <c r="J252" s="92"/>
      <c r="K252" s="93"/>
      <c r="L252" s="91"/>
      <c r="M252" s="96"/>
      <c r="N252" s="95"/>
      <c r="O252" s="22" t="str">
        <f t="shared" ref="O252" si="44">IF(ISERROR(FIND("群",F252))=FALSE,LEFT(F252,FIND("群",F252)),IF(ISERROR(FIND("市",F252))=FALSE,LEFT(F252,FIND("市",F252)),IF(ISERROR(FIND("町",F252))=FALSE,LEFT(F252,FIND("町",F252)),IF(ISERROR(FIND("村",F252))=FALSE,LEFT(F252,FIND("村",F252))))))</f>
        <v>茨木市</v>
      </c>
      <c r="P252" s="22">
        <f>COUNTIF($O$4:O252,"茨木市")</f>
        <v>48</v>
      </c>
      <c r="Q252" s="72"/>
    </row>
    <row r="253" spans="1:17" s="72" customFormat="1" ht="30" customHeight="1" x14ac:dyDescent="0.2">
      <c r="A253" s="86" t="s">
        <v>3743</v>
      </c>
      <c r="B253" s="87" t="s">
        <v>3744</v>
      </c>
      <c r="C253" s="88" t="s">
        <v>3745</v>
      </c>
      <c r="D253" s="88" t="s">
        <v>3746</v>
      </c>
      <c r="E253" s="88" t="s">
        <v>3747</v>
      </c>
      <c r="F253" s="87" t="s">
        <v>3748</v>
      </c>
      <c r="G253" s="89" t="s">
        <v>3749</v>
      </c>
      <c r="H253" s="93" t="s">
        <v>176</v>
      </c>
      <c r="I253" s="91">
        <v>5</v>
      </c>
      <c r="J253" s="92" t="s">
        <v>3166</v>
      </c>
      <c r="K253" s="93" t="s">
        <v>176</v>
      </c>
      <c r="L253" s="91">
        <v>5</v>
      </c>
      <c r="M253" s="96" t="s">
        <v>3166</v>
      </c>
      <c r="N253" s="95"/>
      <c r="O253" s="22" t="s">
        <v>3591</v>
      </c>
      <c r="P253" s="22">
        <f>COUNTIF($O$4:O253,"茨木市")</f>
        <v>49</v>
      </c>
    </row>
    <row r="254" spans="1:17" s="72" customFormat="1" ht="30" customHeight="1" x14ac:dyDescent="0.2">
      <c r="A254" s="86" t="s">
        <v>3750</v>
      </c>
      <c r="B254" s="87" t="s">
        <v>3751</v>
      </c>
      <c r="C254" s="88" t="s">
        <v>3752</v>
      </c>
      <c r="D254" s="88" t="s">
        <v>3753</v>
      </c>
      <c r="E254" s="88" t="s">
        <v>436</v>
      </c>
      <c r="F254" s="87" t="s">
        <v>3754</v>
      </c>
      <c r="G254" s="89" t="s">
        <v>3755</v>
      </c>
      <c r="H254" s="93" t="s">
        <v>3169</v>
      </c>
      <c r="I254" s="91">
        <v>10</v>
      </c>
      <c r="J254" s="92"/>
      <c r="K254" s="93" t="s">
        <v>3169</v>
      </c>
      <c r="L254" s="91">
        <v>10</v>
      </c>
      <c r="M254" s="96"/>
      <c r="N254" s="95"/>
      <c r="O254" s="22" t="s">
        <v>3591</v>
      </c>
      <c r="P254" s="22">
        <f>COUNTIF($O$4:O254,"茨木市")</f>
        <v>50</v>
      </c>
    </row>
    <row r="255" spans="1:17" s="72" customFormat="1" ht="30" customHeight="1" x14ac:dyDescent="0.2">
      <c r="A255" s="86" t="s">
        <v>3858</v>
      </c>
      <c r="B255" s="87" t="s">
        <v>3859</v>
      </c>
      <c r="C255" s="88" t="s">
        <v>3860</v>
      </c>
      <c r="D255" s="88" t="s">
        <v>2111</v>
      </c>
      <c r="E255" s="88" t="s">
        <v>623</v>
      </c>
      <c r="F255" s="87" t="s">
        <v>3861</v>
      </c>
      <c r="G255" s="89" t="s">
        <v>3862</v>
      </c>
      <c r="H255" s="93" t="s">
        <v>3169</v>
      </c>
      <c r="I255" s="91">
        <v>10</v>
      </c>
      <c r="J255" s="92"/>
      <c r="K255" s="93" t="s">
        <v>3169</v>
      </c>
      <c r="L255" s="91">
        <v>10</v>
      </c>
      <c r="M255" s="96"/>
      <c r="N255" s="95"/>
      <c r="O255" s="22" t="s">
        <v>3591</v>
      </c>
      <c r="P255" s="22">
        <f>COUNTIF($O$4:O255,"茨木市")</f>
        <v>51</v>
      </c>
    </row>
    <row r="256" spans="1:17" s="72" customFormat="1" ht="30" customHeight="1" x14ac:dyDescent="0.2">
      <c r="A256" s="86" t="s">
        <v>3863</v>
      </c>
      <c r="B256" s="87" t="s">
        <v>3864</v>
      </c>
      <c r="C256" s="88" t="s">
        <v>3865</v>
      </c>
      <c r="D256" s="88" t="s">
        <v>3866</v>
      </c>
      <c r="E256" s="88" t="s">
        <v>900</v>
      </c>
      <c r="F256" s="87" t="s">
        <v>3867</v>
      </c>
      <c r="G256" s="89" t="s">
        <v>3868</v>
      </c>
      <c r="H256" s="93"/>
      <c r="I256" s="91"/>
      <c r="J256" s="92"/>
      <c r="K256" s="93" t="s">
        <v>3166</v>
      </c>
      <c r="L256" s="91">
        <v>10</v>
      </c>
      <c r="M256" s="96"/>
      <c r="N256" s="95"/>
      <c r="O256" s="22" t="s">
        <v>3591</v>
      </c>
      <c r="P256" s="22">
        <f>COUNTIF($O$4:O256,"茨木市")</f>
        <v>52</v>
      </c>
    </row>
    <row r="257" spans="1:18" s="72" customFormat="1" ht="30" customHeight="1" x14ac:dyDescent="0.2">
      <c r="A257" s="86" t="s">
        <v>3869</v>
      </c>
      <c r="B257" s="87" t="s">
        <v>3870</v>
      </c>
      <c r="C257" s="88" t="s">
        <v>3871</v>
      </c>
      <c r="D257" s="88" t="s">
        <v>3872</v>
      </c>
      <c r="E257" s="88" t="s">
        <v>900</v>
      </c>
      <c r="F257" s="87" t="s">
        <v>3873</v>
      </c>
      <c r="G257" s="89" t="s">
        <v>3874</v>
      </c>
      <c r="H257" s="93" t="s">
        <v>3169</v>
      </c>
      <c r="I257" s="91">
        <v>5</v>
      </c>
      <c r="J257" s="92"/>
      <c r="K257" s="93" t="s">
        <v>3169</v>
      </c>
      <c r="L257" s="91">
        <v>5</v>
      </c>
      <c r="M257" s="96"/>
      <c r="N257" s="95"/>
      <c r="O257" s="22" t="s">
        <v>3591</v>
      </c>
      <c r="P257" s="22">
        <f>COUNTIF($O$4:O257,"茨木市")</f>
        <v>53</v>
      </c>
    </row>
    <row r="258" spans="1:18" s="72" customFormat="1" ht="30" customHeight="1" x14ac:dyDescent="0.2">
      <c r="A258" s="86" t="s">
        <v>3903</v>
      </c>
      <c r="B258" s="87" t="s">
        <v>3957</v>
      </c>
      <c r="C258" s="88" t="s">
        <v>3904</v>
      </c>
      <c r="D258" s="88" t="s">
        <v>3905</v>
      </c>
      <c r="E258" s="88" t="s">
        <v>252</v>
      </c>
      <c r="F258" s="87" t="s">
        <v>3906</v>
      </c>
      <c r="G258" s="89" t="s">
        <v>3907</v>
      </c>
      <c r="H258" s="93" t="s">
        <v>3169</v>
      </c>
      <c r="I258" s="91">
        <v>10</v>
      </c>
      <c r="J258" s="92"/>
      <c r="K258" s="93" t="s">
        <v>3169</v>
      </c>
      <c r="L258" s="91">
        <v>10</v>
      </c>
      <c r="M258" s="96" t="s">
        <v>3169</v>
      </c>
      <c r="N258" s="95"/>
      <c r="O258" s="22" t="s">
        <v>3591</v>
      </c>
      <c r="P258" s="22">
        <f>COUNTIF($O$4:O258,"茨木市")</f>
        <v>54</v>
      </c>
    </row>
    <row r="259" spans="1:18" s="72" customFormat="1" ht="30" customHeight="1" x14ac:dyDescent="0.2">
      <c r="A259" s="86" t="s">
        <v>4063</v>
      </c>
      <c r="B259" s="87" t="s">
        <v>4064</v>
      </c>
      <c r="C259" s="88" t="s">
        <v>3592</v>
      </c>
      <c r="D259" s="88" t="s">
        <v>4067</v>
      </c>
      <c r="E259" s="88" t="s">
        <v>252</v>
      </c>
      <c r="F259" s="87" t="s">
        <v>4065</v>
      </c>
      <c r="G259" s="89" t="s">
        <v>4066</v>
      </c>
      <c r="H259" s="93" t="s">
        <v>3169</v>
      </c>
      <c r="I259" s="91">
        <v>10</v>
      </c>
      <c r="J259" s="92"/>
      <c r="K259" s="93" t="s">
        <v>3169</v>
      </c>
      <c r="L259" s="91">
        <v>10</v>
      </c>
      <c r="M259" s="96"/>
      <c r="N259" s="95"/>
      <c r="O259" s="22" t="s">
        <v>3591</v>
      </c>
      <c r="P259" s="22">
        <f>COUNTIF($O$4:O259,"茨木市")</f>
        <v>55</v>
      </c>
    </row>
    <row r="260" spans="1:18" s="72" customFormat="1" ht="30" customHeight="1" x14ac:dyDescent="0.2">
      <c r="A260" s="86" t="s">
        <v>4094</v>
      </c>
      <c r="B260" s="87" t="s">
        <v>4093</v>
      </c>
      <c r="C260" s="88" t="s">
        <v>4097</v>
      </c>
      <c r="D260" s="88" t="s">
        <v>4098</v>
      </c>
      <c r="E260" s="88" t="s">
        <v>4099</v>
      </c>
      <c r="F260" s="87" t="s">
        <v>4095</v>
      </c>
      <c r="G260" s="89" t="s">
        <v>4096</v>
      </c>
      <c r="H260" s="93"/>
      <c r="I260" s="91"/>
      <c r="J260" s="92"/>
      <c r="K260" s="93" t="s">
        <v>3169</v>
      </c>
      <c r="L260" s="91">
        <v>10</v>
      </c>
      <c r="M260" s="96"/>
      <c r="N260" s="95"/>
      <c r="O260" s="22" t="s">
        <v>3591</v>
      </c>
      <c r="P260" s="22">
        <f>COUNTIF($O$4:O260,"茨木市")</f>
        <v>56</v>
      </c>
    </row>
    <row r="261" spans="1:18" s="72" customFormat="1" ht="30" customHeight="1" x14ac:dyDescent="0.2">
      <c r="A261" s="86" t="s">
        <v>4122</v>
      </c>
      <c r="B261" s="87" t="s">
        <v>4123</v>
      </c>
      <c r="C261" s="88" t="s">
        <v>4126</v>
      </c>
      <c r="D261" s="88" t="s">
        <v>4127</v>
      </c>
      <c r="E261" s="88" t="s">
        <v>4128</v>
      </c>
      <c r="F261" s="87" t="s">
        <v>4124</v>
      </c>
      <c r="G261" s="89" t="s">
        <v>4125</v>
      </c>
      <c r="H261" s="93" t="s">
        <v>3169</v>
      </c>
      <c r="I261" s="91">
        <v>10</v>
      </c>
      <c r="J261" s="92"/>
      <c r="K261" s="93" t="s">
        <v>3169</v>
      </c>
      <c r="L261" s="91">
        <v>10</v>
      </c>
      <c r="M261" s="96"/>
      <c r="N261" s="95"/>
      <c r="O261" s="22" t="s">
        <v>3591</v>
      </c>
      <c r="P261" s="22">
        <f>COUNTIF($O$4:O261,"茨木市")</f>
        <v>57</v>
      </c>
    </row>
    <row r="262" spans="1:18" s="72" customFormat="1" ht="30" customHeight="1" x14ac:dyDescent="0.2">
      <c r="A262" s="86" t="s">
        <v>4329</v>
      </c>
      <c r="B262" s="87" t="s">
        <v>4328</v>
      </c>
      <c r="C262" s="88" t="s">
        <v>4332</v>
      </c>
      <c r="D262" s="88" t="s">
        <v>4333</v>
      </c>
      <c r="E262" s="88" t="s">
        <v>2470</v>
      </c>
      <c r="F262" s="87" t="s">
        <v>4330</v>
      </c>
      <c r="G262" s="89" t="s">
        <v>4331</v>
      </c>
      <c r="H262" s="93" t="s">
        <v>3166</v>
      </c>
      <c r="I262" s="91">
        <v>10</v>
      </c>
      <c r="J262" s="92"/>
      <c r="K262" s="93" t="s">
        <v>3166</v>
      </c>
      <c r="L262" s="91">
        <v>10</v>
      </c>
      <c r="M262" s="96"/>
      <c r="N262" s="95"/>
      <c r="O262" s="22" t="s">
        <v>3591</v>
      </c>
      <c r="P262" s="22">
        <f>COUNTIF($O$4:O262,"茨木市")</f>
        <v>58</v>
      </c>
    </row>
    <row r="263" spans="1:18" s="72" customFormat="1" ht="30" customHeight="1" x14ac:dyDescent="0.2">
      <c r="A263" s="86" t="s">
        <v>4405</v>
      </c>
      <c r="B263" s="87" t="s">
        <v>4406</v>
      </c>
      <c r="C263" s="88" t="s">
        <v>4408</v>
      </c>
      <c r="D263" s="88" t="s">
        <v>2111</v>
      </c>
      <c r="E263" s="88" t="s">
        <v>1881</v>
      </c>
      <c r="F263" s="87" t="s">
        <v>4407</v>
      </c>
      <c r="G263" s="89" t="s">
        <v>3354</v>
      </c>
      <c r="H263" s="93" t="s">
        <v>3166</v>
      </c>
      <c r="I263" s="91">
        <v>10</v>
      </c>
      <c r="J263" s="92"/>
      <c r="K263" s="93" t="s">
        <v>3166</v>
      </c>
      <c r="L263" s="91">
        <v>10</v>
      </c>
      <c r="M263" s="96"/>
      <c r="N263" s="95"/>
      <c r="O263" s="22" t="s">
        <v>3591</v>
      </c>
      <c r="P263" s="22">
        <f>COUNTIF($O$4:O263,"茨木市")</f>
        <v>59</v>
      </c>
    </row>
    <row r="264" spans="1:18" s="72" customFormat="1" ht="30" customHeight="1" x14ac:dyDescent="0.2">
      <c r="A264" s="86" t="s">
        <v>4400</v>
      </c>
      <c r="B264" s="87" t="s">
        <v>4398</v>
      </c>
      <c r="C264" s="88" t="s">
        <v>4403</v>
      </c>
      <c r="D264" s="88" t="s">
        <v>4404</v>
      </c>
      <c r="E264" s="88" t="s">
        <v>4402</v>
      </c>
      <c r="F264" s="87" t="s">
        <v>4401</v>
      </c>
      <c r="G264" s="89" t="s">
        <v>4399</v>
      </c>
      <c r="H264" s="93" t="s">
        <v>3166</v>
      </c>
      <c r="I264" s="91">
        <v>10</v>
      </c>
      <c r="J264" s="92"/>
      <c r="K264" s="93" t="s">
        <v>3166</v>
      </c>
      <c r="L264" s="91">
        <v>10</v>
      </c>
      <c r="M264" s="96"/>
      <c r="N264" s="95"/>
      <c r="O264" s="22" t="s">
        <v>3591</v>
      </c>
      <c r="P264" s="22">
        <f>COUNTIF($O$4:O264,"茨木市")</f>
        <v>60</v>
      </c>
    </row>
    <row r="265" spans="1:18" s="72" customFormat="1" ht="30" customHeight="1" x14ac:dyDescent="0.2">
      <c r="A265" s="86" t="s">
        <v>4452</v>
      </c>
      <c r="B265" s="87" t="s">
        <v>2881</v>
      </c>
      <c r="C265" s="88" t="s">
        <v>2955</v>
      </c>
      <c r="D265" s="88" t="s">
        <v>2955</v>
      </c>
      <c r="E265" s="88" t="s">
        <v>1132</v>
      </c>
      <c r="F265" s="87" t="s">
        <v>4453</v>
      </c>
      <c r="G265" s="89" t="s">
        <v>4454</v>
      </c>
      <c r="H265" s="93" t="s">
        <v>3166</v>
      </c>
      <c r="I265" s="91">
        <v>10</v>
      </c>
      <c r="J265" s="92"/>
      <c r="K265" s="93" t="s">
        <v>3166</v>
      </c>
      <c r="L265" s="91">
        <v>10</v>
      </c>
      <c r="M265" s="96"/>
      <c r="N265" s="95"/>
      <c r="O265" s="22" t="s">
        <v>7</v>
      </c>
      <c r="P265" s="22">
        <f>COUNTIF($O$4:O265,"茨木市")</f>
        <v>61</v>
      </c>
    </row>
    <row r="266" spans="1:18" s="72" customFormat="1" ht="30" customHeight="1" x14ac:dyDescent="0.2">
      <c r="A266" s="86" t="s">
        <v>4534</v>
      </c>
      <c r="B266" s="87" t="s">
        <v>4533</v>
      </c>
      <c r="C266" s="88" t="s">
        <v>4536</v>
      </c>
      <c r="D266" s="88" t="s">
        <v>4537</v>
      </c>
      <c r="E266" s="88" t="s">
        <v>231</v>
      </c>
      <c r="F266" s="87" t="s">
        <v>4535</v>
      </c>
      <c r="G266" s="89" t="s">
        <v>2459</v>
      </c>
      <c r="H266" s="93" t="s">
        <v>3166</v>
      </c>
      <c r="I266" s="91">
        <v>10</v>
      </c>
      <c r="J266" s="92"/>
      <c r="K266" s="93" t="s">
        <v>3166</v>
      </c>
      <c r="L266" s="91">
        <v>10</v>
      </c>
      <c r="M266" s="96"/>
      <c r="N266" s="95"/>
      <c r="O266" s="22" t="s">
        <v>7</v>
      </c>
      <c r="P266" s="22">
        <f>COUNTIF($O$4:O266,"茨木市")</f>
        <v>62</v>
      </c>
    </row>
    <row r="267" spans="1:18" s="72" customFormat="1" ht="30" customHeight="1" x14ac:dyDescent="0.2">
      <c r="A267" s="86" t="s">
        <v>4612</v>
      </c>
      <c r="B267" s="87" t="s">
        <v>10</v>
      </c>
      <c r="C267" s="88" t="s">
        <v>4613</v>
      </c>
      <c r="D267" s="88" t="s">
        <v>2111</v>
      </c>
      <c r="E267" s="88" t="s">
        <v>252</v>
      </c>
      <c r="F267" s="87" t="s">
        <v>4611</v>
      </c>
      <c r="G267" s="89" t="s">
        <v>4610</v>
      </c>
      <c r="H267" s="93" t="s">
        <v>3166</v>
      </c>
      <c r="I267" s="91">
        <v>10</v>
      </c>
      <c r="J267" s="92"/>
      <c r="K267" s="93" t="s">
        <v>3166</v>
      </c>
      <c r="L267" s="91">
        <v>10</v>
      </c>
      <c r="M267" s="96"/>
      <c r="N267" s="95"/>
      <c r="O267" s="22" t="s">
        <v>7</v>
      </c>
      <c r="P267" s="22">
        <f>COUNTIF($O$4:O267,"茨木市")</f>
        <v>63</v>
      </c>
    </row>
    <row r="268" spans="1:18" s="72" customFormat="1" ht="30" customHeight="1" x14ac:dyDescent="0.2">
      <c r="A268" s="86">
        <v>2754220933</v>
      </c>
      <c r="B268" s="87" t="s">
        <v>4828</v>
      </c>
      <c r="C268" s="88" t="s">
        <v>4836</v>
      </c>
      <c r="D268" s="88" t="s">
        <v>4837</v>
      </c>
      <c r="E268" s="88" t="s">
        <v>4838</v>
      </c>
      <c r="F268" s="87" t="s">
        <v>4829</v>
      </c>
      <c r="G268" s="89" t="s">
        <v>4830</v>
      </c>
      <c r="H268" s="93" t="s">
        <v>3166</v>
      </c>
      <c r="I268" s="91">
        <v>10</v>
      </c>
      <c r="J268" s="92"/>
      <c r="K268" s="93" t="s">
        <v>3166</v>
      </c>
      <c r="L268" s="91">
        <v>10</v>
      </c>
      <c r="M268" s="96"/>
      <c r="N268" s="95"/>
      <c r="O268" s="22" t="s">
        <v>7</v>
      </c>
      <c r="P268" s="22">
        <f>COUNTIF($O$4:O268,"茨木市")</f>
        <v>64</v>
      </c>
    </row>
    <row r="269" spans="1:18" ht="30" customHeight="1" x14ac:dyDescent="0.2">
      <c r="A269" s="86">
        <v>2754520027</v>
      </c>
      <c r="B269" s="87" t="s">
        <v>1169</v>
      </c>
      <c r="C269" s="88" t="s">
        <v>1468</v>
      </c>
      <c r="D269" s="88" t="s">
        <v>1469</v>
      </c>
      <c r="E269" s="88" t="s">
        <v>745</v>
      </c>
      <c r="F269" s="87" t="s">
        <v>1470</v>
      </c>
      <c r="G269" s="89" t="s">
        <v>1625</v>
      </c>
      <c r="H269" s="93" t="s">
        <v>3166</v>
      </c>
      <c r="I269" s="91">
        <v>10</v>
      </c>
      <c r="J269" s="92"/>
      <c r="K269" s="93" t="s">
        <v>3166</v>
      </c>
      <c r="L269" s="91">
        <v>10</v>
      </c>
      <c r="M269" s="96"/>
      <c r="N269" s="95"/>
      <c r="O269" s="22" t="str">
        <f t="shared" si="31"/>
        <v>泉佐野市</v>
      </c>
      <c r="P269" s="22">
        <f>COUNTIF($O$4:O269,"泉佐野市")</f>
        <v>1</v>
      </c>
      <c r="Q269" s="72"/>
      <c r="R269" s="72"/>
    </row>
    <row r="270" spans="1:18" ht="30" customHeight="1" x14ac:dyDescent="0.2">
      <c r="A270" s="86">
        <v>2754520068</v>
      </c>
      <c r="B270" s="97" t="s">
        <v>365</v>
      </c>
      <c r="C270" s="88" t="s">
        <v>381</v>
      </c>
      <c r="D270" s="88" t="s">
        <v>382</v>
      </c>
      <c r="E270" s="88" t="s">
        <v>383</v>
      </c>
      <c r="F270" s="87" t="s">
        <v>384</v>
      </c>
      <c r="G270" s="89" t="s">
        <v>366</v>
      </c>
      <c r="H270" s="93" t="s">
        <v>3166</v>
      </c>
      <c r="I270" s="91">
        <v>10</v>
      </c>
      <c r="J270" s="92"/>
      <c r="K270" s="93" t="s">
        <v>3166</v>
      </c>
      <c r="L270" s="91">
        <v>10</v>
      </c>
      <c r="M270" s="96"/>
      <c r="N270" s="95"/>
      <c r="O270" s="22" t="str">
        <f t="shared" si="31"/>
        <v>泉佐野市</v>
      </c>
      <c r="P270" s="22">
        <f>COUNTIF($O$4:O270,"泉佐野市")</f>
        <v>2</v>
      </c>
      <c r="Q270" s="72"/>
      <c r="R270" s="72"/>
    </row>
    <row r="271" spans="1:18" ht="30" customHeight="1" x14ac:dyDescent="0.2">
      <c r="A271" s="86">
        <v>2754520076</v>
      </c>
      <c r="B271" s="97" t="s">
        <v>367</v>
      </c>
      <c r="C271" s="88" t="s">
        <v>385</v>
      </c>
      <c r="D271" s="88" t="s">
        <v>386</v>
      </c>
      <c r="E271" s="88" t="s">
        <v>387</v>
      </c>
      <c r="F271" s="87" t="s">
        <v>388</v>
      </c>
      <c r="G271" s="89" t="s">
        <v>368</v>
      </c>
      <c r="H271" s="93"/>
      <c r="I271" s="91"/>
      <c r="J271" s="92"/>
      <c r="K271" s="93" t="s">
        <v>3166</v>
      </c>
      <c r="L271" s="91">
        <v>10</v>
      </c>
      <c r="M271" s="96"/>
      <c r="N271" s="95"/>
      <c r="O271" s="22" t="str">
        <f t="shared" si="31"/>
        <v>泉佐野市</v>
      </c>
      <c r="P271" s="22">
        <f>COUNTIF($O$4:O271,"泉佐野市")</f>
        <v>3</v>
      </c>
      <c r="Q271" s="72"/>
      <c r="R271" s="72"/>
    </row>
    <row r="272" spans="1:18" ht="30" customHeight="1" x14ac:dyDescent="0.2">
      <c r="A272" s="86">
        <v>2754520134</v>
      </c>
      <c r="B272" s="97" t="s">
        <v>576</v>
      </c>
      <c r="C272" s="88" t="s">
        <v>1381</v>
      </c>
      <c r="D272" s="88" t="s">
        <v>1382</v>
      </c>
      <c r="E272" s="88" t="s">
        <v>1383</v>
      </c>
      <c r="F272" s="87" t="s">
        <v>1384</v>
      </c>
      <c r="G272" s="89" t="s">
        <v>577</v>
      </c>
      <c r="H272" s="93" t="s">
        <v>3166</v>
      </c>
      <c r="I272" s="91">
        <v>10</v>
      </c>
      <c r="J272" s="92"/>
      <c r="K272" s="93" t="s">
        <v>3166</v>
      </c>
      <c r="L272" s="91">
        <v>10</v>
      </c>
      <c r="M272" s="96"/>
      <c r="N272" s="95"/>
      <c r="O272" s="22" t="str">
        <f t="shared" si="31"/>
        <v>泉佐野市</v>
      </c>
      <c r="P272" s="22">
        <f>COUNTIF($O$4:O272,"泉佐野市")</f>
        <v>4</v>
      </c>
      <c r="Q272" s="72"/>
      <c r="R272" s="72"/>
    </row>
    <row r="273" spans="1:18" ht="30" customHeight="1" x14ac:dyDescent="0.2">
      <c r="A273" s="86">
        <v>2754520142</v>
      </c>
      <c r="B273" s="97" t="s">
        <v>639</v>
      </c>
      <c r="C273" s="88" t="s">
        <v>3070</v>
      </c>
      <c r="D273" s="88" t="s">
        <v>3070</v>
      </c>
      <c r="E273" s="88" t="s">
        <v>640</v>
      </c>
      <c r="F273" s="87" t="s">
        <v>641</v>
      </c>
      <c r="G273" s="89" t="s">
        <v>642</v>
      </c>
      <c r="H273" s="93" t="s">
        <v>3166</v>
      </c>
      <c r="I273" s="91">
        <v>10</v>
      </c>
      <c r="J273" s="92"/>
      <c r="K273" s="93" t="s">
        <v>3166</v>
      </c>
      <c r="L273" s="91">
        <v>10</v>
      </c>
      <c r="M273" s="96"/>
      <c r="N273" s="95"/>
      <c r="O273" s="22" t="str">
        <f t="shared" si="31"/>
        <v>泉佐野市</v>
      </c>
      <c r="P273" s="22">
        <f>COUNTIF($O$4:O273,"泉佐野市")</f>
        <v>5</v>
      </c>
      <c r="Q273" s="72"/>
    </row>
    <row r="274" spans="1:18" ht="30" customHeight="1" x14ac:dyDescent="0.2">
      <c r="A274" s="86">
        <v>2754520175</v>
      </c>
      <c r="B274" s="97" t="s">
        <v>846</v>
      </c>
      <c r="C274" s="88" t="s">
        <v>847</v>
      </c>
      <c r="D274" s="88" t="s">
        <v>848</v>
      </c>
      <c r="E274" s="88" t="s">
        <v>849</v>
      </c>
      <c r="F274" s="87" t="s">
        <v>850</v>
      </c>
      <c r="G274" s="89" t="s">
        <v>851</v>
      </c>
      <c r="H274" s="93"/>
      <c r="I274" s="91"/>
      <c r="J274" s="92"/>
      <c r="K274" s="93" t="s">
        <v>3166</v>
      </c>
      <c r="L274" s="91">
        <v>10</v>
      </c>
      <c r="M274" s="96"/>
      <c r="N274" s="95"/>
      <c r="O274" s="22" t="str">
        <f t="shared" si="31"/>
        <v>泉佐野市</v>
      </c>
      <c r="P274" s="22">
        <f>COUNTIF($O$4:O274,"泉佐野市")</f>
        <v>6</v>
      </c>
      <c r="Q274" s="72"/>
    </row>
    <row r="275" spans="1:18" ht="30" customHeight="1" x14ac:dyDescent="0.2">
      <c r="A275" s="86">
        <v>2754520183</v>
      </c>
      <c r="B275" s="97" t="s">
        <v>862</v>
      </c>
      <c r="C275" s="88" t="s">
        <v>871</v>
      </c>
      <c r="D275" s="88" t="s">
        <v>872</v>
      </c>
      <c r="E275" s="88" t="s">
        <v>873</v>
      </c>
      <c r="F275" s="87" t="s">
        <v>861</v>
      </c>
      <c r="G275" s="89" t="s">
        <v>863</v>
      </c>
      <c r="H275" s="93"/>
      <c r="I275" s="91"/>
      <c r="J275" s="92"/>
      <c r="K275" s="93" t="s">
        <v>3166</v>
      </c>
      <c r="L275" s="91">
        <v>10</v>
      </c>
      <c r="M275" s="96"/>
      <c r="N275" s="95"/>
      <c r="O275" s="22" t="str">
        <f t="shared" si="31"/>
        <v>泉佐野市</v>
      </c>
      <c r="P275" s="22">
        <f>COUNTIF($O$4:O275,"泉佐野市")</f>
        <v>7</v>
      </c>
      <c r="Q275" s="72"/>
    </row>
    <row r="276" spans="1:18" ht="30" customHeight="1" x14ac:dyDescent="0.2">
      <c r="A276" s="86">
        <v>2754520191</v>
      </c>
      <c r="B276" s="97" t="s">
        <v>883</v>
      </c>
      <c r="C276" s="88" t="s">
        <v>896</v>
      </c>
      <c r="D276" s="88" t="s">
        <v>896</v>
      </c>
      <c r="E276" s="88" t="s">
        <v>3128</v>
      </c>
      <c r="F276" s="87" t="s">
        <v>3129</v>
      </c>
      <c r="G276" s="89" t="s">
        <v>884</v>
      </c>
      <c r="H276" s="93"/>
      <c r="I276" s="91"/>
      <c r="J276" s="92"/>
      <c r="K276" s="93" t="s">
        <v>3166</v>
      </c>
      <c r="L276" s="91">
        <v>10</v>
      </c>
      <c r="M276" s="96"/>
      <c r="N276" s="95"/>
      <c r="O276" s="22" t="str">
        <f t="shared" si="31"/>
        <v>泉佐野市</v>
      </c>
      <c r="P276" s="22">
        <f>COUNTIF($O$4:O276,"泉佐野市")</f>
        <v>8</v>
      </c>
    </row>
    <row r="277" spans="1:18" ht="30" customHeight="1" x14ac:dyDescent="0.2">
      <c r="A277" s="86">
        <v>2754520225</v>
      </c>
      <c r="B277" s="97" t="s">
        <v>4688</v>
      </c>
      <c r="C277" s="88" t="s">
        <v>1806</v>
      </c>
      <c r="D277" s="88" t="s">
        <v>1807</v>
      </c>
      <c r="E277" s="88" t="s">
        <v>1805</v>
      </c>
      <c r="F277" s="87" t="s">
        <v>1808</v>
      </c>
      <c r="G277" s="89" t="s">
        <v>1200</v>
      </c>
      <c r="H277" s="93" t="s">
        <v>3166</v>
      </c>
      <c r="I277" s="91">
        <v>10</v>
      </c>
      <c r="J277" s="92"/>
      <c r="K277" s="93" t="s">
        <v>3166</v>
      </c>
      <c r="L277" s="91">
        <v>10</v>
      </c>
      <c r="M277" s="96"/>
      <c r="N277" s="95"/>
      <c r="O277" s="22" t="str">
        <f t="shared" si="31"/>
        <v>泉佐野市</v>
      </c>
      <c r="P277" s="22">
        <f>COUNTIF($O$4:O277,"泉佐野市")</f>
        <v>9</v>
      </c>
    </row>
    <row r="278" spans="1:18" ht="30" customHeight="1" x14ac:dyDescent="0.2">
      <c r="A278" s="86">
        <v>2754520233</v>
      </c>
      <c r="B278" s="97" t="s">
        <v>1392</v>
      </c>
      <c r="C278" s="88" t="s">
        <v>1410</v>
      </c>
      <c r="D278" s="88" t="s">
        <v>1411</v>
      </c>
      <c r="E278" s="88" t="s">
        <v>1276</v>
      </c>
      <c r="F278" s="87" t="s">
        <v>1395</v>
      </c>
      <c r="G278" s="89" t="s">
        <v>1393</v>
      </c>
      <c r="H278" s="93" t="s">
        <v>3166</v>
      </c>
      <c r="I278" s="91">
        <v>10</v>
      </c>
      <c r="J278" s="92"/>
      <c r="K278" s="93" t="s">
        <v>3166</v>
      </c>
      <c r="L278" s="91">
        <v>10</v>
      </c>
      <c r="M278" s="96" t="s">
        <v>3166</v>
      </c>
      <c r="N278" s="95"/>
      <c r="O278" s="22" t="str">
        <f t="shared" si="31"/>
        <v>泉佐野市</v>
      </c>
      <c r="P278" s="22">
        <f>COUNTIF($O$4:O278,"泉佐野市")</f>
        <v>10</v>
      </c>
    </row>
    <row r="279" spans="1:18" ht="30" customHeight="1" x14ac:dyDescent="0.2">
      <c r="A279" s="86">
        <v>2754520258</v>
      </c>
      <c r="B279" s="97" t="s">
        <v>3408</v>
      </c>
      <c r="C279" s="88" t="s">
        <v>3441</v>
      </c>
      <c r="D279" s="88" t="s">
        <v>1807</v>
      </c>
      <c r="E279" s="88" t="s">
        <v>383</v>
      </c>
      <c r="F279" s="87" t="s">
        <v>3409</v>
      </c>
      <c r="G279" s="89" t="s">
        <v>1518</v>
      </c>
      <c r="H279" s="93" t="s">
        <v>3166</v>
      </c>
      <c r="I279" s="91">
        <v>10</v>
      </c>
      <c r="J279" s="92"/>
      <c r="K279" s="93" t="s">
        <v>3166</v>
      </c>
      <c r="L279" s="91">
        <v>10</v>
      </c>
      <c r="M279" s="96"/>
      <c r="N279" s="95"/>
      <c r="O279" s="22" t="str">
        <f t="shared" si="31"/>
        <v>泉佐野市</v>
      </c>
      <c r="P279" s="22">
        <f>COUNTIF($O$4:O279,"泉佐野市")</f>
        <v>11</v>
      </c>
    </row>
    <row r="280" spans="1:18" ht="30" customHeight="1" x14ac:dyDescent="0.2">
      <c r="A280" s="86">
        <v>2754520282</v>
      </c>
      <c r="B280" s="97" t="s">
        <v>1685</v>
      </c>
      <c r="C280" s="88" t="s">
        <v>1695</v>
      </c>
      <c r="D280" s="88" t="s">
        <v>1696</v>
      </c>
      <c r="E280" s="88" t="s">
        <v>1694</v>
      </c>
      <c r="F280" s="87" t="s">
        <v>1693</v>
      </c>
      <c r="G280" s="89" t="s">
        <v>1686</v>
      </c>
      <c r="H280" s="93" t="s">
        <v>3166</v>
      </c>
      <c r="I280" s="91">
        <v>10</v>
      </c>
      <c r="J280" s="92"/>
      <c r="K280" s="93" t="s">
        <v>3166</v>
      </c>
      <c r="L280" s="91">
        <v>10</v>
      </c>
      <c r="M280" s="96"/>
      <c r="N280" s="95"/>
      <c r="O280" s="22" t="str">
        <f t="shared" si="31"/>
        <v>泉佐野市</v>
      </c>
      <c r="P280" s="22">
        <f>COUNTIF($O$4:O280,"泉佐野市")</f>
        <v>12</v>
      </c>
    </row>
    <row r="281" spans="1:18" ht="30" customHeight="1" x14ac:dyDescent="0.2">
      <c r="A281" s="86">
        <v>2754520316</v>
      </c>
      <c r="B281" s="97" t="s">
        <v>2314</v>
      </c>
      <c r="C281" s="88" t="s">
        <v>2315</v>
      </c>
      <c r="D281" s="88" t="s">
        <v>2316</v>
      </c>
      <c r="E281" s="88" t="s">
        <v>2317</v>
      </c>
      <c r="F281" s="87" t="s">
        <v>2318</v>
      </c>
      <c r="G281" s="89" t="s">
        <v>2319</v>
      </c>
      <c r="H281" s="93" t="s">
        <v>3166</v>
      </c>
      <c r="I281" s="91">
        <v>10</v>
      </c>
      <c r="J281" s="92"/>
      <c r="K281" s="93" t="s">
        <v>3166</v>
      </c>
      <c r="L281" s="91">
        <v>10</v>
      </c>
      <c r="M281" s="96"/>
      <c r="N281" s="95"/>
      <c r="O281" s="22" t="str">
        <f t="shared" ref="O281:O370" si="45">IF(ISERROR(FIND("群",F281))=FALSE,LEFT(F281,FIND("群",F281)),IF(ISERROR(FIND("市",F281))=FALSE,LEFT(F281,FIND("市",F281)),IF(ISERROR(FIND("町",F281))=FALSE,LEFT(F281,FIND("町",F281)),IF(ISERROR(FIND("村",F281))=FALSE,LEFT(F281,FIND("村",F281))))))</f>
        <v>泉佐野市</v>
      </c>
      <c r="P281" s="22">
        <f>COUNTIF($O$4:O281,"泉佐野市")</f>
        <v>13</v>
      </c>
    </row>
    <row r="282" spans="1:18" ht="30" customHeight="1" x14ac:dyDescent="0.2">
      <c r="A282" s="86">
        <v>2754520324</v>
      </c>
      <c r="B282" s="97" t="s">
        <v>2630</v>
      </c>
      <c r="C282" s="88" t="s">
        <v>2652</v>
      </c>
      <c r="D282" s="88" t="s">
        <v>2653</v>
      </c>
      <c r="E282" s="88" t="s">
        <v>2654</v>
      </c>
      <c r="F282" s="87" t="s">
        <v>2631</v>
      </c>
      <c r="G282" s="89" t="s">
        <v>2632</v>
      </c>
      <c r="H282" s="93" t="s">
        <v>3167</v>
      </c>
      <c r="I282" s="91">
        <v>15</v>
      </c>
      <c r="J282" s="92"/>
      <c r="K282" s="93" t="s">
        <v>3167</v>
      </c>
      <c r="L282" s="91">
        <v>15</v>
      </c>
      <c r="M282" s="96"/>
      <c r="N282" s="95"/>
      <c r="O282" s="22" t="str">
        <f t="shared" si="45"/>
        <v>泉佐野市</v>
      </c>
      <c r="P282" s="22">
        <f>COUNTIF($O$4:O282,"泉佐野市")</f>
        <v>14</v>
      </c>
    </row>
    <row r="283" spans="1:18" ht="30" customHeight="1" x14ac:dyDescent="0.2">
      <c r="A283" s="86">
        <v>2754520332</v>
      </c>
      <c r="B283" s="97" t="s">
        <v>1199</v>
      </c>
      <c r="C283" s="88" t="s">
        <v>2687</v>
      </c>
      <c r="D283" s="88" t="s">
        <v>2688</v>
      </c>
      <c r="E283" s="88" t="s">
        <v>2689</v>
      </c>
      <c r="F283" s="87" t="s">
        <v>3440</v>
      </c>
      <c r="G283" s="89" t="s">
        <v>2669</v>
      </c>
      <c r="H283" s="93" t="s">
        <v>3166</v>
      </c>
      <c r="I283" s="91">
        <v>10</v>
      </c>
      <c r="J283" s="92"/>
      <c r="K283" s="93" t="s">
        <v>3166</v>
      </c>
      <c r="L283" s="91">
        <v>10</v>
      </c>
      <c r="M283" s="96"/>
      <c r="N283" s="95"/>
      <c r="O283" s="22" t="str">
        <f t="shared" ref="O283:O284" si="46">IF(ISERROR(FIND("群",F283))=FALSE,LEFT(F283,FIND("群",F283)),IF(ISERROR(FIND("市",F283))=FALSE,LEFT(F283,FIND("市",F283)),IF(ISERROR(FIND("町",F283))=FALSE,LEFT(F283,FIND("町",F283)),IF(ISERROR(FIND("村",F283))=FALSE,LEFT(F283,FIND("村",F283))))))</f>
        <v>泉佐野市</v>
      </c>
      <c r="P283" s="22">
        <f>COUNTIF($O$4:O283,"泉佐野市")</f>
        <v>15</v>
      </c>
    </row>
    <row r="284" spans="1:18" ht="30" customHeight="1" x14ac:dyDescent="0.2">
      <c r="A284" s="86">
        <v>2754520340</v>
      </c>
      <c r="B284" s="97" t="s">
        <v>2704</v>
      </c>
      <c r="C284" s="88" t="s">
        <v>2735</v>
      </c>
      <c r="D284" s="88" t="s">
        <v>2736</v>
      </c>
      <c r="E284" s="88" t="s">
        <v>2737</v>
      </c>
      <c r="F284" s="87" t="s">
        <v>2705</v>
      </c>
      <c r="G284" s="89" t="s">
        <v>2706</v>
      </c>
      <c r="H284" s="93"/>
      <c r="I284" s="91"/>
      <c r="J284" s="92"/>
      <c r="K284" s="93" t="s">
        <v>3166</v>
      </c>
      <c r="L284" s="91">
        <v>10</v>
      </c>
      <c r="M284" s="96"/>
      <c r="N284" s="95"/>
      <c r="O284" s="22" t="str">
        <f t="shared" si="46"/>
        <v>泉佐野市</v>
      </c>
      <c r="P284" s="22">
        <f>COUNTIF($O$4:O284,"泉佐野市")</f>
        <v>16</v>
      </c>
    </row>
    <row r="285" spans="1:18" ht="30" customHeight="1" x14ac:dyDescent="0.2">
      <c r="A285" s="86">
        <v>2754520357</v>
      </c>
      <c r="B285" s="97" t="s">
        <v>2804</v>
      </c>
      <c r="C285" s="88" t="s">
        <v>2825</v>
      </c>
      <c r="D285" s="88" t="s">
        <v>2826</v>
      </c>
      <c r="E285" s="88" t="s">
        <v>2827</v>
      </c>
      <c r="F285" s="87" t="s">
        <v>2809</v>
      </c>
      <c r="G285" s="89" t="s">
        <v>2810</v>
      </c>
      <c r="H285" s="93" t="s">
        <v>3166</v>
      </c>
      <c r="I285" s="91">
        <v>10</v>
      </c>
      <c r="J285" s="92"/>
      <c r="K285" s="93" t="s">
        <v>3166</v>
      </c>
      <c r="L285" s="91">
        <v>10</v>
      </c>
      <c r="M285" s="96"/>
      <c r="N285" s="95"/>
      <c r="O285" s="22" t="str">
        <f t="shared" ref="O285:O286" si="47">IF(ISERROR(FIND("群",F285))=FALSE,LEFT(F285,FIND("群",F285)),IF(ISERROR(FIND("市",F285))=FALSE,LEFT(F285,FIND("市",F285)),IF(ISERROR(FIND("町",F285))=FALSE,LEFT(F285,FIND("町",F285)),IF(ISERROR(FIND("村",F285))=FALSE,LEFT(F285,FIND("村",F285))))))</f>
        <v>泉佐野市</v>
      </c>
      <c r="P285" s="22">
        <f>COUNTIF($O$4:O285,"泉佐野市")</f>
        <v>17</v>
      </c>
    </row>
    <row r="286" spans="1:18" ht="30" customHeight="1" x14ac:dyDescent="0.2">
      <c r="A286" s="86" t="s">
        <v>2882</v>
      </c>
      <c r="B286" s="97" t="s">
        <v>2883</v>
      </c>
      <c r="C286" s="88" t="s">
        <v>2956</v>
      </c>
      <c r="D286" s="88" t="s">
        <v>2957</v>
      </c>
      <c r="E286" s="88" t="s">
        <v>2958</v>
      </c>
      <c r="F286" s="87" t="s">
        <v>2884</v>
      </c>
      <c r="G286" s="89" t="s">
        <v>1112</v>
      </c>
      <c r="H286" s="93" t="s">
        <v>3166</v>
      </c>
      <c r="I286" s="91">
        <v>10</v>
      </c>
      <c r="J286" s="92"/>
      <c r="K286" s="93" t="s">
        <v>3166</v>
      </c>
      <c r="L286" s="91">
        <v>10</v>
      </c>
      <c r="M286" s="96"/>
      <c r="N286" s="95"/>
      <c r="O286" s="22" t="str">
        <f t="shared" si="47"/>
        <v>泉佐野市</v>
      </c>
      <c r="P286" s="22">
        <f>COUNTIF($O$4:O286,"泉佐野市")</f>
        <v>18</v>
      </c>
    </row>
    <row r="287" spans="1:18" ht="30" customHeight="1" x14ac:dyDescent="0.2">
      <c r="A287" s="86" t="s">
        <v>4293</v>
      </c>
      <c r="B287" s="97" t="s">
        <v>4291</v>
      </c>
      <c r="C287" s="88" t="s">
        <v>1523</v>
      </c>
      <c r="D287" s="88" t="s">
        <v>1524</v>
      </c>
      <c r="E287" s="88" t="s">
        <v>849</v>
      </c>
      <c r="F287" s="87" t="s">
        <v>4292</v>
      </c>
      <c r="G287" s="89" t="s">
        <v>4289</v>
      </c>
      <c r="H287" s="93"/>
      <c r="I287" s="91"/>
      <c r="J287" s="92"/>
      <c r="K287" s="93" t="s">
        <v>3166</v>
      </c>
      <c r="L287" s="91">
        <v>10</v>
      </c>
      <c r="M287" s="96"/>
      <c r="N287" s="95"/>
      <c r="O287" s="22" t="s">
        <v>4290</v>
      </c>
      <c r="P287" s="22">
        <f>COUNTIF($O$4:O287,"泉佐野市")</f>
        <v>19</v>
      </c>
      <c r="Q287" s="72"/>
      <c r="R287" s="72"/>
    </row>
    <row r="288" spans="1:18" ht="30" customHeight="1" x14ac:dyDescent="0.2">
      <c r="A288" s="86">
        <v>2754520399</v>
      </c>
      <c r="B288" s="97" t="s">
        <v>4796</v>
      </c>
      <c r="C288" s="88" t="s">
        <v>4798</v>
      </c>
      <c r="D288" s="88" t="s">
        <v>4798</v>
      </c>
      <c r="E288" s="88" t="s">
        <v>4799</v>
      </c>
      <c r="F288" s="87" t="s">
        <v>4797</v>
      </c>
      <c r="G288" s="89" t="s">
        <v>4785</v>
      </c>
      <c r="H288" s="93" t="s">
        <v>3166</v>
      </c>
      <c r="I288" s="91">
        <v>10</v>
      </c>
      <c r="J288" s="92"/>
      <c r="K288" s="93" t="s">
        <v>3166</v>
      </c>
      <c r="L288" s="91">
        <v>10</v>
      </c>
      <c r="M288" s="96"/>
      <c r="N288" s="95"/>
      <c r="O288" s="22" t="s">
        <v>4290</v>
      </c>
      <c r="P288" s="22">
        <f>COUNTIF($O$4:O288,"泉佐野市")</f>
        <v>20</v>
      </c>
      <c r="Q288" s="72"/>
      <c r="R288" s="72"/>
    </row>
    <row r="289" spans="1:18" ht="30" customHeight="1" x14ac:dyDescent="0.2">
      <c r="A289" s="86">
        <v>2754520407</v>
      </c>
      <c r="B289" s="97" t="s">
        <v>4800</v>
      </c>
      <c r="C289" s="88" t="s">
        <v>4801</v>
      </c>
      <c r="D289" s="88" t="s">
        <v>4786</v>
      </c>
      <c r="E289" s="88" t="s">
        <v>4802</v>
      </c>
      <c r="F289" s="87" t="s">
        <v>3357</v>
      </c>
      <c r="G289" s="89" t="s">
        <v>4785</v>
      </c>
      <c r="H289" s="93" t="s">
        <v>3166</v>
      </c>
      <c r="I289" s="91">
        <v>10</v>
      </c>
      <c r="J289" s="92"/>
      <c r="K289" s="93" t="s">
        <v>3166</v>
      </c>
      <c r="L289" s="91">
        <v>10</v>
      </c>
      <c r="M289" s="96"/>
      <c r="N289" s="95"/>
      <c r="O289" s="22" t="s">
        <v>4290</v>
      </c>
      <c r="P289" s="22">
        <f>COUNTIF($O$4:O289,"泉佐野市")</f>
        <v>21</v>
      </c>
      <c r="Q289" s="72"/>
      <c r="R289" s="72"/>
    </row>
    <row r="290" spans="1:18" ht="30" customHeight="1" x14ac:dyDescent="0.2">
      <c r="A290" s="99">
        <v>2754920029</v>
      </c>
      <c r="B290" s="87" t="s">
        <v>80</v>
      </c>
      <c r="C290" s="88" t="s">
        <v>41</v>
      </c>
      <c r="D290" s="88" t="s">
        <v>1767</v>
      </c>
      <c r="E290" s="88" t="s">
        <v>81</v>
      </c>
      <c r="F290" s="87" t="s">
        <v>184</v>
      </c>
      <c r="G290" s="89" t="s">
        <v>400</v>
      </c>
      <c r="H290" s="93" t="s">
        <v>3166</v>
      </c>
      <c r="I290" s="91">
        <v>10</v>
      </c>
      <c r="J290" s="92"/>
      <c r="K290" s="93" t="s">
        <v>3166</v>
      </c>
      <c r="L290" s="91">
        <v>10</v>
      </c>
      <c r="M290" s="96"/>
      <c r="N290" s="95"/>
      <c r="O290" s="22" t="str">
        <f t="shared" si="45"/>
        <v>富田林市</v>
      </c>
      <c r="P290" s="22">
        <f>COUNTIF($O$4:O290,"富田林市")</f>
        <v>1</v>
      </c>
    </row>
    <row r="291" spans="1:18" ht="30" customHeight="1" x14ac:dyDescent="0.2">
      <c r="A291" s="86">
        <v>2754920037</v>
      </c>
      <c r="B291" s="87" t="s">
        <v>15</v>
      </c>
      <c r="C291" s="88" t="s">
        <v>42</v>
      </c>
      <c r="D291" s="88" t="s">
        <v>1532</v>
      </c>
      <c r="E291" s="88" t="s">
        <v>82</v>
      </c>
      <c r="F291" s="87" t="s">
        <v>185</v>
      </c>
      <c r="G291" s="89" t="s">
        <v>979</v>
      </c>
      <c r="H291" s="93" t="s">
        <v>142</v>
      </c>
      <c r="I291" s="91">
        <v>5</v>
      </c>
      <c r="J291" s="96" t="s">
        <v>3166</v>
      </c>
      <c r="K291" s="93" t="s">
        <v>142</v>
      </c>
      <c r="L291" s="91">
        <v>5</v>
      </c>
      <c r="M291" s="96" t="s">
        <v>3166</v>
      </c>
      <c r="N291" s="95"/>
      <c r="O291" s="22" t="str">
        <f t="shared" si="45"/>
        <v>富田林市</v>
      </c>
      <c r="P291" s="22">
        <f>COUNTIF($O$4:O291,"富田林市")</f>
        <v>2</v>
      </c>
    </row>
    <row r="292" spans="1:18" ht="30" customHeight="1" x14ac:dyDescent="0.2">
      <c r="A292" s="86">
        <v>2754920078</v>
      </c>
      <c r="B292" s="87" t="s">
        <v>322</v>
      </c>
      <c r="C292" s="88" t="s">
        <v>326</v>
      </c>
      <c r="D292" s="88" t="s">
        <v>327</v>
      </c>
      <c r="E292" s="88" t="s">
        <v>323</v>
      </c>
      <c r="F292" s="87" t="s">
        <v>324</v>
      </c>
      <c r="G292" s="89" t="s">
        <v>325</v>
      </c>
      <c r="H292" s="93"/>
      <c r="I292" s="91"/>
      <c r="J292" s="92"/>
      <c r="K292" s="93" t="s">
        <v>3166</v>
      </c>
      <c r="L292" s="91">
        <v>10</v>
      </c>
      <c r="M292" s="96"/>
      <c r="N292" s="95"/>
      <c r="O292" s="22" t="str">
        <f t="shared" si="45"/>
        <v>富田林市</v>
      </c>
      <c r="P292" s="22">
        <f>COUNTIF($O$4:O292,"富田林市")</f>
        <v>3</v>
      </c>
    </row>
    <row r="293" spans="1:18" ht="30" customHeight="1" x14ac:dyDescent="0.2">
      <c r="A293" s="86">
        <v>2754920110</v>
      </c>
      <c r="B293" s="87" t="s">
        <v>574</v>
      </c>
      <c r="C293" s="88" t="s">
        <v>587</v>
      </c>
      <c r="D293" s="88" t="s">
        <v>588</v>
      </c>
      <c r="E293" s="88" t="s">
        <v>589</v>
      </c>
      <c r="F293" s="87" t="s">
        <v>578</v>
      </c>
      <c r="G293" s="89" t="s">
        <v>575</v>
      </c>
      <c r="H293" s="93"/>
      <c r="I293" s="91"/>
      <c r="J293" s="92"/>
      <c r="K293" s="93" t="s">
        <v>3166</v>
      </c>
      <c r="L293" s="91">
        <v>10</v>
      </c>
      <c r="M293" s="96"/>
      <c r="N293" s="95"/>
      <c r="O293" s="22" t="str">
        <f t="shared" si="45"/>
        <v>富田林市</v>
      </c>
      <c r="P293" s="22">
        <f>COUNTIF($O$4:O293,"富田林市")</f>
        <v>4</v>
      </c>
    </row>
    <row r="294" spans="1:18" ht="30" customHeight="1" x14ac:dyDescent="0.2">
      <c r="A294" s="99">
        <v>2750720019</v>
      </c>
      <c r="B294" s="87" t="s">
        <v>125</v>
      </c>
      <c r="C294" s="88" t="s">
        <v>1768</v>
      </c>
      <c r="D294" s="88" t="s">
        <v>3442</v>
      </c>
      <c r="E294" s="88" t="s">
        <v>1151</v>
      </c>
      <c r="F294" s="87" t="s">
        <v>1150</v>
      </c>
      <c r="G294" s="89" t="s">
        <v>152</v>
      </c>
      <c r="H294" s="93" t="s">
        <v>3166</v>
      </c>
      <c r="I294" s="91">
        <v>10</v>
      </c>
      <c r="J294" s="92"/>
      <c r="K294" s="93" t="s">
        <v>3166</v>
      </c>
      <c r="L294" s="91">
        <v>10</v>
      </c>
      <c r="M294" s="96" t="s">
        <v>3166</v>
      </c>
      <c r="N294" s="104"/>
      <c r="O294" s="22" t="str">
        <f t="shared" si="45"/>
        <v>富田林市</v>
      </c>
      <c r="P294" s="22">
        <f>COUNTIF($O$4:O294,"富田林市")</f>
        <v>5</v>
      </c>
    </row>
    <row r="295" spans="1:18" ht="30" customHeight="1" x14ac:dyDescent="0.2">
      <c r="A295" s="86">
        <v>2754920136</v>
      </c>
      <c r="B295" s="87" t="s">
        <v>885</v>
      </c>
      <c r="C295" s="88" t="s">
        <v>907</v>
      </c>
      <c r="D295" s="88" t="s">
        <v>907</v>
      </c>
      <c r="E295" s="88" t="s">
        <v>908</v>
      </c>
      <c r="F295" s="87" t="s">
        <v>886</v>
      </c>
      <c r="G295" s="89" t="s">
        <v>887</v>
      </c>
      <c r="H295" s="93"/>
      <c r="I295" s="91"/>
      <c r="J295" s="92"/>
      <c r="K295" s="93" t="s">
        <v>3166</v>
      </c>
      <c r="L295" s="91">
        <v>10</v>
      </c>
      <c r="M295" s="96"/>
      <c r="N295" s="95"/>
      <c r="O295" s="22" t="str">
        <f t="shared" si="45"/>
        <v>富田林市</v>
      </c>
      <c r="P295" s="22">
        <f>COUNTIF($O$4:O295,"富田林市")</f>
        <v>6</v>
      </c>
    </row>
    <row r="296" spans="1:18" ht="30" customHeight="1" x14ac:dyDescent="0.2">
      <c r="A296" s="86">
        <v>2754920144</v>
      </c>
      <c r="B296" s="87" t="s">
        <v>2744</v>
      </c>
      <c r="C296" s="88" t="s">
        <v>2745</v>
      </c>
      <c r="D296" s="88" t="s">
        <v>2746</v>
      </c>
      <c r="E296" s="88" t="s">
        <v>2747</v>
      </c>
      <c r="F296" s="87" t="s">
        <v>923</v>
      </c>
      <c r="G296" s="98" t="s">
        <v>2338</v>
      </c>
      <c r="H296" s="93" t="s">
        <v>3166</v>
      </c>
      <c r="I296" s="91">
        <v>10</v>
      </c>
      <c r="J296" s="92"/>
      <c r="K296" s="93" t="s">
        <v>3166</v>
      </c>
      <c r="L296" s="91">
        <v>10</v>
      </c>
      <c r="M296" s="96"/>
      <c r="N296" s="95"/>
      <c r="O296" s="22" t="str">
        <f t="shared" ref="O296" si="48">IF(ISERROR(FIND("群",F296))=FALSE,LEFT(F296,FIND("群",F296)),IF(ISERROR(FIND("市",F296))=FALSE,LEFT(F296,FIND("市",F296)),IF(ISERROR(FIND("町",F296))=FALSE,LEFT(F296,FIND("町",F296)),IF(ISERROR(FIND("村",F296))=FALSE,LEFT(F296,FIND("村",F296))))))</f>
        <v>富田林市</v>
      </c>
      <c r="P296" s="22">
        <f>COUNTIF($O$4:O296,"富田林市")</f>
        <v>7</v>
      </c>
    </row>
    <row r="297" spans="1:18" ht="30" customHeight="1" x14ac:dyDescent="0.2">
      <c r="A297" s="86">
        <v>2754920151</v>
      </c>
      <c r="B297" s="87" t="s">
        <v>1170</v>
      </c>
      <c r="C297" s="88" t="s">
        <v>1034</v>
      </c>
      <c r="D297" s="88" t="s">
        <v>1035</v>
      </c>
      <c r="E297" s="88" t="s">
        <v>1036</v>
      </c>
      <c r="F297" s="87" t="s">
        <v>1037</v>
      </c>
      <c r="G297" s="89" t="s">
        <v>1038</v>
      </c>
      <c r="H297" s="93"/>
      <c r="I297" s="91"/>
      <c r="J297" s="92"/>
      <c r="K297" s="93" t="s">
        <v>3166</v>
      </c>
      <c r="L297" s="91">
        <v>10</v>
      </c>
      <c r="M297" s="96"/>
      <c r="N297" s="95"/>
      <c r="O297" s="22" t="str">
        <f t="shared" si="45"/>
        <v>富田林市</v>
      </c>
      <c r="P297" s="22">
        <f>COUNTIF($O$4:O297,"富田林市")</f>
        <v>8</v>
      </c>
    </row>
    <row r="298" spans="1:18" ht="30" customHeight="1" x14ac:dyDescent="0.2">
      <c r="A298" s="86">
        <v>2754920185</v>
      </c>
      <c r="B298" s="87" t="s">
        <v>1280</v>
      </c>
      <c r="C298" s="88" t="s">
        <v>1287</v>
      </c>
      <c r="D298" s="88" t="s">
        <v>1286</v>
      </c>
      <c r="E298" s="88" t="s">
        <v>1288</v>
      </c>
      <c r="F298" s="87" t="s">
        <v>1769</v>
      </c>
      <c r="G298" s="89" t="s">
        <v>1289</v>
      </c>
      <c r="H298" s="93" t="s">
        <v>3166</v>
      </c>
      <c r="I298" s="91">
        <v>10</v>
      </c>
      <c r="J298" s="92"/>
      <c r="K298" s="93" t="s">
        <v>3166</v>
      </c>
      <c r="L298" s="91">
        <v>10</v>
      </c>
      <c r="M298" s="96"/>
      <c r="N298" s="95"/>
      <c r="O298" s="22" t="str">
        <f t="shared" si="45"/>
        <v>富田林市</v>
      </c>
      <c r="P298" s="22">
        <f>COUNTIF($O$4:O298,"富田林市")</f>
        <v>9</v>
      </c>
    </row>
    <row r="299" spans="1:18" ht="30" customHeight="1" x14ac:dyDescent="0.2">
      <c r="A299" s="86">
        <v>2754920193</v>
      </c>
      <c r="B299" s="87" t="s">
        <v>1325</v>
      </c>
      <c r="C299" s="88" t="s">
        <v>1350</v>
      </c>
      <c r="D299" s="88" t="s">
        <v>1350</v>
      </c>
      <c r="E299" s="88" t="s">
        <v>1351</v>
      </c>
      <c r="F299" s="87" t="s">
        <v>1357</v>
      </c>
      <c r="G299" s="89" t="s">
        <v>1352</v>
      </c>
      <c r="H299" s="93" t="s">
        <v>3166</v>
      </c>
      <c r="I299" s="91">
        <v>10</v>
      </c>
      <c r="J299" s="92"/>
      <c r="K299" s="93" t="s">
        <v>3166</v>
      </c>
      <c r="L299" s="91">
        <v>10</v>
      </c>
      <c r="M299" s="96"/>
      <c r="N299" s="95"/>
      <c r="O299" s="22" t="str">
        <f t="shared" si="45"/>
        <v>富田林市</v>
      </c>
      <c r="P299" s="22">
        <f>COUNTIF($O$4:O299,"富田林市")</f>
        <v>10</v>
      </c>
    </row>
    <row r="300" spans="1:18" ht="30" customHeight="1" x14ac:dyDescent="0.2">
      <c r="A300" s="86">
        <v>2754920201</v>
      </c>
      <c r="B300" s="87" t="s">
        <v>1616</v>
      </c>
      <c r="C300" s="88" t="s">
        <v>1617</v>
      </c>
      <c r="D300" s="88" t="s">
        <v>1618</v>
      </c>
      <c r="E300" s="88" t="s">
        <v>1619</v>
      </c>
      <c r="F300" s="87" t="s">
        <v>1620</v>
      </c>
      <c r="G300" s="89" t="s">
        <v>1038</v>
      </c>
      <c r="H300" s="93" t="s">
        <v>3166</v>
      </c>
      <c r="I300" s="91">
        <v>10</v>
      </c>
      <c r="J300" s="92"/>
      <c r="K300" s="93" t="s">
        <v>3166</v>
      </c>
      <c r="L300" s="91">
        <v>10</v>
      </c>
      <c r="M300" s="96"/>
      <c r="N300" s="95"/>
      <c r="O300" s="22" t="str">
        <f t="shared" si="45"/>
        <v>富田林市</v>
      </c>
      <c r="P300" s="22">
        <f>COUNTIF($O$4:O300,"富田林市")</f>
        <v>11</v>
      </c>
    </row>
    <row r="301" spans="1:18" ht="30" customHeight="1" x14ac:dyDescent="0.2">
      <c r="A301" s="86">
        <v>2754920219</v>
      </c>
      <c r="B301" s="87" t="s">
        <v>1683</v>
      </c>
      <c r="C301" s="88" t="s">
        <v>783</v>
      </c>
      <c r="D301" s="88" t="s">
        <v>784</v>
      </c>
      <c r="E301" s="88" t="s">
        <v>782</v>
      </c>
      <c r="F301" s="87" t="s">
        <v>4254</v>
      </c>
      <c r="G301" s="89" t="s">
        <v>1684</v>
      </c>
      <c r="H301" s="93" t="s">
        <v>3166</v>
      </c>
      <c r="I301" s="91">
        <v>10</v>
      </c>
      <c r="J301" s="92"/>
      <c r="K301" s="93" t="s">
        <v>3166</v>
      </c>
      <c r="L301" s="91">
        <v>10</v>
      </c>
      <c r="M301" s="96"/>
      <c r="N301" s="95"/>
      <c r="O301" s="22" t="str">
        <f t="shared" si="45"/>
        <v>富田林市</v>
      </c>
      <c r="P301" s="22">
        <f>COUNTIF($O$4:O301,"富田林市")</f>
        <v>12</v>
      </c>
    </row>
    <row r="302" spans="1:18" ht="30" customHeight="1" x14ac:dyDescent="0.2">
      <c r="A302" s="86">
        <v>2754920227</v>
      </c>
      <c r="B302" s="87" t="s">
        <v>1715</v>
      </c>
      <c r="C302" s="88" t="s">
        <v>1716</v>
      </c>
      <c r="D302" s="88" t="s">
        <v>1717</v>
      </c>
      <c r="E302" s="88" t="s">
        <v>1718</v>
      </c>
      <c r="F302" s="87" t="s">
        <v>1719</v>
      </c>
      <c r="G302" s="89" t="s">
        <v>1720</v>
      </c>
      <c r="H302" s="93" t="s">
        <v>3166</v>
      </c>
      <c r="I302" s="91">
        <v>10</v>
      </c>
      <c r="J302" s="92"/>
      <c r="K302" s="93" t="s">
        <v>3166</v>
      </c>
      <c r="L302" s="91">
        <v>10</v>
      </c>
      <c r="M302" s="96"/>
      <c r="N302" s="95"/>
      <c r="O302" s="22" t="str">
        <f t="shared" si="45"/>
        <v>富田林市</v>
      </c>
      <c r="P302" s="22">
        <f>COUNTIF($O$4:O302,"富田林市")</f>
        <v>13</v>
      </c>
    </row>
    <row r="303" spans="1:18" ht="30" customHeight="1" x14ac:dyDescent="0.2">
      <c r="A303" s="86">
        <v>2754920235</v>
      </c>
      <c r="B303" s="87" t="s">
        <v>1813</v>
      </c>
      <c r="C303" s="88" t="s">
        <v>1832</v>
      </c>
      <c r="D303" s="88" t="s">
        <v>1833</v>
      </c>
      <c r="E303" s="88" t="s">
        <v>1834</v>
      </c>
      <c r="F303" s="87" t="s">
        <v>1835</v>
      </c>
      <c r="G303" s="89" t="s">
        <v>1814</v>
      </c>
      <c r="H303" s="93"/>
      <c r="I303" s="91"/>
      <c r="J303" s="92"/>
      <c r="K303" s="93" t="s">
        <v>3166</v>
      </c>
      <c r="L303" s="91">
        <v>10</v>
      </c>
      <c r="M303" s="96"/>
      <c r="N303" s="95"/>
      <c r="O303" s="22" t="str">
        <f t="shared" si="45"/>
        <v>富田林市</v>
      </c>
      <c r="P303" s="22">
        <f>COUNTIF($O$4:O303,"富田林市")</f>
        <v>14</v>
      </c>
    </row>
    <row r="304" spans="1:18" ht="30" customHeight="1" x14ac:dyDescent="0.2">
      <c r="A304" s="86">
        <v>2754920243</v>
      </c>
      <c r="B304" s="87" t="s">
        <v>1974</v>
      </c>
      <c r="C304" s="88" t="s">
        <v>1975</v>
      </c>
      <c r="D304" s="88" t="s">
        <v>1976</v>
      </c>
      <c r="E304" s="88" t="s">
        <v>1977</v>
      </c>
      <c r="F304" s="87" t="s">
        <v>1978</v>
      </c>
      <c r="G304" s="89" t="s">
        <v>1979</v>
      </c>
      <c r="H304" s="93" t="s">
        <v>3166</v>
      </c>
      <c r="I304" s="91">
        <v>10</v>
      </c>
      <c r="J304" s="92"/>
      <c r="K304" s="93" t="s">
        <v>3166</v>
      </c>
      <c r="L304" s="91">
        <v>10</v>
      </c>
      <c r="M304" s="96"/>
      <c r="N304" s="95"/>
      <c r="O304" s="22" t="str">
        <f t="shared" si="45"/>
        <v>富田林市</v>
      </c>
      <c r="P304" s="22">
        <f>COUNTIF($O$4:O304,"富田林市")</f>
        <v>15</v>
      </c>
    </row>
    <row r="305" spans="1:16" ht="30" customHeight="1" x14ac:dyDescent="0.2">
      <c r="A305" s="86">
        <v>2754920268</v>
      </c>
      <c r="B305" s="87" t="s">
        <v>2047</v>
      </c>
      <c r="C305" s="88" t="s">
        <v>2052</v>
      </c>
      <c r="D305" s="88" t="s">
        <v>2053</v>
      </c>
      <c r="E305" s="88" t="s">
        <v>2054</v>
      </c>
      <c r="F305" s="87" t="s">
        <v>2048</v>
      </c>
      <c r="G305" s="89" t="s">
        <v>2049</v>
      </c>
      <c r="H305" s="93" t="s">
        <v>3166</v>
      </c>
      <c r="I305" s="91">
        <v>10</v>
      </c>
      <c r="J305" s="92"/>
      <c r="K305" s="93" t="s">
        <v>3166</v>
      </c>
      <c r="L305" s="91">
        <v>10</v>
      </c>
      <c r="M305" s="96"/>
      <c r="N305" s="95"/>
      <c r="O305" s="22" t="str">
        <f t="shared" si="45"/>
        <v>富田林市</v>
      </c>
      <c r="P305" s="22">
        <f>COUNTIF($O$4:O305,"富田林市")</f>
        <v>16</v>
      </c>
    </row>
    <row r="306" spans="1:16" ht="30" customHeight="1" x14ac:dyDescent="0.2">
      <c r="A306" s="86">
        <v>2754920276</v>
      </c>
      <c r="B306" s="87" t="s">
        <v>2051</v>
      </c>
      <c r="C306" s="88" t="s">
        <v>2055</v>
      </c>
      <c r="D306" s="88" t="s">
        <v>2056</v>
      </c>
      <c r="E306" s="88" t="s">
        <v>2057</v>
      </c>
      <c r="F306" s="87" t="s">
        <v>2050</v>
      </c>
      <c r="G306" s="89" t="s">
        <v>4808</v>
      </c>
      <c r="H306" s="93" t="s">
        <v>3166</v>
      </c>
      <c r="I306" s="91">
        <v>10</v>
      </c>
      <c r="J306" s="92"/>
      <c r="K306" s="93" t="s">
        <v>3166</v>
      </c>
      <c r="L306" s="91">
        <v>10</v>
      </c>
      <c r="M306" s="96" t="s">
        <v>3166</v>
      </c>
      <c r="N306" s="95"/>
      <c r="O306" s="22" t="str">
        <f t="shared" si="45"/>
        <v>富田林市</v>
      </c>
      <c r="P306" s="22">
        <f>COUNTIF($O$4:O306,"富田林市")</f>
        <v>17</v>
      </c>
    </row>
    <row r="307" spans="1:16" ht="30" customHeight="1" x14ac:dyDescent="0.2">
      <c r="A307" s="86">
        <v>2754920292</v>
      </c>
      <c r="B307" s="87" t="s">
        <v>2075</v>
      </c>
      <c r="C307" s="88" t="s">
        <v>2072</v>
      </c>
      <c r="D307" s="88" t="s">
        <v>2072</v>
      </c>
      <c r="E307" s="88" t="s">
        <v>2073</v>
      </c>
      <c r="F307" s="87" t="s">
        <v>2074</v>
      </c>
      <c r="G307" s="89" t="s">
        <v>2083</v>
      </c>
      <c r="H307" s="93" t="s">
        <v>2076</v>
      </c>
      <c r="I307" s="91">
        <v>5</v>
      </c>
      <c r="J307" s="92"/>
      <c r="K307" s="93" t="s">
        <v>142</v>
      </c>
      <c r="L307" s="91">
        <v>5</v>
      </c>
      <c r="M307" s="96"/>
      <c r="N307" s="95"/>
      <c r="O307" s="22" t="str">
        <f t="shared" si="45"/>
        <v>富田林市</v>
      </c>
      <c r="P307" s="22">
        <f>COUNTIF($O$4:O307,"富田林市")</f>
        <v>18</v>
      </c>
    </row>
    <row r="308" spans="1:16" ht="30" customHeight="1" x14ac:dyDescent="0.2">
      <c r="A308" s="86" t="s">
        <v>2168</v>
      </c>
      <c r="B308" s="87" t="s">
        <v>2169</v>
      </c>
      <c r="C308" s="88" t="s">
        <v>2172</v>
      </c>
      <c r="D308" s="88" t="s">
        <v>2173</v>
      </c>
      <c r="E308" s="88" t="s">
        <v>2174</v>
      </c>
      <c r="F308" s="87" t="s">
        <v>2170</v>
      </c>
      <c r="G308" s="89" t="s">
        <v>2171</v>
      </c>
      <c r="H308" s="93" t="s">
        <v>3166</v>
      </c>
      <c r="I308" s="91">
        <v>10</v>
      </c>
      <c r="J308" s="92"/>
      <c r="K308" s="93" t="s">
        <v>3166</v>
      </c>
      <c r="L308" s="91">
        <v>10</v>
      </c>
      <c r="M308" s="96"/>
      <c r="N308" s="95"/>
      <c r="O308" s="22" t="str">
        <f t="shared" si="45"/>
        <v>富田林市</v>
      </c>
      <c r="P308" s="22">
        <f>COUNTIF($O$4:O308,"富田林市")</f>
        <v>19</v>
      </c>
    </row>
    <row r="309" spans="1:16" ht="30" customHeight="1" x14ac:dyDescent="0.2">
      <c r="A309" s="86" t="s">
        <v>2175</v>
      </c>
      <c r="B309" s="87" t="s">
        <v>2176</v>
      </c>
      <c r="C309" s="88" t="s">
        <v>2179</v>
      </c>
      <c r="D309" s="88" t="s">
        <v>2180</v>
      </c>
      <c r="E309" s="88" t="s">
        <v>2181</v>
      </c>
      <c r="F309" s="87" t="s">
        <v>2177</v>
      </c>
      <c r="G309" s="89" t="s">
        <v>2178</v>
      </c>
      <c r="H309" s="93" t="s">
        <v>3166</v>
      </c>
      <c r="I309" s="91">
        <v>10</v>
      </c>
      <c r="J309" s="92"/>
      <c r="K309" s="93" t="s">
        <v>3166</v>
      </c>
      <c r="L309" s="91">
        <v>10</v>
      </c>
      <c r="M309" s="96"/>
      <c r="N309" s="95"/>
      <c r="O309" s="22" t="str">
        <f t="shared" si="45"/>
        <v>富田林市</v>
      </c>
      <c r="P309" s="22">
        <f>COUNTIF($O$4:O309,"富田林市")</f>
        <v>20</v>
      </c>
    </row>
    <row r="310" spans="1:16" ht="30" customHeight="1" x14ac:dyDescent="0.2">
      <c r="A310" s="86">
        <v>2754920326</v>
      </c>
      <c r="B310" s="87" t="s">
        <v>2198</v>
      </c>
      <c r="C310" s="88" t="s">
        <v>2199</v>
      </c>
      <c r="D310" s="88"/>
      <c r="E310" s="88" t="s">
        <v>2200</v>
      </c>
      <c r="F310" s="87" t="s">
        <v>2201</v>
      </c>
      <c r="G310" s="89" t="s">
        <v>2202</v>
      </c>
      <c r="H310" s="93" t="s">
        <v>3166</v>
      </c>
      <c r="I310" s="91">
        <v>10</v>
      </c>
      <c r="J310" s="92"/>
      <c r="K310" s="93" t="s">
        <v>3166</v>
      </c>
      <c r="L310" s="91">
        <v>10</v>
      </c>
      <c r="M310" s="96" t="s">
        <v>3166</v>
      </c>
      <c r="N310" s="95"/>
      <c r="O310" s="22" t="str">
        <f t="shared" si="45"/>
        <v>富田林市</v>
      </c>
      <c r="P310" s="22">
        <f>COUNTIF($O$4:O310,"富田林市")</f>
        <v>21</v>
      </c>
    </row>
    <row r="311" spans="1:16" ht="30" customHeight="1" x14ac:dyDescent="0.2">
      <c r="A311" s="86">
        <v>2754920342</v>
      </c>
      <c r="B311" s="87" t="s">
        <v>2561</v>
      </c>
      <c r="C311" s="88" t="s">
        <v>2575</v>
      </c>
      <c r="D311" s="88" t="s">
        <v>2576</v>
      </c>
      <c r="E311" s="88" t="s">
        <v>2577</v>
      </c>
      <c r="F311" s="87" t="s">
        <v>2560</v>
      </c>
      <c r="G311" s="89" t="s">
        <v>3168</v>
      </c>
      <c r="H311" s="93" t="s">
        <v>3166</v>
      </c>
      <c r="I311" s="91">
        <v>10</v>
      </c>
      <c r="J311" s="92"/>
      <c r="K311" s="93" t="s">
        <v>3166</v>
      </c>
      <c r="L311" s="91">
        <v>10</v>
      </c>
      <c r="M311" s="96" t="s">
        <v>3166</v>
      </c>
      <c r="N311" s="95"/>
      <c r="O311" s="22" t="str">
        <f t="shared" si="45"/>
        <v>富田林市</v>
      </c>
      <c r="P311" s="22">
        <f>COUNTIF($O$4:O311,"富田林市")</f>
        <v>22</v>
      </c>
    </row>
    <row r="312" spans="1:16" ht="30" customHeight="1" x14ac:dyDescent="0.2">
      <c r="A312" s="86">
        <v>2754920359</v>
      </c>
      <c r="B312" s="87" t="s">
        <v>3527</v>
      </c>
      <c r="C312" s="88" t="s">
        <v>2778</v>
      </c>
      <c r="D312" s="88" t="s">
        <v>2778</v>
      </c>
      <c r="E312" s="88" t="s">
        <v>2777</v>
      </c>
      <c r="F312" s="87" t="s">
        <v>2767</v>
      </c>
      <c r="G312" s="89" t="s">
        <v>2768</v>
      </c>
      <c r="H312" s="93" t="s">
        <v>3166</v>
      </c>
      <c r="I312" s="91">
        <v>10</v>
      </c>
      <c r="J312" s="92"/>
      <c r="K312" s="93"/>
      <c r="L312" s="91"/>
      <c r="M312" s="96" t="s">
        <v>3166</v>
      </c>
      <c r="N312" s="95"/>
      <c r="O312" s="22" t="str">
        <f t="shared" ref="O312:O314" si="49">IF(ISERROR(FIND("群",F312))=FALSE,LEFT(F312,FIND("群",F312)),IF(ISERROR(FIND("市",F312))=FALSE,LEFT(F312,FIND("市",F312)),IF(ISERROR(FIND("町",F312))=FALSE,LEFT(F312,FIND("町",F312)),IF(ISERROR(FIND("村",F312))=FALSE,LEFT(F312,FIND("村",F312))))))</f>
        <v>富田林市</v>
      </c>
      <c r="P312" s="22">
        <f>COUNTIF($O$4:O312,"富田林市")</f>
        <v>23</v>
      </c>
    </row>
    <row r="313" spans="1:16" ht="30" customHeight="1" x14ac:dyDescent="0.2">
      <c r="A313" s="86" t="s">
        <v>2885</v>
      </c>
      <c r="B313" s="87" t="s">
        <v>2886</v>
      </c>
      <c r="C313" s="88" t="s">
        <v>2963</v>
      </c>
      <c r="D313" s="88" t="s">
        <v>2963</v>
      </c>
      <c r="E313" s="88" t="s">
        <v>2964</v>
      </c>
      <c r="F313" s="87" t="s">
        <v>2887</v>
      </c>
      <c r="G313" s="89" t="s">
        <v>602</v>
      </c>
      <c r="H313" s="93" t="s">
        <v>3166</v>
      </c>
      <c r="I313" s="91">
        <v>10</v>
      </c>
      <c r="J313" s="92"/>
      <c r="K313" s="93" t="s">
        <v>3166</v>
      </c>
      <c r="L313" s="91">
        <v>10</v>
      </c>
      <c r="M313" s="96"/>
      <c r="N313" s="95"/>
      <c r="O313" s="22" t="str">
        <f t="shared" si="49"/>
        <v>富田林市</v>
      </c>
      <c r="P313" s="22">
        <f>COUNTIF($O$4:O313,"富田林市")</f>
        <v>24</v>
      </c>
    </row>
    <row r="314" spans="1:16" ht="30" customHeight="1" x14ac:dyDescent="0.2">
      <c r="A314" s="86" t="s">
        <v>2888</v>
      </c>
      <c r="B314" s="87" t="s">
        <v>2889</v>
      </c>
      <c r="C314" s="88" t="s">
        <v>2965</v>
      </c>
      <c r="D314" s="88" t="s">
        <v>2966</v>
      </c>
      <c r="E314" s="88" t="s">
        <v>2967</v>
      </c>
      <c r="F314" s="87" t="s">
        <v>2890</v>
      </c>
      <c r="G314" s="89" t="s">
        <v>2891</v>
      </c>
      <c r="H314" s="93" t="s">
        <v>3166</v>
      </c>
      <c r="I314" s="91">
        <v>10</v>
      </c>
      <c r="J314" s="92"/>
      <c r="K314" s="93" t="s">
        <v>3166</v>
      </c>
      <c r="L314" s="91">
        <v>10</v>
      </c>
      <c r="M314" s="96"/>
      <c r="N314" s="95"/>
      <c r="O314" s="22" t="str">
        <f t="shared" si="49"/>
        <v>富田林市</v>
      </c>
      <c r="P314" s="22">
        <f>COUNTIF($O$4:O314,"富田林市")</f>
        <v>25</v>
      </c>
    </row>
    <row r="315" spans="1:16" ht="30" customHeight="1" x14ac:dyDescent="0.2">
      <c r="A315" s="86">
        <v>2754920383</v>
      </c>
      <c r="B315" s="87" t="s">
        <v>2984</v>
      </c>
      <c r="C315" s="88" t="s">
        <v>3001</v>
      </c>
      <c r="D315" s="88" t="s">
        <v>3001</v>
      </c>
      <c r="E315" s="88" t="s">
        <v>3002</v>
      </c>
      <c r="F315" s="87" t="s">
        <v>2985</v>
      </c>
      <c r="G315" s="89" t="s">
        <v>3003</v>
      </c>
      <c r="H315" s="93"/>
      <c r="I315" s="91"/>
      <c r="J315" s="92"/>
      <c r="K315" s="93" t="s">
        <v>3166</v>
      </c>
      <c r="L315" s="91">
        <v>10</v>
      </c>
      <c r="M315" s="96"/>
      <c r="N315" s="95"/>
      <c r="O315" s="22" t="str">
        <f t="shared" ref="O315" si="50">IF(ISERROR(FIND("群",F315))=FALSE,LEFT(F315,FIND("群",F315)),IF(ISERROR(FIND("市",F315))=FALSE,LEFT(F315,FIND("市",F315)),IF(ISERROR(FIND("町",F315))=FALSE,LEFT(F315,FIND("町",F315)),IF(ISERROR(FIND("村",F315))=FALSE,LEFT(F315,FIND("村",F315))))))</f>
        <v>富田林市</v>
      </c>
      <c r="P315" s="22">
        <f>COUNTIF($O$4:O315,"富田林市")</f>
        <v>26</v>
      </c>
    </row>
    <row r="316" spans="1:16" ht="30" customHeight="1" x14ac:dyDescent="0.2">
      <c r="A316" s="86">
        <v>2754920409</v>
      </c>
      <c r="B316" s="87" t="s">
        <v>3141</v>
      </c>
      <c r="C316" s="88" t="s">
        <v>3197</v>
      </c>
      <c r="D316" s="88" t="s">
        <v>3144</v>
      </c>
      <c r="E316" s="88" t="s">
        <v>2054</v>
      </c>
      <c r="F316" s="87" t="s">
        <v>3142</v>
      </c>
      <c r="G316" s="89" t="s">
        <v>3143</v>
      </c>
      <c r="H316" s="93"/>
      <c r="I316" s="91"/>
      <c r="J316" s="92"/>
      <c r="K316" s="93" t="s">
        <v>3166</v>
      </c>
      <c r="L316" s="91">
        <v>10</v>
      </c>
      <c r="M316" s="96"/>
      <c r="N316" s="95"/>
      <c r="O316" s="22" t="str">
        <f t="shared" ref="O316" si="51">IF(ISERROR(FIND("群",F316))=FALSE,LEFT(F316,FIND("群",F316)),IF(ISERROR(FIND("市",F316))=FALSE,LEFT(F316,FIND("市",F316)),IF(ISERROR(FIND("町",F316))=FALSE,LEFT(F316,FIND("町",F316)),IF(ISERROR(FIND("村",F316))=FALSE,LEFT(F316,FIND("村",F316))))))</f>
        <v>富田林市</v>
      </c>
      <c r="P316" s="22">
        <f>COUNTIF($O$4:O316,"富田林市")</f>
        <v>27</v>
      </c>
    </row>
    <row r="317" spans="1:16" ht="30" customHeight="1" x14ac:dyDescent="0.2">
      <c r="A317" s="86">
        <v>2754920391</v>
      </c>
      <c r="B317" s="87" t="s">
        <v>3145</v>
      </c>
      <c r="C317" s="88" t="s">
        <v>3147</v>
      </c>
      <c r="D317" s="88" t="s">
        <v>3148</v>
      </c>
      <c r="E317" s="88" t="s">
        <v>3146</v>
      </c>
      <c r="F317" s="87" t="s">
        <v>3163</v>
      </c>
      <c r="G317" s="89" t="s">
        <v>3168</v>
      </c>
      <c r="H317" s="93" t="s">
        <v>3166</v>
      </c>
      <c r="I317" s="91">
        <v>10</v>
      </c>
      <c r="J317" s="92"/>
      <c r="K317" s="93" t="s">
        <v>3166</v>
      </c>
      <c r="L317" s="91">
        <v>10</v>
      </c>
      <c r="M317" s="96"/>
      <c r="N317" s="95"/>
      <c r="O317" s="22" t="str">
        <f t="shared" ref="O317" si="52">IF(ISERROR(FIND("群",F317))=FALSE,LEFT(F317,FIND("群",F317)),IF(ISERROR(FIND("市",F317))=FALSE,LEFT(F317,FIND("市",F317)),IF(ISERROR(FIND("町",F317))=FALSE,LEFT(F317,FIND("町",F317)),IF(ISERROR(FIND("村",F317))=FALSE,LEFT(F317,FIND("村",F317))))))</f>
        <v>富田林市</v>
      </c>
      <c r="P317" s="22">
        <f>COUNTIF($O$4:O317,"富田林市")</f>
        <v>28</v>
      </c>
    </row>
    <row r="318" spans="1:16" ht="30" customHeight="1" x14ac:dyDescent="0.2">
      <c r="A318" s="86">
        <v>2754920417</v>
      </c>
      <c r="B318" s="87" t="s">
        <v>3178</v>
      </c>
      <c r="C318" s="88" t="s">
        <v>3188</v>
      </c>
      <c r="D318" s="88" t="s">
        <v>3189</v>
      </c>
      <c r="E318" s="88" t="s">
        <v>3190</v>
      </c>
      <c r="F318" s="87" t="s">
        <v>3181</v>
      </c>
      <c r="G318" s="89" t="s">
        <v>3185</v>
      </c>
      <c r="H318" s="93" t="s">
        <v>3166</v>
      </c>
      <c r="I318" s="91">
        <v>10</v>
      </c>
      <c r="J318" s="92"/>
      <c r="K318" s="93" t="s">
        <v>3166</v>
      </c>
      <c r="L318" s="91">
        <v>10</v>
      </c>
      <c r="M318" s="96"/>
      <c r="N318" s="95"/>
      <c r="O318" s="22" t="str">
        <f t="shared" ref="O318" si="53">IF(ISERROR(FIND("群",F318))=FALSE,LEFT(F318,FIND("群",F318)),IF(ISERROR(FIND("市",F318))=FALSE,LEFT(F318,FIND("市",F318)),IF(ISERROR(FIND("町",F318))=FALSE,LEFT(F318,FIND("町",F318)),IF(ISERROR(FIND("村",F318))=FALSE,LEFT(F318,FIND("村",F318))))))</f>
        <v>富田林市</v>
      </c>
      <c r="P318" s="22">
        <f>COUNTIF($O$4:O318,"富田林市")</f>
        <v>29</v>
      </c>
    </row>
    <row r="319" spans="1:16" ht="30" customHeight="1" x14ac:dyDescent="0.2">
      <c r="A319" s="86" t="s">
        <v>3287</v>
      </c>
      <c r="B319" s="87" t="s">
        <v>3286</v>
      </c>
      <c r="C319" s="88" t="s">
        <v>3315</v>
      </c>
      <c r="D319" s="88"/>
      <c r="E319" s="88" t="s">
        <v>3316</v>
      </c>
      <c r="F319" s="87" t="s">
        <v>4179</v>
      </c>
      <c r="G319" s="89" t="s">
        <v>3288</v>
      </c>
      <c r="H319" s="93" t="s">
        <v>3166</v>
      </c>
      <c r="I319" s="91">
        <v>10</v>
      </c>
      <c r="J319" s="92"/>
      <c r="K319" s="93" t="s">
        <v>3166</v>
      </c>
      <c r="L319" s="91">
        <v>10</v>
      </c>
      <c r="M319" s="96"/>
      <c r="N319" s="95"/>
      <c r="O319" s="22" t="str">
        <f t="shared" ref="O319:O320" si="54">IF(ISERROR(FIND("群",F319))=FALSE,LEFT(F319,FIND("群",F319)),IF(ISERROR(FIND("市",F319))=FALSE,LEFT(F319,FIND("市",F319)),IF(ISERROR(FIND("町",F319))=FALSE,LEFT(F319,FIND("町",F319)),IF(ISERROR(FIND("村",F319))=FALSE,LEFT(F319,FIND("村",F319))))))</f>
        <v>富田林市</v>
      </c>
      <c r="P319" s="22">
        <f>COUNTIF($O$4:O319,"富田林市")</f>
        <v>30</v>
      </c>
    </row>
    <row r="320" spans="1:16" ht="30" customHeight="1" x14ac:dyDescent="0.2">
      <c r="A320" s="86" t="s">
        <v>3284</v>
      </c>
      <c r="B320" s="87" t="s">
        <v>3283</v>
      </c>
      <c r="C320" s="88" t="s">
        <v>3317</v>
      </c>
      <c r="D320" s="88" t="s">
        <v>3318</v>
      </c>
      <c r="E320" s="88" t="s">
        <v>3316</v>
      </c>
      <c r="F320" s="87" t="s">
        <v>3282</v>
      </c>
      <c r="G320" s="89" t="s">
        <v>3285</v>
      </c>
      <c r="H320" s="93" t="s">
        <v>3166</v>
      </c>
      <c r="I320" s="91">
        <v>10</v>
      </c>
      <c r="J320" s="92"/>
      <c r="K320" s="93" t="s">
        <v>3166</v>
      </c>
      <c r="L320" s="91">
        <v>10</v>
      </c>
      <c r="M320" s="96" t="s">
        <v>3166</v>
      </c>
      <c r="N320" s="95"/>
      <c r="O320" s="22" t="str">
        <f t="shared" si="54"/>
        <v>富田林市</v>
      </c>
      <c r="P320" s="22">
        <f>COUNTIF($O$4:O320,"富田林市")</f>
        <v>31</v>
      </c>
    </row>
    <row r="321" spans="1:18" ht="30" customHeight="1" x14ac:dyDescent="0.2">
      <c r="A321" s="86" t="s">
        <v>3359</v>
      </c>
      <c r="B321" s="87" t="s">
        <v>3358</v>
      </c>
      <c r="C321" s="88" t="s">
        <v>3374</v>
      </c>
      <c r="D321" s="88" t="s">
        <v>3375</v>
      </c>
      <c r="E321" s="88" t="s">
        <v>3376</v>
      </c>
      <c r="F321" s="87" t="s">
        <v>3361</v>
      </c>
      <c r="G321" s="89" t="s">
        <v>3360</v>
      </c>
      <c r="H321" s="93" t="s">
        <v>3169</v>
      </c>
      <c r="I321" s="91">
        <v>10</v>
      </c>
      <c r="J321" s="92"/>
      <c r="K321" s="93" t="s">
        <v>3169</v>
      </c>
      <c r="L321" s="91">
        <v>10</v>
      </c>
      <c r="M321" s="96"/>
      <c r="N321" s="95"/>
      <c r="O321" s="22" t="str">
        <f t="shared" ref="O321" si="55">IF(ISERROR(FIND("群",F321))=FALSE,LEFT(F321,FIND("群",F321)),IF(ISERROR(FIND("市",F321))=FALSE,LEFT(F321,FIND("市",F321)),IF(ISERROR(FIND("町",F321))=FALSE,LEFT(F321,FIND("町",F321)),IF(ISERROR(FIND("村",F321))=FALSE,LEFT(F321,FIND("村",F321))))))</f>
        <v>富田林市</v>
      </c>
      <c r="P321" s="22">
        <f>COUNTIF($O$4:O321,"富田林市")</f>
        <v>32</v>
      </c>
    </row>
    <row r="322" spans="1:18" s="72" customFormat="1" ht="30" customHeight="1" x14ac:dyDescent="0.2">
      <c r="A322" s="86" t="s">
        <v>3594</v>
      </c>
      <c r="B322" s="87" t="s">
        <v>3595</v>
      </c>
      <c r="C322" s="88" t="s">
        <v>3596</v>
      </c>
      <c r="D322" s="88" t="s">
        <v>3597</v>
      </c>
      <c r="E322" s="88" t="s">
        <v>1036</v>
      </c>
      <c r="F322" s="87" t="s">
        <v>3598</v>
      </c>
      <c r="G322" s="89" t="s">
        <v>3599</v>
      </c>
      <c r="H322" s="93" t="s">
        <v>3169</v>
      </c>
      <c r="I322" s="91">
        <v>10</v>
      </c>
      <c r="J322" s="92"/>
      <c r="K322" s="93" t="s">
        <v>3169</v>
      </c>
      <c r="L322" s="91">
        <v>10</v>
      </c>
      <c r="M322" s="96"/>
      <c r="N322" s="95"/>
      <c r="O322" s="22" t="s">
        <v>3593</v>
      </c>
      <c r="P322" s="22">
        <f>COUNTIF($O$4:O322,"富田林市")</f>
        <v>33</v>
      </c>
    </row>
    <row r="323" spans="1:18" s="72" customFormat="1" ht="30" customHeight="1" x14ac:dyDescent="0.2">
      <c r="A323" s="86" t="s">
        <v>3657</v>
      </c>
      <c r="B323" s="87" t="s">
        <v>3658</v>
      </c>
      <c r="C323" s="88" t="s">
        <v>3659</v>
      </c>
      <c r="D323" s="88" t="s">
        <v>3660</v>
      </c>
      <c r="E323" s="88" t="s">
        <v>3661</v>
      </c>
      <c r="F323" s="87" t="s">
        <v>3662</v>
      </c>
      <c r="G323" s="89" t="s">
        <v>3663</v>
      </c>
      <c r="H323" s="93" t="s">
        <v>3169</v>
      </c>
      <c r="I323" s="91">
        <v>10</v>
      </c>
      <c r="J323" s="92"/>
      <c r="K323" s="93" t="s">
        <v>3169</v>
      </c>
      <c r="L323" s="91">
        <v>10</v>
      </c>
      <c r="M323" s="96"/>
      <c r="N323" s="95"/>
      <c r="O323" s="22" t="s">
        <v>3593</v>
      </c>
      <c r="P323" s="22">
        <f>COUNTIF($O$4:O323,"富田林市")</f>
        <v>34</v>
      </c>
    </row>
    <row r="324" spans="1:18" s="72" customFormat="1" ht="30" customHeight="1" x14ac:dyDescent="0.2">
      <c r="A324" s="86" t="s">
        <v>3879</v>
      </c>
      <c r="B324" s="87" t="s">
        <v>3896</v>
      </c>
      <c r="C324" s="88" t="s">
        <v>3880</v>
      </c>
      <c r="D324" s="88" t="s">
        <v>3880</v>
      </c>
      <c r="E324" s="88" t="s">
        <v>1351</v>
      </c>
      <c r="F324" s="87" t="s">
        <v>3881</v>
      </c>
      <c r="G324" s="89" t="s">
        <v>3882</v>
      </c>
      <c r="H324" s="93"/>
      <c r="I324" s="91"/>
      <c r="J324" s="92"/>
      <c r="K324" s="93" t="s">
        <v>3169</v>
      </c>
      <c r="L324" s="91">
        <v>10</v>
      </c>
      <c r="M324" s="96"/>
      <c r="N324" s="95"/>
      <c r="O324" s="22" t="s">
        <v>3593</v>
      </c>
      <c r="P324" s="22">
        <f>COUNTIF($O$4:O324,"富田林市")</f>
        <v>35</v>
      </c>
    </row>
    <row r="325" spans="1:18" s="72" customFormat="1" ht="30" customHeight="1" x14ac:dyDescent="0.2">
      <c r="A325" s="86" t="s">
        <v>3884</v>
      </c>
      <c r="B325" s="87" t="s">
        <v>3883</v>
      </c>
      <c r="C325" s="88" t="s">
        <v>3886</v>
      </c>
      <c r="D325" s="88"/>
      <c r="E325" s="88" t="s">
        <v>3885</v>
      </c>
      <c r="F325" s="87" t="s">
        <v>3887</v>
      </c>
      <c r="G325" s="89" t="s">
        <v>3888</v>
      </c>
      <c r="H325" s="93" t="s">
        <v>3169</v>
      </c>
      <c r="I325" s="91">
        <v>10</v>
      </c>
      <c r="J325" s="92"/>
      <c r="K325" s="93" t="s">
        <v>3166</v>
      </c>
      <c r="L325" s="91">
        <v>10</v>
      </c>
      <c r="M325" s="96"/>
      <c r="N325" s="95"/>
      <c r="O325" s="22" t="s">
        <v>3593</v>
      </c>
      <c r="P325" s="22">
        <f>COUNTIF($O$4:O325,"富田林市")</f>
        <v>36</v>
      </c>
    </row>
    <row r="326" spans="1:18" s="72" customFormat="1" ht="30" customHeight="1" x14ac:dyDescent="0.2">
      <c r="A326" s="86" t="s">
        <v>3977</v>
      </c>
      <c r="B326" s="87" t="s">
        <v>3976</v>
      </c>
      <c r="C326" s="88" t="s">
        <v>3979</v>
      </c>
      <c r="D326" s="88" t="s">
        <v>3980</v>
      </c>
      <c r="E326" s="88" t="s">
        <v>3316</v>
      </c>
      <c r="F326" s="87" t="s">
        <v>3978</v>
      </c>
      <c r="G326" s="89" t="s">
        <v>2185</v>
      </c>
      <c r="H326" s="93" t="s">
        <v>3166</v>
      </c>
      <c r="I326" s="91">
        <v>10</v>
      </c>
      <c r="J326" s="92"/>
      <c r="K326" s="93" t="s">
        <v>3166</v>
      </c>
      <c r="L326" s="91">
        <v>10</v>
      </c>
      <c r="M326" s="96"/>
      <c r="N326" s="95"/>
      <c r="O326" s="22" t="s">
        <v>3593</v>
      </c>
      <c r="P326" s="22">
        <f>COUNTIF($O$4:O326,"富田林市")</f>
        <v>37</v>
      </c>
    </row>
    <row r="327" spans="1:18" s="72" customFormat="1" ht="30" customHeight="1" x14ac:dyDescent="0.2">
      <c r="A327" s="86" t="s">
        <v>4129</v>
      </c>
      <c r="B327" s="87" t="s">
        <v>4131</v>
      </c>
      <c r="C327" s="88" t="s">
        <v>4133</v>
      </c>
      <c r="D327" s="88"/>
      <c r="E327" s="88" t="s">
        <v>2054</v>
      </c>
      <c r="F327" s="87" t="s">
        <v>4132</v>
      </c>
      <c r="G327" s="89" t="s">
        <v>4130</v>
      </c>
      <c r="H327" s="93" t="s">
        <v>3166</v>
      </c>
      <c r="I327" s="91">
        <v>10</v>
      </c>
      <c r="J327" s="92"/>
      <c r="K327" s="93" t="s">
        <v>3166</v>
      </c>
      <c r="L327" s="91">
        <v>10</v>
      </c>
      <c r="M327" s="96"/>
      <c r="N327" s="95"/>
      <c r="O327" s="22" t="s">
        <v>3593</v>
      </c>
      <c r="P327" s="22">
        <f>COUNTIF($O$4:O327,"富田林市")</f>
        <v>38</v>
      </c>
    </row>
    <row r="328" spans="1:18" s="72" customFormat="1" ht="30" customHeight="1" x14ac:dyDescent="0.2">
      <c r="A328" s="86" t="s">
        <v>4191</v>
      </c>
      <c r="B328" s="87" t="s">
        <v>4190</v>
      </c>
      <c r="C328" s="88" t="s">
        <v>4192</v>
      </c>
      <c r="D328" s="88"/>
      <c r="E328" s="88" t="s">
        <v>519</v>
      </c>
      <c r="F328" s="87" t="s">
        <v>4193</v>
      </c>
      <c r="G328" s="89" t="s">
        <v>4194</v>
      </c>
      <c r="H328" s="93" t="s">
        <v>3166</v>
      </c>
      <c r="I328" s="91">
        <v>10</v>
      </c>
      <c r="J328" s="92"/>
      <c r="K328" s="93" t="s">
        <v>3166</v>
      </c>
      <c r="L328" s="91">
        <v>10</v>
      </c>
      <c r="M328" s="96"/>
      <c r="N328" s="95"/>
      <c r="O328" s="22" t="s">
        <v>3593</v>
      </c>
      <c r="P328" s="22">
        <f>COUNTIF($O$4:O328,"富田林市")</f>
        <v>39</v>
      </c>
    </row>
    <row r="329" spans="1:18" s="72" customFormat="1" ht="30" customHeight="1" x14ac:dyDescent="0.2">
      <c r="A329" s="86" t="s">
        <v>4505</v>
      </c>
      <c r="B329" s="87" t="s">
        <v>4502</v>
      </c>
      <c r="C329" s="88" t="s">
        <v>4506</v>
      </c>
      <c r="D329" s="88" t="s">
        <v>4507</v>
      </c>
      <c r="E329" s="88" t="s">
        <v>1351</v>
      </c>
      <c r="F329" s="87" t="s">
        <v>4504</v>
      </c>
      <c r="G329" s="89" t="s">
        <v>4503</v>
      </c>
      <c r="H329" s="93" t="s">
        <v>3166</v>
      </c>
      <c r="I329" s="91">
        <v>10</v>
      </c>
      <c r="J329" s="92"/>
      <c r="K329" s="93" t="s">
        <v>3166</v>
      </c>
      <c r="L329" s="91">
        <v>10</v>
      </c>
      <c r="M329" s="96" t="s">
        <v>3166</v>
      </c>
      <c r="N329" s="95"/>
      <c r="O329" s="22" t="s">
        <v>57</v>
      </c>
      <c r="P329" s="22">
        <f>COUNTIF($O$4:O329,"富田林市")</f>
        <v>40</v>
      </c>
    </row>
    <row r="330" spans="1:18" s="72" customFormat="1" ht="30" customHeight="1" x14ac:dyDescent="0.2">
      <c r="A330" s="86" t="s">
        <v>4605</v>
      </c>
      <c r="B330" s="87" t="s">
        <v>4607</v>
      </c>
      <c r="C330" s="88" t="s">
        <v>4609</v>
      </c>
      <c r="D330" s="88" t="s">
        <v>4609</v>
      </c>
      <c r="E330" s="88" t="s">
        <v>519</v>
      </c>
      <c r="F330" s="87" t="s">
        <v>4608</v>
      </c>
      <c r="G330" s="89" t="s">
        <v>4606</v>
      </c>
      <c r="H330" s="93"/>
      <c r="I330" s="91"/>
      <c r="J330" s="92"/>
      <c r="K330" s="93" t="s">
        <v>3166</v>
      </c>
      <c r="L330" s="91">
        <v>10</v>
      </c>
      <c r="M330" s="96"/>
      <c r="N330" s="95"/>
      <c r="O330" s="22" t="s">
        <v>57</v>
      </c>
      <c r="P330" s="22">
        <f>COUNTIF($O$4:O330,"富田林市")</f>
        <v>41</v>
      </c>
    </row>
    <row r="331" spans="1:18" s="72" customFormat="1" ht="30" customHeight="1" x14ac:dyDescent="0.2">
      <c r="A331" s="86">
        <v>2754920540</v>
      </c>
      <c r="B331" s="87" t="s">
        <v>4660</v>
      </c>
      <c r="C331" s="88" t="s">
        <v>4662</v>
      </c>
      <c r="D331" s="88"/>
      <c r="E331" s="88" t="s">
        <v>4663</v>
      </c>
      <c r="F331" s="87" t="s">
        <v>4661</v>
      </c>
      <c r="G331" s="89" t="s">
        <v>1108</v>
      </c>
      <c r="H331" s="93"/>
      <c r="I331" s="91"/>
      <c r="J331" s="92"/>
      <c r="K331" s="93" t="s">
        <v>3166</v>
      </c>
      <c r="L331" s="91">
        <v>10</v>
      </c>
      <c r="M331" s="96"/>
      <c r="N331" s="95"/>
      <c r="O331" s="22" t="s">
        <v>57</v>
      </c>
      <c r="P331" s="22">
        <f>COUNTIF($O$4:O331,"富田林市")</f>
        <v>42</v>
      </c>
    </row>
    <row r="332" spans="1:18" s="72" customFormat="1" ht="30" customHeight="1" x14ac:dyDescent="0.2">
      <c r="A332" s="86">
        <v>2754920557</v>
      </c>
      <c r="B332" s="87" t="s">
        <v>4822</v>
      </c>
      <c r="C332" s="88" t="s">
        <v>4825</v>
      </c>
      <c r="D332" s="88" t="s">
        <v>4826</v>
      </c>
      <c r="E332" s="88" t="s">
        <v>4827</v>
      </c>
      <c r="F332" s="87" t="s">
        <v>4823</v>
      </c>
      <c r="G332" s="89" t="s">
        <v>4824</v>
      </c>
      <c r="H332" s="93" t="s">
        <v>3166</v>
      </c>
      <c r="I332" s="91">
        <v>10</v>
      </c>
      <c r="J332" s="92"/>
      <c r="K332" s="93" t="s">
        <v>3166</v>
      </c>
      <c r="L332" s="91">
        <v>10</v>
      </c>
      <c r="M332" s="96"/>
      <c r="N332" s="95"/>
      <c r="O332" s="22" t="s">
        <v>57</v>
      </c>
      <c r="P332" s="22">
        <f>COUNTIF($O$4:O332,"富田林市")</f>
        <v>43</v>
      </c>
    </row>
    <row r="333" spans="1:18" ht="30" customHeight="1" x14ac:dyDescent="0.2">
      <c r="A333" s="99">
        <v>2750720027</v>
      </c>
      <c r="B333" s="87" t="s">
        <v>397</v>
      </c>
      <c r="C333" s="88" t="s">
        <v>237</v>
      </c>
      <c r="D333" s="88" t="s">
        <v>238</v>
      </c>
      <c r="E333" s="88" t="s">
        <v>239</v>
      </c>
      <c r="F333" s="87" t="s">
        <v>240</v>
      </c>
      <c r="G333" s="89" t="s">
        <v>165</v>
      </c>
      <c r="H333" s="93"/>
      <c r="I333" s="91"/>
      <c r="J333" s="92"/>
      <c r="K333" s="93" t="s">
        <v>3166</v>
      </c>
      <c r="L333" s="91">
        <v>10</v>
      </c>
      <c r="M333" s="96"/>
      <c r="N333" s="95"/>
      <c r="O333" s="22" t="str">
        <f t="shared" si="45"/>
        <v>河内長野市</v>
      </c>
      <c r="P333" s="22">
        <f>COUNTIF($O$4:O333,"河内長野市")</f>
        <v>1</v>
      </c>
      <c r="Q333" s="72"/>
      <c r="R333" s="72"/>
    </row>
    <row r="334" spans="1:18" ht="30" customHeight="1" x14ac:dyDescent="0.2">
      <c r="A334" s="99">
        <v>2750720043</v>
      </c>
      <c r="B334" s="87" t="s">
        <v>16</v>
      </c>
      <c r="C334" s="88" t="s">
        <v>43</v>
      </c>
      <c r="D334" s="88" t="s">
        <v>43</v>
      </c>
      <c r="E334" s="88" t="s">
        <v>1016</v>
      </c>
      <c r="F334" s="87" t="s">
        <v>186</v>
      </c>
      <c r="G334" s="89" t="s">
        <v>153</v>
      </c>
      <c r="H334" s="93" t="s">
        <v>3166</v>
      </c>
      <c r="I334" s="91">
        <v>10</v>
      </c>
      <c r="J334" s="92"/>
      <c r="K334" s="93" t="s">
        <v>3166</v>
      </c>
      <c r="L334" s="91">
        <v>10</v>
      </c>
      <c r="M334" s="96"/>
      <c r="N334" s="95"/>
      <c r="O334" s="22" t="str">
        <f t="shared" si="45"/>
        <v>河内長野市</v>
      </c>
      <c r="P334" s="22">
        <f>COUNTIF($O$4:O334,"河内長野市")</f>
        <v>2</v>
      </c>
      <c r="Q334" s="72"/>
      <c r="R334" s="72"/>
    </row>
    <row r="335" spans="1:18" ht="30" customHeight="1" x14ac:dyDescent="0.2">
      <c r="A335" s="99">
        <v>2750720050</v>
      </c>
      <c r="B335" s="87" t="s">
        <v>205</v>
      </c>
      <c r="C335" s="88" t="s">
        <v>233</v>
      </c>
      <c r="D335" s="88" t="s">
        <v>508</v>
      </c>
      <c r="E335" s="88" t="s">
        <v>221</v>
      </c>
      <c r="F335" s="87" t="s">
        <v>797</v>
      </c>
      <c r="G335" s="89" t="s">
        <v>204</v>
      </c>
      <c r="H335" s="93" t="s">
        <v>3166</v>
      </c>
      <c r="I335" s="91">
        <v>10</v>
      </c>
      <c r="J335" s="92"/>
      <c r="K335" s="93" t="s">
        <v>3166</v>
      </c>
      <c r="L335" s="91">
        <v>10</v>
      </c>
      <c r="M335" s="96" t="s">
        <v>3166</v>
      </c>
      <c r="N335" s="95"/>
      <c r="O335" s="22" t="str">
        <f t="shared" si="45"/>
        <v>河内長野市</v>
      </c>
      <c r="P335" s="22">
        <f>COUNTIF($O$4:O335,"河内長野市")</f>
        <v>3</v>
      </c>
      <c r="Q335" s="72"/>
      <c r="R335" s="72"/>
    </row>
    <row r="336" spans="1:18" ht="30" customHeight="1" x14ac:dyDescent="0.2">
      <c r="A336" s="99">
        <v>2750720118</v>
      </c>
      <c r="B336" s="87" t="s">
        <v>700</v>
      </c>
      <c r="C336" s="88" t="s">
        <v>705</v>
      </c>
      <c r="D336" s="88" t="s">
        <v>707</v>
      </c>
      <c r="E336" s="88" t="s">
        <v>706</v>
      </c>
      <c r="F336" s="87" t="s">
        <v>703</v>
      </c>
      <c r="G336" s="89" t="s">
        <v>704</v>
      </c>
      <c r="H336" s="93" t="s">
        <v>3166</v>
      </c>
      <c r="I336" s="91">
        <v>10</v>
      </c>
      <c r="J336" s="92"/>
      <c r="K336" s="93" t="s">
        <v>3166</v>
      </c>
      <c r="L336" s="91">
        <v>10</v>
      </c>
      <c r="M336" s="96"/>
      <c r="N336" s="95"/>
      <c r="O336" s="22" t="str">
        <f t="shared" si="45"/>
        <v>河内長野市</v>
      </c>
      <c r="P336" s="22">
        <f>COUNTIF($O$4:O336,"河内長野市")</f>
        <v>4</v>
      </c>
      <c r="Q336" s="72"/>
      <c r="R336" s="72"/>
    </row>
    <row r="337" spans="1:17" ht="30" customHeight="1" x14ac:dyDescent="0.2">
      <c r="A337" s="99">
        <v>2750720134</v>
      </c>
      <c r="B337" s="87" t="s">
        <v>888</v>
      </c>
      <c r="C337" s="88" t="s">
        <v>910</v>
      </c>
      <c r="D337" s="88" t="s">
        <v>911</v>
      </c>
      <c r="E337" s="88" t="s">
        <v>912</v>
      </c>
      <c r="F337" s="87" t="s">
        <v>889</v>
      </c>
      <c r="G337" s="89" t="s">
        <v>890</v>
      </c>
      <c r="H337" s="93" t="s">
        <v>3166</v>
      </c>
      <c r="I337" s="91">
        <v>10</v>
      </c>
      <c r="J337" s="92"/>
      <c r="K337" s="93" t="s">
        <v>3166</v>
      </c>
      <c r="L337" s="91">
        <v>10</v>
      </c>
      <c r="M337" s="96" t="s">
        <v>3166</v>
      </c>
      <c r="N337" s="95"/>
      <c r="O337" s="22" t="str">
        <f t="shared" si="45"/>
        <v>河内長野市</v>
      </c>
      <c r="P337" s="22">
        <f>COUNTIF($O$4:O337,"河内長野市")</f>
        <v>5</v>
      </c>
      <c r="Q337" s="72"/>
    </row>
    <row r="338" spans="1:17" ht="30" customHeight="1" x14ac:dyDescent="0.2">
      <c r="A338" s="99">
        <v>2750720142</v>
      </c>
      <c r="B338" s="87" t="s">
        <v>1081</v>
      </c>
      <c r="C338" s="88" t="s">
        <v>1117</v>
      </c>
      <c r="D338" s="88" t="s">
        <v>1770</v>
      </c>
      <c r="E338" s="88" t="s">
        <v>1118</v>
      </c>
      <c r="F338" s="87" t="s">
        <v>3050</v>
      </c>
      <c r="G338" s="89" t="s">
        <v>1092</v>
      </c>
      <c r="H338" s="93" t="s">
        <v>3166</v>
      </c>
      <c r="I338" s="91">
        <v>10</v>
      </c>
      <c r="J338" s="92"/>
      <c r="K338" s="93" t="s">
        <v>3166</v>
      </c>
      <c r="L338" s="91">
        <v>10</v>
      </c>
      <c r="M338" s="96" t="s">
        <v>3166</v>
      </c>
      <c r="N338" s="95"/>
      <c r="O338" s="22" t="str">
        <f t="shared" si="45"/>
        <v>河内長野市</v>
      </c>
      <c r="P338" s="22">
        <f>COUNTIF($O$4:O338,"河内長野市")</f>
        <v>6</v>
      </c>
      <c r="Q338" s="72"/>
    </row>
    <row r="339" spans="1:17" ht="30" customHeight="1" x14ac:dyDescent="0.2">
      <c r="A339" s="99">
        <v>2750720159</v>
      </c>
      <c r="B339" s="87" t="s">
        <v>1930</v>
      </c>
      <c r="C339" s="88" t="s">
        <v>1159</v>
      </c>
      <c r="D339" s="88" t="s">
        <v>1160</v>
      </c>
      <c r="E339" s="88" t="s">
        <v>1788</v>
      </c>
      <c r="F339" s="87" t="s">
        <v>4680</v>
      </c>
      <c r="G339" s="89" t="s">
        <v>1158</v>
      </c>
      <c r="H339" s="93"/>
      <c r="I339" s="91"/>
      <c r="J339" s="92"/>
      <c r="K339" s="93" t="s">
        <v>142</v>
      </c>
      <c r="L339" s="91">
        <v>7</v>
      </c>
      <c r="M339" s="96"/>
      <c r="N339" s="95"/>
      <c r="O339" s="22" t="str">
        <f t="shared" si="45"/>
        <v>河内長野市</v>
      </c>
      <c r="P339" s="22">
        <f>COUNTIF($O$4:O339,"河内長野市")</f>
        <v>7</v>
      </c>
      <c r="Q339" s="72"/>
    </row>
    <row r="340" spans="1:17" ht="30" customHeight="1" x14ac:dyDescent="0.2">
      <c r="A340" s="99">
        <v>2750720167</v>
      </c>
      <c r="B340" s="87" t="s">
        <v>1304</v>
      </c>
      <c r="C340" s="88" t="s">
        <v>1318</v>
      </c>
      <c r="D340" s="88" t="s">
        <v>1319</v>
      </c>
      <c r="E340" s="88" t="s">
        <v>1320</v>
      </c>
      <c r="F340" s="87" t="s">
        <v>1305</v>
      </c>
      <c r="G340" s="89" t="s">
        <v>1816</v>
      </c>
      <c r="H340" s="93" t="s">
        <v>3166</v>
      </c>
      <c r="I340" s="91">
        <v>10</v>
      </c>
      <c r="J340" s="92"/>
      <c r="K340" s="93" t="s">
        <v>3166</v>
      </c>
      <c r="L340" s="91">
        <v>10</v>
      </c>
      <c r="M340" s="96"/>
      <c r="N340" s="95"/>
      <c r="O340" s="22" t="str">
        <f t="shared" si="45"/>
        <v>河内長野市</v>
      </c>
      <c r="P340" s="22">
        <f>COUNTIF($O$4:O340,"河内長野市")</f>
        <v>8</v>
      </c>
    </row>
    <row r="341" spans="1:17" ht="30" customHeight="1" x14ac:dyDescent="0.2">
      <c r="A341" s="99">
        <v>2750720175</v>
      </c>
      <c r="B341" s="87" t="s">
        <v>1326</v>
      </c>
      <c r="C341" s="88" t="s">
        <v>1345</v>
      </c>
      <c r="D341" s="88" t="s">
        <v>1345</v>
      </c>
      <c r="E341" s="88" t="s">
        <v>1346</v>
      </c>
      <c r="F341" s="87" t="s">
        <v>1576</v>
      </c>
      <c r="G341" s="89" t="s">
        <v>1358</v>
      </c>
      <c r="H341" s="93" t="s">
        <v>3166</v>
      </c>
      <c r="I341" s="91">
        <v>10</v>
      </c>
      <c r="J341" s="92"/>
      <c r="K341" s="93" t="s">
        <v>3166</v>
      </c>
      <c r="L341" s="91">
        <v>10</v>
      </c>
      <c r="M341" s="96" t="s">
        <v>3166</v>
      </c>
      <c r="N341" s="95"/>
      <c r="O341" s="22" t="str">
        <f t="shared" si="45"/>
        <v>河内長野市</v>
      </c>
      <c r="P341" s="22">
        <f>COUNTIF($O$4:O341,"河内長野市")</f>
        <v>9</v>
      </c>
    </row>
    <row r="342" spans="1:17" ht="30" customHeight="1" x14ac:dyDescent="0.2">
      <c r="A342" s="99">
        <v>2750720183</v>
      </c>
      <c r="B342" s="87" t="s">
        <v>1491</v>
      </c>
      <c r="C342" s="88" t="s">
        <v>1492</v>
      </c>
      <c r="D342" s="88" t="s">
        <v>1493</v>
      </c>
      <c r="E342" s="88" t="s">
        <v>1494</v>
      </c>
      <c r="F342" s="87" t="s">
        <v>1495</v>
      </c>
      <c r="G342" s="89" t="s">
        <v>1496</v>
      </c>
      <c r="H342" s="93" t="s">
        <v>3166</v>
      </c>
      <c r="I342" s="91">
        <v>10</v>
      </c>
      <c r="J342" s="92"/>
      <c r="K342" s="93" t="s">
        <v>3166</v>
      </c>
      <c r="L342" s="91">
        <v>10</v>
      </c>
      <c r="M342" s="96"/>
      <c r="N342" s="95"/>
      <c r="O342" s="22" t="str">
        <f t="shared" si="45"/>
        <v>河内長野市</v>
      </c>
      <c r="P342" s="22">
        <f>COUNTIF($O$4:O342,"河内長野市")</f>
        <v>10</v>
      </c>
    </row>
    <row r="343" spans="1:17" ht="30" customHeight="1" x14ac:dyDescent="0.2">
      <c r="A343" s="99">
        <v>2750720209</v>
      </c>
      <c r="B343" s="87" t="s">
        <v>1503</v>
      </c>
      <c r="C343" s="88" t="s">
        <v>1505</v>
      </c>
      <c r="D343" s="88" t="s">
        <v>1506</v>
      </c>
      <c r="E343" s="88" t="s">
        <v>1507</v>
      </c>
      <c r="F343" s="87" t="s">
        <v>1525</v>
      </c>
      <c r="G343" s="89" t="s">
        <v>1504</v>
      </c>
      <c r="H343" s="93" t="s">
        <v>3166</v>
      </c>
      <c r="I343" s="91">
        <v>10</v>
      </c>
      <c r="J343" s="92"/>
      <c r="K343" s="93" t="s">
        <v>3166</v>
      </c>
      <c r="L343" s="91">
        <v>10</v>
      </c>
      <c r="M343" s="96"/>
      <c r="N343" s="95"/>
      <c r="O343" s="22" t="str">
        <f t="shared" si="45"/>
        <v>河内長野市</v>
      </c>
      <c r="P343" s="22">
        <f>COUNTIF($O$4:O343,"河内長野市")</f>
        <v>11</v>
      </c>
    </row>
    <row r="344" spans="1:17" ht="30" customHeight="1" x14ac:dyDescent="0.2">
      <c r="A344" s="99">
        <v>2750720217</v>
      </c>
      <c r="B344" s="87" t="s">
        <v>1651</v>
      </c>
      <c r="C344" s="88" t="s">
        <v>1652</v>
      </c>
      <c r="D344" s="88" t="s">
        <v>1653</v>
      </c>
      <c r="E344" s="88" t="s">
        <v>1654</v>
      </c>
      <c r="F344" s="87" t="s">
        <v>1655</v>
      </c>
      <c r="G344" s="89" t="s">
        <v>1092</v>
      </c>
      <c r="H344" s="93"/>
      <c r="I344" s="91"/>
      <c r="J344" s="92"/>
      <c r="K344" s="93" t="s">
        <v>3166</v>
      </c>
      <c r="L344" s="91">
        <v>10</v>
      </c>
      <c r="M344" s="96"/>
      <c r="N344" s="95"/>
      <c r="O344" s="22" t="str">
        <f t="shared" si="45"/>
        <v>河内長野市</v>
      </c>
      <c r="P344" s="22">
        <f>COUNTIF($O$4:O344,"河内長野市")</f>
        <v>12</v>
      </c>
    </row>
    <row r="345" spans="1:17" ht="30" customHeight="1" x14ac:dyDescent="0.2">
      <c r="A345" s="99">
        <v>2750720225</v>
      </c>
      <c r="B345" s="87" t="s">
        <v>1815</v>
      </c>
      <c r="C345" s="88" t="s">
        <v>4619</v>
      </c>
      <c r="D345" s="88" t="s">
        <v>4620</v>
      </c>
      <c r="E345" s="88" t="s">
        <v>1848</v>
      </c>
      <c r="F345" s="87" t="s">
        <v>1849</v>
      </c>
      <c r="G345" s="89" t="s">
        <v>1817</v>
      </c>
      <c r="H345" s="93" t="s">
        <v>3166</v>
      </c>
      <c r="I345" s="91">
        <v>10</v>
      </c>
      <c r="J345" s="92"/>
      <c r="K345" s="93" t="s">
        <v>3166</v>
      </c>
      <c r="L345" s="91">
        <v>10</v>
      </c>
      <c r="M345" s="96"/>
      <c r="N345" s="95"/>
      <c r="O345" s="22" t="str">
        <f t="shared" si="45"/>
        <v>河内長野市</v>
      </c>
      <c r="P345" s="22">
        <f>COUNTIF($O$4:O345,"河内長野市")</f>
        <v>13</v>
      </c>
    </row>
    <row r="346" spans="1:17" ht="30" customHeight="1" x14ac:dyDescent="0.2">
      <c r="A346" s="99">
        <v>2750720233</v>
      </c>
      <c r="B346" s="87" t="s">
        <v>1820</v>
      </c>
      <c r="C346" s="88" t="s">
        <v>1872</v>
      </c>
      <c r="D346" s="88" t="s">
        <v>1873</v>
      </c>
      <c r="E346" s="88" t="s">
        <v>1874</v>
      </c>
      <c r="F346" s="87" t="s">
        <v>1871</v>
      </c>
      <c r="G346" s="89" t="s">
        <v>1821</v>
      </c>
      <c r="H346" s="93" t="s">
        <v>3166</v>
      </c>
      <c r="I346" s="91">
        <v>10</v>
      </c>
      <c r="J346" s="92"/>
      <c r="K346" s="93" t="s">
        <v>3166</v>
      </c>
      <c r="L346" s="91">
        <v>10</v>
      </c>
      <c r="M346" s="96"/>
      <c r="N346" s="95"/>
      <c r="O346" s="22" t="str">
        <f t="shared" si="45"/>
        <v>河内長野市</v>
      </c>
      <c r="P346" s="22">
        <f>COUNTIF($O$4:O346,"河内長野市")</f>
        <v>14</v>
      </c>
    </row>
    <row r="347" spans="1:17" ht="30" customHeight="1" x14ac:dyDescent="0.2">
      <c r="A347" s="99">
        <v>2750720266</v>
      </c>
      <c r="B347" s="87" t="s">
        <v>2081</v>
      </c>
      <c r="C347" s="88" t="s">
        <v>2077</v>
      </c>
      <c r="D347" s="88" t="s">
        <v>2078</v>
      </c>
      <c r="E347" s="88" t="s">
        <v>2079</v>
      </c>
      <c r="F347" s="87" t="s">
        <v>2080</v>
      </c>
      <c r="G347" s="89" t="s">
        <v>2082</v>
      </c>
      <c r="H347" s="93" t="s">
        <v>3166</v>
      </c>
      <c r="I347" s="91">
        <v>10</v>
      </c>
      <c r="J347" s="92"/>
      <c r="K347" s="93" t="s">
        <v>3166</v>
      </c>
      <c r="L347" s="91">
        <v>10</v>
      </c>
      <c r="M347" s="96" t="s">
        <v>3166</v>
      </c>
      <c r="N347" s="95"/>
      <c r="O347" s="22" t="str">
        <f t="shared" si="45"/>
        <v>河内長野市</v>
      </c>
      <c r="P347" s="22">
        <f>COUNTIF($O$4:O347,"河内長野市")</f>
        <v>15</v>
      </c>
    </row>
    <row r="348" spans="1:17" ht="30" customHeight="1" x14ac:dyDescent="0.2">
      <c r="A348" s="99">
        <v>2750720258</v>
      </c>
      <c r="B348" s="87" t="s">
        <v>2104</v>
      </c>
      <c r="C348" s="88" t="s">
        <v>2105</v>
      </c>
      <c r="D348" s="88" t="s">
        <v>2106</v>
      </c>
      <c r="E348" s="88" t="s">
        <v>2107</v>
      </c>
      <c r="F348" s="87" t="s">
        <v>2108</v>
      </c>
      <c r="G348" s="89" t="s">
        <v>2109</v>
      </c>
      <c r="H348" s="93"/>
      <c r="I348" s="91"/>
      <c r="J348" s="92"/>
      <c r="K348" s="93" t="s">
        <v>3166</v>
      </c>
      <c r="L348" s="91">
        <v>10</v>
      </c>
      <c r="M348" s="96"/>
      <c r="N348" s="95"/>
      <c r="O348" s="22" t="str">
        <f t="shared" si="45"/>
        <v>河内長野市</v>
      </c>
      <c r="P348" s="22">
        <f>COUNTIF($O$4:O348,"河内長野市")</f>
        <v>16</v>
      </c>
    </row>
    <row r="349" spans="1:17" ht="30" customHeight="1" x14ac:dyDescent="0.2">
      <c r="A349" s="99">
        <v>2750720282</v>
      </c>
      <c r="B349" s="87" t="s">
        <v>2261</v>
      </c>
      <c r="C349" s="88" t="s">
        <v>2262</v>
      </c>
      <c r="D349" s="88" t="s">
        <v>2263</v>
      </c>
      <c r="E349" s="88" t="s">
        <v>2264</v>
      </c>
      <c r="F349" s="87" t="s">
        <v>4669</v>
      </c>
      <c r="G349" s="89" t="s">
        <v>2265</v>
      </c>
      <c r="H349" s="93"/>
      <c r="I349" s="91"/>
      <c r="J349" s="92"/>
      <c r="K349" s="93" t="s">
        <v>142</v>
      </c>
      <c r="L349" s="91">
        <v>5</v>
      </c>
      <c r="M349" s="96"/>
      <c r="N349" s="95"/>
      <c r="O349" s="22" t="str">
        <f t="shared" si="45"/>
        <v>河内長野市</v>
      </c>
      <c r="P349" s="22">
        <f>COUNTIF($O$4:O349,"河内長野市")</f>
        <v>17</v>
      </c>
    </row>
    <row r="350" spans="1:17" ht="30" customHeight="1" x14ac:dyDescent="0.2">
      <c r="A350" s="99">
        <v>2750720290</v>
      </c>
      <c r="B350" s="87" t="s">
        <v>2290</v>
      </c>
      <c r="C350" s="88" t="s">
        <v>2291</v>
      </c>
      <c r="D350" s="88" t="s">
        <v>2292</v>
      </c>
      <c r="E350" s="88" t="s">
        <v>2293</v>
      </c>
      <c r="F350" s="87" t="s">
        <v>2294</v>
      </c>
      <c r="G350" s="89" t="s">
        <v>2295</v>
      </c>
      <c r="H350" s="93" t="s">
        <v>3166</v>
      </c>
      <c r="I350" s="91">
        <v>10</v>
      </c>
      <c r="J350" s="92"/>
      <c r="K350" s="93" t="s">
        <v>3166</v>
      </c>
      <c r="L350" s="91">
        <v>10</v>
      </c>
      <c r="M350" s="96"/>
      <c r="N350" s="95"/>
      <c r="O350" s="22" t="str">
        <f t="shared" si="45"/>
        <v>河内長野市</v>
      </c>
      <c r="P350" s="22">
        <f>COUNTIF($O$4:O350,"河内長野市")</f>
        <v>18</v>
      </c>
    </row>
    <row r="351" spans="1:17" ht="30" customHeight="1" x14ac:dyDescent="0.2">
      <c r="A351" s="99">
        <v>2750720324</v>
      </c>
      <c r="B351" s="87" t="s">
        <v>2657</v>
      </c>
      <c r="C351" s="88" t="s">
        <v>2673</v>
      </c>
      <c r="D351" s="88" t="s">
        <v>2674</v>
      </c>
      <c r="E351" s="88" t="s">
        <v>2675</v>
      </c>
      <c r="F351" s="87" t="s">
        <v>2658</v>
      </c>
      <c r="G351" s="89" t="s">
        <v>2659</v>
      </c>
      <c r="H351" s="93"/>
      <c r="I351" s="91"/>
      <c r="J351" s="92"/>
      <c r="K351" s="93" t="s">
        <v>3166</v>
      </c>
      <c r="L351" s="91">
        <v>10</v>
      </c>
      <c r="M351" s="96"/>
      <c r="N351" s="95"/>
      <c r="O351" s="22" t="str">
        <f t="shared" ref="O351:O353" si="56">IF(ISERROR(FIND("群",F351))=FALSE,LEFT(F351,FIND("群",F351)),IF(ISERROR(FIND("市",F351))=FALSE,LEFT(F351,FIND("市",F351)),IF(ISERROR(FIND("町",F351))=FALSE,LEFT(F351,FIND("町",F351)),IF(ISERROR(FIND("村",F351))=FALSE,LEFT(F351,FIND("村",F351))))))</f>
        <v>河内長野市</v>
      </c>
      <c r="P351" s="22">
        <f>COUNTIF($O$4:O351,"河内長野市")</f>
        <v>19</v>
      </c>
    </row>
    <row r="352" spans="1:17" ht="30" customHeight="1" x14ac:dyDescent="0.2">
      <c r="A352" s="99">
        <v>2750720332</v>
      </c>
      <c r="B352" s="87" t="s">
        <v>2694</v>
      </c>
      <c r="C352" s="88" t="s">
        <v>2719</v>
      </c>
      <c r="D352" s="88" t="s">
        <v>2719</v>
      </c>
      <c r="E352" s="88" t="s">
        <v>2720</v>
      </c>
      <c r="F352" s="87" t="s">
        <v>2707</v>
      </c>
      <c r="G352" s="89" t="s">
        <v>2708</v>
      </c>
      <c r="H352" s="93" t="s">
        <v>3166</v>
      </c>
      <c r="I352" s="91">
        <v>10</v>
      </c>
      <c r="J352" s="92"/>
      <c r="K352" s="93" t="s">
        <v>3166</v>
      </c>
      <c r="L352" s="91">
        <v>10</v>
      </c>
      <c r="M352" s="96"/>
      <c r="N352" s="95"/>
      <c r="O352" s="22" t="str">
        <f t="shared" si="56"/>
        <v>河内長野市</v>
      </c>
      <c r="P352" s="22">
        <f>COUNTIF($O$4:O352,"河内長野市")</f>
        <v>20</v>
      </c>
    </row>
    <row r="353" spans="1:19" ht="30" customHeight="1" x14ac:dyDescent="0.2">
      <c r="A353" s="99" t="s">
        <v>2892</v>
      </c>
      <c r="B353" s="87" t="s">
        <v>2893</v>
      </c>
      <c r="C353" s="88" t="s">
        <v>2929</v>
      </c>
      <c r="D353" s="88" t="s">
        <v>2930</v>
      </c>
      <c r="E353" s="88" t="s">
        <v>2931</v>
      </c>
      <c r="F353" s="87" t="s">
        <v>2894</v>
      </c>
      <c r="G353" s="89" t="s">
        <v>2895</v>
      </c>
      <c r="H353" s="93" t="s">
        <v>3166</v>
      </c>
      <c r="I353" s="91">
        <v>10</v>
      </c>
      <c r="J353" s="92"/>
      <c r="K353" s="93" t="s">
        <v>3166</v>
      </c>
      <c r="L353" s="91">
        <v>10</v>
      </c>
      <c r="M353" s="96"/>
      <c r="N353" s="95"/>
      <c r="O353" s="22" t="str">
        <f t="shared" si="56"/>
        <v>河内長野市</v>
      </c>
      <c r="P353" s="22">
        <f>COUNTIF($O$4:O353,"河内長野市")</f>
        <v>21</v>
      </c>
    </row>
    <row r="354" spans="1:19" ht="30" customHeight="1" x14ac:dyDescent="0.2">
      <c r="A354" s="99" t="s">
        <v>3293</v>
      </c>
      <c r="B354" s="87" t="s">
        <v>3289</v>
      </c>
      <c r="C354" s="88" t="s">
        <v>1960</v>
      </c>
      <c r="D354" s="88" t="s">
        <v>1961</v>
      </c>
      <c r="E354" s="88" t="s">
        <v>1962</v>
      </c>
      <c r="F354" s="87" t="s">
        <v>3292</v>
      </c>
      <c r="G354" s="89" t="s">
        <v>2891</v>
      </c>
      <c r="H354" s="93" t="s">
        <v>3166</v>
      </c>
      <c r="I354" s="91">
        <v>10</v>
      </c>
      <c r="J354" s="92"/>
      <c r="K354" s="93" t="s">
        <v>3166</v>
      </c>
      <c r="L354" s="91">
        <v>10</v>
      </c>
      <c r="M354" s="96"/>
      <c r="N354" s="95"/>
      <c r="O354" s="22" t="str">
        <f t="shared" ref="O354:O356" si="57">IF(ISERROR(FIND("群",F354))=FALSE,LEFT(F354,FIND("群",F354)),IF(ISERROR(FIND("市",F354))=FALSE,LEFT(F354,FIND("市",F354)),IF(ISERROR(FIND("町",F354))=FALSE,LEFT(F354,FIND("町",F354)),IF(ISERROR(FIND("村",F354))=FALSE,LEFT(F354,FIND("村",F354))))))</f>
        <v>河内長野市</v>
      </c>
      <c r="P354" s="22">
        <f>COUNTIF($O$4:O354,"河内長野市")</f>
        <v>22</v>
      </c>
    </row>
    <row r="355" spans="1:19" ht="30" customHeight="1" x14ac:dyDescent="0.2">
      <c r="A355" s="99" t="s">
        <v>3294</v>
      </c>
      <c r="B355" s="87" t="s">
        <v>3290</v>
      </c>
      <c r="C355" s="88" t="s">
        <v>795</v>
      </c>
      <c r="D355" s="88" t="s">
        <v>1961</v>
      </c>
      <c r="E355" s="88" t="s">
        <v>1848</v>
      </c>
      <c r="F355" s="87" t="s">
        <v>3295</v>
      </c>
      <c r="G355" s="89" t="s">
        <v>2891</v>
      </c>
      <c r="H355" s="93" t="s">
        <v>3166</v>
      </c>
      <c r="I355" s="91">
        <v>10</v>
      </c>
      <c r="J355" s="92"/>
      <c r="K355" s="93" t="s">
        <v>3166</v>
      </c>
      <c r="L355" s="91">
        <v>10</v>
      </c>
      <c r="M355" s="96"/>
      <c r="N355" s="95"/>
      <c r="O355" s="22" t="str">
        <f t="shared" si="57"/>
        <v>河内長野市</v>
      </c>
      <c r="P355" s="22">
        <f>COUNTIF($O$4:O355,"河内長野市")</f>
        <v>23</v>
      </c>
      <c r="Q355" s="72"/>
      <c r="R355" s="72"/>
      <c r="S355" s="72"/>
    </row>
    <row r="356" spans="1:19" ht="30" customHeight="1" x14ac:dyDescent="0.2">
      <c r="A356" s="99" t="s">
        <v>3298</v>
      </c>
      <c r="B356" s="87" t="s">
        <v>3291</v>
      </c>
      <c r="C356" s="88" t="s">
        <v>3327</v>
      </c>
      <c r="D356" s="88" t="s">
        <v>3328</v>
      </c>
      <c r="E356" s="88" t="s">
        <v>1320</v>
      </c>
      <c r="F356" s="87" t="s">
        <v>3296</v>
      </c>
      <c r="G356" s="89" t="s">
        <v>3297</v>
      </c>
      <c r="H356" s="93" t="s">
        <v>3166</v>
      </c>
      <c r="I356" s="91">
        <v>10</v>
      </c>
      <c r="J356" s="92"/>
      <c r="K356" s="93" t="s">
        <v>3166</v>
      </c>
      <c r="L356" s="91">
        <v>10</v>
      </c>
      <c r="M356" s="96"/>
      <c r="N356" s="95"/>
      <c r="O356" s="22" t="str">
        <f t="shared" si="57"/>
        <v>河内長野市</v>
      </c>
      <c r="P356" s="22">
        <f>COUNTIF($O$4:O356,"河内長野市")</f>
        <v>24</v>
      </c>
      <c r="Q356" s="72"/>
      <c r="R356" s="72"/>
      <c r="S356" s="72"/>
    </row>
    <row r="357" spans="1:19" ht="30" customHeight="1" x14ac:dyDescent="0.2">
      <c r="A357" s="99">
        <v>2750720399</v>
      </c>
      <c r="B357" s="87" t="s">
        <v>3384</v>
      </c>
      <c r="C357" s="88" t="s">
        <v>3398</v>
      </c>
      <c r="D357" s="88" t="s">
        <v>3399</v>
      </c>
      <c r="E357" s="88" t="s">
        <v>3400</v>
      </c>
      <c r="F357" s="87" t="s">
        <v>3423</v>
      </c>
      <c r="G357" s="89" t="s">
        <v>3383</v>
      </c>
      <c r="H357" s="93" t="s">
        <v>3166</v>
      </c>
      <c r="I357" s="91">
        <v>10</v>
      </c>
      <c r="J357" s="92"/>
      <c r="K357" s="93" t="s">
        <v>3166</v>
      </c>
      <c r="L357" s="91">
        <v>10</v>
      </c>
      <c r="M357" s="96" t="s">
        <v>3166</v>
      </c>
      <c r="N357" s="95"/>
      <c r="O357" s="22" t="str">
        <f t="shared" ref="O357" si="58">IF(ISERROR(FIND("群",F357))=FALSE,LEFT(F357,FIND("群",F357)),IF(ISERROR(FIND("市",F357))=FALSE,LEFT(F357,FIND("市",F357)),IF(ISERROR(FIND("町",F357))=FALSE,LEFT(F357,FIND("町",F357)),IF(ISERROR(FIND("村",F357))=FALSE,LEFT(F357,FIND("村",F357))))))</f>
        <v>河内長野市</v>
      </c>
      <c r="P357" s="22">
        <f>COUNTIF($O$4:O357,"河内長野市")</f>
        <v>25</v>
      </c>
      <c r="Q357" s="72"/>
      <c r="R357" s="72"/>
      <c r="S357" s="72"/>
    </row>
    <row r="358" spans="1:19" s="72" customFormat="1" ht="30" customHeight="1" x14ac:dyDescent="0.2">
      <c r="A358" s="99" t="s">
        <v>3665</v>
      </c>
      <c r="B358" s="87" t="s">
        <v>3666</v>
      </c>
      <c r="C358" s="88" t="s">
        <v>3667</v>
      </c>
      <c r="D358" s="88" t="s">
        <v>3668</v>
      </c>
      <c r="E358" s="88" t="s">
        <v>912</v>
      </c>
      <c r="F358" s="87" t="s">
        <v>3669</v>
      </c>
      <c r="G358" s="89" t="s">
        <v>3670</v>
      </c>
      <c r="H358" s="93" t="s">
        <v>3169</v>
      </c>
      <c r="I358" s="91">
        <v>10</v>
      </c>
      <c r="J358" s="92"/>
      <c r="K358" s="93" t="s">
        <v>3169</v>
      </c>
      <c r="L358" s="91">
        <v>10</v>
      </c>
      <c r="M358" s="96"/>
      <c r="N358" s="95"/>
      <c r="O358" s="22" t="s">
        <v>3664</v>
      </c>
      <c r="P358" s="22">
        <f>COUNTIF($O$4:O358,"河内長野市")</f>
        <v>26</v>
      </c>
    </row>
    <row r="359" spans="1:19" s="72" customFormat="1" ht="30" customHeight="1" x14ac:dyDescent="0.2">
      <c r="A359" s="99" t="s">
        <v>4021</v>
      </c>
      <c r="B359" s="87" t="s">
        <v>4020</v>
      </c>
      <c r="C359" s="88" t="s">
        <v>4018</v>
      </c>
      <c r="D359" s="88" t="s">
        <v>4019</v>
      </c>
      <c r="E359" s="88" t="s">
        <v>4017</v>
      </c>
      <c r="F359" s="87" t="s">
        <v>4015</v>
      </c>
      <c r="G359" s="89" t="s">
        <v>4016</v>
      </c>
      <c r="H359" s="93" t="s">
        <v>3169</v>
      </c>
      <c r="I359" s="91">
        <v>10</v>
      </c>
      <c r="J359" s="92"/>
      <c r="K359" s="93" t="s">
        <v>3169</v>
      </c>
      <c r="L359" s="91">
        <v>10</v>
      </c>
      <c r="M359" s="96" t="s">
        <v>3166</v>
      </c>
      <c r="N359" s="95"/>
      <c r="O359" s="22" t="s">
        <v>3664</v>
      </c>
      <c r="P359" s="22">
        <f>COUNTIF($O$4:O359,"河内長野市")</f>
        <v>27</v>
      </c>
    </row>
    <row r="360" spans="1:19" s="72" customFormat="1" ht="30" customHeight="1" x14ac:dyDescent="0.2">
      <c r="A360" s="99" t="s">
        <v>4160</v>
      </c>
      <c r="B360" s="87" t="s">
        <v>4159</v>
      </c>
      <c r="C360" s="88" t="s">
        <v>4161</v>
      </c>
      <c r="D360" s="88" t="s">
        <v>1961</v>
      </c>
      <c r="E360" s="88" t="s">
        <v>4162</v>
      </c>
      <c r="F360" s="87" t="s">
        <v>4175</v>
      </c>
      <c r="G360" s="89" t="s">
        <v>2891</v>
      </c>
      <c r="H360" s="93" t="s">
        <v>3166</v>
      </c>
      <c r="I360" s="91">
        <v>10</v>
      </c>
      <c r="J360" s="92"/>
      <c r="K360" s="93" t="s">
        <v>3166</v>
      </c>
      <c r="L360" s="91">
        <v>10</v>
      </c>
      <c r="M360" s="96"/>
      <c r="N360" s="95"/>
      <c r="O360" s="22" t="s">
        <v>58</v>
      </c>
      <c r="P360" s="22">
        <f>COUNTIF($O$4:O360,"河内長野市")</f>
        <v>28</v>
      </c>
    </row>
    <row r="361" spans="1:19" s="72" customFormat="1" ht="30" customHeight="1" x14ac:dyDescent="0.2">
      <c r="A361" s="99" t="s">
        <v>4283</v>
      </c>
      <c r="B361" s="87" t="s">
        <v>4281</v>
      </c>
      <c r="C361" s="88" t="s">
        <v>4285</v>
      </c>
      <c r="D361" s="88" t="s">
        <v>4286</v>
      </c>
      <c r="E361" s="88" t="s">
        <v>1507</v>
      </c>
      <c r="F361" s="87" t="s">
        <v>4284</v>
      </c>
      <c r="G361" s="89" t="s">
        <v>4282</v>
      </c>
      <c r="H361" s="93" t="s">
        <v>3166</v>
      </c>
      <c r="I361" s="91">
        <v>10</v>
      </c>
      <c r="J361" s="92"/>
      <c r="K361" s="93" t="s">
        <v>3166</v>
      </c>
      <c r="L361" s="91">
        <v>10</v>
      </c>
      <c r="M361" s="96"/>
      <c r="N361" s="95"/>
      <c r="O361" s="22" t="s">
        <v>3664</v>
      </c>
      <c r="P361" s="22">
        <f>COUNTIF($O$4:O361,"河内長野市")</f>
        <v>29</v>
      </c>
    </row>
    <row r="362" spans="1:19" s="72" customFormat="1" ht="30" customHeight="1" x14ac:dyDescent="0.2">
      <c r="A362" s="99" t="s">
        <v>4433</v>
      </c>
      <c r="B362" s="87" t="s">
        <v>4434</v>
      </c>
      <c r="C362" s="88" t="s">
        <v>4437</v>
      </c>
      <c r="D362" s="88" t="s">
        <v>4438</v>
      </c>
      <c r="E362" s="88" t="s">
        <v>4439</v>
      </c>
      <c r="F362" s="87" t="s">
        <v>4435</v>
      </c>
      <c r="G362" s="89" t="s">
        <v>4436</v>
      </c>
      <c r="H362" s="93" t="s">
        <v>3166</v>
      </c>
      <c r="I362" s="91">
        <v>10</v>
      </c>
      <c r="J362" s="92"/>
      <c r="K362" s="93" t="s">
        <v>3166</v>
      </c>
      <c r="L362" s="91">
        <v>10</v>
      </c>
      <c r="M362" s="96"/>
      <c r="N362" s="95"/>
      <c r="O362" s="22" t="s">
        <v>58</v>
      </c>
      <c r="P362" s="22">
        <f>COUNTIF($O$4:O362,"河内長野市")</f>
        <v>30</v>
      </c>
    </row>
    <row r="363" spans="1:19" s="72" customFormat="1" ht="30" customHeight="1" x14ac:dyDescent="0.2">
      <c r="A363" s="99">
        <v>2750720456</v>
      </c>
      <c r="B363" s="87" t="s">
        <v>4769</v>
      </c>
      <c r="C363" s="88" t="s">
        <v>4772</v>
      </c>
      <c r="D363" s="88" t="s">
        <v>4752</v>
      </c>
      <c r="E363" s="88" t="s">
        <v>4773</v>
      </c>
      <c r="F363" s="87" t="s">
        <v>4770</v>
      </c>
      <c r="G363" s="89" t="s">
        <v>4771</v>
      </c>
      <c r="H363" s="93" t="s">
        <v>3166</v>
      </c>
      <c r="I363" s="91">
        <v>10</v>
      </c>
      <c r="J363" s="92"/>
      <c r="K363" s="93"/>
      <c r="L363" s="91"/>
      <c r="M363" s="96"/>
      <c r="N363" s="95"/>
      <c r="O363" s="22" t="s">
        <v>58</v>
      </c>
      <c r="P363" s="22">
        <f>COUNTIF($O$4:O363,"河内長野市")</f>
        <v>31</v>
      </c>
    </row>
    <row r="364" spans="1:19" ht="30" customHeight="1" x14ac:dyDescent="0.2">
      <c r="A364" s="99">
        <v>2754820039</v>
      </c>
      <c r="B364" s="87" t="s">
        <v>511</v>
      </c>
      <c r="C364" s="88" t="s">
        <v>2309</v>
      </c>
      <c r="D364" s="88" t="s">
        <v>2310</v>
      </c>
      <c r="E364" s="88" t="s">
        <v>2312</v>
      </c>
      <c r="F364" s="87" t="s">
        <v>2311</v>
      </c>
      <c r="G364" s="89" t="s">
        <v>514</v>
      </c>
      <c r="H364" s="93"/>
      <c r="I364" s="91"/>
      <c r="J364" s="92"/>
      <c r="K364" s="93" t="s">
        <v>3166</v>
      </c>
      <c r="L364" s="91">
        <v>10</v>
      </c>
      <c r="M364" s="96"/>
      <c r="N364" s="95"/>
      <c r="O364" s="22" t="str">
        <f t="shared" si="45"/>
        <v>松原市</v>
      </c>
      <c r="P364" s="22">
        <f>COUNTIF($O$4:O364,"松原市")</f>
        <v>1</v>
      </c>
      <c r="Q364" s="72"/>
      <c r="R364" s="72"/>
      <c r="S364" s="72"/>
    </row>
    <row r="365" spans="1:19" ht="30" customHeight="1" x14ac:dyDescent="0.2">
      <c r="A365" s="99">
        <v>2754820054</v>
      </c>
      <c r="B365" s="87" t="s">
        <v>1165</v>
      </c>
      <c r="C365" s="88" t="s">
        <v>615</v>
      </c>
      <c r="D365" s="88" t="s">
        <v>614</v>
      </c>
      <c r="E365" s="88" t="s">
        <v>1167</v>
      </c>
      <c r="F365" s="87" t="s">
        <v>1166</v>
      </c>
      <c r="G365" s="89" t="s">
        <v>603</v>
      </c>
      <c r="H365" s="93" t="s">
        <v>3166</v>
      </c>
      <c r="I365" s="91">
        <v>10</v>
      </c>
      <c r="J365" s="92"/>
      <c r="K365" s="93" t="s">
        <v>3166</v>
      </c>
      <c r="L365" s="91">
        <v>10</v>
      </c>
      <c r="M365" s="96"/>
      <c r="N365" s="95"/>
      <c r="O365" s="22" t="str">
        <f t="shared" si="45"/>
        <v>松原市</v>
      </c>
      <c r="P365" s="22">
        <f>COUNTIF($O$4:O365,"松原市")</f>
        <v>2</v>
      </c>
      <c r="Q365" s="72"/>
      <c r="R365" s="72"/>
      <c r="S365" s="72"/>
    </row>
    <row r="366" spans="1:19" ht="30" customHeight="1" x14ac:dyDescent="0.2">
      <c r="A366" s="99">
        <v>2754820070</v>
      </c>
      <c r="B366" s="87" t="s">
        <v>750</v>
      </c>
      <c r="C366" s="88" t="s">
        <v>742</v>
      </c>
      <c r="D366" s="88" t="s">
        <v>743</v>
      </c>
      <c r="E366" s="88" t="s">
        <v>744</v>
      </c>
      <c r="F366" s="87" t="s">
        <v>730</v>
      </c>
      <c r="G366" s="89" t="s">
        <v>731</v>
      </c>
      <c r="H366" s="93" t="s">
        <v>3166</v>
      </c>
      <c r="I366" s="91">
        <v>10</v>
      </c>
      <c r="J366" s="92"/>
      <c r="K366" s="93" t="s">
        <v>3166</v>
      </c>
      <c r="L366" s="91">
        <v>10</v>
      </c>
      <c r="M366" s="96"/>
      <c r="N366" s="95"/>
      <c r="O366" s="22" t="str">
        <f t="shared" si="45"/>
        <v>松原市</v>
      </c>
      <c r="P366" s="22">
        <f>COUNTIF($O$4:O366,"松原市")</f>
        <v>3</v>
      </c>
      <c r="Q366" s="72"/>
      <c r="R366" s="72"/>
      <c r="S366" s="72"/>
    </row>
    <row r="367" spans="1:19" ht="30" customHeight="1" x14ac:dyDescent="0.2">
      <c r="A367" s="99">
        <v>2754820104</v>
      </c>
      <c r="B367" s="87" t="s">
        <v>949</v>
      </c>
      <c r="C367" s="88" t="s">
        <v>956</v>
      </c>
      <c r="D367" s="88" t="s">
        <v>956</v>
      </c>
      <c r="E367" s="88" t="s">
        <v>957</v>
      </c>
      <c r="F367" s="87" t="s">
        <v>958</v>
      </c>
      <c r="G367" s="89" t="s">
        <v>959</v>
      </c>
      <c r="H367" s="93" t="s">
        <v>3166</v>
      </c>
      <c r="I367" s="91">
        <v>10</v>
      </c>
      <c r="J367" s="92"/>
      <c r="K367" s="93" t="s">
        <v>3166</v>
      </c>
      <c r="L367" s="91">
        <v>10</v>
      </c>
      <c r="M367" s="96"/>
      <c r="N367" s="95"/>
      <c r="O367" s="22" t="str">
        <f t="shared" si="45"/>
        <v>松原市</v>
      </c>
      <c r="P367" s="22">
        <f>COUNTIF($O$4:O367,"松原市")</f>
        <v>4</v>
      </c>
    </row>
    <row r="368" spans="1:19" ht="30" customHeight="1" x14ac:dyDescent="0.2">
      <c r="A368" s="99">
        <v>2754820112</v>
      </c>
      <c r="B368" s="87" t="s">
        <v>950</v>
      </c>
      <c r="C368" s="88" t="s">
        <v>971</v>
      </c>
      <c r="D368" s="88" t="s">
        <v>971</v>
      </c>
      <c r="E368" s="88" t="s">
        <v>1771</v>
      </c>
      <c r="F368" s="87" t="s">
        <v>819</v>
      </c>
      <c r="G368" s="89" t="s">
        <v>972</v>
      </c>
      <c r="H368" s="93" t="s">
        <v>3166</v>
      </c>
      <c r="I368" s="91">
        <v>10</v>
      </c>
      <c r="J368" s="92"/>
      <c r="K368" s="93" t="s">
        <v>3166</v>
      </c>
      <c r="L368" s="91">
        <v>10</v>
      </c>
      <c r="M368" s="96"/>
      <c r="N368" s="95"/>
      <c r="O368" s="22" t="str">
        <f t="shared" si="45"/>
        <v>松原市</v>
      </c>
      <c r="P368" s="22">
        <f>COUNTIF($O$4:O368,"松原市")</f>
        <v>5</v>
      </c>
    </row>
    <row r="369" spans="1:16" ht="30" customHeight="1" x14ac:dyDescent="0.2">
      <c r="A369" s="99">
        <v>2754820138</v>
      </c>
      <c r="B369" s="87" t="s">
        <v>1059</v>
      </c>
      <c r="C369" s="88" t="s">
        <v>1076</v>
      </c>
      <c r="D369" s="88" t="s">
        <v>1076</v>
      </c>
      <c r="E369" s="88" t="s">
        <v>1077</v>
      </c>
      <c r="F369" s="87" t="s">
        <v>1060</v>
      </c>
      <c r="G369" s="89" t="s">
        <v>1061</v>
      </c>
      <c r="H369" s="93" t="s">
        <v>3166</v>
      </c>
      <c r="I369" s="91">
        <v>10</v>
      </c>
      <c r="J369" s="92"/>
      <c r="K369" s="93" t="s">
        <v>3166</v>
      </c>
      <c r="L369" s="91">
        <v>10</v>
      </c>
      <c r="M369" s="96"/>
      <c r="N369" s="95"/>
      <c r="O369" s="22" t="str">
        <f t="shared" si="45"/>
        <v>松原市</v>
      </c>
      <c r="P369" s="22">
        <f>COUNTIF($O$4:O369,"松原市")</f>
        <v>6</v>
      </c>
    </row>
    <row r="370" spans="1:16" ht="30" customHeight="1" x14ac:dyDescent="0.2">
      <c r="A370" s="99">
        <v>2754820146</v>
      </c>
      <c r="B370" s="87" t="s">
        <v>1171</v>
      </c>
      <c r="C370" s="88" t="s">
        <v>1192</v>
      </c>
      <c r="D370" s="88" t="s">
        <v>1193</v>
      </c>
      <c r="E370" s="88" t="s">
        <v>1194</v>
      </c>
      <c r="F370" s="87" t="s">
        <v>1172</v>
      </c>
      <c r="G370" s="89" t="s">
        <v>1173</v>
      </c>
      <c r="H370" s="93"/>
      <c r="I370" s="91"/>
      <c r="J370" s="92"/>
      <c r="K370" s="93" t="s">
        <v>3166</v>
      </c>
      <c r="L370" s="91">
        <v>10</v>
      </c>
      <c r="M370" s="96"/>
      <c r="N370" s="95"/>
      <c r="O370" s="22" t="str">
        <f t="shared" si="45"/>
        <v>松原市</v>
      </c>
      <c r="P370" s="22">
        <f>COUNTIF($O$4:O370,"松原市")</f>
        <v>7</v>
      </c>
    </row>
    <row r="371" spans="1:16" ht="30" customHeight="1" x14ac:dyDescent="0.2">
      <c r="A371" s="99">
        <v>2754820153</v>
      </c>
      <c r="B371" s="87" t="s">
        <v>1258</v>
      </c>
      <c r="C371" s="88" t="s">
        <v>1267</v>
      </c>
      <c r="D371" s="88" t="s">
        <v>1268</v>
      </c>
      <c r="E371" s="88" t="s">
        <v>957</v>
      </c>
      <c r="F371" s="87" t="s">
        <v>1269</v>
      </c>
      <c r="G371" s="89" t="s">
        <v>1259</v>
      </c>
      <c r="H371" s="93"/>
      <c r="I371" s="91"/>
      <c r="J371" s="92"/>
      <c r="K371" s="93" t="s">
        <v>3166</v>
      </c>
      <c r="L371" s="91">
        <v>10</v>
      </c>
      <c r="M371" s="96"/>
      <c r="N371" s="95"/>
      <c r="O371" s="22" t="str">
        <f t="shared" ref="O371:O456" si="59">IF(ISERROR(FIND("群",F371))=FALSE,LEFT(F371,FIND("群",F371)),IF(ISERROR(FIND("市",F371))=FALSE,LEFT(F371,FIND("市",F371)),IF(ISERROR(FIND("町",F371))=FALSE,LEFT(F371,FIND("町",F371)),IF(ISERROR(FIND("村",F371))=FALSE,LEFT(F371,FIND("村",F371))))))</f>
        <v>松原市</v>
      </c>
      <c r="P371" s="22">
        <f>COUNTIF($O$4:O371,"松原市")</f>
        <v>8</v>
      </c>
    </row>
    <row r="372" spans="1:16" ht="30" customHeight="1" x14ac:dyDescent="0.2">
      <c r="A372" s="99">
        <v>2754820179</v>
      </c>
      <c r="B372" s="87" t="s">
        <v>1416</v>
      </c>
      <c r="C372" s="88" t="s">
        <v>1420</v>
      </c>
      <c r="D372" s="88" t="s">
        <v>1421</v>
      </c>
      <c r="E372" s="88" t="s">
        <v>1422</v>
      </c>
      <c r="F372" s="87" t="s">
        <v>1423</v>
      </c>
      <c r="G372" s="89" t="s">
        <v>994</v>
      </c>
      <c r="H372" s="93" t="s">
        <v>3166</v>
      </c>
      <c r="I372" s="91">
        <v>10</v>
      </c>
      <c r="J372" s="92"/>
      <c r="K372" s="93" t="s">
        <v>3166</v>
      </c>
      <c r="L372" s="91">
        <v>10</v>
      </c>
      <c r="M372" s="96"/>
      <c r="N372" s="95"/>
      <c r="O372" s="22" t="str">
        <f t="shared" si="59"/>
        <v>松原市</v>
      </c>
      <c r="P372" s="22">
        <f>COUNTIF($O$4:O372,"松原市")</f>
        <v>9</v>
      </c>
    </row>
    <row r="373" spans="1:16" ht="30" customHeight="1" x14ac:dyDescent="0.2">
      <c r="A373" s="99">
        <v>2754820195</v>
      </c>
      <c r="B373" s="87" t="s">
        <v>1645</v>
      </c>
      <c r="C373" s="88" t="s">
        <v>1646</v>
      </c>
      <c r="D373" s="88" t="s">
        <v>1647</v>
      </c>
      <c r="E373" s="88" t="s">
        <v>1648</v>
      </c>
      <c r="F373" s="87" t="s">
        <v>1649</v>
      </c>
      <c r="G373" s="89" t="s">
        <v>1650</v>
      </c>
      <c r="H373" s="93"/>
      <c r="I373" s="91"/>
      <c r="J373" s="92"/>
      <c r="K373" s="93" t="s">
        <v>3166</v>
      </c>
      <c r="L373" s="91">
        <v>10</v>
      </c>
      <c r="M373" s="96"/>
      <c r="N373" s="95"/>
      <c r="O373" s="22" t="str">
        <f t="shared" si="59"/>
        <v>松原市</v>
      </c>
      <c r="P373" s="22">
        <f>COUNTIF($O$4:O373,"松原市")</f>
        <v>10</v>
      </c>
    </row>
    <row r="374" spans="1:16" ht="30" customHeight="1" x14ac:dyDescent="0.2">
      <c r="A374" s="99">
        <v>2754820229</v>
      </c>
      <c r="B374" s="87" t="s">
        <v>2002</v>
      </c>
      <c r="C374" s="88" t="s">
        <v>2003</v>
      </c>
      <c r="D374" s="88" t="s">
        <v>2004</v>
      </c>
      <c r="E374" s="88" t="s">
        <v>2005</v>
      </c>
      <c r="F374" s="87" t="s">
        <v>2006</v>
      </c>
      <c r="G374" s="89" t="s">
        <v>2007</v>
      </c>
      <c r="H374" s="93"/>
      <c r="I374" s="91"/>
      <c r="J374" s="92"/>
      <c r="K374" s="93" t="s">
        <v>3166</v>
      </c>
      <c r="L374" s="91">
        <v>10</v>
      </c>
      <c r="M374" s="96"/>
      <c r="N374" s="95"/>
      <c r="O374" s="22" t="str">
        <f t="shared" si="59"/>
        <v>松原市</v>
      </c>
      <c r="P374" s="22">
        <f>COUNTIF($O$4:O374,"松原市")</f>
        <v>11</v>
      </c>
    </row>
    <row r="375" spans="1:16" ht="30" customHeight="1" x14ac:dyDescent="0.2">
      <c r="A375" s="99">
        <v>2754820245</v>
      </c>
      <c r="B375" s="87" t="s">
        <v>2090</v>
      </c>
      <c r="C375" s="88" t="s">
        <v>2086</v>
      </c>
      <c r="D375" s="88" t="s">
        <v>2087</v>
      </c>
      <c r="E375" s="88" t="s">
        <v>2088</v>
      </c>
      <c r="F375" s="87" t="s">
        <v>2091</v>
      </c>
      <c r="G375" s="89" t="s">
        <v>2089</v>
      </c>
      <c r="H375" s="93"/>
      <c r="I375" s="91"/>
      <c r="J375" s="92"/>
      <c r="K375" s="93" t="s">
        <v>3166</v>
      </c>
      <c r="L375" s="91">
        <v>10</v>
      </c>
      <c r="M375" s="96"/>
      <c r="N375" s="95"/>
      <c r="O375" s="22" t="str">
        <f t="shared" si="59"/>
        <v>松原市</v>
      </c>
      <c r="P375" s="22">
        <f>COUNTIF($O$4:O375,"松原市")</f>
        <v>12</v>
      </c>
    </row>
    <row r="376" spans="1:16" ht="30" customHeight="1" x14ac:dyDescent="0.2">
      <c r="A376" s="99">
        <v>2754820252</v>
      </c>
      <c r="B376" s="87" t="s">
        <v>1049</v>
      </c>
      <c r="C376" s="88" t="s">
        <v>2138</v>
      </c>
      <c r="D376" s="88" t="s">
        <v>2138</v>
      </c>
      <c r="E376" s="88" t="s">
        <v>2139</v>
      </c>
      <c r="F376" s="87" t="s">
        <v>2140</v>
      </c>
      <c r="G376" s="89" t="s">
        <v>2007</v>
      </c>
      <c r="H376" s="93"/>
      <c r="I376" s="91"/>
      <c r="J376" s="92"/>
      <c r="K376" s="93" t="s">
        <v>3166</v>
      </c>
      <c r="L376" s="91">
        <v>10</v>
      </c>
      <c r="M376" s="96"/>
      <c r="N376" s="95"/>
      <c r="O376" s="22" t="str">
        <f t="shared" si="59"/>
        <v>松原市</v>
      </c>
      <c r="P376" s="22">
        <f>COUNTIF($O$4:O376,"松原市")</f>
        <v>13</v>
      </c>
    </row>
    <row r="377" spans="1:16" ht="30" customHeight="1" x14ac:dyDescent="0.2">
      <c r="A377" s="99" t="s">
        <v>2182</v>
      </c>
      <c r="B377" s="87" t="s">
        <v>2183</v>
      </c>
      <c r="C377" s="88" t="s">
        <v>2186</v>
      </c>
      <c r="D377" s="88" t="s">
        <v>2187</v>
      </c>
      <c r="E377" s="88" t="s">
        <v>2188</v>
      </c>
      <c r="F377" s="87" t="s">
        <v>2184</v>
      </c>
      <c r="G377" s="89" t="s">
        <v>2185</v>
      </c>
      <c r="H377" s="93" t="s">
        <v>3166</v>
      </c>
      <c r="I377" s="91">
        <v>10</v>
      </c>
      <c r="J377" s="92"/>
      <c r="K377" s="93" t="s">
        <v>3166</v>
      </c>
      <c r="L377" s="91">
        <v>10</v>
      </c>
      <c r="M377" s="96"/>
      <c r="N377" s="95"/>
      <c r="O377" s="22" t="str">
        <f t="shared" si="59"/>
        <v>松原市</v>
      </c>
      <c r="P377" s="22">
        <f>COUNTIF($O$4:O377,"松原市")</f>
        <v>14</v>
      </c>
    </row>
    <row r="378" spans="1:16" ht="30" customHeight="1" x14ac:dyDescent="0.2">
      <c r="A378" s="99">
        <v>2754820310</v>
      </c>
      <c r="B378" s="87" t="s">
        <v>2592</v>
      </c>
      <c r="C378" s="88" t="s">
        <v>2614</v>
      </c>
      <c r="D378" s="88" t="s">
        <v>2615</v>
      </c>
      <c r="E378" s="88" t="s">
        <v>2616</v>
      </c>
      <c r="F378" s="87" t="s">
        <v>2600</v>
      </c>
      <c r="G378" s="89" t="s">
        <v>2599</v>
      </c>
      <c r="H378" s="93" t="s">
        <v>3166</v>
      </c>
      <c r="I378" s="91">
        <v>10</v>
      </c>
      <c r="J378" s="92"/>
      <c r="K378" s="93" t="s">
        <v>3166</v>
      </c>
      <c r="L378" s="91">
        <v>10</v>
      </c>
      <c r="M378" s="96"/>
      <c r="N378" s="95"/>
      <c r="O378" s="22" t="str">
        <f t="shared" si="59"/>
        <v>松原市</v>
      </c>
      <c r="P378" s="22">
        <f>COUNTIF($O$4:O378,"松原市")</f>
        <v>15</v>
      </c>
    </row>
    <row r="379" spans="1:16" ht="30" customHeight="1" x14ac:dyDescent="0.2">
      <c r="A379" s="99">
        <v>2754820328</v>
      </c>
      <c r="B379" s="87" t="s">
        <v>2671</v>
      </c>
      <c r="C379" s="88" t="s">
        <v>2690</v>
      </c>
      <c r="D379" s="88" t="s">
        <v>2690</v>
      </c>
      <c r="E379" s="88" t="s">
        <v>2691</v>
      </c>
      <c r="F379" s="87" t="s">
        <v>2672</v>
      </c>
      <c r="G379" s="89" t="s">
        <v>2670</v>
      </c>
      <c r="H379" s="93" t="s">
        <v>3166</v>
      </c>
      <c r="I379" s="91">
        <v>10</v>
      </c>
      <c r="J379" s="92"/>
      <c r="K379" s="93" t="s">
        <v>3166</v>
      </c>
      <c r="L379" s="91">
        <v>10</v>
      </c>
      <c r="M379" s="96"/>
      <c r="N379" s="95"/>
      <c r="O379" s="22" t="str">
        <f t="shared" ref="O379:O380" si="60">IF(ISERROR(FIND("群",F379))=FALSE,LEFT(F379,FIND("群",F379)),IF(ISERROR(FIND("市",F379))=FALSE,LEFT(F379,FIND("市",F379)),IF(ISERROR(FIND("町",F379))=FALSE,LEFT(F379,FIND("町",F379)),IF(ISERROR(FIND("村",F379))=FALSE,LEFT(F379,FIND("村",F379))))))</f>
        <v>松原市</v>
      </c>
      <c r="P379" s="22">
        <f>COUNTIF($O$4:O379,"松原市")</f>
        <v>16</v>
      </c>
    </row>
    <row r="380" spans="1:16" ht="30" customHeight="1" x14ac:dyDescent="0.2">
      <c r="A380" s="99">
        <v>2754820336</v>
      </c>
      <c r="B380" s="87" t="s">
        <v>2709</v>
      </c>
      <c r="C380" s="88" t="s">
        <v>2738</v>
      </c>
      <c r="D380" s="88" t="s">
        <v>2739</v>
      </c>
      <c r="E380" s="88" t="s">
        <v>2734</v>
      </c>
      <c r="F380" s="87" t="s">
        <v>2710</v>
      </c>
      <c r="G380" s="89" t="s">
        <v>2711</v>
      </c>
      <c r="H380" s="93" t="s">
        <v>3166</v>
      </c>
      <c r="I380" s="91">
        <v>10</v>
      </c>
      <c r="J380" s="92"/>
      <c r="K380" s="93" t="s">
        <v>3166</v>
      </c>
      <c r="L380" s="91">
        <v>10</v>
      </c>
      <c r="M380" s="96"/>
      <c r="N380" s="95"/>
      <c r="O380" s="22" t="str">
        <f t="shared" si="60"/>
        <v>松原市</v>
      </c>
      <c r="P380" s="22">
        <f>COUNTIF($O$4:O380,"松原市")</f>
        <v>17</v>
      </c>
    </row>
    <row r="381" spans="1:16" ht="30" customHeight="1" x14ac:dyDescent="0.2">
      <c r="A381" s="99">
        <v>2754820351</v>
      </c>
      <c r="B381" s="87" t="s">
        <v>2837</v>
      </c>
      <c r="C381" s="88" t="s">
        <v>2845</v>
      </c>
      <c r="D381" s="88" t="s">
        <v>2846</v>
      </c>
      <c r="E381" s="88" t="s">
        <v>2847</v>
      </c>
      <c r="F381" s="87" t="s">
        <v>2838</v>
      </c>
      <c r="G381" s="89" t="s">
        <v>2853</v>
      </c>
      <c r="H381" s="93" t="s">
        <v>3166</v>
      </c>
      <c r="I381" s="91">
        <v>10</v>
      </c>
      <c r="J381" s="92"/>
      <c r="K381" s="93" t="s">
        <v>3166</v>
      </c>
      <c r="L381" s="91">
        <v>10</v>
      </c>
      <c r="M381" s="96"/>
      <c r="N381" s="95"/>
      <c r="O381" s="22" t="str">
        <f t="shared" ref="O381:O382" si="61">IF(ISERROR(FIND("群",F381))=FALSE,LEFT(F381,FIND("群",F381)),IF(ISERROR(FIND("市",F381))=FALSE,LEFT(F381,FIND("市",F381)),IF(ISERROR(FIND("町",F381))=FALSE,LEFT(F381,FIND("町",F381)),IF(ISERROR(FIND("村",F381))=FALSE,LEFT(F381,FIND("村",F381))))))</f>
        <v>松原市</v>
      </c>
      <c r="P381" s="22">
        <f>COUNTIF($O$4:O381,"松原市")</f>
        <v>18</v>
      </c>
    </row>
    <row r="382" spans="1:16" ht="30" customHeight="1" x14ac:dyDescent="0.2">
      <c r="A382" s="99" t="s">
        <v>2896</v>
      </c>
      <c r="B382" s="87" t="s">
        <v>2974</v>
      </c>
      <c r="C382" s="88" t="s">
        <v>2960</v>
      </c>
      <c r="D382" s="88" t="s">
        <v>2961</v>
      </c>
      <c r="E382" s="88" t="s">
        <v>2962</v>
      </c>
      <c r="F382" s="87" t="s">
        <v>2897</v>
      </c>
      <c r="G382" s="89" t="s">
        <v>2898</v>
      </c>
      <c r="H382" s="93" t="s">
        <v>3166</v>
      </c>
      <c r="I382" s="91">
        <v>10</v>
      </c>
      <c r="J382" s="92"/>
      <c r="K382" s="93" t="s">
        <v>3166</v>
      </c>
      <c r="L382" s="91">
        <v>10</v>
      </c>
      <c r="M382" s="96"/>
      <c r="N382" s="95"/>
      <c r="O382" s="22" t="str">
        <f t="shared" si="61"/>
        <v>松原市</v>
      </c>
      <c r="P382" s="22">
        <f>COUNTIF($O$4:O382,"松原市")</f>
        <v>19</v>
      </c>
    </row>
    <row r="383" spans="1:16" ht="30" customHeight="1" x14ac:dyDescent="0.2">
      <c r="A383" s="99">
        <v>2754820385</v>
      </c>
      <c r="B383" s="87" t="s">
        <v>2982</v>
      </c>
      <c r="C383" s="88" t="s">
        <v>2997</v>
      </c>
      <c r="D383" s="88" t="s">
        <v>2998</v>
      </c>
      <c r="E383" s="88" t="s">
        <v>2999</v>
      </c>
      <c r="F383" s="87" t="s">
        <v>2983</v>
      </c>
      <c r="G383" s="89" t="s">
        <v>3000</v>
      </c>
      <c r="H383" s="93"/>
      <c r="I383" s="91"/>
      <c r="J383" s="92"/>
      <c r="K383" s="93" t="s">
        <v>3166</v>
      </c>
      <c r="L383" s="91">
        <v>10</v>
      </c>
      <c r="M383" s="96"/>
      <c r="N383" s="95"/>
      <c r="O383" s="22" t="str">
        <f t="shared" ref="O383" si="62">IF(ISERROR(FIND("群",F383))=FALSE,LEFT(F383,FIND("群",F383)),IF(ISERROR(FIND("市",F383))=FALSE,LEFT(F383,FIND("市",F383)),IF(ISERROR(FIND("町",F383))=FALSE,LEFT(F383,FIND("町",F383)),IF(ISERROR(FIND("村",F383))=FALSE,LEFT(F383,FIND("村",F383))))))</f>
        <v>松原市</v>
      </c>
      <c r="P383" s="22">
        <f>COUNTIF($O$4:O383,"松原市")</f>
        <v>20</v>
      </c>
    </row>
    <row r="384" spans="1:16" ht="30" customHeight="1" x14ac:dyDescent="0.2">
      <c r="A384" s="99" t="s">
        <v>3004</v>
      </c>
      <c r="B384" s="87" t="s">
        <v>3005</v>
      </c>
      <c r="C384" s="88" t="s">
        <v>3259</v>
      </c>
      <c r="D384" s="88" t="s">
        <v>3260</v>
      </c>
      <c r="E384" s="88" t="s">
        <v>3011</v>
      </c>
      <c r="F384" s="87" t="s">
        <v>3006</v>
      </c>
      <c r="G384" s="89" t="s">
        <v>3007</v>
      </c>
      <c r="H384" s="93" t="s">
        <v>3166</v>
      </c>
      <c r="I384" s="91">
        <v>10</v>
      </c>
      <c r="J384" s="92"/>
      <c r="K384" s="93" t="s">
        <v>3166</v>
      </c>
      <c r="L384" s="91">
        <v>10</v>
      </c>
      <c r="M384" s="96"/>
      <c r="N384" s="95"/>
      <c r="O384" s="22" t="str">
        <f t="shared" ref="O384" si="63">IF(ISERROR(FIND("群",F384))=FALSE,LEFT(F384,FIND("群",F384)),IF(ISERROR(FIND("市",F384))=FALSE,LEFT(F384,FIND("市",F384)),IF(ISERROR(FIND("町",F384))=FALSE,LEFT(F384,FIND("町",F384)),IF(ISERROR(FIND("村",F384))=FALSE,LEFT(F384,FIND("村",F384))))))</f>
        <v>松原市</v>
      </c>
      <c r="P384" s="22">
        <f>COUNTIF($O$4:O384,"松原市")</f>
        <v>21</v>
      </c>
    </row>
    <row r="385" spans="1:16" ht="30" customHeight="1" x14ac:dyDescent="0.2">
      <c r="A385" s="99" t="s">
        <v>3302</v>
      </c>
      <c r="B385" s="87" t="s">
        <v>3299</v>
      </c>
      <c r="C385" s="88" t="s">
        <v>3325</v>
      </c>
      <c r="D385" s="88" t="s">
        <v>3326</v>
      </c>
      <c r="E385" s="88" t="s">
        <v>2005</v>
      </c>
      <c r="F385" s="87" t="s">
        <v>3300</v>
      </c>
      <c r="G385" s="89" t="s">
        <v>3301</v>
      </c>
      <c r="H385" s="93" t="s">
        <v>3166</v>
      </c>
      <c r="I385" s="91">
        <v>10</v>
      </c>
      <c r="J385" s="92"/>
      <c r="K385" s="93" t="s">
        <v>3166</v>
      </c>
      <c r="L385" s="91">
        <v>10</v>
      </c>
      <c r="M385" s="96"/>
      <c r="N385" s="95"/>
      <c r="O385" s="22" t="str">
        <f t="shared" ref="O385" si="64">IF(ISERROR(FIND("群",F385))=FALSE,LEFT(F385,FIND("群",F385)),IF(ISERROR(FIND("市",F385))=FALSE,LEFT(F385,FIND("市",F385)),IF(ISERROR(FIND("町",F385))=FALSE,LEFT(F385,FIND("町",F385)),IF(ISERROR(FIND("村",F385))=FALSE,LEFT(F385,FIND("村",F385))))))</f>
        <v>松原市</v>
      </c>
      <c r="P385" s="22">
        <f>COUNTIF($O$4:O385,"松原市")</f>
        <v>22</v>
      </c>
    </row>
    <row r="386" spans="1:16" ht="30" customHeight="1" x14ac:dyDescent="0.2">
      <c r="A386" s="99" t="s">
        <v>3363</v>
      </c>
      <c r="B386" s="87" t="s">
        <v>3362</v>
      </c>
      <c r="C386" s="88" t="s">
        <v>3366</v>
      </c>
      <c r="D386" s="88" t="s">
        <v>3367</v>
      </c>
      <c r="E386" s="88" t="s">
        <v>1194</v>
      </c>
      <c r="F386" s="87" t="s">
        <v>3365</v>
      </c>
      <c r="G386" s="89" t="s">
        <v>3364</v>
      </c>
      <c r="H386" s="93" t="s">
        <v>3169</v>
      </c>
      <c r="I386" s="91">
        <v>10</v>
      </c>
      <c r="J386" s="92"/>
      <c r="K386" s="93" t="s">
        <v>3169</v>
      </c>
      <c r="L386" s="91">
        <v>10</v>
      </c>
      <c r="M386" s="96"/>
      <c r="N386" s="95"/>
      <c r="O386" s="22" t="str">
        <f t="shared" ref="O386" si="65">IF(ISERROR(FIND("群",F386))=FALSE,LEFT(F386,FIND("群",F386)),IF(ISERROR(FIND("市",F386))=FALSE,LEFT(F386,FIND("市",F386)),IF(ISERROR(FIND("町",F386))=FALSE,LEFT(F386,FIND("町",F386)),IF(ISERROR(FIND("村",F386))=FALSE,LEFT(F386,FIND("村",F386))))))</f>
        <v>松原市</v>
      </c>
      <c r="P386" s="22">
        <f>COUNTIF($O$4:O386,"松原市")</f>
        <v>23</v>
      </c>
    </row>
    <row r="387" spans="1:16" ht="30" customHeight="1" x14ac:dyDescent="0.2">
      <c r="A387" s="99">
        <v>2753820386</v>
      </c>
      <c r="B387" s="87" t="s">
        <v>3410</v>
      </c>
      <c r="C387" s="88" t="s">
        <v>3413</v>
      </c>
      <c r="D387" s="88" t="s">
        <v>3414</v>
      </c>
      <c r="E387" s="88" t="s">
        <v>2005</v>
      </c>
      <c r="F387" s="87" t="s">
        <v>3412</v>
      </c>
      <c r="G387" s="89" t="s">
        <v>3411</v>
      </c>
      <c r="H387" s="93" t="s">
        <v>3169</v>
      </c>
      <c r="I387" s="91">
        <v>10</v>
      </c>
      <c r="J387" s="92"/>
      <c r="K387" s="93" t="s">
        <v>3166</v>
      </c>
      <c r="L387" s="91">
        <v>10</v>
      </c>
      <c r="M387" s="96"/>
      <c r="N387" s="95"/>
      <c r="O387" s="22" t="str">
        <f t="shared" ref="O387" si="66">IF(ISERROR(FIND("群",F387))=FALSE,LEFT(F387,FIND("群",F387)),IF(ISERROR(FIND("市",F387))=FALSE,LEFT(F387,FIND("市",F387)),IF(ISERROR(FIND("町",F387))=FALSE,LEFT(F387,FIND("町",F387)),IF(ISERROR(FIND("村",F387))=FALSE,LEFT(F387,FIND("村",F387))))))</f>
        <v>松原市</v>
      </c>
      <c r="P387" s="22">
        <f>COUNTIF($O$4:O387,"松原市")</f>
        <v>24</v>
      </c>
    </row>
    <row r="388" spans="1:16" ht="30" customHeight="1" x14ac:dyDescent="0.2">
      <c r="A388" s="99" t="s">
        <v>3518</v>
      </c>
      <c r="B388" s="87" t="s">
        <v>3519</v>
      </c>
      <c r="C388" s="88" t="s">
        <v>1489</v>
      </c>
      <c r="D388" s="88" t="s">
        <v>1489</v>
      </c>
      <c r="E388" s="88" t="s">
        <v>1490</v>
      </c>
      <c r="F388" s="87" t="s">
        <v>3520</v>
      </c>
      <c r="G388" s="89" t="s">
        <v>2358</v>
      </c>
      <c r="H388" s="93" t="s">
        <v>3166</v>
      </c>
      <c r="I388" s="91">
        <v>10</v>
      </c>
      <c r="J388" s="92"/>
      <c r="K388" s="93" t="s">
        <v>3166</v>
      </c>
      <c r="L388" s="91">
        <v>10</v>
      </c>
      <c r="M388" s="96"/>
      <c r="N388" s="95"/>
      <c r="O388" s="22" t="str">
        <f t="shared" ref="O388" si="67">IF(ISERROR(FIND("群",F388))=FALSE,LEFT(F388,FIND("群",F388)),IF(ISERROR(FIND("市",F388))=FALSE,LEFT(F388,FIND("市",F388)),IF(ISERROR(FIND("町",F388))=FALSE,LEFT(F388,FIND("町",F388)),IF(ISERROR(FIND("村",F388))=FALSE,LEFT(F388,FIND("村",F388))))))</f>
        <v>松原市</v>
      </c>
      <c r="P388" s="22">
        <f>COUNTIF($O$4:O388,"松原市")</f>
        <v>25</v>
      </c>
    </row>
    <row r="389" spans="1:16" ht="30" customHeight="1" x14ac:dyDescent="0.2">
      <c r="A389" s="99" t="s">
        <v>3521</v>
      </c>
      <c r="B389" s="87" t="s">
        <v>3522</v>
      </c>
      <c r="C389" s="88" t="s">
        <v>1931</v>
      </c>
      <c r="D389" s="88" t="s">
        <v>1932</v>
      </c>
      <c r="E389" s="88" t="s">
        <v>1194</v>
      </c>
      <c r="F389" s="87" t="s">
        <v>3523</v>
      </c>
      <c r="G389" s="89" t="s">
        <v>605</v>
      </c>
      <c r="H389" s="93" t="s">
        <v>3166</v>
      </c>
      <c r="I389" s="91">
        <v>10</v>
      </c>
      <c r="J389" s="92"/>
      <c r="K389" s="93"/>
      <c r="L389" s="91"/>
      <c r="M389" s="96"/>
      <c r="N389" s="95"/>
      <c r="O389" s="22" t="str">
        <f t="shared" ref="O389:O390" si="68">IF(ISERROR(FIND("群",F389))=FALSE,LEFT(F389,FIND("群",F389)),IF(ISERROR(FIND("市",F389))=FALSE,LEFT(F389,FIND("市",F389)),IF(ISERROR(FIND("町",F389))=FALSE,LEFT(F389,FIND("町",F389)),IF(ISERROR(FIND("村",F389))=FALSE,LEFT(F389,FIND("村",F389))))))</f>
        <v>松原市</v>
      </c>
      <c r="P389" s="22">
        <f>COUNTIF($O$4:O389,"松原市")</f>
        <v>26</v>
      </c>
    </row>
    <row r="390" spans="1:16" ht="31.2" customHeight="1" x14ac:dyDescent="0.2">
      <c r="A390" s="99" t="s">
        <v>3524</v>
      </c>
      <c r="B390" s="87" t="s">
        <v>3525</v>
      </c>
      <c r="C390" s="88" t="s">
        <v>2828</v>
      </c>
      <c r="D390" s="88" t="s">
        <v>2829</v>
      </c>
      <c r="E390" s="88" t="s">
        <v>682</v>
      </c>
      <c r="F390" s="87" t="s">
        <v>3526</v>
      </c>
      <c r="G390" s="89" t="s">
        <v>605</v>
      </c>
      <c r="H390" s="93" t="s">
        <v>3166</v>
      </c>
      <c r="I390" s="91">
        <v>10</v>
      </c>
      <c r="J390" s="92"/>
      <c r="K390" s="93"/>
      <c r="L390" s="91"/>
      <c r="M390" s="96"/>
      <c r="N390" s="95"/>
      <c r="O390" s="22" t="str">
        <f t="shared" si="68"/>
        <v>松原市</v>
      </c>
      <c r="P390" s="22">
        <f>COUNTIF($O$4:O390,"松原市")</f>
        <v>27</v>
      </c>
    </row>
    <row r="391" spans="1:16" s="72" customFormat="1" ht="31.2" customHeight="1" x14ac:dyDescent="0.2">
      <c r="A391" s="99" t="s">
        <v>3682</v>
      </c>
      <c r="B391" s="87" t="s">
        <v>3683</v>
      </c>
      <c r="C391" s="88" t="s">
        <v>3684</v>
      </c>
      <c r="D391" s="88" t="s">
        <v>3684</v>
      </c>
      <c r="E391" s="88" t="s">
        <v>2616</v>
      </c>
      <c r="F391" s="87" t="s">
        <v>3685</v>
      </c>
      <c r="G391" s="89" t="s">
        <v>3686</v>
      </c>
      <c r="H391" s="93"/>
      <c r="I391" s="91"/>
      <c r="J391" s="92"/>
      <c r="K391" s="93" t="s">
        <v>3169</v>
      </c>
      <c r="L391" s="91">
        <v>10</v>
      </c>
      <c r="M391" s="96"/>
      <c r="N391" s="95"/>
      <c r="O391" s="22" t="s">
        <v>3687</v>
      </c>
      <c r="P391" s="22">
        <f>COUNTIF($O$4:O391,"松原市")</f>
        <v>28</v>
      </c>
    </row>
    <row r="392" spans="1:16" s="72" customFormat="1" ht="31.2" customHeight="1" x14ac:dyDescent="0.2">
      <c r="A392" s="99" t="s">
        <v>3698</v>
      </c>
      <c r="B392" s="87" t="s">
        <v>3699</v>
      </c>
      <c r="C392" s="88" t="s">
        <v>3700</v>
      </c>
      <c r="D392" s="88" t="s">
        <v>3701</v>
      </c>
      <c r="E392" s="88" t="s">
        <v>957</v>
      </c>
      <c r="F392" s="87" t="s">
        <v>3702</v>
      </c>
      <c r="G392" s="89" t="s">
        <v>3703</v>
      </c>
      <c r="H392" s="93" t="s">
        <v>3169</v>
      </c>
      <c r="I392" s="91">
        <v>10</v>
      </c>
      <c r="J392" s="92"/>
      <c r="K392" s="93" t="s">
        <v>3169</v>
      </c>
      <c r="L392" s="91">
        <v>10</v>
      </c>
      <c r="M392" s="96"/>
      <c r="N392" s="95"/>
      <c r="O392" s="22" t="s">
        <v>3687</v>
      </c>
      <c r="P392" s="22">
        <f>COUNTIF($O$4:O392,"松原市")</f>
        <v>29</v>
      </c>
    </row>
    <row r="393" spans="1:16" s="72" customFormat="1" ht="31.2" customHeight="1" x14ac:dyDescent="0.2">
      <c r="A393" s="99" t="s">
        <v>3704</v>
      </c>
      <c r="B393" s="87" t="s">
        <v>3705</v>
      </c>
      <c r="C393" s="88" t="s">
        <v>4082</v>
      </c>
      <c r="D393" s="88" t="s">
        <v>4083</v>
      </c>
      <c r="E393" s="88" t="s">
        <v>3706</v>
      </c>
      <c r="F393" s="87" t="s">
        <v>3707</v>
      </c>
      <c r="G393" s="89" t="s">
        <v>3708</v>
      </c>
      <c r="H393" s="93" t="s">
        <v>3169</v>
      </c>
      <c r="I393" s="91">
        <v>10</v>
      </c>
      <c r="J393" s="92"/>
      <c r="K393" s="93" t="s">
        <v>3169</v>
      </c>
      <c r="L393" s="91">
        <v>10</v>
      </c>
      <c r="M393" s="96"/>
      <c r="N393" s="95"/>
      <c r="O393" s="22" t="s">
        <v>3687</v>
      </c>
      <c r="P393" s="22">
        <f>COUNTIF($O$4:O393,"松原市")</f>
        <v>30</v>
      </c>
    </row>
    <row r="394" spans="1:16" s="72" customFormat="1" ht="31.2" customHeight="1" x14ac:dyDescent="0.2">
      <c r="A394" s="99" t="s">
        <v>3876</v>
      </c>
      <c r="B394" s="87" t="s">
        <v>3875</v>
      </c>
      <c r="C394" s="88" t="s">
        <v>2580</v>
      </c>
      <c r="D394" s="88" t="s">
        <v>2580</v>
      </c>
      <c r="E394" s="88" t="s">
        <v>2581</v>
      </c>
      <c r="F394" s="87" t="s">
        <v>3877</v>
      </c>
      <c r="G394" s="89" t="s">
        <v>3878</v>
      </c>
      <c r="H394" s="93" t="s">
        <v>3169</v>
      </c>
      <c r="I394" s="91">
        <v>5</v>
      </c>
      <c r="J394" s="92"/>
      <c r="K394" s="93" t="s">
        <v>3169</v>
      </c>
      <c r="L394" s="91">
        <v>5</v>
      </c>
      <c r="M394" s="96"/>
      <c r="N394" s="95"/>
      <c r="O394" s="22" t="s">
        <v>3687</v>
      </c>
      <c r="P394" s="22">
        <f>COUNTIF($O$4:O394,"松原市")</f>
        <v>31</v>
      </c>
    </row>
    <row r="395" spans="1:16" s="72" customFormat="1" ht="31.2" customHeight="1" x14ac:dyDescent="0.2">
      <c r="A395" s="99" t="s">
        <v>3909</v>
      </c>
      <c r="B395" s="87" t="s">
        <v>3908</v>
      </c>
      <c r="C395" s="88" t="s">
        <v>3910</v>
      </c>
      <c r="D395" s="88" t="s">
        <v>3910</v>
      </c>
      <c r="E395" s="88" t="s">
        <v>1648</v>
      </c>
      <c r="F395" s="87" t="s">
        <v>3911</v>
      </c>
      <c r="G395" s="89" t="s">
        <v>3912</v>
      </c>
      <c r="H395" s="93" t="s">
        <v>3169</v>
      </c>
      <c r="I395" s="91">
        <v>10</v>
      </c>
      <c r="J395" s="92"/>
      <c r="K395" s="93" t="s">
        <v>3169</v>
      </c>
      <c r="L395" s="91">
        <v>10</v>
      </c>
      <c r="M395" s="96"/>
      <c r="N395" s="95"/>
      <c r="O395" s="22" t="s">
        <v>3687</v>
      </c>
      <c r="P395" s="22">
        <f>COUNTIF($O$4:O395,"松原市")</f>
        <v>32</v>
      </c>
    </row>
    <row r="396" spans="1:16" s="72" customFormat="1" ht="31.2" customHeight="1" x14ac:dyDescent="0.2">
      <c r="A396" s="99" t="s">
        <v>3933</v>
      </c>
      <c r="B396" s="87" t="s">
        <v>3934</v>
      </c>
      <c r="C396" s="88" t="s">
        <v>3935</v>
      </c>
      <c r="D396" s="88" t="s">
        <v>3936</v>
      </c>
      <c r="E396" s="88" t="s">
        <v>1771</v>
      </c>
      <c r="F396" s="87" t="s">
        <v>3937</v>
      </c>
      <c r="G396" s="89" t="s">
        <v>3938</v>
      </c>
      <c r="H396" s="93" t="s">
        <v>3169</v>
      </c>
      <c r="I396" s="91">
        <v>10</v>
      </c>
      <c r="J396" s="92"/>
      <c r="K396" s="93" t="s">
        <v>3169</v>
      </c>
      <c r="L396" s="91">
        <v>10</v>
      </c>
      <c r="M396" s="96"/>
      <c r="N396" s="95"/>
      <c r="O396" s="22" t="s">
        <v>3687</v>
      </c>
      <c r="P396" s="22">
        <f>COUNTIF($O$4:O396,"松原市")</f>
        <v>33</v>
      </c>
    </row>
    <row r="397" spans="1:16" s="72" customFormat="1" ht="31.2" customHeight="1" x14ac:dyDescent="0.2">
      <c r="A397" s="99" t="s">
        <v>4316</v>
      </c>
      <c r="B397" s="87" t="s">
        <v>4314</v>
      </c>
      <c r="C397" s="88" t="s">
        <v>4681</v>
      </c>
      <c r="D397" s="88" t="s">
        <v>4682</v>
      </c>
      <c r="E397" s="88" t="s">
        <v>2281</v>
      </c>
      <c r="F397" s="87" t="s">
        <v>4317</v>
      </c>
      <c r="G397" s="89" t="s">
        <v>4315</v>
      </c>
      <c r="H397" s="93" t="s">
        <v>4368</v>
      </c>
      <c r="I397" s="91" t="s">
        <v>4369</v>
      </c>
      <c r="J397" s="92"/>
      <c r="K397" s="93" t="s">
        <v>4368</v>
      </c>
      <c r="L397" s="91" t="s">
        <v>4369</v>
      </c>
      <c r="M397" s="96"/>
      <c r="N397" s="95"/>
      <c r="O397" s="22" t="s">
        <v>3687</v>
      </c>
      <c r="P397" s="22">
        <f>COUNTIF($O$4:O397,"松原市")</f>
        <v>34</v>
      </c>
    </row>
    <row r="398" spans="1:16" s="72" customFormat="1" ht="31.2" customHeight="1" x14ac:dyDescent="0.2">
      <c r="A398" s="99" t="s">
        <v>4354</v>
      </c>
      <c r="B398" s="87" t="s">
        <v>4351</v>
      </c>
      <c r="C398" s="88" t="s">
        <v>4355</v>
      </c>
      <c r="D398" s="88" t="s">
        <v>4356</v>
      </c>
      <c r="E398" s="88" t="s">
        <v>1194</v>
      </c>
      <c r="F398" s="87" t="s">
        <v>4353</v>
      </c>
      <c r="G398" s="89" t="s">
        <v>4352</v>
      </c>
      <c r="H398" s="93" t="s">
        <v>3166</v>
      </c>
      <c r="I398" s="91">
        <v>10</v>
      </c>
      <c r="J398" s="92"/>
      <c r="K398" s="93" t="s">
        <v>3166</v>
      </c>
      <c r="L398" s="91">
        <v>10</v>
      </c>
      <c r="M398" s="96"/>
      <c r="N398" s="95"/>
      <c r="O398" s="22" t="s">
        <v>3687</v>
      </c>
      <c r="P398" s="22">
        <f>COUNTIF($O$4:O398,"松原市")</f>
        <v>35</v>
      </c>
    </row>
    <row r="399" spans="1:16" s="72" customFormat="1" ht="31.2" customHeight="1" x14ac:dyDescent="0.2">
      <c r="A399" s="99" t="s">
        <v>4342</v>
      </c>
      <c r="B399" s="87" t="s">
        <v>4343</v>
      </c>
      <c r="C399" s="88" t="s">
        <v>2366</v>
      </c>
      <c r="D399" s="88" t="s">
        <v>2367</v>
      </c>
      <c r="E399" s="88" t="s">
        <v>682</v>
      </c>
      <c r="F399" s="87" t="s">
        <v>4344</v>
      </c>
      <c r="G399" s="89" t="s">
        <v>4149</v>
      </c>
      <c r="H399" s="93" t="s">
        <v>176</v>
      </c>
      <c r="I399" s="91">
        <v>7</v>
      </c>
      <c r="J399" s="92" t="s">
        <v>3169</v>
      </c>
      <c r="K399" s="93" t="s">
        <v>176</v>
      </c>
      <c r="L399" s="91">
        <v>7</v>
      </c>
      <c r="M399" s="96"/>
      <c r="N399" s="95"/>
      <c r="O399" s="22" t="s">
        <v>3687</v>
      </c>
      <c r="P399" s="22">
        <f>COUNTIF($O$4:O399,"松原市")</f>
        <v>36</v>
      </c>
    </row>
    <row r="400" spans="1:16" s="72" customFormat="1" ht="31.2" customHeight="1" x14ac:dyDescent="0.2">
      <c r="A400" s="99" t="s">
        <v>4556</v>
      </c>
      <c r="B400" s="87" t="s">
        <v>4554</v>
      </c>
      <c r="C400" s="88" t="s">
        <v>2959</v>
      </c>
      <c r="D400" s="88" t="s">
        <v>2959</v>
      </c>
      <c r="E400" s="88" t="s">
        <v>2312</v>
      </c>
      <c r="F400" s="87" t="s">
        <v>4555</v>
      </c>
      <c r="G400" s="89" t="s">
        <v>4149</v>
      </c>
      <c r="H400" s="93" t="s">
        <v>3166</v>
      </c>
      <c r="I400" s="91">
        <v>10</v>
      </c>
      <c r="J400" s="92"/>
      <c r="K400" s="93" t="s">
        <v>3166</v>
      </c>
      <c r="L400" s="91">
        <v>10</v>
      </c>
      <c r="M400" s="96"/>
      <c r="N400" s="95"/>
      <c r="O400" s="22" t="s">
        <v>3687</v>
      </c>
      <c r="P400" s="22">
        <f>COUNTIF($O$4:O400,"松原市")</f>
        <v>37</v>
      </c>
    </row>
    <row r="401" spans="1:18" s="72" customFormat="1" ht="31.2" customHeight="1" x14ac:dyDescent="0.2">
      <c r="A401" s="99" t="s">
        <v>4617</v>
      </c>
      <c r="B401" s="87" t="s">
        <v>4614</v>
      </c>
      <c r="C401" s="88" t="s">
        <v>680</v>
      </c>
      <c r="D401" s="88" t="s">
        <v>681</v>
      </c>
      <c r="E401" s="88" t="s">
        <v>682</v>
      </c>
      <c r="F401" s="87" t="s">
        <v>4616</v>
      </c>
      <c r="G401" s="89" t="s">
        <v>4615</v>
      </c>
      <c r="H401" s="93" t="s">
        <v>3166</v>
      </c>
      <c r="I401" s="91">
        <v>10</v>
      </c>
      <c r="J401" s="92"/>
      <c r="K401" s="93" t="s">
        <v>3166</v>
      </c>
      <c r="L401" s="91">
        <v>10</v>
      </c>
      <c r="M401" s="96"/>
      <c r="N401" s="95"/>
      <c r="O401" s="22" t="s">
        <v>59</v>
      </c>
      <c r="P401" s="22">
        <f>COUNTIF($O$4:O401,"松原市")</f>
        <v>38</v>
      </c>
    </row>
    <row r="402" spans="1:18" ht="30" customHeight="1" x14ac:dyDescent="0.2">
      <c r="A402" s="99">
        <v>2751920014</v>
      </c>
      <c r="B402" s="87" t="s">
        <v>144</v>
      </c>
      <c r="C402" s="88" t="s">
        <v>840</v>
      </c>
      <c r="D402" s="88" t="s">
        <v>840</v>
      </c>
      <c r="E402" s="88" t="s">
        <v>796</v>
      </c>
      <c r="F402" s="87" t="s">
        <v>841</v>
      </c>
      <c r="G402" s="89" t="s">
        <v>17</v>
      </c>
      <c r="H402" s="93" t="s">
        <v>3166</v>
      </c>
      <c r="I402" s="91">
        <v>20</v>
      </c>
      <c r="J402" s="92"/>
      <c r="K402" s="93"/>
      <c r="L402" s="91"/>
      <c r="M402" s="96"/>
      <c r="N402" s="95"/>
      <c r="O402" s="22" t="str">
        <f t="shared" si="59"/>
        <v>大東市</v>
      </c>
      <c r="P402" s="22">
        <f>COUNTIF($O$4:O402,"大東市")</f>
        <v>1</v>
      </c>
      <c r="Q402" s="72"/>
      <c r="R402" s="72"/>
    </row>
    <row r="403" spans="1:18" ht="30" customHeight="1" x14ac:dyDescent="0.2">
      <c r="A403" s="99">
        <v>2751920063</v>
      </c>
      <c r="B403" s="87" t="s">
        <v>275</v>
      </c>
      <c r="C403" s="88" t="s">
        <v>286</v>
      </c>
      <c r="D403" s="88" t="s">
        <v>287</v>
      </c>
      <c r="E403" s="88" t="s">
        <v>288</v>
      </c>
      <c r="F403" s="87" t="s">
        <v>276</v>
      </c>
      <c r="G403" s="89" t="s">
        <v>277</v>
      </c>
      <c r="H403" s="93" t="s">
        <v>3166</v>
      </c>
      <c r="I403" s="91">
        <v>10</v>
      </c>
      <c r="J403" s="92"/>
      <c r="K403" s="93" t="s">
        <v>3166</v>
      </c>
      <c r="L403" s="91">
        <v>10</v>
      </c>
      <c r="M403" s="96"/>
      <c r="N403" s="95"/>
      <c r="O403" s="22" t="str">
        <f t="shared" si="59"/>
        <v>大東市</v>
      </c>
      <c r="P403" s="22">
        <f>COUNTIF($O$4:O403,"大東市")</f>
        <v>2</v>
      </c>
      <c r="Q403" s="72"/>
      <c r="R403" s="72"/>
    </row>
    <row r="404" spans="1:18" ht="30" customHeight="1" x14ac:dyDescent="0.2">
      <c r="A404" s="99">
        <v>2751920071</v>
      </c>
      <c r="B404" s="87" t="s">
        <v>447</v>
      </c>
      <c r="C404" s="88" t="s">
        <v>463</v>
      </c>
      <c r="D404" s="88" t="s">
        <v>464</v>
      </c>
      <c r="E404" s="88" t="s">
        <v>465</v>
      </c>
      <c r="F404" s="87" t="s">
        <v>453</v>
      </c>
      <c r="G404" s="89" t="s">
        <v>454</v>
      </c>
      <c r="H404" s="93"/>
      <c r="I404" s="91"/>
      <c r="J404" s="92"/>
      <c r="K404" s="93" t="s">
        <v>3166</v>
      </c>
      <c r="L404" s="91">
        <v>10</v>
      </c>
      <c r="M404" s="96"/>
      <c r="N404" s="95"/>
      <c r="O404" s="22" t="str">
        <f t="shared" si="59"/>
        <v>大東市</v>
      </c>
      <c r="P404" s="22">
        <f>COUNTIF($O$4:O404,"大東市")</f>
        <v>3</v>
      </c>
      <c r="Q404" s="72"/>
      <c r="R404" s="72"/>
    </row>
    <row r="405" spans="1:18" ht="30" customHeight="1" x14ac:dyDescent="0.2">
      <c r="A405" s="99">
        <v>2751920089</v>
      </c>
      <c r="B405" s="87" t="s">
        <v>1253</v>
      </c>
      <c r="C405" s="88" t="s">
        <v>490</v>
      </c>
      <c r="D405" s="88" t="s">
        <v>491</v>
      </c>
      <c r="E405" s="88" t="s">
        <v>492</v>
      </c>
      <c r="F405" s="87" t="s">
        <v>480</v>
      </c>
      <c r="G405" s="89" t="s">
        <v>474</v>
      </c>
      <c r="H405" s="93" t="s">
        <v>3166</v>
      </c>
      <c r="I405" s="91">
        <v>10</v>
      </c>
      <c r="J405" s="92"/>
      <c r="K405" s="93" t="s">
        <v>3166</v>
      </c>
      <c r="L405" s="91">
        <v>10</v>
      </c>
      <c r="M405" s="96"/>
      <c r="N405" s="95"/>
      <c r="O405" s="22" t="str">
        <f t="shared" si="59"/>
        <v>大東市</v>
      </c>
      <c r="P405" s="22">
        <f>COUNTIF($O$4:O405,"大東市")</f>
        <v>4</v>
      </c>
    </row>
    <row r="406" spans="1:18" ht="30" customHeight="1" x14ac:dyDescent="0.2">
      <c r="A406" s="99">
        <v>2751920097</v>
      </c>
      <c r="B406" s="87" t="s">
        <v>494</v>
      </c>
      <c r="C406" s="88" t="s">
        <v>855</v>
      </c>
      <c r="D406" s="88" t="s">
        <v>696</v>
      </c>
      <c r="E406" s="88" t="s">
        <v>697</v>
      </c>
      <c r="F406" s="87" t="s">
        <v>698</v>
      </c>
      <c r="G406" s="89" t="s">
        <v>500</v>
      </c>
      <c r="H406" s="93"/>
      <c r="I406" s="91"/>
      <c r="J406" s="92"/>
      <c r="K406" s="93" t="s">
        <v>3166</v>
      </c>
      <c r="L406" s="91">
        <v>10</v>
      </c>
      <c r="M406" s="96"/>
      <c r="N406" s="95"/>
      <c r="O406" s="22" t="str">
        <f t="shared" si="59"/>
        <v>大東市</v>
      </c>
      <c r="P406" s="22">
        <f>COUNTIF($O$4:O406,"大東市")</f>
        <v>5</v>
      </c>
    </row>
    <row r="407" spans="1:18" ht="30" customHeight="1" x14ac:dyDescent="0.2">
      <c r="A407" s="99">
        <v>2751920121</v>
      </c>
      <c r="B407" s="87" t="s">
        <v>755</v>
      </c>
      <c r="C407" s="88" t="s">
        <v>786</v>
      </c>
      <c r="D407" s="88" t="s">
        <v>787</v>
      </c>
      <c r="E407" s="88" t="s">
        <v>785</v>
      </c>
      <c r="F407" s="87" t="s">
        <v>767</v>
      </c>
      <c r="G407" s="89" t="s">
        <v>756</v>
      </c>
      <c r="H407" s="93" t="s">
        <v>3166</v>
      </c>
      <c r="I407" s="91">
        <v>10</v>
      </c>
      <c r="J407" s="92"/>
      <c r="K407" s="93" t="s">
        <v>3166</v>
      </c>
      <c r="L407" s="91">
        <v>10</v>
      </c>
      <c r="M407" s="96"/>
      <c r="N407" s="95"/>
      <c r="O407" s="22" t="str">
        <f t="shared" si="59"/>
        <v>大東市</v>
      </c>
      <c r="P407" s="22">
        <f>COUNTIF($O$4:O407,"大東市")</f>
        <v>6</v>
      </c>
    </row>
    <row r="408" spans="1:18" ht="30" customHeight="1" x14ac:dyDescent="0.2">
      <c r="A408" s="99">
        <v>2751920139</v>
      </c>
      <c r="B408" s="87" t="s">
        <v>763</v>
      </c>
      <c r="C408" s="88" t="s">
        <v>1791</v>
      </c>
      <c r="D408" s="88" t="s">
        <v>1792</v>
      </c>
      <c r="E408" s="88" t="s">
        <v>796</v>
      </c>
      <c r="F408" s="87" t="s">
        <v>768</v>
      </c>
      <c r="G408" s="89" t="s">
        <v>362</v>
      </c>
      <c r="H408" s="93" t="s">
        <v>3166</v>
      </c>
      <c r="I408" s="91">
        <v>10</v>
      </c>
      <c r="J408" s="92"/>
      <c r="K408" s="93" t="s">
        <v>3166</v>
      </c>
      <c r="L408" s="91">
        <v>10</v>
      </c>
      <c r="M408" s="96"/>
      <c r="N408" s="95"/>
      <c r="O408" s="22" t="str">
        <f t="shared" si="59"/>
        <v>大東市</v>
      </c>
      <c r="P408" s="22">
        <f>COUNTIF($O$4:O408,"大東市")</f>
        <v>7</v>
      </c>
    </row>
    <row r="409" spans="1:18" ht="30" customHeight="1" x14ac:dyDescent="0.2">
      <c r="A409" s="99">
        <v>2751920147</v>
      </c>
      <c r="B409" s="87" t="s">
        <v>814</v>
      </c>
      <c r="C409" s="88" t="s">
        <v>815</v>
      </c>
      <c r="D409" s="88" t="s">
        <v>816</v>
      </c>
      <c r="E409" s="88" t="s">
        <v>817</v>
      </c>
      <c r="F409" s="87" t="s">
        <v>1155</v>
      </c>
      <c r="G409" s="89" t="s">
        <v>818</v>
      </c>
      <c r="H409" s="93" t="s">
        <v>3166</v>
      </c>
      <c r="I409" s="91">
        <v>10</v>
      </c>
      <c r="J409" s="92"/>
      <c r="K409" s="93" t="s">
        <v>3166</v>
      </c>
      <c r="L409" s="91">
        <v>10</v>
      </c>
      <c r="M409" s="96"/>
      <c r="N409" s="95"/>
      <c r="O409" s="22" t="str">
        <f t="shared" si="59"/>
        <v>大東市</v>
      </c>
      <c r="P409" s="22">
        <f>COUNTIF($O$4:O409,"大東市")</f>
        <v>8</v>
      </c>
    </row>
    <row r="410" spans="1:18" ht="30" customHeight="1" x14ac:dyDescent="0.2">
      <c r="A410" s="99">
        <v>2751920154</v>
      </c>
      <c r="B410" s="87" t="s">
        <v>830</v>
      </c>
      <c r="C410" s="88" t="s">
        <v>836</v>
      </c>
      <c r="D410" s="88" t="s">
        <v>836</v>
      </c>
      <c r="E410" s="88" t="s">
        <v>837</v>
      </c>
      <c r="F410" s="87" t="s">
        <v>838</v>
      </c>
      <c r="G410" s="89" t="s">
        <v>1301</v>
      </c>
      <c r="H410" s="93"/>
      <c r="I410" s="91"/>
      <c r="J410" s="92"/>
      <c r="K410" s="93" t="s">
        <v>3166</v>
      </c>
      <c r="L410" s="91">
        <v>10</v>
      </c>
      <c r="M410" s="96"/>
      <c r="N410" s="95"/>
      <c r="O410" s="22" t="str">
        <f t="shared" si="59"/>
        <v>大東市</v>
      </c>
      <c r="P410" s="22">
        <f>COUNTIF($O$4:O410,"大東市")</f>
        <v>9</v>
      </c>
    </row>
    <row r="411" spans="1:18" ht="30" customHeight="1" x14ac:dyDescent="0.2">
      <c r="A411" s="99">
        <v>2751920162</v>
      </c>
      <c r="B411" s="87" t="s">
        <v>951</v>
      </c>
      <c r="C411" s="88" t="s">
        <v>960</v>
      </c>
      <c r="D411" s="88" t="s">
        <v>961</v>
      </c>
      <c r="E411" s="88" t="s">
        <v>962</v>
      </c>
      <c r="F411" s="87" t="s">
        <v>963</v>
      </c>
      <c r="G411" s="89" t="s">
        <v>964</v>
      </c>
      <c r="H411" s="93"/>
      <c r="I411" s="91"/>
      <c r="J411" s="92"/>
      <c r="K411" s="93" t="s">
        <v>3166</v>
      </c>
      <c r="L411" s="91">
        <v>10</v>
      </c>
      <c r="M411" s="96"/>
      <c r="N411" s="95"/>
      <c r="O411" s="22" t="str">
        <f t="shared" si="59"/>
        <v>大東市</v>
      </c>
      <c r="P411" s="22">
        <f>COUNTIF($O$4:O411,"大東市")</f>
        <v>10</v>
      </c>
    </row>
    <row r="412" spans="1:18" ht="30" customHeight="1" x14ac:dyDescent="0.2">
      <c r="A412" s="99">
        <v>2751920188</v>
      </c>
      <c r="B412" s="87" t="s">
        <v>1156</v>
      </c>
      <c r="C412" s="88" t="s">
        <v>1161</v>
      </c>
      <c r="D412" s="88" t="s">
        <v>1162</v>
      </c>
      <c r="E412" s="88" t="s">
        <v>1163</v>
      </c>
      <c r="F412" s="87" t="s">
        <v>1164</v>
      </c>
      <c r="G412" s="89" t="s">
        <v>1157</v>
      </c>
      <c r="H412" s="93" t="s">
        <v>3166</v>
      </c>
      <c r="I412" s="91">
        <v>10</v>
      </c>
      <c r="J412" s="92"/>
      <c r="K412" s="93" t="s">
        <v>3166</v>
      </c>
      <c r="L412" s="91">
        <v>10</v>
      </c>
      <c r="M412" s="96"/>
      <c r="N412" s="95"/>
      <c r="O412" s="22" t="str">
        <f t="shared" si="59"/>
        <v>大東市</v>
      </c>
      <c r="P412" s="22">
        <f>COUNTIF($O$4:O412,"大東市")</f>
        <v>11</v>
      </c>
    </row>
    <row r="413" spans="1:18" s="72" customFormat="1" ht="30" customHeight="1" x14ac:dyDescent="0.2">
      <c r="A413" s="99">
        <v>2751920196</v>
      </c>
      <c r="B413" s="87" t="s">
        <v>1174</v>
      </c>
      <c r="C413" s="88" t="s">
        <v>3036</v>
      </c>
      <c r="D413" s="88" t="s">
        <v>787</v>
      </c>
      <c r="E413" s="88" t="s">
        <v>1772</v>
      </c>
      <c r="F413" s="87" t="s">
        <v>4626</v>
      </c>
      <c r="G413" s="89" t="s">
        <v>1175</v>
      </c>
      <c r="H413" s="93"/>
      <c r="I413" s="91"/>
      <c r="J413" s="92"/>
      <c r="K413" s="93" t="s">
        <v>3166</v>
      </c>
      <c r="L413" s="91">
        <v>10</v>
      </c>
      <c r="M413" s="96"/>
      <c r="N413" s="95"/>
      <c r="O413" s="22" t="str">
        <f t="shared" si="59"/>
        <v>大東市</v>
      </c>
      <c r="P413" s="22">
        <f>COUNTIF($O$4:O413,"大東市")</f>
        <v>12</v>
      </c>
    </row>
    <row r="414" spans="1:18" s="72" customFormat="1" ht="30" customHeight="1" x14ac:dyDescent="0.2">
      <c r="A414" s="99">
        <v>2751920204</v>
      </c>
      <c r="B414" s="87" t="s">
        <v>1215</v>
      </c>
      <c r="C414" s="88" t="s">
        <v>1217</v>
      </c>
      <c r="D414" s="88" t="s">
        <v>3956</v>
      </c>
      <c r="E414" s="88" t="s">
        <v>1218</v>
      </c>
      <c r="F414" s="87" t="s">
        <v>1221</v>
      </c>
      <c r="G414" s="89" t="s">
        <v>1216</v>
      </c>
      <c r="H414" s="93" t="s">
        <v>3166</v>
      </c>
      <c r="I414" s="91">
        <v>10</v>
      </c>
      <c r="J414" s="92"/>
      <c r="K414" s="93" t="s">
        <v>3166</v>
      </c>
      <c r="L414" s="91">
        <v>10</v>
      </c>
      <c r="M414" s="96"/>
      <c r="N414" s="95"/>
      <c r="O414" s="22" t="str">
        <f t="shared" si="59"/>
        <v>大東市</v>
      </c>
      <c r="P414" s="22">
        <f>COUNTIF($O$4:O414,"大東市")</f>
        <v>13</v>
      </c>
    </row>
    <row r="415" spans="1:18" ht="30" customHeight="1" x14ac:dyDescent="0.2">
      <c r="A415" s="99">
        <v>2751920212</v>
      </c>
      <c r="B415" s="87" t="s">
        <v>1222</v>
      </c>
      <c r="C415" s="88" t="s">
        <v>1223</v>
      </c>
      <c r="D415" s="88" t="s">
        <v>1224</v>
      </c>
      <c r="E415" s="88" t="s">
        <v>288</v>
      </c>
      <c r="F415" s="87" t="s">
        <v>1231</v>
      </c>
      <c r="G415" s="89" t="s">
        <v>1225</v>
      </c>
      <c r="H415" s="93" t="s">
        <v>3166</v>
      </c>
      <c r="I415" s="91">
        <v>10</v>
      </c>
      <c r="J415" s="92"/>
      <c r="K415" s="93" t="s">
        <v>3166</v>
      </c>
      <c r="L415" s="91">
        <v>10</v>
      </c>
      <c r="M415" s="96"/>
      <c r="N415" s="95"/>
      <c r="O415" s="22" t="str">
        <f t="shared" si="59"/>
        <v>大東市</v>
      </c>
      <c r="P415" s="22">
        <f>COUNTIF($O$4:O415,"大東市")</f>
        <v>14</v>
      </c>
    </row>
    <row r="416" spans="1:18" ht="30" customHeight="1" x14ac:dyDescent="0.2">
      <c r="A416" s="99">
        <v>2751920246</v>
      </c>
      <c r="B416" s="87" t="s">
        <v>1459</v>
      </c>
      <c r="C416" s="88" t="s">
        <v>1460</v>
      </c>
      <c r="D416" s="88" t="s">
        <v>1461</v>
      </c>
      <c r="E416" s="88" t="s">
        <v>1462</v>
      </c>
      <c r="F416" s="87" t="s">
        <v>1463</v>
      </c>
      <c r="G416" s="89" t="s">
        <v>1464</v>
      </c>
      <c r="H416" s="93" t="s">
        <v>3166</v>
      </c>
      <c r="I416" s="91">
        <v>10</v>
      </c>
      <c r="J416" s="92"/>
      <c r="K416" s="93" t="s">
        <v>3166</v>
      </c>
      <c r="L416" s="91">
        <v>10</v>
      </c>
      <c r="M416" s="96"/>
      <c r="N416" s="95"/>
      <c r="O416" s="22" t="str">
        <f t="shared" si="59"/>
        <v>大東市</v>
      </c>
      <c r="P416" s="22">
        <f>COUNTIF($O$4:O416,"大東市")</f>
        <v>15</v>
      </c>
    </row>
    <row r="417" spans="1:18" ht="30" customHeight="1" x14ac:dyDescent="0.2">
      <c r="A417" s="99">
        <v>2751920261</v>
      </c>
      <c r="B417" s="87" t="s">
        <v>1508</v>
      </c>
      <c r="C417" s="88" t="s">
        <v>1509</v>
      </c>
      <c r="D417" s="88" t="s">
        <v>1526</v>
      </c>
      <c r="E417" s="88" t="s">
        <v>1510</v>
      </c>
      <c r="F417" s="87" t="s">
        <v>1511</v>
      </c>
      <c r="G417" s="89" t="s">
        <v>2748</v>
      </c>
      <c r="H417" s="93" t="s">
        <v>1527</v>
      </c>
      <c r="I417" s="91">
        <v>5</v>
      </c>
      <c r="J417" s="92"/>
      <c r="K417" s="93" t="s">
        <v>1528</v>
      </c>
      <c r="L417" s="91">
        <v>5</v>
      </c>
      <c r="M417" s="96"/>
      <c r="N417" s="95"/>
      <c r="O417" s="22" t="str">
        <f t="shared" si="59"/>
        <v>大東市</v>
      </c>
      <c r="P417" s="22">
        <f>COUNTIF($O$4:O417,"大東市")</f>
        <v>16</v>
      </c>
    </row>
    <row r="418" spans="1:18" ht="30" customHeight="1" x14ac:dyDescent="0.2">
      <c r="A418" s="99">
        <v>2751920279</v>
      </c>
      <c r="B418" s="87" t="s">
        <v>1545</v>
      </c>
      <c r="C418" s="88" t="s">
        <v>1546</v>
      </c>
      <c r="D418" s="88" t="s">
        <v>1547</v>
      </c>
      <c r="E418" s="88" t="s">
        <v>1548</v>
      </c>
      <c r="F418" s="87" t="s">
        <v>1549</v>
      </c>
      <c r="G418" s="89" t="s">
        <v>1550</v>
      </c>
      <c r="H418" s="93" t="s">
        <v>3166</v>
      </c>
      <c r="I418" s="91">
        <v>10</v>
      </c>
      <c r="J418" s="92"/>
      <c r="K418" s="93" t="s">
        <v>3166</v>
      </c>
      <c r="L418" s="91">
        <v>10</v>
      </c>
      <c r="M418" s="96"/>
      <c r="N418" s="95"/>
      <c r="O418" s="22" t="str">
        <f t="shared" si="59"/>
        <v>大東市</v>
      </c>
      <c r="P418" s="22">
        <f>COUNTIF($O$4:O418,"大東市")</f>
        <v>17</v>
      </c>
    </row>
    <row r="419" spans="1:18" ht="30" customHeight="1" x14ac:dyDescent="0.2">
      <c r="A419" s="99">
        <v>2751920287</v>
      </c>
      <c r="B419" s="87" t="s">
        <v>4631</v>
      </c>
      <c r="C419" s="88" t="s">
        <v>1604</v>
      </c>
      <c r="D419" s="88" t="s">
        <v>1605</v>
      </c>
      <c r="E419" s="88" t="s">
        <v>1606</v>
      </c>
      <c r="F419" s="87" t="s">
        <v>4632</v>
      </c>
      <c r="G419" s="89" t="s">
        <v>1607</v>
      </c>
      <c r="H419" s="93" t="s">
        <v>4368</v>
      </c>
      <c r="I419" s="91" t="s">
        <v>4369</v>
      </c>
      <c r="J419" s="92"/>
      <c r="K419" s="93" t="s">
        <v>4368</v>
      </c>
      <c r="L419" s="91" t="s">
        <v>4369</v>
      </c>
      <c r="M419" s="96"/>
      <c r="N419" s="95"/>
      <c r="O419" s="22" t="str">
        <f t="shared" si="59"/>
        <v>大東市</v>
      </c>
      <c r="P419" s="22">
        <f>COUNTIF($O$4:O419,"大東市")</f>
        <v>18</v>
      </c>
    </row>
    <row r="420" spans="1:18" ht="30" customHeight="1" x14ac:dyDescent="0.2">
      <c r="A420" s="99">
        <v>2751920295</v>
      </c>
      <c r="B420" s="87" t="s">
        <v>1660</v>
      </c>
      <c r="C420" s="88" t="s">
        <v>1661</v>
      </c>
      <c r="D420" s="88" t="s">
        <v>1662</v>
      </c>
      <c r="E420" s="88" t="s">
        <v>1663</v>
      </c>
      <c r="F420" s="87" t="s">
        <v>1664</v>
      </c>
      <c r="G420" s="89" t="s">
        <v>1657</v>
      </c>
      <c r="H420" s="93" t="s">
        <v>3166</v>
      </c>
      <c r="I420" s="91">
        <v>10</v>
      </c>
      <c r="J420" s="92"/>
      <c r="K420" s="93" t="s">
        <v>3166</v>
      </c>
      <c r="L420" s="91">
        <v>10</v>
      </c>
      <c r="M420" s="96"/>
      <c r="N420" s="95"/>
      <c r="O420" s="22" t="str">
        <f t="shared" si="59"/>
        <v>大東市</v>
      </c>
      <c r="P420" s="22">
        <f>COUNTIF($O$4:O420,"大東市")</f>
        <v>19</v>
      </c>
    </row>
    <row r="421" spans="1:18" ht="30" customHeight="1" x14ac:dyDescent="0.2">
      <c r="A421" s="99">
        <v>2751920311</v>
      </c>
      <c r="B421" s="87" t="s">
        <v>1737</v>
      </c>
      <c r="C421" s="88" t="s">
        <v>1738</v>
      </c>
      <c r="D421" s="88" t="s">
        <v>1739</v>
      </c>
      <c r="E421" s="88" t="s">
        <v>1740</v>
      </c>
      <c r="F421" s="87" t="s">
        <v>1741</v>
      </c>
      <c r="G421" s="89" t="s">
        <v>1742</v>
      </c>
      <c r="H421" s="93" t="s">
        <v>3166</v>
      </c>
      <c r="I421" s="91">
        <v>20</v>
      </c>
      <c r="J421" s="92"/>
      <c r="K421" s="93" t="s">
        <v>3166</v>
      </c>
      <c r="L421" s="91">
        <v>20</v>
      </c>
      <c r="M421" s="96" t="s">
        <v>3166</v>
      </c>
      <c r="N421" s="95" t="s">
        <v>1609</v>
      </c>
      <c r="O421" s="22" t="str">
        <f t="shared" si="59"/>
        <v>大東市</v>
      </c>
      <c r="P421" s="22">
        <f>COUNTIF($O$4:O421,"大東市")</f>
        <v>20</v>
      </c>
    </row>
    <row r="422" spans="1:18" ht="30" customHeight="1" x14ac:dyDescent="0.2">
      <c r="A422" s="99">
        <v>2751920329</v>
      </c>
      <c r="B422" s="87" t="s">
        <v>1901</v>
      </c>
      <c r="C422" s="88" t="s">
        <v>1902</v>
      </c>
      <c r="D422" s="88" t="s">
        <v>1903</v>
      </c>
      <c r="E422" s="88" t="s">
        <v>1904</v>
      </c>
      <c r="F422" s="87" t="s">
        <v>2283</v>
      </c>
      <c r="G422" s="89" t="s">
        <v>1905</v>
      </c>
      <c r="H422" s="93" t="s">
        <v>3166</v>
      </c>
      <c r="I422" s="91">
        <v>10</v>
      </c>
      <c r="J422" s="92"/>
      <c r="K422" s="93" t="s">
        <v>3166</v>
      </c>
      <c r="L422" s="91">
        <v>10</v>
      </c>
      <c r="M422" s="96"/>
      <c r="N422" s="95"/>
      <c r="O422" s="22" t="str">
        <f t="shared" si="59"/>
        <v>大東市</v>
      </c>
      <c r="P422" s="22">
        <f>COUNTIF($O$4:O422,"大東市")</f>
        <v>21</v>
      </c>
    </row>
    <row r="423" spans="1:18" ht="30" customHeight="1" x14ac:dyDescent="0.2">
      <c r="A423" s="99">
        <v>2751920345</v>
      </c>
      <c r="B423" s="87" t="s">
        <v>1945</v>
      </c>
      <c r="C423" s="88" t="s">
        <v>1946</v>
      </c>
      <c r="D423" s="88" t="s">
        <v>1947</v>
      </c>
      <c r="E423" s="88" t="s">
        <v>1948</v>
      </c>
      <c r="F423" s="87" t="s">
        <v>1949</v>
      </c>
      <c r="G423" s="89" t="s">
        <v>1950</v>
      </c>
      <c r="H423" s="93" t="s">
        <v>3166</v>
      </c>
      <c r="I423" s="91">
        <v>10</v>
      </c>
      <c r="J423" s="92"/>
      <c r="K423" s="93" t="s">
        <v>3166</v>
      </c>
      <c r="L423" s="91">
        <v>10</v>
      </c>
      <c r="M423" s="96"/>
      <c r="N423" s="105"/>
      <c r="O423" s="22" t="str">
        <f t="shared" si="59"/>
        <v>大東市</v>
      </c>
      <c r="P423" s="22">
        <f>COUNTIF($O$4:O423,"大東市")</f>
        <v>22</v>
      </c>
    </row>
    <row r="424" spans="1:18" s="72" customFormat="1" ht="30" customHeight="1" x14ac:dyDescent="0.2">
      <c r="A424" s="99">
        <v>2751920352</v>
      </c>
      <c r="B424" s="87" t="s">
        <v>3032</v>
      </c>
      <c r="C424" s="88" t="s">
        <v>1991</v>
      </c>
      <c r="D424" s="88" t="s">
        <v>1992</v>
      </c>
      <c r="E424" s="88" t="s">
        <v>1993</v>
      </c>
      <c r="F424" s="87" t="s">
        <v>1994</v>
      </c>
      <c r="G424" s="89" t="s">
        <v>1995</v>
      </c>
      <c r="H424" s="93" t="s">
        <v>3166</v>
      </c>
      <c r="I424" s="91">
        <v>10</v>
      </c>
      <c r="J424" s="92"/>
      <c r="K424" s="93" t="s">
        <v>3166</v>
      </c>
      <c r="L424" s="91">
        <v>10</v>
      </c>
      <c r="M424" s="96"/>
      <c r="N424" s="105"/>
      <c r="O424" s="22" t="str">
        <f t="shared" si="59"/>
        <v>大東市</v>
      </c>
      <c r="P424" s="22">
        <f>COUNTIF($O$4:O424,"大東市")</f>
        <v>23</v>
      </c>
    </row>
    <row r="425" spans="1:18" s="72" customFormat="1" ht="30" customHeight="1" x14ac:dyDescent="0.2">
      <c r="A425" s="99">
        <v>2751920360</v>
      </c>
      <c r="B425" s="87" t="s">
        <v>2058</v>
      </c>
      <c r="C425" s="88" t="s">
        <v>2061</v>
      </c>
      <c r="D425" s="88" t="s">
        <v>2062</v>
      </c>
      <c r="E425" s="88" t="s">
        <v>2063</v>
      </c>
      <c r="F425" s="87" t="s">
        <v>2059</v>
      </c>
      <c r="G425" s="89" t="s">
        <v>2060</v>
      </c>
      <c r="H425" s="93" t="s">
        <v>3166</v>
      </c>
      <c r="I425" s="91">
        <v>10</v>
      </c>
      <c r="J425" s="92"/>
      <c r="K425" s="93" t="s">
        <v>3166</v>
      </c>
      <c r="L425" s="91">
        <v>10</v>
      </c>
      <c r="M425" s="96"/>
      <c r="N425" s="105"/>
      <c r="O425" s="22" t="str">
        <f t="shared" si="59"/>
        <v>大東市</v>
      </c>
      <c r="P425" s="22">
        <f>COUNTIF($O$4:O425,"大東市")</f>
        <v>24</v>
      </c>
    </row>
    <row r="426" spans="1:18" s="72" customFormat="1" ht="30" customHeight="1" x14ac:dyDescent="0.2">
      <c r="A426" s="99">
        <v>2751920378</v>
      </c>
      <c r="B426" s="87" t="s">
        <v>2141</v>
      </c>
      <c r="C426" s="88" t="s">
        <v>2142</v>
      </c>
      <c r="D426" s="88" t="s">
        <v>2142</v>
      </c>
      <c r="E426" s="88" t="s">
        <v>3034</v>
      </c>
      <c r="F426" s="87" t="s">
        <v>3035</v>
      </c>
      <c r="G426" s="89" t="s">
        <v>2143</v>
      </c>
      <c r="H426" s="93" t="s">
        <v>3166</v>
      </c>
      <c r="I426" s="91">
        <v>10</v>
      </c>
      <c r="J426" s="92"/>
      <c r="K426" s="93" t="s">
        <v>3166</v>
      </c>
      <c r="L426" s="91">
        <v>10</v>
      </c>
      <c r="M426" s="96" t="s">
        <v>3166</v>
      </c>
      <c r="N426" s="105"/>
      <c r="O426" s="22" t="str">
        <f t="shared" si="59"/>
        <v>大東市</v>
      </c>
      <c r="P426" s="22">
        <f>COUNTIF($O$4:O426,"大東市")</f>
        <v>25</v>
      </c>
    </row>
    <row r="427" spans="1:18" ht="30" customHeight="1" x14ac:dyDescent="0.2">
      <c r="A427" s="99">
        <v>2751920386</v>
      </c>
      <c r="B427" s="87" t="s">
        <v>2296</v>
      </c>
      <c r="C427" s="88" t="s">
        <v>2297</v>
      </c>
      <c r="D427" s="88" t="s">
        <v>2298</v>
      </c>
      <c r="E427" s="88" t="s">
        <v>2299</v>
      </c>
      <c r="F427" s="87" t="s">
        <v>2300</v>
      </c>
      <c r="G427" s="89" t="s">
        <v>2301</v>
      </c>
      <c r="H427" s="93" t="s">
        <v>3166</v>
      </c>
      <c r="I427" s="91">
        <v>10</v>
      </c>
      <c r="J427" s="92"/>
      <c r="K427" s="93" t="s">
        <v>3166</v>
      </c>
      <c r="L427" s="91">
        <v>10</v>
      </c>
      <c r="M427" s="96"/>
      <c r="N427" s="105"/>
      <c r="O427" s="22" t="str">
        <f t="shared" si="59"/>
        <v>大東市</v>
      </c>
      <c r="P427" s="22">
        <f>COUNTIF($O$4:O427,"大東市")</f>
        <v>26</v>
      </c>
    </row>
    <row r="428" spans="1:18" ht="30" customHeight="1" x14ac:dyDescent="0.2">
      <c r="A428" s="99" t="s">
        <v>2320</v>
      </c>
      <c r="B428" s="87" t="s">
        <v>2321</v>
      </c>
      <c r="C428" s="88" t="s">
        <v>2322</v>
      </c>
      <c r="D428" s="88" t="s">
        <v>2323</v>
      </c>
      <c r="E428" s="88" t="s">
        <v>962</v>
      </c>
      <c r="F428" s="87" t="s">
        <v>4634</v>
      </c>
      <c r="G428" s="89" t="s">
        <v>2324</v>
      </c>
      <c r="H428" s="93" t="s">
        <v>3166</v>
      </c>
      <c r="I428" s="91">
        <v>10</v>
      </c>
      <c r="J428" s="92"/>
      <c r="K428" s="93" t="s">
        <v>3166</v>
      </c>
      <c r="L428" s="91">
        <v>10</v>
      </c>
      <c r="M428" s="96"/>
      <c r="N428" s="105"/>
      <c r="O428" s="22" t="str">
        <f t="shared" si="59"/>
        <v>大東市</v>
      </c>
      <c r="P428" s="22">
        <f>COUNTIF($O$4:O428,"大東市")</f>
        <v>27</v>
      </c>
    </row>
    <row r="429" spans="1:18" ht="30" customHeight="1" x14ac:dyDescent="0.2">
      <c r="A429" s="99">
        <v>2751920402</v>
      </c>
      <c r="B429" s="87" t="s">
        <v>2471</v>
      </c>
      <c r="C429" s="88" t="s">
        <v>2479</v>
      </c>
      <c r="D429" s="88" t="s">
        <v>2480</v>
      </c>
      <c r="E429" s="88" t="s">
        <v>2481</v>
      </c>
      <c r="F429" s="87" t="s">
        <v>2517</v>
      </c>
      <c r="G429" s="89" t="s">
        <v>2749</v>
      </c>
      <c r="H429" s="93" t="s">
        <v>2478</v>
      </c>
      <c r="I429" s="91">
        <v>5</v>
      </c>
      <c r="J429" s="92"/>
      <c r="K429" s="93" t="s">
        <v>142</v>
      </c>
      <c r="L429" s="91">
        <v>5</v>
      </c>
      <c r="M429" s="96"/>
      <c r="N429" s="105"/>
      <c r="O429" s="22" t="str">
        <f t="shared" si="59"/>
        <v>大東市</v>
      </c>
      <c r="P429" s="22">
        <f>COUNTIF($O$4:O429,"大東市")</f>
        <v>28</v>
      </c>
    </row>
    <row r="430" spans="1:18" ht="30" customHeight="1" x14ac:dyDescent="0.2">
      <c r="A430" s="99">
        <v>2751920410</v>
      </c>
      <c r="B430" s="87" t="s">
        <v>2472</v>
      </c>
      <c r="C430" s="88" t="s">
        <v>2475</v>
      </c>
      <c r="D430" s="88" t="s">
        <v>2476</v>
      </c>
      <c r="E430" s="88" t="s">
        <v>2477</v>
      </c>
      <c r="F430" s="87" t="s">
        <v>2473</v>
      </c>
      <c r="G430" s="89" t="s">
        <v>2474</v>
      </c>
      <c r="H430" s="93" t="s">
        <v>3166</v>
      </c>
      <c r="I430" s="91">
        <v>10</v>
      </c>
      <c r="J430" s="92"/>
      <c r="K430" s="93" t="s">
        <v>3166</v>
      </c>
      <c r="L430" s="91">
        <v>10</v>
      </c>
      <c r="M430" s="96"/>
      <c r="N430" s="105"/>
      <c r="O430" s="22" t="str">
        <f t="shared" si="59"/>
        <v>大東市</v>
      </c>
      <c r="P430" s="22">
        <f>COUNTIF($O$4:O430,"大東市")</f>
        <v>29</v>
      </c>
    </row>
    <row r="431" spans="1:18" ht="30" customHeight="1" x14ac:dyDescent="0.2">
      <c r="A431" s="99" t="s">
        <v>2899</v>
      </c>
      <c r="B431" s="87" t="s">
        <v>2900</v>
      </c>
      <c r="C431" s="88" t="s">
        <v>3126</v>
      </c>
      <c r="D431" s="88" t="s">
        <v>3127</v>
      </c>
      <c r="E431" s="88" t="s">
        <v>2940</v>
      </c>
      <c r="F431" s="87" t="s">
        <v>2901</v>
      </c>
      <c r="G431" s="89" t="s">
        <v>2902</v>
      </c>
      <c r="H431" s="93" t="s">
        <v>3166</v>
      </c>
      <c r="I431" s="91">
        <v>10</v>
      </c>
      <c r="J431" s="92"/>
      <c r="K431" s="93" t="s">
        <v>3166</v>
      </c>
      <c r="L431" s="91">
        <v>10</v>
      </c>
      <c r="M431" s="96"/>
      <c r="N431" s="105"/>
      <c r="O431" s="22" t="str">
        <f t="shared" si="59"/>
        <v>大東市</v>
      </c>
      <c r="P431" s="22">
        <f>COUNTIF($O$4:O431,"大東市")</f>
        <v>30</v>
      </c>
      <c r="Q431" s="72"/>
      <c r="R431" s="72"/>
    </row>
    <row r="432" spans="1:18" ht="30" customHeight="1" x14ac:dyDescent="0.2">
      <c r="A432" s="99">
        <v>2751920444</v>
      </c>
      <c r="B432" s="87" t="s">
        <v>3180</v>
      </c>
      <c r="C432" s="88" t="s">
        <v>3186</v>
      </c>
      <c r="D432" s="88" t="s">
        <v>3187</v>
      </c>
      <c r="E432" s="88" t="s">
        <v>837</v>
      </c>
      <c r="F432" s="87" t="s">
        <v>3182</v>
      </c>
      <c r="G432" s="95" t="s">
        <v>3196</v>
      </c>
      <c r="H432" s="93" t="s">
        <v>3166</v>
      </c>
      <c r="I432" s="91">
        <v>10</v>
      </c>
      <c r="J432" s="92"/>
      <c r="K432" s="93" t="s">
        <v>3166</v>
      </c>
      <c r="L432" s="91">
        <v>10</v>
      </c>
      <c r="M432" s="96"/>
      <c r="N432" s="105"/>
      <c r="O432" s="22" t="str">
        <f t="shared" ref="O432" si="69">IF(ISERROR(FIND("群",F432))=FALSE,LEFT(F432,FIND("群",F432)),IF(ISERROR(FIND("市",F432))=FALSE,LEFT(F432,FIND("市",F432)),IF(ISERROR(FIND("町",F432))=FALSE,LEFT(F432,FIND("町",F432)),IF(ISERROR(FIND("村",F432))=FALSE,LEFT(F432,FIND("村",F432))))))</f>
        <v>大東市</v>
      </c>
      <c r="P432" s="22">
        <f>COUNTIF($O$4:O432,"大東市")</f>
        <v>31</v>
      </c>
      <c r="Q432" s="72"/>
      <c r="R432" s="72"/>
    </row>
    <row r="433" spans="1:18" ht="30" customHeight="1" x14ac:dyDescent="0.2">
      <c r="A433" s="99" t="s">
        <v>3237</v>
      </c>
      <c r="B433" s="87" t="s">
        <v>3236</v>
      </c>
      <c r="C433" s="88" t="s">
        <v>3240</v>
      </c>
      <c r="D433" s="88" t="s">
        <v>3241</v>
      </c>
      <c r="E433" s="88" t="s">
        <v>3242</v>
      </c>
      <c r="F433" s="87" t="s">
        <v>3238</v>
      </c>
      <c r="G433" s="106" t="s">
        <v>3239</v>
      </c>
      <c r="H433" s="93" t="s">
        <v>3166</v>
      </c>
      <c r="I433" s="91">
        <v>10</v>
      </c>
      <c r="J433" s="92"/>
      <c r="K433" s="93" t="s">
        <v>3166</v>
      </c>
      <c r="L433" s="91">
        <v>10</v>
      </c>
      <c r="M433" s="96"/>
      <c r="N433" s="105"/>
      <c r="O433" s="22" t="str">
        <f t="shared" ref="O433" si="70">IF(ISERROR(FIND("群",F433))=FALSE,LEFT(F433,FIND("群",F433)),IF(ISERROR(FIND("市",F433))=FALSE,LEFT(F433,FIND("市",F433)),IF(ISERROR(FIND("町",F433))=FALSE,LEFT(F433,FIND("町",F433)),IF(ISERROR(FIND("村",F433))=FALSE,LEFT(F433,FIND("村",F433))))))</f>
        <v>大東市</v>
      </c>
      <c r="P433" s="22">
        <f>COUNTIF($O$4:O433,"大東市")</f>
        <v>32</v>
      </c>
      <c r="Q433" s="72"/>
      <c r="R433" s="72"/>
    </row>
    <row r="434" spans="1:18" ht="30" customHeight="1" x14ac:dyDescent="0.2">
      <c r="A434" s="99" t="s">
        <v>3463</v>
      </c>
      <c r="B434" s="87" t="s">
        <v>3464</v>
      </c>
      <c r="C434" s="88" t="s">
        <v>3465</v>
      </c>
      <c r="D434" s="88" t="s">
        <v>3466</v>
      </c>
      <c r="E434" s="88" t="s">
        <v>1462</v>
      </c>
      <c r="F434" s="87" t="s">
        <v>3467</v>
      </c>
      <c r="G434" s="106" t="s">
        <v>3468</v>
      </c>
      <c r="H434" s="93" t="s">
        <v>3166</v>
      </c>
      <c r="I434" s="91">
        <v>10</v>
      </c>
      <c r="J434" s="92"/>
      <c r="K434" s="93" t="s">
        <v>3166</v>
      </c>
      <c r="L434" s="91">
        <v>10</v>
      </c>
      <c r="M434" s="96"/>
      <c r="N434" s="105"/>
      <c r="O434" s="22" t="str">
        <f t="shared" ref="O434:O435" si="71">IF(ISERROR(FIND("群",F434))=FALSE,LEFT(F434,FIND("群",F434)),IF(ISERROR(FIND("市",F434))=FALSE,LEFT(F434,FIND("市",F434)),IF(ISERROR(FIND("町",F434))=FALSE,LEFT(F434,FIND("町",F434)),IF(ISERROR(FIND("村",F434))=FALSE,LEFT(F434,FIND("村",F434))))))</f>
        <v>大東市</v>
      </c>
      <c r="P434" s="22">
        <f>COUNTIF($O$4:O434,"大東市")</f>
        <v>33</v>
      </c>
      <c r="Q434" s="72"/>
      <c r="R434" s="72"/>
    </row>
    <row r="435" spans="1:18" s="72" customFormat="1" ht="30" customHeight="1" x14ac:dyDescent="0.2">
      <c r="A435" s="99" t="s">
        <v>3621</v>
      </c>
      <c r="B435" s="87" t="s">
        <v>3620</v>
      </c>
      <c r="C435" s="88" t="s">
        <v>3622</v>
      </c>
      <c r="D435" s="88" t="s">
        <v>3623</v>
      </c>
      <c r="E435" s="88" t="s">
        <v>3242</v>
      </c>
      <c r="F435" s="87" t="s">
        <v>3624</v>
      </c>
      <c r="G435" s="106" t="s">
        <v>3625</v>
      </c>
      <c r="H435" s="93" t="s">
        <v>3166</v>
      </c>
      <c r="I435" s="91">
        <v>10</v>
      </c>
      <c r="J435" s="92"/>
      <c r="K435" s="93" t="s">
        <v>3166</v>
      </c>
      <c r="L435" s="91">
        <v>10</v>
      </c>
      <c r="M435" s="96"/>
      <c r="N435" s="105"/>
      <c r="O435" s="22" t="str">
        <f t="shared" si="71"/>
        <v>大東市</v>
      </c>
      <c r="P435" s="22">
        <f>COUNTIF($O$4:O435,"大東市")</f>
        <v>34</v>
      </c>
    </row>
    <row r="436" spans="1:18" s="72" customFormat="1" ht="30" customHeight="1" x14ac:dyDescent="0.2">
      <c r="A436" s="99" t="s">
        <v>3816</v>
      </c>
      <c r="B436" s="87" t="s">
        <v>3817</v>
      </c>
      <c r="C436" s="88" t="s">
        <v>3818</v>
      </c>
      <c r="D436" s="88" t="s">
        <v>3819</v>
      </c>
      <c r="E436" s="88" t="s">
        <v>796</v>
      </c>
      <c r="F436" s="87" t="s">
        <v>3820</v>
      </c>
      <c r="G436" s="106" t="s">
        <v>3239</v>
      </c>
      <c r="H436" s="93"/>
      <c r="I436" s="91"/>
      <c r="J436" s="92"/>
      <c r="K436" s="93" t="s">
        <v>3166</v>
      </c>
      <c r="L436" s="91">
        <v>10</v>
      </c>
      <c r="M436" s="96"/>
      <c r="N436" s="105"/>
      <c r="O436" s="22" t="s">
        <v>3821</v>
      </c>
      <c r="P436" s="22">
        <f>COUNTIF($O$4:O436,"大東市")</f>
        <v>35</v>
      </c>
    </row>
    <row r="437" spans="1:18" s="72" customFormat="1" ht="30" customHeight="1" x14ac:dyDescent="0.2">
      <c r="A437" s="99">
        <v>2751920493</v>
      </c>
      <c r="B437" s="87" t="s">
        <v>3943</v>
      </c>
      <c r="C437" s="88" t="s">
        <v>3944</v>
      </c>
      <c r="D437" s="88" t="s">
        <v>3945</v>
      </c>
      <c r="E437" s="88" t="s">
        <v>3034</v>
      </c>
      <c r="F437" s="87" t="s">
        <v>3946</v>
      </c>
      <c r="G437" s="106" t="s">
        <v>3540</v>
      </c>
      <c r="H437" s="93" t="s">
        <v>176</v>
      </c>
      <c r="I437" s="91">
        <v>5</v>
      </c>
      <c r="J437" s="93" t="s">
        <v>3166</v>
      </c>
      <c r="K437" s="93" t="s">
        <v>176</v>
      </c>
      <c r="L437" s="91">
        <v>5</v>
      </c>
      <c r="M437" s="96" t="s">
        <v>3169</v>
      </c>
      <c r="N437" s="105"/>
      <c r="O437" s="22" t="s">
        <v>3821</v>
      </c>
      <c r="P437" s="22">
        <f>COUNTIF($O$4:O437,"大東市")</f>
        <v>36</v>
      </c>
    </row>
    <row r="438" spans="1:18" s="72" customFormat="1" ht="30" customHeight="1" x14ac:dyDescent="0.2">
      <c r="A438" s="99" t="s">
        <v>4038</v>
      </c>
      <c r="B438" s="87" t="s">
        <v>4037</v>
      </c>
      <c r="C438" s="88" t="s">
        <v>4039</v>
      </c>
      <c r="D438" s="88"/>
      <c r="E438" s="88" t="s">
        <v>962</v>
      </c>
      <c r="F438" s="87" t="s">
        <v>4040</v>
      </c>
      <c r="G438" s="106" t="s">
        <v>2902</v>
      </c>
      <c r="H438" s="93" t="s">
        <v>3166</v>
      </c>
      <c r="I438" s="91">
        <v>10</v>
      </c>
      <c r="J438" s="92"/>
      <c r="K438" s="93" t="s">
        <v>3166</v>
      </c>
      <c r="L438" s="91">
        <v>10</v>
      </c>
      <c r="M438" s="96"/>
      <c r="N438" s="105"/>
      <c r="O438" s="22" t="s">
        <v>3821</v>
      </c>
      <c r="P438" s="22">
        <f>COUNTIF($O$4:O438,"大東市")</f>
        <v>37</v>
      </c>
    </row>
    <row r="439" spans="1:18" s="72" customFormat="1" ht="30" customHeight="1" x14ac:dyDescent="0.2">
      <c r="A439" s="99">
        <v>2751920519</v>
      </c>
      <c r="B439" s="87" t="s">
        <v>4134</v>
      </c>
      <c r="C439" s="88" t="s">
        <v>4135</v>
      </c>
      <c r="D439" s="88" t="s">
        <v>4136</v>
      </c>
      <c r="E439" s="88" t="s">
        <v>4137</v>
      </c>
      <c r="F439" s="87" t="s">
        <v>4138</v>
      </c>
      <c r="G439" s="106" t="s">
        <v>2474</v>
      </c>
      <c r="H439" s="93" t="s">
        <v>3166</v>
      </c>
      <c r="I439" s="91">
        <v>10</v>
      </c>
      <c r="J439" s="92"/>
      <c r="K439" s="93" t="s">
        <v>3166</v>
      </c>
      <c r="L439" s="91">
        <v>10</v>
      </c>
      <c r="M439" s="96"/>
      <c r="N439" s="105"/>
      <c r="O439" s="22" t="s">
        <v>3821</v>
      </c>
      <c r="P439" s="22">
        <f>COUNTIF($O$4:O439,"大東市")</f>
        <v>38</v>
      </c>
    </row>
    <row r="440" spans="1:18" s="72" customFormat="1" ht="30" customHeight="1" x14ac:dyDescent="0.2">
      <c r="A440" s="99" t="s">
        <v>4204</v>
      </c>
      <c r="B440" s="87" t="s">
        <v>4205</v>
      </c>
      <c r="C440" s="88" t="s">
        <v>4208</v>
      </c>
      <c r="D440" s="88" t="s">
        <v>4209</v>
      </c>
      <c r="E440" s="88" t="s">
        <v>796</v>
      </c>
      <c r="F440" s="87" t="s">
        <v>4207</v>
      </c>
      <c r="G440" s="106" t="s">
        <v>4206</v>
      </c>
      <c r="H440" s="93"/>
      <c r="I440" s="91"/>
      <c r="J440" s="92"/>
      <c r="K440" s="93" t="s">
        <v>3166</v>
      </c>
      <c r="L440" s="91">
        <v>10</v>
      </c>
      <c r="M440" s="96"/>
      <c r="N440" s="105"/>
      <c r="O440" s="22" t="s">
        <v>3821</v>
      </c>
      <c r="P440" s="22">
        <f>COUNTIF($O$4:O440,"大東市")</f>
        <v>39</v>
      </c>
    </row>
    <row r="441" spans="1:18" s="72" customFormat="1" ht="30" customHeight="1" x14ac:dyDescent="0.2">
      <c r="A441" s="99">
        <v>2751920550</v>
      </c>
      <c r="B441" s="87" t="s">
        <v>4635</v>
      </c>
      <c r="C441" s="88" t="s">
        <v>4637</v>
      </c>
      <c r="D441" s="88"/>
      <c r="E441" s="88" t="s">
        <v>4638</v>
      </c>
      <c r="F441" s="87" t="s">
        <v>4636</v>
      </c>
      <c r="G441" s="106" t="s">
        <v>474</v>
      </c>
      <c r="H441" s="93" t="s">
        <v>3166</v>
      </c>
      <c r="I441" s="91">
        <v>10</v>
      </c>
      <c r="J441" s="92"/>
      <c r="K441" s="93" t="s">
        <v>3166</v>
      </c>
      <c r="L441" s="91">
        <v>10</v>
      </c>
      <c r="M441" s="96"/>
      <c r="N441" s="105"/>
      <c r="O441" s="22" t="s">
        <v>3821</v>
      </c>
      <c r="P441" s="22">
        <f>COUNTIF($O$4:O441,"大東市")</f>
        <v>40</v>
      </c>
    </row>
    <row r="442" spans="1:18" s="72" customFormat="1" ht="30" customHeight="1" x14ac:dyDescent="0.2">
      <c r="A442" s="99">
        <v>2751920543</v>
      </c>
      <c r="B442" s="87" t="s">
        <v>4217</v>
      </c>
      <c r="C442" s="88" t="s">
        <v>4218</v>
      </c>
      <c r="D442" s="88" t="s">
        <v>4219</v>
      </c>
      <c r="E442" s="88" t="s">
        <v>4647</v>
      </c>
      <c r="F442" s="87" t="s">
        <v>4645</v>
      </c>
      <c r="G442" s="106" t="s">
        <v>4646</v>
      </c>
      <c r="H442" s="93" t="s">
        <v>176</v>
      </c>
      <c r="I442" s="91">
        <v>5</v>
      </c>
      <c r="J442" s="92"/>
      <c r="K442" s="93" t="s">
        <v>176</v>
      </c>
      <c r="L442" s="91">
        <v>5</v>
      </c>
      <c r="M442" s="96"/>
      <c r="N442" s="105"/>
      <c r="O442" s="22" t="s">
        <v>3821</v>
      </c>
      <c r="P442" s="22">
        <f>COUNTIF($O$4:O442,"大東市")</f>
        <v>41</v>
      </c>
    </row>
    <row r="443" spans="1:18" s="72" customFormat="1" ht="30" customHeight="1" x14ac:dyDescent="0.2">
      <c r="A443" s="99">
        <v>2751920568</v>
      </c>
      <c r="B443" s="87" t="s">
        <v>4742</v>
      </c>
      <c r="C443" s="88" t="s">
        <v>4745</v>
      </c>
      <c r="D443" s="88" t="s">
        <v>4746</v>
      </c>
      <c r="E443" s="88" t="s">
        <v>4747</v>
      </c>
      <c r="F443" s="87" t="s">
        <v>4743</v>
      </c>
      <c r="G443" s="106" t="s">
        <v>4744</v>
      </c>
      <c r="H443" s="93" t="s">
        <v>3166</v>
      </c>
      <c r="I443" s="91">
        <v>10</v>
      </c>
      <c r="J443" s="92"/>
      <c r="K443" s="93" t="s">
        <v>3166</v>
      </c>
      <c r="L443" s="91">
        <v>10</v>
      </c>
      <c r="M443" s="96"/>
      <c r="N443" s="105"/>
      <c r="O443" s="22" t="s">
        <v>3821</v>
      </c>
      <c r="P443" s="22">
        <f>COUNTIF($O$4:O443,"大東市")</f>
        <v>42</v>
      </c>
    </row>
    <row r="444" spans="1:18" ht="30" customHeight="1" x14ac:dyDescent="0.2">
      <c r="A444" s="99">
        <v>2750520021</v>
      </c>
      <c r="B444" s="87" t="s">
        <v>129</v>
      </c>
      <c r="C444" s="88" t="s">
        <v>2368</v>
      </c>
      <c r="D444" s="88" t="s">
        <v>133</v>
      </c>
      <c r="E444" s="88" t="s">
        <v>130</v>
      </c>
      <c r="F444" s="87" t="s">
        <v>187</v>
      </c>
      <c r="G444" s="89" t="s">
        <v>164</v>
      </c>
      <c r="H444" s="93"/>
      <c r="I444" s="91"/>
      <c r="J444" s="92"/>
      <c r="K444" s="93" t="s">
        <v>3166</v>
      </c>
      <c r="L444" s="91">
        <v>10</v>
      </c>
      <c r="M444" s="96"/>
      <c r="N444" s="95"/>
      <c r="O444" s="22" t="str">
        <f t="shared" si="59"/>
        <v>和泉市</v>
      </c>
      <c r="P444" s="22">
        <f>COUNTIF($O$4:O444,"和泉市")</f>
        <v>1</v>
      </c>
      <c r="Q444" s="72"/>
      <c r="R444" s="72"/>
    </row>
    <row r="445" spans="1:18" ht="30" customHeight="1" x14ac:dyDescent="0.2">
      <c r="A445" s="99">
        <v>2750520047</v>
      </c>
      <c r="B445" s="87" t="s">
        <v>141</v>
      </c>
      <c r="C445" s="88" t="s">
        <v>1681</v>
      </c>
      <c r="D445" s="88" t="s">
        <v>1681</v>
      </c>
      <c r="E445" s="88" t="s">
        <v>1682</v>
      </c>
      <c r="F445" s="87" t="s">
        <v>1623</v>
      </c>
      <c r="G445" s="89" t="s">
        <v>163</v>
      </c>
      <c r="H445" s="107"/>
      <c r="I445" s="108"/>
      <c r="J445" s="92"/>
      <c r="K445" s="93" t="s">
        <v>3166</v>
      </c>
      <c r="L445" s="91">
        <v>10</v>
      </c>
      <c r="M445" s="96"/>
      <c r="N445" s="109"/>
      <c r="O445" s="22" t="str">
        <f t="shared" si="59"/>
        <v>和泉市</v>
      </c>
      <c r="P445" s="22">
        <f>COUNTIF($O$4:O445,"和泉市")</f>
        <v>2</v>
      </c>
      <c r="Q445" s="72"/>
      <c r="R445" s="72"/>
    </row>
    <row r="446" spans="1:18" ht="30" customHeight="1" x14ac:dyDescent="0.2">
      <c r="A446" s="99">
        <v>2750520054</v>
      </c>
      <c r="B446" s="87" t="s">
        <v>1043</v>
      </c>
      <c r="C446" s="88" t="s">
        <v>171</v>
      </c>
      <c r="D446" s="88" t="s">
        <v>172</v>
      </c>
      <c r="E446" s="88" t="s">
        <v>173</v>
      </c>
      <c r="F446" s="87" t="s">
        <v>188</v>
      </c>
      <c r="G446" s="89" t="s">
        <v>146</v>
      </c>
      <c r="H446" s="93"/>
      <c r="I446" s="91"/>
      <c r="J446" s="92"/>
      <c r="K446" s="93" t="s">
        <v>3166</v>
      </c>
      <c r="L446" s="91">
        <v>10</v>
      </c>
      <c r="M446" s="96"/>
      <c r="N446" s="95"/>
      <c r="O446" s="22" t="str">
        <f t="shared" si="59"/>
        <v>和泉市</v>
      </c>
      <c r="P446" s="22">
        <f>COUNTIF($O$4:O446,"和泉市")</f>
        <v>3</v>
      </c>
    </row>
    <row r="447" spans="1:18" ht="30" customHeight="1" x14ac:dyDescent="0.2">
      <c r="A447" s="99">
        <v>2750520070</v>
      </c>
      <c r="B447" s="87" t="s">
        <v>207</v>
      </c>
      <c r="C447" s="88" t="s">
        <v>212</v>
      </c>
      <c r="D447" s="88" t="s">
        <v>212</v>
      </c>
      <c r="E447" s="88" t="s">
        <v>213</v>
      </c>
      <c r="F447" s="87" t="s">
        <v>222</v>
      </c>
      <c r="G447" s="89" t="s">
        <v>206</v>
      </c>
      <c r="H447" s="93"/>
      <c r="I447" s="91"/>
      <c r="J447" s="92"/>
      <c r="K447" s="93" t="s">
        <v>3166</v>
      </c>
      <c r="L447" s="91">
        <v>10</v>
      </c>
      <c r="M447" s="96"/>
      <c r="N447" s="95"/>
      <c r="O447" s="22" t="str">
        <f t="shared" si="59"/>
        <v>和泉市</v>
      </c>
      <c r="P447" s="22">
        <f>COUNTIF($O$4:O447,"和泉市")</f>
        <v>4</v>
      </c>
    </row>
    <row r="448" spans="1:18" ht="30" customHeight="1" x14ac:dyDescent="0.2">
      <c r="A448" s="99">
        <v>2750520112</v>
      </c>
      <c r="B448" s="87" t="s">
        <v>351</v>
      </c>
      <c r="C448" s="88" t="s">
        <v>353</v>
      </c>
      <c r="D448" s="88" t="s">
        <v>353</v>
      </c>
      <c r="E448" s="88" t="s">
        <v>354</v>
      </c>
      <c r="F448" s="87" t="s">
        <v>360</v>
      </c>
      <c r="G448" s="89" t="s">
        <v>352</v>
      </c>
      <c r="H448" s="93" t="s">
        <v>3166</v>
      </c>
      <c r="I448" s="91">
        <v>10</v>
      </c>
      <c r="J448" s="92"/>
      <c r="K448" s="93" t="s">
        <v>3166</v>
      </c>
      <c r="L448" s="91">
        <v>10</v>
      </c>
      <c r="M448" s="96"/>
      <c r="N448" s="95"/>
      <c r="O448" s="22" t="str">
        <f t="shared" si="59"/>
        <v>和泉市</v>
      </c>
      <c r="P448" s="22">
        <f>COUNTIF($O$4:O448,"和泉市")</f>
        <v>5</v>
      </c>
    </row>
    <row r="449" spans="1:16" ht="30" customHeight="1" x14ac:dyDescent="0.2">
      <c r="A449" s="99">
        <v>2750520146</v>
      </c>
      <c r="B449" s="87" t="s">
        <v>540</v>
      </c>
      <c r="C449" s="88" t="s">
        <v>541</v>
      </c>
      <c r="D449" s="88" t="s">
        <v>541</v>
      </c>
      <c r="E449" s="88" t="s">
        <v>542</v>
      </c>
      <c r="F449" s="87" t="s">
        <v>543</v>
      </c>
      <c r="G449" s="89" t="s">
        <v>544</v>
      </c>
      <c r="H449" s="93"/>
      <c r="I449" s="91"/>
      <c r="J449" s="92"/>
      <c r="K449" s="93" t="s">
        <v>3166</v>
      </c>
      <c r="L449" s="91">
        <v>10</v>
      </c>
      <c r="M449" s="96"/>
      <c r="N449" s="95"/>
      <c r="O449" s="22" t="str">
        <f t="shared" si="59"/>
        <v>和泉市</v>
      </c>
      <c r="P449" s="22">
        <f>COUNTIF($O$4:O449,"和泉市")</f>
        <v>6</v>
      </c>
    </row>
    <row r="450" spans="1:16" ht="30" customHeight="1" x14ac:dyDescent="0.2">
      <c r="A450" s="99">
        <v>2750520153</v>
      </c>
      <c r="B450" s="87" t="s">
        <v>545</v>
      </c>
      <c r="C450" s="88" t="s">
        <v>558</v>
      </c>
      <c r="D450" s="88" t="s">
        <v>1793</v>
      </c>
      <c r="E450" s="88" t="s">
        <v>546</v>
      </c>
      <c r="F450" s="87" t="s">
        <v>547</v>
      </c>
      <c r="G450" s="89" t="s">
        <v>548</v>
      </c>
      <c r="H450" s="93" t="s">
        <v>3166</v>
      </c>
      <c r="I450" s="91">
        <v>10</v>
      </c>
      <c r="J450" s="92"/>
      <c r="K450" s="93" t="s">
        <v>3166</v>
      </c>
      <c r="L450" s="91">
        <v>10</v>
      </c>
      <c r="M450" s="96"/>
      <c r="N450" s="95"/>
      <c r="O450" s="22" t="str">
        <f t="shared" si="59"/>
        <v>和泉市</v>
      </c>
      <c r="P450" s="22">
        <f>COUNTIF($O$4:O450,"和泉市")</f>
        <v>7</v>
      </c>
    </row>
    <row r="451" spans="1:16" ht="30" customHeight="1" x14ac:dyDescent="0.2">
      <c r="A451" s="99">
        <v>2750520161</v>
      </c>
      <c r="B451" s="87" t="s">
        <v>566</v>
      </c>
      <c r="C451" s="88" t="s">
        <v>567</v>
      </c>
      <c r="D451" s="88" t="s">
        <v>568</v>
      </c>
      <c r="E451" s="88" t="s">
        <v>569</v>
      </c>
      <c r="F451" s="87" t="s">
        <v>570</v>
      </c>
      <c r="G451" s="89" t="s">
        <v>980</v>
      </c>
      <c r="H451" s="93" t="s">
        <v>3166</v>
      </c>
      <c r="I451" s="91">
        <v>10</v>
      </c>
      <c r="J451" s="92"/>
      <c r="K451" s="93" t="s">
        <v>3166</v>
      </c>
      <c r="L451" s="91">
        <v>10</v>
      </c>
      <c r="M451" s="96"/>
      <c r="N451" s="95"/>
      <c r="O451" s="22" t="str">
        <f t="shared" si="59"/>
        <v>和泉市</v>
      </c>
      <c r="P451" s="22">
        <f>COUNTIF($O$4:O451,"和泉市")</f>
        <v>8</v>
      </c>
    </row>
    <row r="452" spans="1:16" ht="30" customHeight="1" x14ac:dyDescent="0.2">
      <c r="A452" s="99">
        <v>2755320047</v>
      </c>
      <c r="B452" s="87" t="s">
        <v>372</v>
      </c>
      <c r="C452" s="88" t="s">
        <v>664</v>
      </c>
      <c r="D452" s="88" t="s">
        <v>665</v>
      </c>
      <c r="E452" s="88" t="s">
        <v>662</v>
      </c>
      <c r="F452" s="87" t="s">
        <v>663</v>
      </c>
      <c r="G452" s="89" t="s">
        <v>373</v>
      </c>
      <c r="H452" s="93"/>
      <c r="I452" s="91"/>
      <c r="J452" s="92"/>
      <c r="K452" s="93" t="s">
        <v>3166</v>
      </c>
      <c r="L452" s="91">
        <v>10</v>
      </c>
      <c r="M452" s="96"/>
      <c r="N452" s="95"/>
      <c r="O452" s="22" t="str">
        <f t="shared" si="59"/>
        <v>和泉市</v>
      </c>
      <c r="P452" s="22">
        <f>COUNTIF($O$4:O452,"和泉市")</f>
        <v>9</v>
      </c>
    </row>
    <row r="453" spans="1:16" ht="30" customHeight="1" x14ac:dyDescent="0.2">
      <c r="A453" s="99">
        <v>2750520237</v>
      </c>
      <c r="B453" s="87" t="s">
        <v>891</v>
      </c>
      <c r="C453" s="110" t="s">
        <v>1942</v>
      </c>
      <c r="D453" s="88" t="s">
        <v>1943</v>
      </c>
      <c r="E453" s="88" t="s">
        <v>909</v>
      </c>
      <c r="F453" s="87" t="s">
        <v>1944</v>
      </c>
      <c r="G453" s="89" t="s">
        <v>892</v>
      </c>
      <c r="H453" s="93" t="s">
        <v>3166</v>
      </c>
      <c r="I453" s="91">
        <v>10</v>
      </c>
      <c r="J453" s="92"/>
      <c r="K453" s="93" t="s">
        <v>3166</v>
      </c>
      <c r="L453" s="91">
        <v>10</v>
      </c>
      <c r="M453" s="96"/>
      <c r="N453" s="95"/>
      <c r="O453" s="22" t="str">
        <f t="shared" si="59"/>
        <v>和泉市</v>
      </c>
      <c r="P453" s="22">
        <f>COUNTIF($O$4:O453,"和泉市")</f>
        <v>10</v>
      </c>
    </row>
    <row r="454" spans="1:16" ht="30" customHeight="1" x14ac:dyDescent="0.2">
      <c r="A454" s="99">
        <v>2750520278</v>
      </c>
      <c r="B454" s="87" t="s">
        <v>991</v>
      </c>
      <c r="C454" s="110" t="s">
        <v>1033</v>
      </c>
      <c r="D454" s="88" t="s">
        <v>1047</v>
      </c>
      <c r="E454" s="88" t="s">
        <v>1006</v>
      </c>
      <c r="F454" s="87" t="s">
        <v>673</v>
      </c>
      <c r="G454" s="89" t="s">
        <v>992</v>
      </c>
      <c r="H454" s="93" t="s">
        <v>3166</v>
      </c>
      <c r="I454" s="91">
        <v>10</v>
      </c>
      <c r="J454" s="92"/>
      <c r="K454" s="93" t="s">
        <v>3166</v>
      </c>
      <c r="L454" s="91">
        <v>10</v>
      </c>
      <c r="M454" s="96"/>
      <c r="N454" s="95"/>
      <c r="O454" s="22" t="str">
        <f t="shared" si="59"/>
        <v>和泉市</v>
      </c>
      <c r="P454" s="22">
        <f>COUNTIF($O$4:O454,"和泉市")</f>
        <v>11</v>
      </c>
    </row>
    <row r="455" spans="1:16" ht="30" customHeight="1" x14ac:dyDescent="0.2">
      <c r="A455" s="99">
        <v>2750520310</v>
      </c>
      <c r="B455" s="87" t="s">
        <v>1093</v>
      </c>
      <c r="C455" s="110" t="s">
        <v>1115</v>
      </c>
      <c r="D455" s="88" t="s">
        <v>1114</v>
      </c>
      <c r="E455" s="88" t="s">
        <v>1116</v>
      </c>
      <c r="F455" s="87" t="s">
        <v>1094</v>
      </c>
      <c r="G455" s="89" t="s">
        <v>1095</v>
      </c>
      <c r="H455" s="93" t="s">
        <v>3166</v>
      </c>
      <c r="I455" s="91">
        <v>10</v>
      </c>
      <c r="J455" s="92"/>
      <c r="K455" s="93" t="s">
        <v>3166</v>
      </c>
      <c r="L455" s="91">
        <v>10</v>
      </c>
      <c r="M455" s="96"/>
      <c r="N455" s="95"/>
      <c r="O455" s="22" t="str">
        <f t="shared" si="59"/>
        <v>和泉市</v>
      </c>
      <c r="P455" s="22">
        <f>COUNTIF($O$4:O455,"和泉市")</f>
        <v>12</v>
      </c>
    </row>
    <row r="456" spans="1:16" ht="30" customHeight="1" x14ac:dyDescent="0.2">
      <c r="A456" s="99">
        <v>2750520336</v>
      </c>
      <c r="B456" s="87" t="s">
        <v>1176</v>
      </c>
      <c r="C456" s="110" t="s">
        <v>1184</v>
      </c>
      <c r="D456" s="88" t="s">
        <v>1185</v>
      </c>
      <c r="E456" s="88" t="s">
        <v>1794</v>
      </c>
      <c r="F456" s="87" t="s">
        <v>1795</v>
      </c>
      <c r="G456" s="89" t="s">
        <v>1177</v>
      </c>
      <c r="H456" s="93" t="s">
        <v>3166</v>
      </c>
      <c r="I456" s="91">
        <v>10</v>
      </c>
      <c r="J456" s="92"/>
      <c r="K456" s="93" t="s">
        <v>3166</v>
      </c>
      <c r="L456" s="91">
        <v>10</v>
      </c>
      <c r="M456" s="96"/>
      <c r="N456" s="95"/>
      <c r="O456" s="22" t="str">
        <f t="shared" si="59"/>
        <v>和泉市</v>
      </c>
      <c r="P456" s="22">
        <f>COUNTIF($O$4:O456,"和泉市")</f>
        <v>13</v>
      </c>
    </row>
    <row r="457" spans="1:16" ht="30" customHeight="1" x14ac:dyDescent="0.2">
      <c r="A457" s="99">
        <v>2750520377</v>
      </c>
      <c r="B457" s="89" t="s">
        <v>1281</v>
      </c>
      <c r="C457" s="110" t="s">
        <v>1290</v>
      </c>
      <c r="D457" s="88" t="s">
        <v>1291</v>
      </c>
      <c r="E457" s="111" t="s">
        <v>355</v>
      </c>
      <c r="F457" s="87" t="s">
        <v>1293</v>
      </c>
      <c r="G457" s="89" t="s">
        <v>1292</v>
      </c>
      <c r="H457" s="93" t="s">
        <v>3166</v>
      </c>
      <c r="I457" s="91">
        <v>10</v>
      </c>
      <c r="J457" s="92"/>
      <c r="K457" s="93" t="s">
        <v>3166</v>
      </c>
      <c r="L457" s="91">
        <v>10</v>
      </c>
      <c r="M457" s="96"/>
      <c r="N457" s="95"/>
      <c r="O457" s="22" t="str">
        <f t="shared" ref="O457:O544" si="72">IF(ISERROR(FIND("群",F457))=FALSE,LEFT(F457,FIND("群",F457)),IF(ISERROR(FIND("市",F457))=FALSE,LEFT(F457,FIND("市",F457)),IF(ISERROR(FIND("町",F457))=FALSE,LEFT(F457,FIND("町",F457)),IF(ISERROR(FIND("村",F457))=FALSE,LEFT(F457,FIND("村",F457))))))</f>
        <v>和泉市</v>
      </c>
      <c r="P457" s="22">
        <f>COUNTIF($O$4:O457,"和泉市")</f>
        <v>14</v>
      </c>
    </row>
    <row r="458" spans="1:16" ht="30" customHeight="1" x14ac:dyDescent="0.2">
      <c r="A458" s="99">
        <v>2750520385</v>
      </c>
      <c r="B458" s="89" t="s">
        <v>1327</v>
      </c>
      <c r="C458" s="110" t="s">
        <v>1338</v>
      </c>
      <c r="D458" s="88" t="s">
        <v>1339</v>
      </c>
      <c r="E458" s="111" t="s">
        <v>1340</v>
      </c>
      <c r="F458" s="87" t="s">
        <v>1359</v>
      </c>
      <c r="G458" s="89" t="s">
        <v>1360</v>
      </c>
      <c r="H458" s="93" t="s">
        <v>1341</v>
      </c>
      <c r="I458" s="91">
        <v>5</v>
      </c>
      <c r="J458" s="92"/>
      <c r="K458" s="93" t="s">
        <v>142</v>
      </c>
      <c r="L458" s="91">
        <v>5</v>
      </c>
      <c r="M458" s="96"/>
      <c r="N458" s="95"/>
      <c r="O458" s="22" t="str">
        <f t="shared" si="72"/>
        <v>和泉市</v>
      </c>
      <c r="P458" s="22">
        <f>COUNTIF($O$4:O458,"和泉市")</f>
        <v>15</v>
      </c>
    </row>
    <row r="459" spans="1:16" ht="30" customHeight="1" x14ac:dyDescent="0.2">
      <c r="A459" s="99">
        <v>2750520393</v>
      </c>
      <c r="B459" s="89" t="s">
        <v>1328</v>
      </c>
      <c r="C459" s="110" t="s">
        <v>1333</v>
      </c>
      <c r="D459" s="88" t="s">
        <v>1334</v>
      </c>
      <c r="E459" s="111" t="s">
        <v>1335</v>
      </c>
      <c r="F459" s="87" t="s">
        <v>1361</v>
      </c>
      <c r="G459" s="89" t="s">
        <v>1362</v>
      </c>
      <c r="H459" s="93" t="s">
        <v>3166</v>
      </c>
      <c r="I459" s="91">
        <v>10</v>
      </c>
      <c r="J459" s="92"/>
      <c r="K459" s="93" t="s">
        <v>3166</v>
      </c>
      <c r="L459" s="91">
        <v>10</v>
      </c>
      <c r="M459" s="96"/>
      <c r="N459" s="95"/>
      <c r="O459" s="22" t="str">
        <f t="shared" si="72"/>
        <v>和泉市</v>
      </c>
      <c r="P459" s="22">
        <f>COUNTIF($O$4:O459,"和泉市")</f>
        <v>16</v>
      </c>
    </row>
    <row r="460" spans="1:16" ht="30" customHeight="1" x14ac:dyDescent="0.2">
      <c r="A460" s="99">
        <v>2750520401</v>
      </c>
      <c r="B460" s="89" t="s">
        <v>1385</v>
      </c>
      <c r="C460" s="110" t="s">
        <v>1399</v>
      </c>
      <c r="D460" s="88" t="s">
        <v>1113</v>
      </c>
      <c r="E460" s="111" t="s">
        <v>1400</v>
      </c>
      <c r="F460" s="87" t="s">
        <v>1396</v>
      </c>
      <c r="G460" s="89" t="s">
        <v>1386</v>
      </c>
      <c r="H460" s="93" t="s">
        <v>3166</v>
      </c>
      <c r="I460" s="91">
        <v>10</v>
      </c>
      <c r="J460" s="92"/>
      <c r="K460" s="93" t="s">
        <v>3166</v>
      </c>
      <c r="L460" s="91">
        <v>10</v>
      </c>
      <c r="M460" s="96" t="s">
        <v>3166</v>
      </c>
      <c r="N460" s="95"/>
      <c r="O460" s="22" t="str">
        <f t="shared" si="72"/>
        <v>和泉市</v>
      </c>
      <c r="P460" s="22">
        <f>COUNTIF($O$4:O460,"和泉市")</f>
        <v>17</v>
      </c>
    </row>
    <row r="461" spans="1:16" ht="30" customHeight="1" x14ac:dyDescent="0.2">
      <c r="A461" s="99">
        <v>2750520443</v>
      </c>
      <c r="B461" s="89" t="s">
        <v>1529</v>
      </c>
      <c r="C461" s="110" t="s">
        <v>1530</v>
      </c>
      <c r="D461" s="88" t="s">
        <v>1531</v>
      </c>
      <c r="E461" s="111" t="s">
        <v>355</v>
      </c>
      <c r="F461" s="87" t="s">
        <v>1941</v>
      </c>
      <c r="G461" s="89" t="s">
        <v>1519</v>
      </c>
      <c r="H461" s="93" t="s">
        <v>3166</v>
      </c>
      <c r="I461" s="91">
        <v>10</v>
      </c>
      <c r="J461" s="92"/>
      <c r="K461" s="93" t="s">
        <v>3166</v>
      </c>
      <c r="L461" s="91">
        <v>10</v>
      </c>
      <c r="M461" s="101"/>
      <c r="N461" s="95"/>
      <c r="O461" s="22" t="str">
        <f t="shared" si="72"/>
        <v>和泉市</v>
      </c>
      <c r="P461" s="22">
        <f>COUNTIF($O$4:O461,"和泉市")</f>
        <v>18</v>
      </c>
    </row>
    <row r="462" spans="1:16" ht="30" customHeight="1" x14ac:dyDescent="0.2">
      <c r="A462" s="99">
        <v>2750520450</v>
      </c>
      <c r="B462" s="89" t="s">
        <v>1554</v>
      </c>
      <c r="C462" s="110" t="s">
        <v>1555</v>
      </c>
      <c r="D462" s="88" t="s">
        <v>3764</v>
      </c>
      <c r="E462" s="111" t="s">
        <v>1556</v>
      </c>
      <c r="F462" s="87" t="s">
        <v>1557</v>
      </c>
      <c r="G462" s="89" t="s">
        <v>1558</v>
      </c>
      <c r="H462" s="93" t="s">
        <v>3166</v>
      </c>
      <c r="I462" s="91">
        <v>10</v>
      </c>
      <c r="J462" s="92"/>
      <c r="K462" s="93" t="s">
        <v>3166</v>
      </c>
      <c r="L462" s="91">
        <v>10</v>
      </c>
      <c r="M462" s="96"/>
      <c r="N462" s="95"/>
      <c r="O462" s="22" t="str">
        <f t="shared" si="72"/>
        <v>和泉市</v>
      </c>
      <c r="P462" s="22">
        <f>COUNTIF($O$4:O462,"和泉市")</f>
        <v>19</v>
      </c>
    </row>
    <row r="463" spans="1:16" ht="30" customHeight="1" x14ac:dyDescent="0.2">
      <c r="A463" s="99">
        <v>2750520484</v>
      </c>
      <c r="B463" s="89" t="s">
        <v>1818</v>
      </c>
      <c r="C463" s="110" t="s">
        <v>1859</v>
      </c>
      <c r="D463" s="88" t="s">
        <v>1860</v>
      </c>
      <c r="E463" s="111" t="s">
        <v>1861</v>
      </c>
      <c r="F463" s="87" t="s">
        <v>1862</v>
      </c>
      <c r="G463" s="89" t="s">
        <v>1819</v>
      </c>
      <c r="H463" s="93" t="s">
        <v>3166</v>
      </c>
      <c r="I463" s="91">
        <v>10</v>
      </c>
      <c r="J463" s="92"/>
      <c r="K463" s="93" t="s">
        <v>3166</v>
      </c>
      <c r="L463" s="91">
        <v>10</v>
      </c>
      <c r="M463" s="96" t="s">
        <v>3166</v>
      </c>
      <c r="N463" s="95"/>
      <c r="O463" s="22" t="str">
        <f t="shared" si="72"/>
        <v>和泉市</v>
      </c>
      <c r="P463" s="22">
        <f>COUNTIF($O$4:O463,"和泉市")</f>
        <v>20</v>
      </c>
    </row>
    <row r="464" spans="1:16" ht="30" customHeight="1" x14ac:dyDescent="0.2">
      <c r="A464" s="99">
        <v>2750520500</v>
      </c>
      <c r="B464" s="89" t="s">
        <v>1968</v>
      </c>
      <c r="C464" s="110" t="s">
        <v>2369</v>
      </c>
      <c r="D464" s="88" t="s">
        <v>2370</v>
      </c>
      <c r="E464" s="111" t="s">
        <v>1913</v>
      </c>
      <c r="F464" s="87" t="s">
        <v>1914</v>
      </c>
      <c r="G464" s="89" t="s">
        <v>1898</v>
      </c>
      <c r="H464" s="93" t="s">
        <v>142</v>
      </c>
      <c r="I464" s="91">
        <v>7</v>
      </c>
      <c r="J464" s="92"/>
      <c r="K464" s="93" t="s">
        <v>142</v>
      </c>
      <c r="L464" s="91">
        <v>7</v>
      </c>
      <c r="M464" s="96"/>
      <c r="N464" s="95"/>
      <c r="O464" s="22" t="str">
        <f t="shared" si="72"/>
        <v>和泉市</v>
      </c>
      <c r="P464" s="22">
        <f>COUNTIF($O$4:O464,"和泉市")</f>
        <v>21</v>
      </c>
    </row>
    <row r="465" spans="1:16" ht="30" customHeight="1" x14ac:dyDescent="0.2">
      <c r="A465" s="99">
        <v>2750520518</v>
      </c>
      <c r="B465" s="89" t="s">
        <v>1920</v>
      </c>
      <c r="C465" s="110" t="s">
        <v>1916</v>
      </c>
      <c r="D465" s="88" t="s">
        <v>1917</v>
      </c>
      <c r="E465" s="111" t="s">
        <v>1918</v>
      </c>
      <c r="F465" s="87" t="s">
        <v>1919</v>
      </c>
      <c r="G465" s="89" t="s">
        <v>1467</v>
      </c>
      <c r="H465" s="93"/>
      <c r="I465" s="91"/>
      <c r="J465" s="92"/>
      <c r="K465" s="93" t="s">
        <v>3166</v>
      </c>
      <c r="L465" s="91">
        <v>10</v>
      </c>
      <c r="M465" s="96"/>
      <c r="N465" s="95"/>
      <c r="O465" s="22" t="str">
        <f t="shared" si="72"/>
        <v>和泉市</v>
      </c>
      <c r="P465" s="22">
        <f>COUNTIF($O$4:O465,"和泉市")</f>
        <v>22</v>
      </c>
    </row>
    <row r="466" spans="1:16" ht="30" customHeight="1" x14ac:dyDescent="0.2">
      <c r="A466" s="99">
        <v>2750520542</v>
      </c>
      <c r="B466" s="89" t="s">
        <v>2008</v>
      </c>
      <c r="C466" s="110" t="s">
        <v>2009</v>
      </c>
      <c r="D466" s="88" t="s">
        <v>2010</v>
      </c>
      <c r="E466" s="111" t="s">
        <v>2011</v>
      </c>
      <c r="F466" s="87" t="s">
        <v>2012</v>
      </c>
      <c r="G466" s="89" t="s">
        <v>2013</v>
      </c>
      <c r="H466" s="93"/>
      <c r="I466" s="91"/>
      <c r="J466" s="92"/>
      <c r="K466" s="93" t="s">
        <v>3166</v>
      </c>
      <c r="L466" s="91">
        <v>10</v>
      </c>
      <c r="M466" s="96"/>
      <c r="N466" s="95"/>
      <c r="O466" s="22" t="str">
        <f t="shared" si="72"/>
        <v>和泉市</v>
      </c>
      <c r="P466" s="22">
        <f>COUNTIF($O$4:O466,"和泉市")</f>
        <v>23</v>
      </c>
    </row>
    <row r="467" spans="1:16" ht="30" customHeight="1" x14ac:dyDescent="0.2">
      <c r="A467" s="99">
        <v>2750520559</v>
      </c>
      <c r="B467" s="89" t="s">
        <v>2144</v>
      </c>
      <c r="C467" s="110" t="s">
        <v>2145</v>
      </c>
      <c r="D467" s="88" t="s">
        <v>2146</v>
      </c>
      <c r="E467" s="111" t="s">
        <v>2147</v>
      </c>
      <c r="F467" s="87" t="s">
        <v>2148</v>
      </c>
      <c r="G467" s="89" t="s">
        <v>2149</v>
      </c>
      <c r="H467" s="93" t="s">
        <v>3166</v>
      </c>
      <c r="I467" s="91">
        <v>10</v>
      </c>
      <c r="J467" s="92"/>
      <c r="K467" s="93" t="s">
        <v>3166</v>
      </c>
      <c r="L467" s="91">
        <v>10</v>
      </c>
      <c r="M467" s="96" t="s">
        <v>3166</v>
      </c>
      <c r="N467" s="95"/>
      <c r="O467" s="22" t="str">
        <f t="shared" si="72"/>
        <v>和泉市</v>
      </c>
      <c r="P467" s="22">
        <f>COUNTIF($O$4:O467,"和泉市")</f>
        <v>24</v>
      </c>
    </row>
    <row r="468" spans="1:16" ht="30" customHeight="1" x14ac:dyDescent="0.2">
      <c r="A468" s="99">
        <v>2750520575</v>
      </c>
      <c r="B468" s="89" t="s">
        <v>2255</v>
      </c>
      <c r="C468" s="110" t="s">
        <v>2256</v>
      </c>
      <c r="D468" s="88" t="s">
        <v>2257</v>
      </c>
      <c r="E468" s="111" t="s">
        <v>2258</v>
      </c>
      <c r="F468" s="87" t="s">
        <v>2259</v>
      </c>
      <c r="G468" s="89" t="s">
        <v>2260</v>
      </c>
      <c r="H468" s="93" t="s">
        <v>3166</v>
      </c>
      <c r="I468" s="91">
        <v>10</v>
      </c>
      <c r="J468" s="92"/>
      <c r="K468" s="93" t="s">
        <v>3166</v>
      </c>
      <c r="L468" s="91">
        <v>10</v>
      </c>
      <c r="M468" s="96"/>
      <c r="N468" s="95"/>
      <c r="O468" s="22" t="str">
        <f t="shared" si="72"/>
        <v>和泉市</v>
      </c>
      <c r="P468" s="22">
        <f>COUNTIF($O$4:O468,"和泉市")</f>
        <v>25</v>
      </c>
    </row>
    <row r="469" spans="1:16" ht="30" customHeight="1" x14ac:dyDescent="0.2">
      <c r="A469" s="99">
        <v>2750520609</v>
      </c>
      <c r="B469" s="89" t="s">
        <v>2325</v>
      </c>
      <c r="C469" s="110" t="s">
        <v>2326</v>
      </c>
      <c r="D469" s="88" t="s">
        <v>2327</v>
      </c>
      <c r="E469" s="111" t="s">
        <v>2328</v>
      </c>
      <c r="F469" s="87" t="s">
        <v>2329</v>
      </c>
      <c r="G469" s="89" t="s">
        <v>2330</v>
      </c>
      <c r="H469" s="93" t="s">
        <v>142</v>
      </c>
      <c r="I469" s="91">
        <v>5</v>
      </c>
      <c r="J469" s="92"/>
      <c r="K469" s="93" t="s">
        <v>2331</v>
      </c>
      <c r="L469" s="91">
        <v>5</v>
      </c>
      <c r="M469" s="96"/>
      <c r="N469" s="95"/>
      <c r="O469" s="22" t="str">
        <f t="shared" si="72"/>
        <v>和泉市</v>
      </c>
      <c r="P469" s="22">
        <f>COUNTIF($O$4:O469,"和泉市")</f>
        <v>26</v>
      </c>
    </row>
    <row r="470" spans="1:16" ht="30" customHeight="1" x14ac:dyDescent="0.2">
      <c r="A470" s="99">
        <v>2750520617</v>
      </c>
      <c r="B470" s="89" t="s">
        <v>2410</v>
      </c>
      <c r="C470" s="110" t="s">
        <v>2411</v>
      </c>
      <c r="D470" s="88" t="s">
        <v>2412</v>
      </c>
      <c r="E470" s="111" t="s">
        <v>2413</v>
      </c>
      <c r="F470" s="87" t="s">
        <v>2414</v>
      </c>
      <c r="G470" s="89" t="s">
        <v>2415</v>
      </c>
      <c r="H470" s="93" t="s">
        <v>3166</v>
      </c>
      <c r="I470" s="91">
        <v>10</v>
      </c>
      <c r="J470" s="92"/>
      <c r="K470" s="93" t="s">
        <v>3166</v>
      </c>
      <c r="L470" s="91">
        <v>10</v>
      </c>
      <c r="M470" s="96"/>
      <c r="N470" s="95"/>
      <c r="O470" s="22" t="str">
        <f t="shared" si="72"/>
        <v>和泉市</v>
      </c>
      <c r="P470" s="22">
        <f>COUNTIF($O$4:O470,"和泉市")</f>
        <v>27</v>
      </c>
    </row>
    <row r="471" spans="1:16" ht="30" customHeight="1" x14ac:dyDescent="0.2">
      <c r="A471" s="99">
        <v>2750520625</v>
      </c>
      <c r="B471" s="89" t="s">
        <v>2593</v>
      </c>
      <c r="C471" s="110" t="s">
        <v>2617</v>
      </c>
      <c r="D471" s="88" t="s">
        <v>2618</v>
      </c>
      <c r="E471" s="111" t="s">
        <v>2619</v>
      </c>
      <c r="F471" s="87" t="s">
        <v>2755</v>
      </c>
      <c r="G471" s="89" t="s">
        <v>2601</v>
      </c>
      <c r="H471" s="93" t="s">
        <v>3166</v>
      </c>
      <c r="I471" s="91">
        <v>10</v>
      </c>
      <c r="J471" s="92"/>
      <c r="K471" s="93" t="s">
        <v>3166</v>
      </c>
      <c r="L471" s="91">
        <v>10</v>
      </c>
      <c r="M471" s="96"/>
      <c r="N471" s="95"/>
      <c r="O471" s="22" t="str">
        <f t="shared" si="72"/>
        <v>和泉市</v>
      </c>
      <c r="P471" s="22">
        <f>COUNTIF($O$4:O471,"和泉市")</f>
        <v>28</v>
      </c>
    </row>
    <row r="472" spans="1:16" s="72" customFormat="1" ht="30" customHeight="1" x14ac:dyDescent="0.2">
      <c r="A472" s="99">
        <v>2750520633</v>
      </c>
      <c r="B472" s="89" t="s">
        <v>2759</v>
      </c>
      <c r="C472" s="110" t="s">
        <v>2769</v>
      </c>
      <c r="D472" s="88" t="s">
        <v>2770</v>
      </c>
      <c r="E472" s="111" t="s">
        <v>2771</v>
      </c>
      <c r="F472" s="87" t="s">
        <v>2760</v>
      </c>
      <c r="G472" s="89" t="s">
        <v>2761</v>
      </c>
      <c r="H472" s="93" t="s">
        <v>3166</v>
      </c>
      <c r="I472" s="91">
        <v>10</v>
      </c>
      <c r="J472" s="92"/>
      <c r="K472" s="93" t="s">
        <v>3166</v>
      </c>
      <c r="L472" s="91">
        <v>10</v>
      </c>
      <c r="M472" s="96"/>
      <c r="N472" s="95"/>
      <c r="O472" s="22" t="str">
        <f t="shared" ref="O472" si="73">IF(ISERROR(FIND("群",F472))=FALSE,LEFT(F472,FIND("群",F472)),IF(ISERROR(FIND("市",F472))=FALSE,LEFT(F472,FIND("市",F472)),IF(ISERROR(FIND("町",F472))=FALSE,LEFT(F472,FIND("町",F472)),IF(ISERROR(FIND("村",F472))=FALSE,LEFT(F472,FIND("村",F472))))))</f>
        <v>和泉市</v>
      </c>
      <c r="P472" s="22">
        <f>COUNTIF($O$4:O472,"和泉市")</f>
        <v>29</v>
      </c>
    </row>
    <row r="473" spans="1:16" s="72" customFormat="1" ht="30" customHeight="1" x14ac:dyDescent="0.2">
      <c r="A473" s="99">
        <v>2750520666</v>
      </c>
      <c r="B473" s="89" t="s">
        <v>3091</v>
      </c>
      <c r="C473" s="110" t="s">
        <v>3053</v>
      </c>
      <c r="D473" s="88" t="s">
        <v>3054</v>
      </c>
      <c r="E473" s="111" t="s">
        <v>3055</v>
      </c>
      <c r="F473" s="87" t="s">
        <v>3051</v>
      </c>
      <c r="G473" s="89" t="s">
        <v>3052</v>
      </c>
      <c r="H473" s="93"/>
      <c r="I473" s="91"/>
      <c r="J473" s="92"/>
      <c r="K473" s="93" t="s">
        <v>3166</v>
      </c>
      <c r="L473" s="91">
        <v>10</v>
      </c>
      <c r="M473" s="96"/>
      <c r="N473" s="95"/>
      <c r="O473" s="22" t="str">
        <f t="shared" ref="O473" si="74">IF(ISERROR(FIND("群",F473))=FALSE,LEFT(F473,FIND("群",F473)),IF(ISERROR(FIND("市",F473))=FALSE,LEFT(F473,FIND("市",F473)),IF(ISERROR(FIND("町",F473))=FALSE,LEFT(F473,FIND("町",F473)),IF(ISERROR(FIND("村",F473))=FALSE,LEFT(F473,FIND("村",F473))))))</f>
        <v>和泉市</v>
      </c>
      <c r="P473" s="22">
        <f>COUNTIF($O$4:O473,"和泉市")</f>
        <v>30</v>
      </c>
    </row>
    <row r="474" spans="1:16" s="72" customFormat="1" ht="30" customHeight="1" x14ac:dyDescent="0.2">
      <c r="A474" s="99">
        <v>2750520674</v>
      </c>
      <c r="B474" s="89" t="s">
        <v>3125</v>
      </c>
      <c r="C474" s="110" t="s">
        <v>4415</v>
      </c>
      <c r="D474" s="88" t="s">
        <v>3110</v>
      </c>
      <c r="E474" s="111" t="s">
        <v>3111</v>
      </c>
      <c r="F474" s="87" t="s">
        <v>3121</v>
      </c>
      <c r="G474" s="89" t="s">
        <v>3120</v>
      </c>
      <c r="H474" s="93"/>
      <c r="I474" s="91"/>
      <c r="J474" s="92"/>
      <c r="K474" s="93" t="s">
        <v>3166</v>
      </c>
      <c r="L474" s="91">
        <v>10</v>
      </c>
      <c r="M474" s="96"/>
      <c r="N474" s="95"/>
      <c r="O474" s="22" t="str">
        <f t="shared" ref="O474" si="75">IF(ISERROR(FIND("群",F474))=FALSE,LEFT(F474,FIND("群",F474)),IF(ISERROR(FIND("市",F474))=FALSE,LEFT(F474,FIND("市",F474)),IF(ISERROR(FIND("町",F474))=FALSE,LEFT(F474,FIND("町",F474)),IF(ISERROR(FIND("村",F474))=FALSE,LEFT(F474,FIND("村",F474))))))</f>
        <v>和泉市</v>
      </c>
      <c r="P474" s="22">
        <f>COUNTIF($O$4:O474,"和泉市")</f>
        <v>31</v>
      </c>
    </row>
    <row r="475" spans="1:16" s="72" customFormat="1" ht="30" customHeight="1" x14ac:dyDescent="0.2">
      <c r="A475" s="99">
        <v>2750520682</v>
      </c>
      <c r="B475" s="89" t="s">
        <v>3117</v>
      </c>
      <c r="C475" s="110" t="s">
        <v>3200</v>
      </c>
      <c r="D475" s="88" t="s">
        <v>3109</v>
      </c>
      <c r="E475" s="111" t="s">
        <v>546</v>
      </c>
      <c r="F475" s="87" t="s">
        <v>3118</v>
      </c>
      <c r="G475" s="89" t="s">
        <v>3119</v>
      </c>
      <c r="H475" s="93"/>
      <c r="I475" s="91"/>
      <c r="J475" s="92"/>
      <c r="K475" s="93" t="s">
        <v>3166</v>
      </c>
      <c r="L475" s="91">
        <v>10</v>
      </c>
      <c r="M475" s="96"/>
      <c r="N475" s="95"/>
      <c r="O475" s="22" t="str">
        <f t="shared" ref="O475" si="76">IF(ISERROR(FIND("群",F475))=FALSE,LEFT(F475,FIND("群",F475)),IF(ISERROR(FIND("市",F475))=FALSE,LEFT(F475,FIND("市",F475)),IF(ISERROR(FIND("町",F475))=FALSE,LEFT(F475,FIND("町",F475)),IF(ISERROR(FIND("村",F475))=FALSE,LEFT(F475,FIND("村",F475))))))</f>
        <v>和泉市</v>
      </c>
      <c r="P475" s="22">
        <f>COUNTIF($O$4:O475,"和泉市")</f>
        <v>32</v>
      </c>
    </row>
    <row r="476" spans="1:16" s="72" customFormat="1" ht="30" customHeight="1" x14ac:dyDescent="0.2">
      <c r="A476" s="99">
        <v>2750520690</v>
      </c>
      <c r="B476" s="89" t="s">
        <v>3207</v>
      </c>
      <c r="C476" s="110" t="s">
        <v>3208</v>
      </c>
      <c r="D476" s="88" t="s">
        <v>3209</v>
      </c>
      <c r="E476" s="111" t="s">
        <v>3210</v>
      </c>
      <c r="F476" s="87" t="s">
        <v>3205</v>
      </c>
      <c r="G476" s="89" t="s">
        <v>3206</v>
      </c>
      <c r="H476" s="93" t="s">
        <v>142</v>
      </c>
      <c r="I476" s="91">
        <v>5</v>
      </c>
      <c r="J476" s="92"/>
      <c r="K476" s="93" t="s">
        <v>142</v>
      </c>
      <c r="L476" s="91">
        <v>5</v>
      </c>
      <c r="M476" s="96"/>
      <c r="N476" s="95"/>
      <c r="O476" s="22" t="str">
        <f t="shared" ref="O476" si="77">IF(ISERROR(FIND("群",F476))=FALSE,LEFT(F476,FIND("群",F476)),IF(ISERROR(FIND("市",F476))=FALSE,LEFT(F476,FIND("市",F476)),IF(ISERROR(FIND("町",F476))=FALSE,LEFT(F476,FIND("町",F476)),IF(ISERROR(FIND("村",F476))=FALSE,LEFT(F476,FIND("村",F476))))))</f>
        <v>和泉市</v>
      </c>
      <c r="P476" s="22">
        <f>COUNTIF($O$4:O476,"和泉市")</f>
        <v>33</v>
      </c>
    </row>
    <row r="477" spans="1:16" s="72" customFormat="1" ht="30" customHeight="1" x14ac:dyDescent="0.2">
      <c r="A477" s="99">
        <v>2750520708</v>
      </c>
      <c r="B477" s="89" t="s">
        <v>3226</v>
      </c>
      <c r="C477" s="110" t="s">
        <v>3229</v>
      </c>
      <c r="D477" s="88" t="s">
        <v>3230</v>
      </c>
      <c r="E477" s="111" t="s">
        <v>3231</v>
      </c>
      <c r="F477" s="87" t="s">
        <v>3228</v>
      </c>
      <c r="G477" s="89" t="s">
        <v>3227</v>
      </c>
      <c r="H477" s="93"/>
      <c r="I477" s="91"/>
      <c r="J477" s="92"/>
      <c r="K477" s="93" t="s">
        <v>3169</v>
      </c>
      <c r="L477" s="91">
        <v>10</v>
      </c>
      <c r="M477" s="96"/>
      <c r="N477" s="95"/>
      <c r="O477" s="22" t="str">
        <f t="shared" ref="O477" si="78">IF(ISERROR(FIND("群",F477))=FALSE,LEFT(F477,FIND("群",F477)),IF(ISERROR(FIND("市",F477))=FALSE,LEFT(F477,FIND("市",F477)),IF(ISERROR(FIND("町",F477))=FALSE,LEFT(F477,FIND("町",F477)),IF(ISERROR(FIND("村",F477))=FALSE,LEFT(F477,FIND("村",F477))))))</f>
        <v>和泉市</v>
      </c>
      <c r="P477" s="22">
        <f>COUNTIF($O$4:O477,"和泉市")</f>
        <v>34</v>
      </c>
    </row>
    <row r="478" spans="1:16" s="72" customFormat="1" ht="30" customHeight="1" x14ac:dyDescent="0.2">
      <c r="A478" s="99" t="s">
        <v>3333</v>
      </c>
      <c r="B478" s="89" t="s">
        <v>3330</v>
      </c>
      <c r="C478" s="110" t="s">
        <v>3329</v>
      </c>
      <c r="D478" s="88"/>
      <c r="E478" s="111" t="s">
        <v>213</v>
      </c>
      <c r="F478" s="87" t="s">
        <v>3331</v>
      </c>
      <c r="G478" s="89" t="s">
        <v>3332</v>
      </c>
      <c r="H478" s="93" t="s">
        <v>142</v>
      </c>
      <c r="I478" s="91">
        <v>5</v>
      </c>
      <c r="J478" s="92"/>
      <c r="K478" s="93" t="s">
        <v>142</v>
      </c>
      <c r="L478" s="91">
        <v>5</v>
      </c>
      <c r="M478" s="96"/>
      <c r="N478" s="95"/>
      <c r="O478" s="22" t="str">
        <f t="shared" ref="O478:O479" si="79">IF(ISERROR(FIND("群",F478))=FALSE,LEFT(F478,FIND("群",F478)),IF(ISERROR(FIND("市",F478))=FALSE,LEFT(F478,FIND("市",F478)),IF(ISERROR(FIND("町",F478))=FALSE,LEFT(F478,FIND("町",F478)),IF(ISERROR(FIND("村",F478))=FALSE,LEFT(F478,FIND("村",F478))))))</f>
        <v>和泉市</v>
      </c>
      <c r="P478" s="22">
        <f>COUNTIF($O$4:O478,"和泉市")</f>
        <v>35</v>
      </c>
    </row>
    <row r="479" spans="1:16" s="72" customFormat="1" ht="30" customHeight="1" x14ac:dyDescent="0.2">
      <c r="A479" s="99" t="s">
        <v>3479</v>
      </c>
      <c r="B479" s="89" t="s">
        <v>3480</v>
      </c>
      <c r="C479" s="110" t="s">
        <v>1921</v>
      </c>
      <c r="D479" s="88" t="s">
        <v>1922</v>
      </c>
      <c r="E479" s="111" t="s">
        <v>355</v>
      </c>
      <c r="F479" s="87" t="s">
        <v>3481</v>
      </c>
      <c r="G479" s="89" t="s">
        <v>3482</v>
      </c>
      <c r="H479" s="93" t="s">
        <v>3166</v>
      </c>
      <c r="I479" s="91">
        <v>10</v>
      </c>
      <c r="J479" s="92"/>
      <c r="K479" s="93"/>
      <c r="L479" s="91"/>
      <c r="M479" s="96"/>
      <c r="N479" s="95"/>
      <c r="O479" s="22" t="str">
        <f t="shared" si="79"/>
        <v>和泉市</v>
      </c>
      <c r="P479" s="22">
        <f>COUNTIF($O$4:O479,"和泉市")</f>
        <v>36</v>
      </c>
    </row>
    <row r="480" spans="1:16" s="72" customFormat="1" ht="30" customHeight="1" x14ac:dyDescent="0.2">
      <c r="A480" s="99" t="s">
        <v>3558</v>
      </c>
      <c r="B480" s="89" t="s">
        <v>2903</v>
      </c>
      <c r="C480" s="110" t="s">
        <v>2927</v>
      </c>
      <c r="D480" s="88" t="s">
        <v>2928</v>
      </c>
      <c r="E480" s="111" t="s">
        <v>2771</v>
      </c>
      <c r="F480" s="87" t="s">
        <v>3559</v>
      </c>
      <c r="G480" s="89" t="s">
        <v>3560</v>
      </c>
      <c r="H480" s="93" t="s">
        <v>3166</v>
      </c>
      <c r="I480" s="91">
        <v>10</v>
      </c>
      <c r="J480" s="92"/>
      <c r="K480" s="93"/>
      <c r="L480" s="91"/>
      <c r="M480" s="96" t="s">
        <v>4735</v>
      </c>
      <c r="N480" s="95"/>
      <c r="O480" s="22" t="str">
        <f t="shared" ref="O480" si="80">IF(ISERROR(FIND("群",F480))=FALSE,LEFT(F480,FIND("群",F480)),IF(ISERROR(FIND("市",F480))=FALSE,LEFT(F480,FIND("市",F480)),IF(ISERROR(FIND("町",F480))=FALSE,LEFT(F480,FIND("町",F480)),IF(ISERROR(FIND("村",F480))=FALSE,LEFT(F480,FIND("村",F480))))))</f>
        <v>和泉市</v>
      </c>
      <c r="P480" s="22">
        <f>COUNTIF($O$4:O480,"和泉市")</f>
        <v>37</v>
      </c>
    </row>
    <row r="481" spans="1:20" s="72" customFormat="1" ht="28.8" customHeight="1" x14ac:dyDescent="0.2">
      <c r="A481" s="99" t="s">
        <v>3562</v>
      </c>
      <c r="B481" s="89" t="s">
        <v>3563</v>
      </c>
      <c r="C481" s="110" t="s">
        <v>3564</v>
      </c>
      <c r="D481" s="88" t="s">
        <v>3565</v>
      </c>
      <c r="E481" s="111" t="s">
        <v>2413</v>
      </c>
      <c r="F481" s="87" t="s">
        <v>3566</v>
      </c>
      <c r="G481" s="89" t="s">
        <v>3567</v>
      </c>
      <c r="H481" s="93"/>
      <c r="I481" s="91"/>
      <c r="J481" s="92"/>
      <c r="K481" s="93" t="s">
        <v>3169</v>
      </c>
      <c r="L481" s="91">
        <v>10</v>
      </c>
      <c r="M481" s="96"/>
      <c r="N481" s="95"/>
      <c r="O481" s="22" t="s">
        <v>3561</v>
      </c>
      <c r="P481" s="22">
        <f>COUNTIF($O$4:O481,"和泉市")</f>
        <v>38</v>
      </c>
    </row>
    <row r="482" spans="1:20" s="72" customFormat="1" ht="30" customHeight="1" x14ac:dyDescent="0.2">
      <c r="A482" s="99">
        <v>2750520765</v>
      </c>
      <c r="B482" s="89" t="s">
        <v>3631</v>
      </c>
      <c r="C482" s="110" t="s">
        <v>3632</v>
      </c>
      <c r="D482" s="88" t="s">
        <v>3633</v>
      </c>
      <c r="E482" s="111" t="s">
        <v>3634</v>
      </c>
      <c r="F482" s="87" t="s">
        <v>3635</v>
      </c>
      <c r="G482" s="89" t="s">
        <v>1467</v>
      </c>
      <c r="H482" s="93"/>
      <c r="I482" s="91"/>
      <c r="J482" s="92"/>
      <c r="K482" s="93" t="s">
        <v>3169</v>
      </c>
      <c r="L482" s="91">
        <v>10</v>
      </c>
      <c r="M482" s="96"/>
      <c r="N482" s="95"/>
      <c r="O482" s="22" t="s">
        <v>3561</v>
      </c>
      <c r="P482" s="22">
        <f>COUNTIF($O$4:O482,"和泉市")</f>
        <v>39</v>
      </c>
    </row>
    <row r="483" spans="1:20" s="72" customFormat="1" ht="30" customHeight="1" x14ac:dyDescent="0.2">
      <c r="A483" s="99" t="s">
        <v>3766</v>
      </c>
      <c r="B483" s="89" t="s">
        <v>3765</v>
      </c>
      <c r="C483" s="110" t="s">
        <v>3767</v>
      </c>
      <c r="D483" s="88" t="s">
        <v>3768</v>
      </c>
      <c r="E483" s="111" t="s">
        <v>1861</v>
      </c>
      <c r="F483" s="87" t="s">
        <v>3769</v>
      </c>
      <c r="G483" s="89" t="s">
        <v>3770</v>
      </c>
      <c r="H483" s="93"/>
      <c r="I483" s="91"/>
      <c r="J483" s="92"/>
      <c r="K483" s="93" t="s">
        <v>3169</v>
      </c>
      <c r="L483" s="91">
        <v>10</v>
      </c>
      <c r="M483" s="96"/>
      <c r="N483" s="95"/>
      <c r="O483" s="22" t="s">
        <v>3561</v>
      </c>
      <c r="P483" s="22">
        <f>COUNTIF($O$4:O483,"和泉市")</f>
        <v>40</v>
      </c>
    </row>
    <row r="484" spans="1:20" s="72" customFormat="1" ht="30" customHeight="1" x14ac:dyDescent="0.2">
      <c r="A484" s="99" t="s">
        <v>3771</v>
      </c>
      <c r="B484" s="89" t="s">
        <v>3772</v>
      </c>
      <c r="C484" s="110" t="s">
        <v>3773</v>
      </c>
      <c r="D484" s="88" t="s">
        <v>3774</v>
      </c>
      <c r="E484" s="111" t="s">
        <v>569</v>
      </c>
      <c r="F484" s="87" t="s">
        <v>3775</v>
      </c>
      <c r="G484" s="89" t="s">
        <v>3776</v>
      </c>
      <c r="H484" s="93"/>
      <c r="I484" s="91"/>
      <c r="J484" s="92"/>
      <c r="K484" s="93" t="s">
        <v>3169</v>
      </c>
      <c r="L484" s="91">
        <v>10</v>
      </c>
      <c r="M484" s="96"/>
      <c r="N484" s="95"/>
      <c r="O484" s="22" t="s">
        <v>3561</v>
      </c>
      <c r="P484" s="22">
        <f>COUNTIF($O$4:O484,"和泉市")</f>
        <v>41</v>
      </c>
    </row>
    <row r="485" spans="1:20" s="72" customFormat="1" ht="30" customHeight="1" x14ac:dyDescent="0.2">
      <c r="A485" s="99" t="s">
        <v>4363</v>
      </c>
      <c r="B485" s="89" t="s">
        <v>4362</v>
      </c>
      <c r="C485" s="110" t="s">
        <v>4367</v>
      </c>
      <c r="D485" s="88"/>
      <c r="E485" s="111" t="s">
        <v>569</v>
      </c>
      <c r="F485" s="87" t="s">
        <v>4364</v>
      </c>
      <c r="G485" s="89" t="s">
        <v>4365</v>
      </c>
      <c r="H485" s="93"/>
      <c r="I485" s="91"/>
      <c r="J485" s="92"/>
      <c r="K485" s="93" t="s">
        <v>3169</v>
      </c>
      <c r="L485" s="91">
        <v>10</v>
      </c>
      <c r="M485" s="96"/>
      <c r="N485" s="95"/>
      <c r="O485" s="22" t="s">
        <v>3561</v>
      </c>
      <c r="P485" s="22">
        <f>COUNTIF($O$4:O485,"和泉市")</f>
        <v>42</v>
      </c>
    </row>
    <row r="486" spans="1:20" s="72" customFormat="1" ht="30" customHeight="1" x14ac:dyDescent="0.2">
      <c r="A486" s="99" t="s">
        <v>4514</v>
      </c>
      <c r="B486" s="89" t="s">
        <v>4517</v>
      </c>
      <c r="C486" s="110" t="s">
        <v>4519</v>
      </c>
      <c r="D486" s="88" t="s">
        <v>4520</v>
      </c>
      <c r="E486" s="111" t="s">
        <v>4518</v>
      </c>
      <c r="F486" s="87" t="s">
        <v>4515</v>
      </c>
      <c r="G486" s="89" t="s">
        <v>4516</v>
      </c>
      <c r="H486" s="93" t="s">
        <v>176</v>
      </c>
      <c r="I486" s="91">
        <v>5</v>
      </c>
      <c r="J486" s="92"/>
      <c r="K486" s="93"/>
      <c r="L486" s="91"/>
      <c r="M486" s="96"/>
      <c r="N486" s="95"/>
      <c r="O486" s="22" t="s">
        <v>60</v>
      </c>
      <c r="P486" s="22">
        <f>COUNTIF($O$4:O486,"和泉市")</f>
        <v>43</v>
      </c>
    </row>
    <row r="487" spans="1:20" s="72" customFormat="1" ht="30" customHeight="1" x14ac:dyDescent="0.2">
      <c r="A487" s="99" t="s">
        <v>4468</v>
      </c>
      <c r="B487" s="89" t="s">
        <v>4467</v>
      </c>
      <c r="C487" s="110" t="s">
        <v>4470</v>
      </c>
      <c r="D487" s="88" t="s">
        <v>4471</v>
      </c>
      <c r="E487" s="111" t="s">
        <v>2147</v>
      </c>
      <c r="F487" s="87" t="s">
        <v>4469</v>
      </c>
      <c r="G487" s="89" t="s">
        <v>3736</v>
      </c>
      <c r="H487" s="93"/>
      <c r="I487" s="91"/>
      <c r="J487" s="92"/>
      <c r="K487" s="93" t="s">
        <v>3166</v>
      </c>
      <c r="L487" s="91">
        <v>10</v>
      </c>
      <c r="M487" s="96"/>
      <c r="N487" s="95"/>
      <c r="O487" s="22" t="s">
        <v>60</v>
      </c>
      <c r="P487" s="22">
        <f>COUNTIF($O$4:O487,"和泉市")</f>
        <v>44</v>
      </c>
    </row>
    <row r="488" spans="1:20" s="72" customFormat="1" ht="30" customHeight="1" x14ac:dyDescent="0.2">
      <c r="A488" s="99">
        <v>2750520823</v>
      </c>
      <c r="B488" s="89" t="s">
        <v>4654</v>
      </c>
      <c r="C488" s="110" t="s">
        <v>4657</v>
      </c>
      <c r="D488" s="88" t="s">
        <v>4658</v>
      </c>
      <c r="E488" s="111" t="s">
        <v>4659</v>
      </c>
      <c r="F488" s="87" t="s">
        <v>4655</v>
      </c>
      <c r="G488" s="89" t="s">
        <v>4656</v>
      </c>
      <c r="H488" s="93"/>
      <c r="I488" s="91"/>
      <c r="J488" s="92"/>
      <c r="K488" s="93" t="s">
        <v>3166</v>
      </c>
      <c r="L488" s="91">
        <v>10</v>
      </c>
      <c r="M488" s="96"/>
      <c r="N488" s="95"/>
      <c r="O488" s="22" t="s">
        <v>60</v>
      </c>
      <c r="P488" s="22">
        <f>COUNTIF($O$4:O488,"和泉市")</f>
        <v>45</v>
      </c>
    </row>
    <row r="489" spans="1:20" s="72" customFormat="1" ht="30" customHeight="1" x14ac:dyDescent="0.2">
      <c r="A489" s="99">
        <v>2750520831</v>
      </c>
      <c r="B489" s="89" t="s">
        <v>4774</v>
      </c>
      <c r="C489" s="110" t="s">
        <v>4777</v>
      </c>
      <c r="D489" s="88" t="s">
        <v>4752</v>
      </c>
      <c r="E489" s="111" t="s">
        <v>4778</v>
      </c>
      <c r="F489" s="87" t="s">
        <v>4775</v>
      </c>
      <c r="G489" s="89" t="s">
        <v>4776</v>
      </c>
      <c r="H489" s="93"/>
      <c r="I489" s="91"/>
      <c r="J489" s="92"/>
      <c r="K489" s="93" t="s">
        <v>3166</v>
      </c>
      <c r="L489" s="91">
        <v>10</v>
      </c>
      <c r="M489" s="96"/>
      <c r="N489" s="95"/>
      <c r="O489" s="22" t="s">
        <v>60</v>
      </c>
      <c r="P489" s="22">
        <f>COUNTIF($O$4:O489,"和泉市")</f>
        <v>46</v>
      </c>
    </row>
    <row r="490" spans="1:20" ht="28.8" customHeight="1" x14ac:dyDescent="0.2">
      <c r="A490" s="99">
        <v>2751420023</v>
      </c>
      <c r="B490" s="87" t="s">
        <v>126</v>
      </c>
      <c r="C490" s="88" t="s">
        <v>1789</v>
      </c>
      <c r="D490" s="88" t="s">
        <v>1790</v>
      </c>
      <c r="E490" s="88" t="s">
        <v>19</v>
      </c>
      <c r="F490" s="87" t="s">
        <v>189</v>
      </c>
      <c r="G490" s="89" t="s">
        <v>162</v>
      </c>
      <c r="H490" s="93" t="s">
        <v>3166</v>
      </c>
      <c r="I490" s="91">
        <v>10</v>
      </c>
      <c r="J490" s="92"/>
      <c r="K490" s="93" t="s">
        <v>3166</v>
      </c>
      <c r="L490" s="91">
        <v>10</v>
      </c>
      <c r="M490" s="96" t="s">
        <v>3166</v>
      </c>
      <c r="N490" s="95"/>
      <c r="O490" s="22" t="str">
        <f t="shared" si="72"/>
        <v>箕面市</v>
      </c>
      <c r="P490" s="22">
        <f>COUNTIF($O$4:O490,"箕面市")</f>
        <v>1</v>
      </c>
      <c r="Q490" s="72"/>
      <c r="R490" s="72"/>
      <c r="S490" s="72"/>
      <c r="T490" s="72"/>
    </row>
    <row r="491" spans="1:20" s="72" customFormat="1" ht="30" customHeight="1" x14ac:dyDescent="0.2">
      <c r="A491" s="99">
        <v>2751420031</v>
      </c>
      <c r="B491" s="87" t="s">
        <v>3093</v>
      </c>
      <c r="C491" s="88" t="s">
        <v>134</v>
      </c>
      <c r="D491" s="88" t="s">
        <v>135</v>
      </c>
      <c r="E491" s="88" t="s">
        <v>132</v>
      </c>
      <c r="F491" s="87" t="s">
        <v>190</v>
      </c>
      <c r="G491" s="89" t="s">
        <v>161</v>
      </c>
      <c r="H491" s="93" t="s">
        <v>3166</v>
      </c>
      <c r="I491" s="91">
        <v>10</v>
      </c>
      <c r="J491" s="92"/>
      <c r="K491" s="93" t="s">
        <v>3166</v>
      </c>
      <c r="L491" s="91">
        <v>10</v>
      </c>
      <c r="M491" s="96"/>
      <c r="N491" s="95"/>
      <c r="O491" s="22" t="str">
        <f t="shared" si="72"/>
        <v>箕面市</v>
      </c>
      <c r="P491" s="22">
        <f>COUNTIF($O$4:O491,"箕面市")</f>
        <v>2</v>
      </c>
    </row>
    <row r="492" spans="1:20" ht="30" customHeight="1" x14ac:dyDescent="0.2">
      <c r="A492" s="99">
        <v>2751420049</v>
      </c>
      <c r="B492" s="87" t="s">
        <v>137</v>
      </c>
      <c r="C492" s="88" t="s">
        <v>140</v>
      </c>
      <c r="D492" s="88" t="s">
        <v>139</v>
      </c>
      <c r="E492" s="88" t="s">
        <v>138</v>
      </c>
      <c r="F492" s="87" t="s">
        <v>191</v>
      </c>
      <c r="G492" s="89" t="s">
        <v>160</v>
      </c>
      <c r="H492" s="93" t="s">
        <v>3166</v>
      </c>
      <c r="I492" s="91">
        <v>10</v>
      </c>
      <c r="J492" s="92"/>
      <c r="K492" s="93" t="s">
        <v>3166</v>
      </c>
      <c r="L492" s="91">
        <v>10</v>
      </c>
      <c r="M492" s="96"/>
      <c r="N492" s="95"/>
      <c r="O492" s="22" t="str">
        <f t="shared" si="72"/>
        <v>箕面市</v>
      </c>
      <c r="P492" s="22">
        <f>COUNTIF($O$4:O492,"箕面市")</f>
        <v>3</v>
      </c>
      <c r="Q492" s="72"/>
      <c r="R492" s="72"/>
      <c r="S492" s="72"/>
      <c r="T492" s="72"/>
    </row>
    <row r="493" spans="1:20" ht="33" customHeight="1" x14ac:dyDescent="0.2">
      <c r="A493" s="99">
        <v>2751420064</v>
      </c>
      <c r="B493" s="87" t="s">
        <v>147</v>
      </c>
      <c r="C493" s="88" t="s">
        <v>168</v>
      </c>
      <c r="D493" s="88" t="s">
        <v>169</v>
      </c>
      <c r="E493" s="88" t="s">
        <v>170</v>
      </c>
      <c r="F493" s="87" t="s">
        <v>192</v>
      </c>
      <c r="G493" s="89" t="s">
        <v>149</v>
      </c>
      <c r="H493" s="93" t="s">
        <v>3166</v>
      </c>
      <c r="I493" s="91">
        <v>10</v>
      </c>
      <c r="J493" s="92"/>
      <c r="K493" s="93" t="s">
        <v>3166</v>
      </c>
      <c r="L493" s="91">
        <v>10</v>
      </c>
      <c r="M493" s="96"/>
      <c r="N493" s="95"/>
      <c r="O493" s="22" t="str">
        <f t="shared" si="72"/>
        <v>箕面市</v>
      </c>
      <c r="P493" s="22">
        <f>COUNTIF($O$4:O493,"箕面市")</f>
        <v>4</v>
      </c>
      <c r="Q493" s="72"/>
      <c r="R493" s="72"/>
      <c r="S493" s="72"/>
      <c r="T493" s="72"/>
    </row>
    <row r="494" spans="1:20" s="72" customFormat="1" ht="30" customHeight="1" x14ac:dyDescent="0.2">
      <c r="A494" s="99">
        <v>2751420072</v>
      </c>
      <c r="B494" s="87" t="s">
        <v>148</v>
      </c>
      <c r="C494" s="88" t="s">
        <v>3027</v>
      </c>
      <c r="D494" s="88" t="s">
        <v>3028</v>
      </c>
      <c r="E494" s="88" t="s">
        <v>3043</v>
      </c>
      <c r="F494" s="87" t="s">
        <v>3042</v>
      </c>
      <c r="G494" s="89" t="s">
        <v>150</v>
      </c>
      <c r="H494" s="93"/>
      <c r="I494" s="91"/>
      <c r="J494" s="92"/>
      <c r="K494" s="93" t="s">
        <v>3166</v>
      </c>
      <c r="L494" s="91">
        <v>10</v>
      </c>
      <c r="M494" s="96"/>
      <c r="N494" s="95"/>
      <c r="O494" s="22" t="str">
        <f t="shared" si="72"/>
        <v>箕面市</v>
      </c>
      <c r="P494" s="22">
        <f>COUNTIF($O$4:O494,"箕面市")</f>
        <v>5</v>
      </c>
    </row>
    <row r="495" spans="1:20" s="72" customFormat="1" ht="30" customHeight="1" x14ac:dyDescent="0.2">
      <c r="A495" s="99">
        <v>2751420080</v>
      </c>
      <c r="B495" s="87" t="s">
        <v>2792</v>
      </c>
      <c r="C495" s="88" t="s">
        <v>248</v>
      </c>
      <c r="D495" s="88" t="s">
        <v>249</v>
      </c>
      <c r="E495" s="88" t="s">
        <v>250</v>
      </c>
      <c r="F495" s="87" t="s">
        <v>246</v>
      </c>
      <c r="G495" s="89" t="s">
        <v>247</v>
      </c>
      <c r="H495" s="93" t="s">
        <v>3166</v>
      </c>
      <c r="I495" s="91">
        <v>10</v>
      </c>
      <c r="J495" s="92"/>
      <c r="K495" s="93" t="s">
        <v>3166</v>
      </c>
      <c r="L495" s="91">
        <v>10</v>
      </c>
      <c r="M495" s="96"/>
      <c r="N495" s="95"/>
      <c r="O495" s="22" t="str">
        <f t="shared" si="72"/>
        <v>箕面市</v>
      </c>
      <c r="P495" s="22">
        <f>COUNTIF($O$4:O495,"箕面市")</f>
        <v>6</v>
      </c>
    </row>
    <row r="496" spans="1:20" ht="30" customHeight="1" x14ac:dyDescent="0.2">
      <c r="A496" s="99">
        <v>2751420098</v>
      </c>
      <c r="B496" s="87" t="s">
        <v>272</v>
      </c>
      <c r="C496" s="88" t="s">
        <v>293</v>
      </c>
      <c r="D496" s="88" t="s">
        <v>294</v>
      </c>
      <c r="E496" s="88" t="s">
        <v>295</v>
      </c>
      <c r="F496" s="87" t="s">
        <v>273</v>
      </c>
      <c r="G496" s="89" t="s">
        <v>274</v>
      </c>
      <c r="H496" s="93" t="s">
        <v>3166</v>
      </c>
      <c r="I496" s="91">
        <v>10</v>
      </c>
      <c r="J496" s="92"/>
      <c r="K496" s="93" t="s">
        <v>3166</v>
      </c>
      <c r="L496" s="91">
        <v>10</v>
      </c>
      <c r="M496" s="96"/>
      <c r="N496" s="95"/>
      <c r="O496" s="22" t="str">
        <f t="shared" si="72"/>
        <v>箕面市</v>
      </c>
      <c r="P496" s="22">
        <f>COUNTIF($O$4:O496,"箕面市")</f>
        <v>7</v>
      </c>
    </row>
    <row r="497" spans="1:16" ht="30" customHeight="1" x14ac:dyDescent="0.2">
      <c r="A497" s="99">
        <v>2751420114</v>
      </c>
      <c r="B497" s="87" t="s">
        <v>426</v>
      </c>
      <c r="C497" s="88" t="s">
        <v>438</v>
      </c>
      <c r="D497" s="88" t="s">
        <v>440</v>
      </c>
      <c r="E497" s="88" t="s">
        <v>439</v>
      </c>
      <c r="F497" s="87" t="s">
        <v>1714</v>
      </c>
      <c r="G497" s="89" t="s">
        <v>428</v>
      </c>
      <c r="H497" s="93" t="s">
        <v>427</v>
      </c>
      <c r="I497" s="91">
        <v>5</v>
      </c>
      <c r="J497" s="96" t="s">
        <v>3166</v>
      </c>
      <c r="K497" s="93" t="s">
        <v>142</v>
      </c>
      <c r="L497" s="91">
        <v>5</v>
      </c>
      <c r="M497" s="96" t="s">
        <v>3166</v>
      </c>
      <c r="N497" s="95"/>
      <c r="O497" s="22" t="str">
        <f t="shared" si="72"/>
        <v>箕面市</v>
      </c>
      <c r="P497" s="22">
        <f>COUNTIF($O$4:O497,"箕面市")</f>
        <v>8</v>
      </c>
    </row>
    <row r="498" spans="1:16" ht="30" customHeight="1" x14ac:dyDescent="0.2">
      <c r="A498" s="99">
        <v>2751420130</v>
      </c>
      <c r="B498" s="87" t="s">
        <v>530</v>
      </c>
      <c r="C498" s="88" t="s">
        <v>531</v>
      </c>
      <c r="D498" s="88" t="s">
        <v>532</v>
      </c>
      <c r="E498" s="88" t="s">
        <v>533</v>
      </c>
      <c r="F498" s="87" t="s">
        <v>534</v>
      </c>
      <c r="G498" s="89" t="s">
        <v>150</v>
      </c>
      <c r="H498" s="93" t="s">
        <v>3166</v>
      </c>
      <c r="I498" s="91">
        <v>10</v>
      </c>
      <c r="J498" s="92"/>
      <c r="K498" s="93" t="s">
        <v>3166</v>
      </c>
      <c r="L498" s="91">
        <v>10</v>
      </c>
      <c r="M498" s="96"/>
      <c r="N498" s="95"/>
      <c r="O498" s="22" t="str">
        <f t="shared" si="72"/>
        <v>箕面市</v>
      </c>
      <c r="P498" s="22">
        <f>COUNTIF($O$4:O498,"箕面市")</f>
        <v>9</v>
      </c>
    </row>
    <row r="499" spans="1:16" ht="30" customHeight="1" x14ac:dyDescent="0.2">
      <c r="A499" s="99">
        <v>2751420148</v>
      </c>
      <c r="B499" s="87" t="s">
        <v>1895</v>
      </c>
      <c r="C499" s="88" t="s">
        <v>1896</v>
      </c>
      <c r="D499" s="88" t="s">
        <v>1897</v>
      </c>
      <c r="E499" s="88" t="s">
        <v>563</v>
      </c>
      <c r="F499" s="87" t="s">
        <v>564</v>
      </c>
      <c r="G499" s="89" t="s">
        <v>565</v>
      </c>
      <c r="H499" s="93" t="s">
        <v>3166</v>
      </c>
      <c r="I499" s="91">
        <v>10</v>
      </c>
      <c r="J499" s="92"/>
      <c r="K499" s="93" t="s">
        <v>3166</v>
      </c>
      <c r="L499" s="91">
        <v>10</v>
      </c>
      <c r="M499" s="96"/>
      <c r="N499" s="95"/>
      <c r="O499" s="22" t="str">
        <f t="shared" si="72"/>
        <v>箕面市</v>
      </c>
      <c r="P499" s="22">
        <f>COUNTIF($O$4:O499,"箕面市")</f>
        <v>10</v>
      </c>
    </row>
    <row r="500" spans="1:16" ht="30" customHeight="1" x14ac:dyDescent="0.2">
      <c r="A500" s="99">
        <v>2751420155</v>
      </c>
      <c r="B500" s="87" t="s">
        <v>761</v>
      </c>
      <c r="C500" s="88" t="s">
        <v>778</v>
      </c>
      <c r="D500" s="88" t="s">
        <v>778</v>
      </c>
      <c r="E500" s="88" t="s">
        <v>777</v>
      </c>
      <c r="F500" s="87" t="s">
        <v>766</v>
      </c>
      <c r="G500" s="89" t="s">
        <v>798</v>
      </c>
      <c r="H500" s="93"/>
      <c r="I500" s="91"/>
      <c r="J500" s="92"/>
      <c r="K500" s="93" t="s">
        <v>3166</v>
      </c>
      <c r="L500" s="91">
        <v>10</v>
      </c>
      <c r="M500" s="96"/>
      <c r="N500" s="95"/>
      <c r="O500" s="22" t="str">
        <f t="shared" si="72"/>
        <v>箕面市</v>
      </c>
      <c r="P500" s="22">
        <f>COUNTIF($O$4:O500,"箕面市")</f>
        <v>11</v>
      </c>
    </row>
    <row r="501" spans="1:16" ht="30" customHeight="1" x14ac:dyDescent="0.2">
      <c r="A501" s="99">
        <v>2751420171</v>
      </c>
      <c r="B501" s="87" t="s">
        <v>826</v>
      </c>
      <c r="C501" s="88" t="s">
        <v>831</v>
      </c>
      <c r="D501" s="88" t="s">
        <v>832</v>
      </c>
      <c r="E501" s="88" t="s">
        <v>1773</v>
      </c>
      <c r="F501" s="87" t="s">
        <v>839</v>
      </c>
      <c r="G501" s="89" t="s">
        <v>827</v>
      </c>
      <c r="H501" s="93" t="s">
        <v>3166</v>
      </c>
      <c r="I501" s="91">
        <v>10</v>
      </c>
      <c r="J501" s="92"/>
      <c r="K501" s="93" t="s">
        <v>3166</v>
      </c>
      <c r="L501" s="91">
        <v>10</v>
      </c>
      <c r="M501" s="96"/>
      <c r="N501" s="95"/>
      <c r="O501" s="22" t="str">
        <f t="shared" si="72"/>
        <v>箕面市</v>
      </c>
      <c r="P501" s="22">
        <f>COUNTIF($O$4:O501,"箕面市")</f>
        <v>12</v>
      </c>
    </row>
    <row r="502" spans="1:16" ht="30" customHeight="1" x14ac:dyDescent="0.2">
      <c r="A502" s="99">
        <v>2751420197</v>
      </c>
      <c r="B502" s="87" t="s">
        <v>916</v>
      </c>
      <c r="C502" s="88" t="s">
        <v>931</v>
      </c>
      <c r="D502" s="88" t="s">
        <v>932</v>
      </c>
      <c r="E502" s="88" t="s">
        <v>933</v>
      </c>
      <c r="F502" s="87" t="s">
        <v>3443</v>
      </c>
      <c r="G502" s="89" t="s">
        <v>917</v>
      </c>
      <c r="H502" s="93" t="s">
        <v>3166</v>
      </c>
      <c r="I502" s="91">
        <v>10</v>
      </c>
      <c r="J502" s="92"/>
      <c r="K502" s="93" t="s">
        <v>3166</v>
      </c>
      <c r="L502" s="91">
        <v>10</v>
      </c>
      <c r="M502" s="96"/>
      <c r="N502" s="95"/>
      <c r="O502" s="22" t="str">
        <f t="shared" si="72"/>
        <v>箕面市</v>
      </c>
      <c r="P502" s="22">
        <f>COUNTIF($O$4:O502,"箕面市")</f>
        <v>13</v>
      </c>
    </row>
    <row r="503" spans="1:16" ht="30" customHeight="1" x14ac:dyDescent="0.2">
      <c r="A503" s="99">
        <v>2751420205</v>
      </c>
      <c r="B503" s="87" t="s">
        <v>4079</v>
      </c>
      <c r="C503" s="88" t="s">
        <v>934</v>
      </c>
      <c r="D503" s="88" t="s">
        <v>935</v>
      </c>
      <c r="E503" s="88" t="s">
        <v>936</v>
      </c>
      <c r="F503" s="87" t="s">
        <v>924</v>
      </c>
      <c r="G503" s="89" t="s">
        <v>4737</v>
      </c>
      <c r="H503" s="93"/>
      <c r="I503" s="91"/>
      <c r="J503" s="92"/>
      <c r="K503" s="93" t="s">
        <v>3166</v>
      </c>
      <c r="L503" s="91">
        <v>10</v>
      </c>
      <c r="M503" s="96"/>
      <c r="N503" s="95"/>
      <c r="O503" s="22" t="str">
        <f t="shared" si="72"/>
        <v>箕面市</v>
      </c>
      <c r="P503" s="22">
        <f>COUNTIF($O$4:O503,"箕面市")</f>
        <v>14</v>
      </c>
    </row>
    <row r="504" spans="1:16" ht="30" customHeight="1" x14ac:dyDescent="0.2">
      <c r="A504" s="99">
        <v>2751420221</v>
      </c>
      <c r="B504" s="87" t="s">
        <v>1178</v>
      </c>
      <c r="C504" s="88" t="s">
        <v>1186</v>
      </c>
      <c r="D504" s="88" t="s">
        <v>1187</v>
      </c>
      <c r="E504" s="88" t="s">
        <v>1188</v>
      </c>
      <c r="F504" s="87" t="s">
        <v>1179</v>
      </c>
      <c r="G504" s="89" t="s">
        <v>1180</v>
      </c>
      <c r="H504" s="93" t="s">
        <v>3166</v>
      </c>
      <c r="I504" s="91">
        <v>10</v>
      </c>
      <c r="J504" s="92"/>
      <c r="K504" s="93" t="s">
        <v>3166</v>
      </c>
      <c r="L504" s="91">
        <v>10</v>
      </c>
      <c r="M504" s="96"/>
      <c r="N504" s="95"/>
      <c r="O504" s="22" t="str">
        <f t="shared" si="72"/>
        <v>箕面市</v>
      </c>
      <c r="P504" s="22">
        <f>COUNTIF($O$4:O504,"箕面市")</f>
        <v>15</v>
      </c>
    </row>
    <row r="505" spans="1:16" ht="30" customHeight="1" x14ac:dyDescent="0.2">
      <c r="A505" s="99">
        <v>2751420239</v>
      </c>
      <c r="B505" s="87" t="s">
        <v>2852</v>
      </c>
      <c r="C505" s="88" t="s">
        <v>1220</v>
      </c>
      <c r="D505" s="88" t="s">
        <v>1277</v>
      </c>
      <c r="E505" s="88" t="s">
        <v>506</v>
      </c>
      <c r="F505" s="87" t="s">
        <v>4623</v>
      </c>
      <c r="G505" s="89" t="s">
        <v>1219</v>
      </c>
      <c r="H505" s="93" t="s">
        <v>3166</v>
      </c>
      <c r="I505" s="91">
        <v>10</v>
      </c>
      <c r="J505" s="92"/>
      <c r="K505" s="93" t="s">
        <v>3166</v>
      </c>
      <c r="L505" s="91">
        <v>10</v>
      </c>
      <c r="M505" s="96" t="s">
        <v>3166</v>
      </c>
      <c r="N505" s="95"/>
      <c r="O505" s="22" t="str">
        <f t="shared" si="72"/>
        <v>箕面市</v>
      </c>
      <c r="P505" s="22">
        <f>COUNTIF($O$4:O505,"箕面市")</f>
        <v>16</v>
      </c>
    </row>
    <row r="506" spans="1:16" ht="30" customHeight="1" x14ac:dyDescent="0.2">
      <c r="A506" s="99">
        <v>2751420254</v>
      </c>
      <c r="B506" s="87" t="s">
        <v>4080</v>
      </c>
      <c r="C506" s="88" t="s">
        <v>1313</v>
      </c>
      <c r="D506" s="88" t="s">
        <v>1314</v>
      </c>
      <c r="E506" s="88" t="s">
        <v>356</v>
      </c>
      <c r="F506" s="87" t="s">
        <v>1306</v>
      </c>
      <c r="G506" s="89" t="s">
        <v>1307</v>
      </c>
      <c r="H506" s="93"/>
      <c r="I506" s="91"/>
      <c r="J506" s="92"/>
      <c r="K506" s="93" t="s">
        <v>3166</v>
      </c>
      <c r="L506" s="91">
        <v>10</v>
      </c>
      <c r="M506" s="96"/>
      <c r="N506" s="95"/>
      <c r="O506" s="22" t="str">
        <f t="shared" si="72"/>
        <v>箕面市</v>
      </c>
      <c r="P506" s="22">
        <f>COUNTIF($O$4:O506,"箕面市")</f>
        <v>17</v>
      </c>
    </row>
    <row r="507" spans="1:16" ht="30" customHeight="1" x14ac:dyDescent="0.2">
      <c r="A507" s="99">
        <v>2751420288</v>
      </c>
      <c r="B507" s="87" t="s">
        <v>1389</v>
      </c>
      <c r="C507" s="88" t="s">
        <v>1405</v>
      </c>
      <c r="D507" s="88" t="s">
        <v>1406</v>
      </c>
      <c r="E507" s="88" t="s">
        <v>1407</v>
      </c>
      <c r="F507" s="87" t="s">
        <v>1397</v>
      </c>
      <c r="G507" s="89" t="s">
        <v>1239</v>
      </c>
      <c r="H507" s="93" t="s">
        <v>3166</v>
      </c>
      <c r="I507" s="91">
        <v>10</v>
      </c>
      <c r="J507" s="92"/>
      <c r="K507" s="93"/>
      <c r="L507" s="91"/>
      <c r="M507" s="96"/>
      <c r="N507" s="95"/>
      <c r="O507" s="22" t="str">
        <f t="shared" si="72"/>
        <v>箕面市</v>
      </c>
      <c r="P507" s="22">
        <f>COUNTIF($O$4:O507,"箕面市")</f>
        <v>18</v>
      </c>
    </row>
    <row r="508" spans="1:16" ht="30" customHeight="1" x14ac:dyDescent="0.2">
      <c r="A508" s="99">
        <v>2751420304</v>
      </c>
      <c r="B508" s="87" t="s">
        <v>1438</v>
      </c>
      <c r="C508" s="88" t="s">
        <v>1439</v>
      </c>
      <c r="D508" s="88" t="s">
        <v>1440</v>
      </c>
      <c r="E508" s="88" t="s">
        <v>1441</v>
      </c>
      <c r="F508" s="87" t="s">
        <v>3626</v>
      </c>
      <c r="G508" s="89" t="s">
        <v>1442</v>
      </c>
      <c r="H508" s="93" t="s">
        <v>3166</v>
      </c>
      <c r="I508" s="91">
        <v>10</v>
      </c>
      <c r="J508" s="92"/>
      <c r="K508" s="93" t="s">
        <v>3166</v>
      </c>
      <c r="L508" s="91">
        <v>10</v>
      </c>
      <c r="M508" s="96"/>
      <c r="N508" s="95"/>
      <c r="O508" s="22" t="str">
        <f t="shared" si="72"/>
        <v>箕面市</v>
      </c>
      <c r="P508" s="22">
        <f>COUNTIF($O$4:O508,"箕面市")</f>
        <v>19</v>
      </c>
    </row>
    <row r="509" spans="1:16" ht="30" customHeight="1" x14ac:dyDescent="0.2">
      <c r="A509" s="99">
        <v>2751420320</v>
      </c>
      <c r="B509" s="87" t="s">
        <v>1564</v>
      </c>
      <c r="C509" s="88" t="s">
        <v>1565</v>
      </c>
      <c r="D509" s="88" t="s">
        <v>1566</v>
      </c>
      <c r="E509" s="88" t="s">
        <v>1567</v>
      </c>
      <c r="F509" s="87" t="s">
        <v>1570</v>
      </c>
      <c r="G509" s="89" t="s">
        <v>1180</v>
      </c>
      <c r="H509" s="93" t="s">
        <v>3166</v>
      </c>
      <c r="I509" s="91">
        <v>10</v>
      </c>
      <c r="J509" s="92"/>
      <c r="K509" s="93" t="s">
        <v>3166</v>
      </c>
      <c r="L509" s="91">
        <v>10</v>
      </c>
      <c r="M509" s="96"/>
      <c r="N509" s="95"/>
      <c r="O509" s="22" t="str">
        <f t="shared" si="72"/>
        <v>箕面市</v>
      </c>
      <c r="P509" s="22">
        <f>COUNTIF($O$4:O509,"箕面市")</f>
        <v>20</v>
      </c>
    </row>
    <row r="510" spans="1:16" ht="30" customHeight="1" x14ac:dyDescent="0.2">
      <c r="A510" s="99">
        <v>2751420346</v>
      </c>
      <c r="B510" s="87" t="s">
        <v>1633</v>
      </c>
      <c r="C510" s="88" t="s">
        <v>1634</v>
      </c>
      <c r="D510" s="88" t="s">
        <v>1635</v>
      </c>
      <c r="E510" s="88" t="s">
        <v>1636</v>
      </c>
      <c r="F510" s="87" t="s">
        <v>1637</v>
      </c>
      <c r="G510" s="89" t="s">
        <v>1638</v>
      </c>
      <c r="H510" s="93"/>
      <c r="I510" s="91"/>
      <c r="J510" s="92"/>
      <c r="K510" s="93" t="s">
        <v>3166</v>
      </c>
      <c r="L510" s="91">
        <v>10</v>
      </c>
      <c r="M510" s="96"/>
      <c r="N510" s="95"/>
      <c r="O510" s="22" t="str">
        <f t="shared" si="72"/>
        <v>箕面市</v>
      </c>
      <c r="P510" s="22">
        <f>COUNTIF($O$4:O510,"箕面市")</f>
        <v>21</v>
      </c>
    </row>
    <row r="511" spans="1:16" ht="30" customHeight="1" x14ac:dyDescent="0.2">
      <c r="A511" s="99">
        <v>2751420361</v>
      </c>
      <c r="B511" s="87" t="s">
        <v>1706</v>
      </c>
      <c r="C511" s="88" t="s">
        <v>1707</v>
      </c>
      <c r="D511" s="88" t="s">
        <v>1708</v>
      </c>
      <c r="E511" s="88" t="s">
        <v>1709</v>
      </c>
      <c r="F511" s="87" t="s">
        <v>1710</v>
      </c>
      <c r="G511" s="89" t="s">
        <v>1711</v>
      </c>
      <c r="H511" s="93" t="s">
        <v>3166</v>
      </c>
      <c r="I511" s="91">
        <v>10</v>
      </c>
      <c r="J511" s="92"/>
      <c r="K511" s="93" t="s">
        <v>3166</v>
      </c>
      <c r="L511" s="91">
        <v>10</v>
      </c>
      <c r="M511" s="96"/>
      <c r="N511" s="95"/>
      <c r="O511" s="22" t="str">
        <f t="shared" si="72"/>
        <v>箕面市</v>
      </c>
      <c r="P511" s="22">
        <f>COUNTIF($O$4:O511,"箕面市")</f>
        <v>22</v>
      </c>
    </row>
    <row r="512" spans="1:16" ht="30" customHeight="1" x14ac:dyDescent="0.2">
      <c r="A512" s="99">
        <v>2751420379</v>
      </c>
      <c r="B512" s="87" t="s">
        <v>1822</v>
      </c>
      <c r="C512" s="88" t="s">
        <v>1852</v>
      </c>
      <c r="D512" s="88" t="s">
        <v>1853</v>
      </c>
      <c r="E512" s="88" t="s">
        <v>1850</v>
      </c>
      <c r="F512" s="87" t="s">
        <v>1851</v>
      </c>
      <c r="G512" s="89" t="s">
        <v>1823</v>
      </c>
      <c r="H512" s="93" t="s">
        <v>3166</v>
      </c>
      <c r="I512" s="91">
        <v>10</v>
      </c>
      <c r="J512" s="92"/>
      <c r="K512" s="93" t="s">
        <v>3166</v>
      </c>
      <c r="L512" s="91">
        <v>10</v>
      </c>
      <c r="M512" s="96" t="s">
        <v>3166</v>
      </c>
      <c r="N512" s="95"/>
      <c r="O512" s="22" t="str">
        <f t="shared" si="72"/>
        <v>箕面市</v>
      </c>
      <c r="P512" s="22">
        <f>COUNTIF($O$4:O512,"箕面市")</f>
        <v>23</v>
      </c>
    </row>
    <row r="513" spans="1:16" ht="30" customHeight="1" x14ac:dyDescent="0.2">
      <c r="A513" s="99">
        <v>2751420387</v>
      </c>
      <c r="B513" s="87" t="s">
        <v>1824</v>
      </c>
      <c r="C513" s="88" t="s">
        <v>1857</v>
      </c>
      <c r="D513" s="88" t="s">
        <v>1858</v>
      </c>
      <c r="E513" s="88" t="s">
        <v>1854</v>
      </c>
      <c r="F513" s="87" t="s">
        <v>1855</v>
      </c>
      <c r="G513" s="89" t="s">
        <v>1856</v>
      </c>
      <c r="H513" s="93" t="s">
        <v>3166</v>
      </c>
      <c r="I513" s="91">
        <v>10</v>
      </c>
      <c r="J513" s="92"/>
      <c r="K513" s="93" t="s">
        <v>3166</v>
      </c>
      <c r="L513" s="91">
        <v>10</v>
      </c>
      <c r="M513" s="96"/>
      <c r="N513" s="95"/>
      <c r="O513" s="22" t="str">
        <f t="shared" si="72"/>
        <v>箕面市</v>
      </c>
      <c r="P513" s="22">
        <f>COUNTIF($O$4:O513,"箕面市")</f>
        <v>24</v>
      </c>
    </row>
    <row r="514" spans="1:16" ht="30" customHeight="1" x14ac:dyDescent="0.2">
      <c r="A514" s="99">
        <v>2751420395</v>
      </c>
      <c r="B514" s="87" t="s">
        <v>1884</v>
      </c>
      <c r="C514" s="88" t="s">
        <v>1885</v>
      </c>
      <c r="D514" s="88" t="s">
        <v>1886</v>
      </c>
      <c r="E514" s="88" t="s">
        <v>1887</v>
      </c>
      <c r="F514" s="87" t="s">
        <v>1888</v>
      </c>
      <c r="G514" s="89" t="s">
        <v>1889</v>
      </c>
      <c r="H514" s="93" t="s">
        <v>3166</v>
      </c>
      <c r="I514" s="91">
        <v>10</v>
      </c>
      <c r="J514" s="92"/>
      <c r="K514" s="93" t="s">
        <v>3166</v>
      </c>
      <c r="L514" s="91">
        <v>10</v>
      </c>
      <c r="M514" s="96"/>
      <c r="N514" s="95"/>
      <c r="O514" s="22" t="str">
        <f t="shared" si="72"/>
        <v>箕面市</v>
      </c>
      <c r="P514" s="22">
        <f>COUNTIF($O$4:O514,"箕面市")</f>
        <v>25</v>
      </c>
    </row>
    <row r="515" spans="1:16" ht="30" customHeight="1" x14ac:dyDescent="0.2">
      <c r="A515" s="99">
        <v>2751420445</v>
      </c>
      <c r="B515" s="87" t="s">
        <v>2092</v>
      </c>
      <c r="C515" s="88" t="s">
        <v>2093</v>
      </c>
      <c r="D515" s="88" t="s">
        <v>2094</v>
      </c>
      <c r="E515" s="88" t="s">
        <v>2095</v>
      </c>
      <c r="F515" s="87" t="s">
        <v>2096</v>
      </c>
      <c r="G515" s="89" t="s">
        <v>2097</v>
      </c>
      <c r="H515" s="93" t="s">
        <v>3166</v>
      </c>
      <c r="I515" s="91">
        <v>10</v>
      </c>
      <c r="J515" s="92"/>
      <c r="K515" s="93" t="s">
        <v>3166</v>
      </c>
      <c r="L515" s="91">
        <v>10</v>
      </c>
      <c r="M515" s="96"/>
      <c r="N515" s="95"/>
      <c r="O515" s="22" t="str">
        <f t="shared" si="72"/>
        <v>箕面市</v>
      </c>
      <c r="P515" s="22">
        <f>COUNTIF($O$4:O515,"箕面市")</f>
        <v>26</v>
      </c>
    </row>
    <row r="516" spans="1:16" ht="30" customHeight="1" x14ac:dyDescent="0.2">
      <c r="A516" s="99">
        <v>2751420452</v>
      </c>
      <c r="B516" s="87" t="s">
        <v>2098</v>
      </c>
      <c r="C516" s="88" t="s">
        <v>2099</v>
      </c>
      <c r="D516" s="88" t="s">
        <v>2100</v>
      </c>
      <c r="E516" s="88" t="s">
        <v>2101</v>
      </c>
      <c r="F516" s="87" t="s">
        <v>2102</v>
      </c>
      <c r="G516" s="89" t="s">
        <v>2313</v>
      </c>
      <c r="H516" s="93" t="s">
        <v>3167</v>
      </c>
      <c r="I516" s="91">
        <v>15</v>
      </c>
      <c r="J516" s="92"/>
      <c r="K516" s="93" t="s">
        <v>3166</v>
      </c>
      <c r="L516" s="91">
        <v>10</v>
      </c>
      <c r="M516" s="96"/>
      <c r="N516" s="95"/>
      <c r="O516" s="22" t="str">
        <f t="shared" si="72"/>
        <v>箕面市</v>
      </c>
      <c r="P516" s="22">
        <f>COUNTIF($O$4:O516,"箕面市")</f>
        <v>27</v>
      </c>
    </row>
    <row r="517" spans="1:16" ht="30" customHeight="1" x14ac:dyDescent="0.2">
      <c r="A517" s="99">
        <v>2751420486</v>
      </c>
      <c r="B517" s="87" t="s">
        <v>2332</v>
      </c>
      <c r="C517" s="88" t="s">
        <v>2333</v>
      </c>
      <c r="D517" s="88" t="s">
        <v>2333</v>
      </c>
      <c r="E517" s="88" t="s">
        <v>2334</v>
      </c>
      <c r="F517" s="87" t="s">
        <v>2382</v>
      </c>
      <c r="G517" s="89" t="s">
        <v>2335</v>
      </c>
      <c r="H517" s="93" t="s">
        <v>3166</v>
      </c>
      <c r="I517" s="91">
        <v>10</v>
      </c>
      <c r="J517" s="92"/>
      <c r="K517" s="93" t="s">
        <v>3166</v>
      </c>
      <c r="L517" s="91">
        <v>10</v>
      </c>
      <c r="M517" s="96"/>
      <c r="N517" s="95"/>
      <c r="O517" s="22" t="str">
        <f t="shared" si="72"/>
        <v>箕面市</v>
      </c>
      <c r="P517" s="22">
        <f>COUNTIF($O$4:O517,"箕面市")</f>
        <v>28</v>
      </c>
    </row>
    <row r="518" spans="1:16" ht="30" customHeight="1" x14ac:dyDescent="0.2">
      <c r="A518" s="99">
        <v>2751420494</v>
      </c>
      <c r="B518" s="87" t="s">
        <v>3099</v>
      </c>
      <c r="C518" s="88" t="s">
        <v>2378</v>
      </c>
      <c r="D518" s="88" t="s">
        <v>2379</v>
      </c>
      <c r="E518" s="88" t="s">
        <v>2380</v>
      </c>
      <c r="F518" s="87" t="s">
        <v>2381</v>
      </c>
      <c r="G518" s="89" t="s">
        <v>2383</v>
      </c>
      <c r="H518" s="93" t="s">
        <v>3166</v>
      </c>
      <c r="I518" s="91">
        <v>10</v>
      </c>
      <c r="J518" s="92"/>
      <c r="K518" s="93" t="s">
        <v>3166</v>
      </c>
      <c r="L518" s="91">
        <v>10</v>
      </c>
      <c r="M518" s="96"/>
      <c r="N518" s="95"/>
      <c r="O518" s="22" t="str">
        <f t="shared" si="72"/>
        <v>箕面市</v>
      </c>
      <c r="P518" s="22">
        <f>COUNTIF($O$4:O518,"箕面市")</f>
        <v>29</v>
      </c>
    </row>
    <row r="519" spans="1:16" ht="30" customHeight="1" x14ac:dyDescent="0.2">
      <c r="A519" s="99">
        <v>2751420502</v>
      </c>
      <c r="B519" s="87" t="s">
        <v>2934</v>
      </c>
      <c r="C519" s="88" t="s">
        <v>2416</v>
      </c>
      <c r="D519" s="88" t="s">
        <v>2417</v>
      </c>
      <c r="E519" s="88" t="s">
        <v>2418</v>
      </c>
      <c r="F519" s="87" t="s">
        <v>2419</v>
      </c>
      <c r="G519" s="89" t="s">
        <v>2383</v>
      </c>
      <c r="H519" s="93" t="s">
        <v>3166</v>
      </c>
      <c r="I519" s="91">
        <v>10</v>
      </c>
      <c r="J519" s="92"/>
      <c r="K519" s="93" t="s">
        <v>3166</v>
      </c>
      <c r="L519" s="91">
        <v>10</v>
      </c>
      <c r="M519" s="96" t="s">
        <v>3166</v>
      </c>
      <c r="N519" s="95"/>
      <c r="O519" s="22" t="str">
        <f t="shared" si="72"/>
        <v>箕面市</v>
      </c>
      <c r="P519" s="22">
        <f>COUNTIF($O$4:O519,"箕面市")</f>
        <v>30</v>
      </c>
    </row>
    <row r="520" spans="1:16" ht="30" customHeight="1" x14ac:dyDescent="0.2">
      <c r="A520" s="99">
        <v>2751420510</v>
      </c>
      <c r="B520" s="87" t="s">
        <v>2482</v>
      </c>
      <c r="C520" s="88" t="s">
        <v>2486</v>
      </c>
      <c r="D520" s="88" t="s">
        <v>2487</v>
      </c>
      <c r="E520" s="88" t="s">
        <v>2488</v>
      </c>
      <c r="F520" s="87" t="s">
        <v>2483</v>
      </c>
      <c r="G520" s="89" t="s">
        <v>2484</v>
      </c>
      <c r="H520" s="93" t="s">
        <v>2478</v>
      </c>
      <c r="I520" s="91">
        <v>5</v>
      </c>
      <c r="J520" s="92"/>
      <c r="K520" s="93" t="s">
        <v>2478</v>
      </c>
      <c r="L520" s="91">
        <v>5</v>
      </c>
      <c r="M520" s="96"/>
      <c r="N520" s="95"/>
      <c r="O520" s="22" t="str">
        <f t="shared" si="72"/>
        <v>箕面市</v>
      </c>
      <c r="P520" s="22">
        <f>COUNTIF($O$4:O520,"箕面市")</f>
        <v>31</v>
      </c>
    </row>
    <row r="521" spans="1:16" ht="30" customHeight="1" x14ac:dyDescent="0.2">
      <c r="A521" s="99">
        <v>2751420536</v>
      </c>
      <c r="B521" s="87" t="s">
        <v>2545</v>
      </c>
      <c r="C521" s="88" t="s">
        <v>2546</v>
      </c>
      <c r="D521" s="88" t="s">
        <v>2547</v>
      </c>
      <c r="E521" s="88" t="s">
        <v>2241</v>
      </c>
      <c r="F521" s="87" t="s">
        <v>2548</v>
      </c>
      <c r="G521" s="89" t="s">
        <v>2549</v>
      </c>
      <c r="H521" s="93" t="s">
        <v>3166</v>
      </c>
      <c r="I521" s="91">
        <v>10</v>
      </c>
      <c r="J521" s="92"/>
      <c r="K521" s="93" t="s">
        <v>3166</v>
      </c>
      <c r="L521" s="91">
        <v>10</v>
      </c>
      <c r="M521" s="96" t="s">
        <v>3169</v>
      </c>
      <c r="N521" s="95"/>
      <c r="O521" s="22" t="str">
        <f t="shared" si="72"/>
        <v>箕面市</v>
      </c>
      <c r="P521" s="22">
        <f>COUNTIF($O$4:O521,"箕面市")</f>
        <v>32</v>
      </c>
    </row>
    <row r="522" spans="1:16" ht="30" customHeight="1" x14ac:dyDescent="0.2">
      <c r="A522" s="112">
        <v>2751420551</v>
      </c>
      <c r="B522" s="87" t="s">
        <v>2633</v>
      </c>
      <c r="C522" s="88" t="s">
        <v>2641</v>
      </c>
      <c r="D522" s="88" t="s">
        <v>2642</v>
      </c>
      <c r="E522" s="88" t="s">
        <v>2643</v>
      </c>
      <c r="F522" s="87" t="s">
        <v>2635</v>
      </c>
      <c r="G522" s="89" t="s">
        <v>2634</v>
      </c>
      <c r="H522" s="93" t="s">
        <v>3166</v>
      </c>
      <c r="I522" s="91">
        <v>10</v>
      </c>
      <c r="J522" s="92"/>
      <c r="K522" s="93" t="s">
        <v>3166</v>
      </c>
      <c r="L522" s="91">
        <v>10</v>
      </c>
      <c r="M522" s="96"/>
      <c r="N522" s="95"/>
      <c r="O522" s="22" t="str">
        <f t="shared" si="72"/>
        <v>箕面市</v>
      </c>
      <c r="P522" s="22">
        <f>COUNTIF($O$4:O522,"箕面市")</f>
        <v>33</v>
      </c>
    </row>
    <row r="523" spans="1:16" ht="30" customHeight="1" x14ac:dyDescent="0.2">
      <c r="A523" s="112" t="s">
        <v>2904</v>
      </c>
      <c r="B523" s="87" t="s">
        <v>2905</v>
      </c>
      <c r="C523" s="88" t="s">
        <v>3630</v>
      </c>
      <c r="D523" s="88" t="s">
        <v>2935</v>
      </c>
      <c r="E523" s="88" t="s">
        <v>2936</v>
      </c>
      <c r="F523" s="87" t="s">
        <v>2906</v>
      </c>
      <c r="G523" s="89" t="s">
        <v>2907</v>
      </c>
      <c r="H523" s="93" t="s">
        <v>176</v>
      </c>
      <c r="I523" s="91">
        <v>6</v>
      </c>
      <c r="J523" s="92"/>
      <c r="K523" s="93" t="s">
        <v>176</v>
      </c>
      <c r="L523" s="91">
        <v>6</v>
      </c>
      <c r="M523" s="96"/>
      <c r="N523" s="95"/>
      <c r="O523" s="22" t="str">
        <f t="shared" ref="O523:O524" si="81">IF(ISERROR(FIND("群",F523))=FALSE,LEFT(F523,FIND("群",F523)),IF(ISERROR(FIND("市",F523))=FALSE,LEFT(F523,FIND("市",F523)),IF(ISERROR(FIND("町",F523))=FALSE,LEFT(F523,FIND("町",F523)),IF(ISERROR(FIND("村",F523))=FALSE,LEFT(F523,FIND("村",F523))))))</f>
        <v>箕面市</v>
      </c>
      <c r="P523" s="22">
        <f>COUNTIF($O$4:O523,"箕面市")</f>
        <v>34</v>
      </c>
    </row>
    <row r="524" spans="1:16" ht="30" customHeight="1" x14ac:dyDescent="0.2">
      <c r="A524" s="112" t="s">
        <v>2908</v>
      </c>
      <c r="B524" s="87" t="s">
        <v>2909</v>
      </c>
      <c r="C524" s="88" t="s">
        <v>2937</v>
      </c>
      <c r="D524" s="88" t="s">
        <v>2938</v>
      </c>
      <c r="E524" s="88" t="s">
        <v>2939</v>
      </c>
      <c r="F524" s="87" t="s">
        <v>2910</v>
      </c>
      <c r="G524" s="89" t="s">
        <v>2911</v>
      </c>
      <c r="H524" s="93" t="s">
        <v>3166</v>
      </c>
      <c r="I524" s="91">
        <v>10</v>
      </c>
      <c r="J524" s="92"/>
      <c r="K524" s="93" t="s">
        <v>3166</v>
      </c>
      <c r="L524" s="91">
        <v>10</v>
      </c>
      <c r="M524" s="96"/>
      <c r="N524" s="95"/>
      <c r="O524" s="22" t="str">
        <f t="shared" si="81"/>
        <v>箕面市</v>
      </c>
      <c r="P524" s="22">
        <f>COUNTIF($O$4:O524,"箕面市")</f>
        <v>35</v>
      </c>
    </row>
    <row r="525" spans="1:16" ht="30" customHeight="1" x14ac:dyDescent="0.2">
      <c r="A525" s="112">
        <v>2751420601</v>
      </c>
      <c r="B525" s="87" t="s">
        <v>3149</v>
      </c>
      <c r="C525" s="88" t="s">
        <v>3152</v>
      </c>
      <c r="D525" s="88" t="s">
        <v>3153</v>
      </c>
      <c r="E525" s="88" t="s">
        <v>356</v>
      </c>
      <c r="F525" s="87" t="s">
        <v>3150</v>
      </c>
      <c r="G525" s="89" t="s">
        <v>3151</v>
      </c>
      <c r="H525" s="93" t="s">
        <v>3166</v>
      </c>
      <c r="I525" s="91">
        <v>10</v>
      </c>
      <c r="J525" s="92"/>
      <c r="K525" s="93" t="s">
        <v>3166</v>
      </c>
      <c r="L525" s="91">
        <v>10</v>
      </c>
      <c r="M525" s="96"/>
      <c r="N525" s="95"/>
      <c r="O525" s="22" t="str">
        <f t="shared" ref="O525" si="82">IF(ISERROR(FIND("群",F525))=FALSE,LEFT(F525,FIND("群",F525)),IF(ISERROR(FIND("市",F525))=FALSE,LEFT(F525,FIND("市",F525)),IF(ISERROR(FIND("町",F525))=FALSE,LEFT(F525,FIND("町",F525)),IF(ISERROR(FIND("村",F525))=FALSE,LEFT(F525,FIND("村",F525))))))</f>
        <v>箕面市</v>
      </c>
      <c r="P525" s="22">
        <f>COUNTIF($O$4:O525,"箕面市")</f>
        <v>36</v>
      </c>
    </row>
    <row r="526" spans="1:16" ht="30" customHeight="1" x14ac:dyDescent="0.2">
      <c r="A526" s="112">
        <v>2751420619</v>
      </c>
      <c r="B526" s="87" t="s">
        <v>3243</v>
      </c>
      <c r="C526" s="88" t="s">
        <v>3246</v>
      </c>
      <c r="D526" s="88" t="s">
        <v>3247</v>
      </c>
      <c r="E526" s="88" t="s">
        <v>933</v>
      </c>
      <c r="F526" s="87" t="s">
        <v>3244</v>
      </c>
      <c r="G526" s="89" t="s">
        <v>3245</v>
      </c>
      <c r="H526" s="93"/>
      <c r="I526" s="91"/>
      <c r="J526" s="92"/>
      <c r="K526" s="93" t="s">
        <v>3166</v>
      </c>
      <c r="L526" s="91">
        <v>10</v>
      </c>
      <c r="M526" s="96"/>
      <c r="N526" s="95"/>
      <c r="O526" s="22" t="str">
        <f t="shared" ref="O526" si="83">IF(ISERROR(FIND("群",F526))=FALSE,LEFT(F526,FIND("群",F526)),IF(ISERROR(FIND("市",F526))=FALSE,LEFT(F526,FIND("市",F526)),IF(ISERROR(FIND("町",F526))=FALSE,LEFT(F526,FIND("町",F526)),IF(ISERROR(FIND("村",F526))=FALSE,LEFT(F526,FIND("村",F526))))))</f>
        <v>箕面市</v>
      </c>
      <c r="P526" s="22">
        <f>COUNTIF($O$4:O526,"箕面市")</f>
        <v>37</v>
      </c>
    </row>
    <row r="527" spans="1:16" ht="30" customHeight="1" x14ac:dyDescent="0.2">
      <c r="A527" s="99" t="s">
        <v>3309</v>
      </c>
      <c r="B527" s="87" t="s">
        <v>3306</v>
      </c>
      <c r="C527" s="88" t="s">
        <v>1906</v>
      </c>
      <c r="D527" s="88" t="s">
        <v>1907</v>
      </c>
      <c r="E527" s="88" t="s">
        <v>506</v>
      </c>
      <c r="F527" s="87" t="s">
        <v>3307</v>
      </c>
      <c r="G527" s="89" t="s">
        <v>3308</v>
      </c>
      <c r="H527" s="93" t="s">
        <v>3166</v>
      </c>
      <c r="I527" s="91">
        <v>10</v>
      </c>
      <c r="J527" s="92"/>
      <c r="K527" s="93" t="s">
        <v>3166</v>
      </c>
      <c r="L527" s="91">
        <v>10</v>
      </c>
      <c r="M527" s="96"/>
      <c r="N527" s="95"/>
      <c r="O527" s="22" t="str">
        <f t="shared" ref="O527" si="84">IF(ISERROR(FIND("群",F527))=FALSE,LEFT(F527,FIND("群",F527)),IF(ISERROR(FIND("市",F527))=FALSE,LEFT(F527,FIND("市",F527)),IF(ISERROR(FIND("町",F527))=FALSE,LEFT(F527,FIND("町",F527)),IF(ISERROR(FIND("村",F527))=FALSE,LEFT(F527,FIND("村",F527))))))</f>
        <v>箕面市</v>
      </c>
      <c r="P527" s="22">
        <f>COUNTIF($O$4:O527,"箕面市")</f>
        <v>38</v>
      </c>
    </row>
    <row r="528" spans="1:16" ht="30" customHeight="1" x14ac:dyDescent="0.2">
      <c r="A528" s="112">
        <v>2751420635</v>
      </c>
      <c r="B528" s="87" t="s">
        <v>3385</v>
      </c>
      <c r="C528" s="88" t="s">
        <v>3401</v>
      </c>
      <c r="D528" s="88" t="s">
        <v>3402</v>
      </c>
      <c r="E528" s="88" t="s">
        <v>1636</v>
      </c>
      <c r="F528" s="87" t="s">
        <v>3386</v>
      </c>
      <c r="G528" s="89" t="s">
        <v>3387</v>
      </c>
      <c r="H528" s="93"/>
      <c r="I528" s="91"/>
      <c r="J528" s="92"/>
      <c r="K528" s="93" t="s">
        <v>3166</v>
      </c>
      <c r="L528" s="91">
        <v>10</v>
      </c>
      <c r="M528" s="96"/>
      <c r="N528" s="95"/>
      <c r="O528" s="22" t="str">
        <f t="shared" ref="O528" si="85">IF(ISERROR(FIND("群",F528))=FALSE,LEFT(F528,FIND("群",F528)),IF(ISERROR(FIND("市",F528))=FALSE,LEFT(F528,FIND("市",F528)),IF(ISERROR(FIND("町",F528))=FALSE,LEFT(F528,FIND("町",F528)),IF(ISERROR(FIND("村",F528))=FALSE,LEFT(F528,FIND("村",F528))))))</f>
        <v>箕面市</v>
      </c>
      <c r="P528" s="22">
        <f>COUNTIF($O$4:O528,"箕面市")</f>
        <v>39</v>
      </c>
    </row>
    <row r="529" spans="1:19" ht="30" customHeight="1" x14ac:dyDescent="0.2">
      <c r="A529" s="112" t="s">
        <v>3483</v>
      </c>
      <c r="B529" s="87" t="s">
        <v>3484</v>
      </c>
      <c r="C529" s="88" t="s">
        <v>2813</v>
      </c>
      <c r="D529" s="88" t="s">
        <v>2814</v>
      </c>
      <c r="E529" s="88" t="s">
        <v>439</v>
      </c>
      <c r="F529" s="87" t="s">
        <v>3485</v>
      </c>
      <c r="G529" s="89" t="s">
        <v>605</v>
      </c>
      <c r="H529" s="93" t="s">
        <v>3166</v>
      </c>
      <c r="I529" s="91">
        <v>10</v>
      </c>
      <c r="J529" s="92"/>
      <c r="K529" s="93"/>
      <c r="L529" s="91"/>
      <c r="M529" s="96"/>
      <c r="N529" s="95"/>
      <c r="O529" s="22" t="str">
        <f t="shared" ref="O529:O531" si="86">IF(ISERROR(FIND("群",F529))=FALSE,LEFT(F529,FIND("群",F529)),IF(ISERROR(FIND("市",F529))=FALSE,LEFT(F529,FIND("市",F529)),IF(ISERROR(FIND("町",F529))=FALSE,LEFT(F529,FIND("町",F529)),IF(ISERROR(FIND("村",F529))=FALSE,LEFT(F529,FIND("村",F529))))))</f>
        <v>箕面市</v>
      </c>
      <c r="P529" s="22">
        <f>COUNTIF($O$4:O529,"箕面市")</f>
        <v>40</v>
      </c>
      <c r="Q529" s="72"/>
      <c r="R529" s="72"/>
      <c r="S529" s="72"/>
    </row>
    <row r="530" spans="1:19" ht="30" customHeight="1" x14ac:dyDescent="0.2">
      <c r="A530" s="112" t="s">
        <v>3486</v>
      </c>
      <c r="B530" s="87" t="s">
        <v>3487</v>
      </c>
      <c r="C530" s="88" t="s">
        <v>2578</v>
      </c>
      <c r="D530" s="88" t="s">
        <v>2579</v>
      </c>
      <c r="E530" s="88" t="s">
        <v>356</v>
      </c>
      <c r="F530" s="87" t="s">
        <v>3488</v>
      </c>
      <c r="G530" s="89" t="s">
        <v>605</v>
      </c>
      <c r="H530" s="93" t="s">
        <v>3166</v>
      </c>
      <c r="I530" s="91">
        <v>10</v>
      </c>
      <c r="J530" s="92"/>
      <c r="K530" s="93"/>
      <c r="L530" s="91"/>
      <c r="M530" s="96"/>
      <c r="N530" s="95"/>
      <c r="O530" s="22" t="str">
        <f t="shared" si="86"/>
        <v>箕面市</v>
      </c>
      <c r="P530" s="22">
        <f>COUNTIF($O$4:O530,"箕面市")</f>
        <v>41</v>
      </c>
      <c r="Q530" s="72"/>
      <c r="R530" s="72"/>
      <c r="S530" s="72"/>
    </row>
    <row r="531" spans="1:19" ht="30" customHeight="1" x14ac:dyDescent="0.2">
      <c r="A531" s="112" t="s">
        <v>3811</v>
      </c>
      <c r="B531" s="87" t="s">
        <v>3812</v>
      </c>
      <c r="C531" s="88" t="s">
        <v>3813</v>
      </c>
      <c r="D531" s="88" t="s">
        <v>3814</v>
      </c>
      <c r="E531" s="88" t="s">
        <v>506</v>
      </c>
      <c r="F531" s="87" t="s">
        <v>3815</v>
      </c>
      <c r="G531" s="89" t="s">
        <v>2484</v>
      </c>
      <c r="H531" s="93" t="s">
        <v>3166</v>
      </c>
      <c r="I531" s="91">
        <v>5</v>
      </c>
      <c r="J531" s="92"/>
      <c r="K531" s="93" t="s">
        <v>3166</v>
      </c>
      <c r="L531" s="91">
        <v>5</v>
      </c>
      <c r="M531" s="96" t="s">
        <v>3166</v>
      </c>
      <c r="N531" s="95"/>
      <c r="O531" s="22" t="str">
        <f t="shared" si="86"/>
        <v>箕面市</v>
      </c>
      <c r="P531" s="22">
        <f>COUNTIF($O$4:O531,"箕面市")</f>
        <v>42</v>
      </c>
      <c r="Q531" s="72"/>
      <c r="R531" s="72"/>
      <c r="S531" s="72"/>
    </row>
    <row r="532" spans="1:19" s="72" customFormat="1" ht="30" customHeight="1" x14ac:dyDescent="0.2">
      <c r="A532" s="112" t="s">
        <v>3948</v>
      </c>
      <c r="B532" s="87" t="s">
        <v>3949</v>
      </c>
      <c r="C532" s="88" t="s">
        <v>3950</v>
      </c>
      <c r="D532" s="88"/>
      <c r="E532" s="88" t="s">
        <v>506</v>
      </c>
      <c r="F532" s="87" t="s">
        <v>3951</v>
      </c>
      <c r="G532" s="89" t="s">
        <v>3952</v>
      </c>
      <c r="H532" s="93"/>
      <c r="I532" s="91"/>
      <c r="J532" s="92"/>
      <c r="K532" s="93" t="s">
        <v>3169</v>
      </c>
      <c r="L532" s="91">
        <v>10</v>
      </c>
      <c r="M532" s="96"/>
      <c r="N532" s="95"/>
      <c r="O532" s="22" t="s">
        <v>3947</v>
      </c>
      <c r="P532" s="22">
        <f>COUNTIF($O$4:O532,"箕面市")</f>
        <v>43</v>
      </c>
    </row>
    <row r="533" spans="1:19" s="72" customFormat="1" ht="30" customHeight="1" x14ac:dyDescent="0.2">
      <c r="A533" s="112" t="s">
        <v>4014</v>
      </c>
      <c r="B533" s="87" t="s">
        <v>4013</v>
      </c>
      <c r="C533" s="88" t="s">
        <v>438</v>
      </c>
      <c r="D533" s="88" t="s">
        <v>440</v>
      </c>
      <c r="E533" s="88" t="s">
        <v>506</v>
      </c>
      <c r="F533" s="87" t="s">
        <v>4012</v>
      </c>
      <c r="G533" s="89" t="s">
        <v>428</v>
      </c>
      <c r="H533" s="93" t="s">
        <v>176</v>
      </c>
      <c r="I533" s="91">
        <v>5</v>
      </c>
      <c r="J533" s="92"/>
      <c r="K533" s="93" t="s">
        <v>176</v>
      </c>
      <c r="L533" s="91">
        <v>5</v>
      </c>
      <c r="M533" s="96"/>
      <c r="N533" s="95"/>
      <c r="O533" s="22" t="s">
        <v>3947</v>
      </c>
      <c r="P533" s="22">
        <f>COUNTIF($O$4:O533,"箕面市")</f>
        <v>44</v>
      </c>
    </row>
    <row r="534" spans="1:19" s="72" customFormat="1" ht="30" customHeight="1" x14ac:dyDescent="0.2">
      <c r="A534" s="112">
        <v>2751420700</v>
      </c>
      <c r="B534" s="87" t="s">
        <v>4100</v>
      </c>
      <c r="C534" s="88" t="s">
        <v>4103</v>
      </c>
      <c r="D534" s="88" t="s">
        <v>4104</v>
      </c>
      <c r="E534" s="88" t="s">
        <v>4105</v>
      </c>
      <c r="F534" s="87" t="s">
        <v>4101</v>
      </c>
      <c r="G534" s="89" t="s">
        <v>4102</v>
      </c>
      <c r="H534" s="93"/>
      <c r="I534" s="91"/>
      <c r="J534" s="92"/>
      <c r="K534" s="93" t="s">
        <v>3169</v>
      </c>
      <c r="L534" s="91">
        <v>10</v>
      </c>
      <c r="M534" s="96"/>
      <c r="N534" s="95"/>
      <c r="O534" s="22" t="s">
        <v>3947</v>
      </c>
      <c r="P534" s="22">
        <f>COUNTIF($O$4:O534,"箕面市")</f>
        <v>45</v>
      </c>
    </row>
    <row r="535" spans="1:19" s="72" customFormat="1" ht="30" customHeight="1" x14ac:dyDescent="0.2">
      <c r="A535" s="112" t="s">
        <v>4092</v>
      </c>
      <c r="B535" s="87" t="s">
        <v>4091</v>
      </c>
      <c r="C535" s="88" t="s">
        <v>2489</v>
      </c>
      <c r="D535" s="88" t="s">
        <v>2490</v>
      </c>
      <c r="E535" s="88" t="s">
        <v>1850</v>
      </c>
      <c r="F535" s="87" t="s">
        <v>2485</v>
      </c>
      <c r="G535" s="89" t="s">
        <v>1180</v>
      </c>
      <c r="H535" s="93" t="s">
        <v>3166</v>
      </c>
      <c r="I535" s="91">
        <v>10</v>
      </c>
      <c r="J535" s="92"/>
      <c r="K535" s="93" t="s">
        <v>3166</v>
      </c>
      <c r="L535" s="91">
        <v>10</v>
      </c>
      <c r="M535" s="96"/>
      <c r="N535" s="95"/>
      <c r="O535" s="22" t="s">
        <v>3947</v>
      </c>
      <c r="P535" s="22">
        <f>COUNTIF($O$4:O535,"箕面市")</f>
        <v>46</v>
      </c>
    </row>
    <row r="536" spans="1:19" s="72" customFormat="1" ht="30" customHeight="1" x14ac:dyDescent="0.2">
      <c r="A536" s="112" t="s">
        <v>4197</v>
      </c>
      <c r="B536" s="87" t="s">
        <v>4195</v>
      </c>
      <c r="C536" s="88" t="s">
        <v>4199</v>
      </c>
      <c r="D536" s="88" t="s">
        <v>4199</v>
      </c>
      <c r="E536" s="88" t="s">
        <v>506</v>
      </c>
      <c r="F536" s="87" t="s">
        <v>4196</v>
      </c>
      <c r="G536" s="89" t="s">
        <v>4198</v>
      </c>
      <c r="H536" s="93"/>
      <c r="I536" s="91"/>
      <c r="J536" s="92"/>
      <c r="K536" s="93" t="s">
        <v>3166</v>
      </c>
      <c r="L536" s="91">
        <v>10</v>
      </c>
      <c r="M536" s="96"/>
      <c r="N536" s="95"/>
      <c r="O536" s="22" t="s">
        <v>3947</v>
      </c>
      <c r="P536" s="22">
        <f>COUNTIF($O$4:O536,"箕面市")</f>
        <v>47</v>
      </c>
    </row>
    <row r="537" spans="1:19" s="72" customFormat="1" ht="30" customHeight="1" x14ac:dyDescent="0.2">
      <c r="A537" s="112" t="s">
        <v>4202</v>
      </c>
      <c r="B537" s="87" t="s">
        <v>4200</v>
      </c>
      <c r="C537" s="88" t="s">
        <v>3630</v>
      </c>
      <c r="D537" s="88" t="s">
        <v>4203</v>
      </c>
      <c r="E537" s="88" t="s">
        <v>1773</v>
      </c>
      <c r="F537" s="87" t="s">
        <v>4201</v>
      </c>
      <c r="G537" s="89" t="s">
        <v>2907</v>
      </c>
      <c r="H537" s="93"/>
      <c r="I537" s="91"/>
      <c r="J537" s="92"/>
      <c r="K537" s="93" t="s">
        <v>176</v>
      </c>
      <c r="L537" s="91">
        <v>5</v>
      </c>
      <c r="M537" s="96"/>
      <c r="N537" s="95"/>
      <c r="O537" s="22" t="s">
        <v>3947</v>
      </c>
      <c r="P537" s="22">
        <f>COUNTIF($O$4:O537,"箕面市")</f>
        <v>48</v>
      </c>
    </row>
    <row r="538" spans="1:19" s="72" customFormat="1" ht="30" customHeight="1" x14ac:dyDescent="0.2">
      <c r="A538" s="112" t="s">
        <v>4541</v>
      </c>
      <c r="B538" s="87" t="s">
        <v>4538</v>
      </c>
      <c r="C538" s="88" t="s">
        <v>4543</v>
      </c>
      <c r="D538" s="88" t="s">
        <v>4544</v>
      </c>
      <c r="E538" s="88" t="s">
        <v>4542</v>
      </c>
      <c r="F538" s="87" t="s">
        <v>4540</v>
      </c>
      <c r="G538" s="89" t="s">
        <v>4539</v>
      </c>
      <c r="H538" s="93" t="s">
        <v>176</v>
      </c>
      <c r="I538" s="91">
        <v>5</v>
      </c>
      <c r="J538" s="92"/>
      <c r="K538" s="93" t="s">
        <v>176</v>
      </c>
      <c r="L538" s="91">
        <v>5</v>
      </c>
      <c r="M538" s="96"/>
      <c r="N538" s="95"/>
      <c r="O538" s="22" t="s">
        <v>18</v>
      </c>
      <c r="P538" s="22">
        <f>COUNTIF($O$4:O538,"箕面市")</f>
        <v>49</v>
      </c>
    </row>
    <row r="539" spans="1:19" s="72" customFormat="1" ht="30" customHeight="1" x14ac:dyDescent="0.2">
      <c r="A539" s="112">
        <v>2751420767</v>
      </c>
      <c r="B539" s="87" t="s">
        <v>4664</v>
      </c>
      <c r="C539" s="88" t="s">
        <v>4666</v>
      </c>
      <c r="D539" s="88"/>
      <c r="E539" s="88" t="s">
        <v>138</v>
      </c>
      <c r="F539" s="87" t="s">
        <v>4665</v>
      </c>
      <c r="G539" s="89" t="s">
        <v>3276</v>
      </c>
      <c r="H539" s="93" t="s">
        <v>176</v>
      </c>
      <c r="I539" s="91">
        <v>5</v>
      </c>
      <c r="J539" s="92"/>
      <c r="K539" s="93" t="s">
        <v>176</v>
      </c>
      <c r="L539" s="91">
        <v>5</v>
      </c>
      <c r="M539" s="96"/>
      <c r="N539" s="95"/>
      <c r="O539" s="22" t="s">
        <v>18</v>
      </c>
      <c r="P539" s="22">
        <f>COUNTIF($O$4:O539,"箕面市")</f>
        <v>50</v>
      </c>
    </row>
    <row r="540" spans="1:19" s="72" customFormat="1" ht="30" customHeight="1" x14ac:dyDescent="0.2">
      <c r="A540" s="112">
        <v>2751420775</v>
      </c>
      <c r="B540" s="87" t="s">
        <v>4764</v>
      </c>
      <c r="C540" s="88" t="s">
        <v>4767</v>
      </c>
      <c r="D540" s="88" t="s">
        <v>4752</v>
      </c>
      <c r="E540" s="88" t="s">
        <v>4768</v>
      </c>
      <c r="F540" s="87" t="s">
        <v>4765</v>
      </c>
      <c r="G540" s="89" t="s">
        <v>4766</v>
      </c>
      <c r="H540" s="93"/>
      <c r="I540" s="91"/>
      <c r="J540" s="92"/>
      <c r="K540" s="93" t="s">
        <v>3166</v>
      </c>
      <c r="L540" s="91">
        <v>10</v>
      </c>
      <c r="M540" s="96"/>
      <c r="N540" s="95"/>
      <c r="O540" s="22" t="s">
        <v>18</v>
      </c>
      <c r="P540" s="22">
        <f>COUNTIF($O$4:O540,"箕面市")</f>
        <v>51</v>
      </c>
    </row>
    <row r="541" spans="1:19" ht="30" customHeight="1" x14ac:dyDescent="0.2">
      <c r="A541" s="112">
        <v>2754620025</v>
      </c>
      <c r="B541" s="87" t="s">
        <v>197</v>
      </c>
      <c r="C541" s="88" t="s">
        <v>44</v>
      </c>
      <c r="D541" s="88" t="s">
        <v>45</v>
      </c>
      <c r="E541" s="88" t="s">
        <v>2752</v>
      </c>
      <c r="F541" s="87" t="s">
        <v>3694</v>
      </c>
      <c r="G541" s="89" t="s">
        <v>159</v>
      </c>
      <c r="H541" s="93" t="s">
        <v>3166</v>
      </c>
      <c r="I541" s="91">
        <v>10</v>
      </c>
      <c r="J541" s="92"/>
      <c r="K541" s="93" t="s">
        <v>3166</v>
      </c>
      <c r="L541" s="91">
        <v>10</v>
      </c>
      <c r="M541" s="96" t="s">
        <v>3166</v>
      </c>
      <c r="N541" s="95"/>
      <c r="O541" s="22" t="str">
        <f t="shared" si="72"/>
        <v>柏原市</v>
      </c>
      <c r="P541" s="22">
        <f>COUNTIF($O$4:O541,"柏原市")</f>
        <v>1</v>
      </c>
      <c r="Q541" s="72"/>
      <c r="R541" s="72"/>
      <c r="S541" s="72"/>
    </row>
    <row r="542" spans="1:19" ht="30" customHeight="1" x14ac:dyDescent="0.2">
      <c r="A542" s="99">
        <v>2754620041</v>
      </c>
      <c r="B542" s="87" t="s">
        <v>297</v>
      </c>
      <c r="C542" s="88" t="s">
        <v>306</v>
      </c>
      <c r="D542" s="88" t="s">
        <v>320</v>
      </c>
      <c r="E542" s="88" t="s">
        <v>305</v>
      </c>
      <c r="F542" s="102" t="s">
        <v>308</v>
      </c>
      <c r="G542" s="89" t="s">
        <v>304</v>
      </c>
      <c r="H542" s="93"/>
      <c r="I542" s="91"/>
      <c r="J542" s="92"/>
      <c r="K542" s="93" t="s">
        <v>3166</v>
      </c>
      <c r="L542" s="91">
        <v>10</v>
      </c>
      <c r="M542" s="96"/>
      <c r="N542" s="95"/>
      <c r="O542" s="22" t="str">
        <f t="shared" si="72"/>
        <v>柏原市</v>
      </c>
      <c r="P542" s="22">
        <f>COUNTIF($O$4:O542,"柏原市")</f>
        <v>2</v>
      </c>
      <c r="Q542" s="72"/>
      <c r="R542" s="72"/>
      <c r="S542" s="72"/>
    </row>
    <row r="543" spans="1:19" ht="30" customHeight="1" x14ac:dyDescent="0.2">
      <c r="A543" s="99">
        <v>2754620058</v>
      </c>
      <c r="B543" s="87" t="s">
        <v>410</v>
      </c>
      <c r="C543" s="88" t="s">
        <v>419</v>
      </c>
      <c r="D543" s="88" t="s">
        <v>948</v>
      </c>
      <c r="E543" s="88" t="s">
        <v>420</v>
      </c>
      <c r="F543" s="113" t="s">
        <v>413</v>
      </c>
      <c r="G543" s="89" t="s">
        <v>412</v>
      </c>
      <c r="H543" s="93" t="s">
        <v>3166</v>
      </c>
      <c r="I543" s="91">
        <v>10</v>
      </c>
      <c r="J543" s="92"/>
      <c r="K543" s="93" t="s">
        <v>3166</v>
      </c>
      <c r="L543" s="91">
        <v>10</v>
      </c>
      <c r="M543" s="96"/>
      <c r="N543" s="95"/>
      <c r="O543" s="22" t="str">
        <f t="shared" si="72"/>
        <v>柏原市</v>
      </c>
      <c r="P543" s="22">
        <f>COUNTIF($O$4:O543,"柏原市")</f>
        <v>3</v>
      </c>
    </row>
    <row r="544" spans="1:19" ht="30" customHeight="1" x14ac:dyDescent="0.2">
      <c r="A544" s="99">
        <v>2754620066</v>
      </c>
      <c r="B544" s="87" t="s">
        <v>321</v>
      </c>
      <c r="C544" s="88" t="s">
        <v>310</v>
      </c>
      <c r="D544" s="88" t="s">
        <v>310</v>
      </c>
      <c r="E544" s="88" t="s">
        <v>309</v>
      </c>
      <c r="F544" s="102" t="s">
        <v>307</v>
      </c>
      <c r="G544" s="89" t="s">
        <v>227</v>
      </c>
      <c r="H544" s="93" t="s">
        <v>3166</v>
      </c>
      <c r="I544" s="91">
        <v>10</v>
      </c>
      <c r="J544" s="92"/>
      <c r="K544" s="93" t="s">
        <v>3166</v>
      </c>
      <c r="L544" s="91">
        <v>10</v>
      </c>
      <c r="M544" s="96"/>
      <c r="N544" s="95"/>
      <c r="O544" s="22" t="str">
        <f t="shared" si="72"/>
        <v>柏原市</v>
      </c>
      <c r="P544" s="22">
        <f>COUNTIF($O$4:O544,"柏原市")</f>
        <v>4</v>
      </c>
    </row>
    <row r="545" spans="1:18" ht="30" customHeight="1" x14ac:dyDescent="0.2">
      <c r="A545" s="99">
        <v>2754620082</v>
      </c>
      <c r="B545" s="87" t="s">
        <v>471</v>
      </c>
      <c r="C545" s="88" t="s">
        <v>1254</v>
      </c>
      <c r="D545" s="88" t="s">
        <v>1787</v>
      </c>
      <c r="E545" s="88" t="s">
        <v>487</v>
      </c>
      <c r="F545" s="102" t="s">
        <v>481</v>
      </c>
      <c r="G545" s="89" t="s">
        <v>475</v>
      </c>
      <c r="H545" s="93" t="s">
        <v>3166</v>
      </c>
      <c r="I545" s="91">
        <v>10</v>
      </c>
      <c r="J545" s="92"/>
      <c r="K545" s="93" t="s">
        <v>3166</v>
      </c>
      <c r="L545" s="91">
        <v>10</v>
      </c>
      <c r="M545" s="96"/>
      <c r="N545" s="95"/>
      <c r="O545" s="22" t="str">
        <f t="shared" ref="O545:O631" si="87">IF(ISERROR(FIND("群",F545))=FALSE,LEFT(F545,FIND("群",F545)),IF(ISERROR(FIND("市",F545))=FALSE,LEFT(F545,FIND("市",F545)),IF(ISERROR(FIND("町",F545))=FALSE,LEFT(F545,FIND("町",F545)),IF(ISERROR(FIND("村",F545))=FALSE,LEFT(F545,FIND("村",F545))))))</f>
        <v>柏原市</v>
      </c>
      <c r="P545" s="22">
        <f>COUNTIF($O$4:O545,"柏原市")</f>
        <v>5</v>
      </c>
    </row>
    <row r="546" spans="1:18" ht="30" customHeight="1" x14ac:dyDescent="0.2">
      <c r="A546" s="99">
        <v>2754620132</v>
      </c>
      <c r="B546" s="87" t="s">
        <v>874</v>
      </c>
      <c r="C546" s="88" t="s">
        <v>869</v>
      </c>
      <c r="D546" s="88" t="s">
        <v>868</v>
      </c>
      <c r="E546" s="88" t="s">
        <v>870</v>
      </c>
      <c r="F546" s="87" t="s">
        <v>864</v>
      </c>
      <c r="G546" s="89" t="s">
        <v>865</v>
      </c>
      <c r="H546" s="93"/>
      <c r="I546" s="91"/>
      <c r="J546" s="92"/>
      <c r="K546" s="93" t="s">
        <v>3166</v>
      </c>
      <c r="L546" s="91">
        <v>10</v>
      </c>
      <c r="M546" s="96"/>
      <c r="N546" s="95"/>
      <c r="O546" s="22" t="str">
        <f t="shared" si="87"/>
        <v>柏原市</v>
      </c>
      <c r="P546" s="22">
        <f>COUNTIF($O$4:O546,"柏原市")</f>
        <v>6</v>
      </c>
      <c r="Q546" s="72"/>
      <c r="R546" s="72"/>
    </row>
    <row r="547" spans="1:18" s="72" customFormat="1" ht="30" customHeight="1" x14ac:dyDescent="0.2">
      <c r="A547" s="99">
        <v>2754620140</v>
      </c>
      <c r="B547" s="87" t="s">
        <v>3094</v>
      </c>
      <c r="C547" s="88" t="s">
        <v>1030</v>
      </c>
      <c r="D547" s="88" t="s">
        <v>1031</v>
      </c>
      <c r="E547" s="88" t="s">
        <v>1032</v>
      </c>
      <c r="F547" s="87" t="s">
        <v>1029</v>
      </c>
      <c r="G547" s="89" t="s">
        <v>813</v>
      </c>
      <c r="H547" s="93" t="s">
        <v>3069</v>
      </c>
      <c r="I547" s="91">
        <v>7</v>
      </c>
      <c r="J547" s="92"/>
      <c r="K547" s="93" t="s">
        <v>142</v>
      </c>
      <c r="L547" s="91">
        <v>7</v>
      </c>
      <c r="M547" s="96"/>
      <c r="N547" s="95"/>
      <c r="O547" s="22" t="str">
        <f t="shared" si="87"/>
        <v>柏原市</v>
      </c>
      <c r="P547" s="22">
        <f>COUNTIF($O$4:O547,"柏原市")</f>
        <v>7</v>
      </c>
    </row>
    <row r="548" spans="1:18" ht="30" customHeight="1" x14ac:dyDescent="0.2">
      <c r="A548" s="99">
        <v>2754620165</v>
      </c>
      <c r="B548" s="87" t="s">
        <v>1256</v>
      </c>
      <c r="C548" s="88" t="s">
        <v>1262</v>
      </c>
      <c r="D548" s="88" t="s">
        <v>1263</v>
      </c>
      <c r="E548" s="88" t="s">
        <v>1264</v>
      </c>
      <c r="F548" s="87" t="s">
        <v>1265</v>
      </c>
      <c r="G548" s="89" t="s">
        <v>1257</v>
      </c>
      <c r="H548" s="93"/>
      <c r="I548" s="91"/>
      <c r="J548" s="92"/>
      <c r="K548" s="93" t="s">
        <v>3166</v>
      </c>
      <c r="L548" s="91">
        <v>10</v>
      </c>
      <c r="M548" s="96"/>
      <c r="N548" s="95"/>
      <c r="O548" s="22" t="str">
        <f t="shared" si="87"/>
        <v>柏原市</v>
      </c>
      <c r="P548" s="22">
        <f>COUNTIF($O$4:O548,"柏原市")</f>
        <v>8</v>
      </c>
      <c r="Q548" s="72"/>
      <c r="R548" s="72"/>
    </row>
    <row r="549" spans="1:18" ht="30" customHeight="1" x14ac:dyDescent="0.2">
      <c r="A549" s="99">
        <v>2754620173</v>
      </c>
      <c r="B549" s="87" t="s">
        <v>1498</v>
      </c>
      <c r="C549" s="88" t="s">
        <v>1500</v>
      </c>
      <c r="D549" s="88" t="s">
        <v>1499</v>
      </c>
      <c r="E549" s="88" t="s">
        <v>1501</v>
      </c>
      <c r="F549" s="87" t="s">
        <v>1502</v>
      </c>
      <c r="G549" s="89" t="s">
        <v>1497</v>
      </c>
      <c r="H549" s="93" t="s">
        <v>3166</v>
      </c>
      <c r="I549" s="91">
        <v>10</v>
      </c>
      <c r="J549" s="92"/>
      <c r="K549" s="93" t="s">
        <v>3166</v>
      </c>
      <c r="L549" s="91">
        <v>10</v>
      </c>
      <c r="M549" s="96"/>
      <c r="N549" s="95"/>
      <c r="O549" s="22" t="str">
        <f t="shared" si="87"/>
        <v>柏原市</v>
      </c>
      <c r="P549" s="22">
        <f>COUNTIF($O$4:O549,"柏原市")</f>
        <v>9</v>
      </c>
      <c r="Q549" s="72"/>
      <c r="R549" s="72"/>
    </row>
    <row r="550" spans="1:18" ht="30" customHeight="1" x14ac:dyDescent="0.2">
      <c r="A550" s="99">
        <v>2754620181</v>
      </c>
      <c r="B550" s="87" t="s">
        <v>1671</v>
      </c>
      <c r="C550" s="88" t="s">
        <v>1786</v>
      </c>
      <c r="D550" s="88" t="s">
        <v>1786</v>
      </c>
      <c r="E550" s="88" t="s">
        <v>2752</v>
      </c>
      <c r="F550" s="87" t="s">
        <v>3697</v>
      </c>
      <c r="G550" s="89" t="s">
        <v>1639</v>
      </c>
      <c r="H550" s="93" t="s">
        <v>1528</v>
      </c>
      <c r="I550" s="91">
        <v>5</v>
      </c>
      <c r="J550" s="92"/>
      <c r="K550" s="93" t="s">
        <v>1644</v>
      </c>
      <c r="L550" s="91">
        <v>5</v>
      </c>
      <c r="M550" s="96"/>
      <c r="N550" s="95"/>
      <c r="O550" s="22" t="str">
        <f t="shared" si="87"/>
        <v>柏原市</v>
      </c>
      <c r="P550" s="22">
        <f>COUNTIF($O$4:O550,"柏原市")</f>
        <v>10</v>
      </c>
      <c r="Q550" s="72"/>
      <c r="R550" s="72"/>
    </row>
    <row r="551" spans="1:18" ht="30" customHeight="1" x14ac:dyDescent="0.2">
      <c r="A551" s="99">
        <v>2754620207</v>
      </c>
      <c r="B551" s="87" t="s">
        <v>2562</v>
      </c>
      <c r="C551" s="88" t="s">
        <v>2571</v>
      </c>
      <c r="D551" s="88" t="s">
        <v>2572</v>
      </c>
      <c r="E551" s="88" t="s">
        <v>2573</v>
      </c>
      <c r="F551" s="87" t="s">
        <v>2574</v>
      </c>
      <c r="G551" s="89" t="s">
        <v>2568</v>
      </c>
      <c r="H551" s="93" t="s">
        <v>3166</v>
      </c>
      <c r="I551" s="91">
        <v>10</v>
      </c>
      <c r="J551" s="92"/>
      <c r="K551" s="93" t="s">
        <v>3166</v>
      </c>
      <c r="L551" s="91">
        <v>10</v>
      </c>
      <c r="M551" s="96"/>
      <c r="N551" s="95"/>
      <c r="O551" s="22" t="str">
        <f t="shared" si="87"/>
        <v>柏原市</v>
      </c>
      <c r="P551" s="22">
        <f>COUNTIF($O$4:O551,"柏原市")</f>
        <v>11</v>
      </c>
      <c r="Q551" s="72"/>
      <c r="R551" s="72"/>
    </row>
    <row r="552" spans="1:18" ht="30" customHeight="1" x14ac:dyDescent="0.2">
      <c r="A552" s="99" t="s">
        <v>4272</v>
      </c>
      <c r="B552" s="87" t="s">
        <v>4269</v>
      </c>
      <c r="C552" s="88" t="s">
        <v>4273</v>
      </c>
      <c r="D552" s="88" t="s">
        <v>4274</v>
      </c>
      <c r="E552" s="88" t="s">
        <v>1501</v>
      </c>
      <c r="F552" s="87" t="s">
        <v>4271</v>
      </c>
      <c r="G552" s="89" t="s">
        <v>4270</v>
      </c>
      <c r="H552" s="93" t="s">
        <v>3166</v>
      </c>
      <c r="I552" s="91">
        <v>10</v>
      </c>
      <c r="J552" s="92"/>
      <c r="K552" s="93" t="s">
        <v>3166</v>
      </c>
      <c r="L552" s="91">
        <v>10</v>
      </c>
      <c r="M552" s="96"/>
      <c r="N552" s="95"/>
      <c r="O552" s="22" t="str">
        <f t="shared" si="87"/>
        <v>柏原市</v>
      </c>
      <c r="P552" s="22">
        <f>COUNTIF($O$4:O552,"柏原市")</f>
        <v>12</v>
      </c>
      <c r="Q552" s="72"/>
      <c r="R552" s="72"/>
    </row>
    <row r="553" spans="1:18" ht="30" customHeight="1" x14ac:dyDescent="0.2">
      <c r="A553" s="99" t="s">
        <v>4440</v>
      </c>
      <c r="B553" s="87" t="s">
        <v>4441</v>
      </c>
      <c r="C553" s="88" t="s">
        <v>4444</v>
      </c>
      <c r="D553" s="88" t="s">
        <v>4445</v>
      </c>
      <c r="E553" s="88" t="s">
        <v>4446</v>
      </c>
      <c r="F553" s="87" t="s">
        <v>4443</v>
      </c>
      <c r="G553" s="89" t="s">
        <v>4442</v>
      </c>
      <c r="H553" s="93" t="s">
        <v>3166</v>
      </c>
      <c r="I553" s="91">
        <v>10</v>
      </c>
      <c r="J553" s="92"/>
      <c r="K553" s="93" t="s">
        <v>3166</v>
      </c>
      <c r="L553" s="91">
        <v>10</v>
      </c>
      <c r="M553" s="96"/>
      <c r="N553" s="95"/>
      <c r="O553" s="22" t="s">
        <v>61</v>
      </c>
      <c r="P553" s="22">
        <f>COUNTIF($O$4:O553,"柏原市")</f>
        <v>13</v>
      </c>
      <c r="Q553" s="72"/>
      <c r="R553" s="72"/>
    </row>
    <row r="554" spans="1:18" ht="30" customHeight="1" x14ac:dyDescent="0.2">
      <c r="A554" s="99" t="s">
        <v>4592</v>
      </c>
      <c r="B554" s="87" t="s">
        <v>4591</v>
      </c>
      <c r="C554" s="88" t="s">
        <v>654</v>
      </c>
      <c r="D554" s="88" t="s">
        <v>654</v>
      </c>
      <c r="E554" s="88" t="s">
        <v>655</v>
      </c>
      <c r="F554" s="87" t="s">
        <v>4590</v>
      </c>
      <c r="G554" s="89" t="s">
        <v>4589</v>
      </c>
      <c r="H554" s="93" t="s">
        <v>3166</v>
      </c>
      <c r="I554" s="91">
        <v>10</v>
      </c>
      <c r="J554" s="92"/>
      <c r="K554" s="93" t="s">
        <v>3166</v>
      </c>
      <c r="L554" s="91">
        <v>10</v>
      </c>
      <c r="M554" s="96"/>
      <c r="N554" s="95"/>
      <c r="O554" s="22" t="s">
        <v>61</v>
      </c>
      <c r="P554" s="22">
        <f>COUNTIF($O$4:O554,"柏原市")</f>
        <v>14</v>
      </c>
      <c r="Q554" s="72"/>
      <c r="R554" s="72"/>
    </row>
    <row r="555" spans="1:18" ht="30" customHeight="1" x14ac:dyDescent="0.2">
      <c r="A555" s="99">
        <v>2754620256</v>
      </c>
      <c r="B555" s="87" t="s">
        <v>4779</v>
      </c>
      <c r="C555" s="88" t="s">
        <v>4781</v>
      </c>
      <c r="D555" s="88" t="s">
        <v>4752</v>
      </c>
      <c r="E555" s="88" t="s">
        <v>4782</v>
      </c>
      <c r="F555" s="87" t="s">
        <v>4780</v>
      </c>
      <c r="G555" s="89" t="s">
        <v>2164</v>
      </c>
      <c r="H555" s="93" t="s">
        <v>3166</v>
      </c>
      <c r="I555" s="91">
        <v>10</v>
      </c>
      <c r="J555" s="92"/>
      <c r="K555" s="93"/>
      <c r="L555" s="91"/>
      <c r="M555" s="96"/>
      <c r="N555" s="95"/>
      <c r="O555" s="22" t="s">
        <v>61</v>
      </c>
      <c r="P555" s="22">
        <f>COUNTIF($O$4:O555,"柏原市")</f>
        <v>15</v>
      </c>
      <c r="Q555" s="72"/>
      <c r="R555" s="72"/>
    </row>
    <row r="556" spans="1:18" ht="30" customHeight="1" x14ac:dyDescent="0.2">
      <c r="A556" s="99">
        <v>2753820022</v>
      </c>
      <c r="B556" s="87" t="s">
        <v>83</v>
      </c>
      <c r="C556" s="88" t="s">
        <v>1577</v>
      </c>
      <c r="D556" s="88" t="s">
        <v>46</v>
      </c>
      <c r="E556" s="88" t="s">
        <v>1774</v>
      </c>
      <c r="F556" s="87" t="s">
        <v>193</v>
      </c>
      <c r="G556" s="89" t="s">
        <v>158</v>
      </c>
      <c r="H556" s="93"/>
      <c r="I556" s="91"/>
      <c r="J556" s="92"/>
      <c r="K556" s="93" t="s">
        <v>3166</v>
      </c>
      <c r="L556" s="91">
        <v>10</v>
      </c>
      <c r="M556" s="96"/>
      <c r="N556" s="95"/>
      <c r="O556" s="22" t="str">
        <f t="shared" si="87"/>
        <v>羽曳野市</v>
      </c>
      <c r="P556" s="22">
        <f>COUNTIF($O$4:O556,"羽曳野市")</f>
        <v>1</v>
      </c>
      <c r="Q556" s="72"/>
      <c r="R556" s="72"/>
    </row>
    <row r="557" spans="1:18" ht="30" customHeight="1" x14ac:dyDescent="0.2">
      <c r="A557" s="86">
        <v>2753820030</v>
      </c>
      <c r="B557" s="87" t="s">
        <v>20</v>
      </c>
      <c r="C557" s="88" t="s">
        <v>47</v>
      </c>
      <c r="D557" s="88" t="s">
        <v>48</v>
      </c>
      <c r="E557" s="88" t="s">
        <v>84</v>
      </c>
      <c r="F557" s="87" t="s">
        <v>194</v>
      </c>
      <c r="G557" s="89" t="s">
        <v>979</v>
      </c>
      <c r="H557" s="93"/>
      <c r="I557" s="91"/>
      <c r="J557" s="92"/>
      <c r="K557" s="93" t="s">
        <v>3166</v>
      </c>
      <c r="L557" s="91">
        <v>10</v>
      </c>
      <c r="M557" s="96"/>
      <c r="N557" s="95"/>
      <c r="O557" s="22" t="str">
        <f t="shared" si="87"/>
        <v>羽曳野市</v>
      </c>
      <c r="P557" s="22">
        <f>COUNTIF($O$4:O557,"羽曳野市")</f>
        <v>2</v>
      </c>
      <c r="Q557" s="72"/>
      <c r="R557" s="72"/>
    </row>
    <row r="558" spans="1:18" ht="30" customHeight="1" x14ac:dyDescent="0.2">
      <c r="A558" s="86">
        <v>2753820089</v>
      </c>
      <c r="B558" s="87" t="s">
        <v>535</v>
      </c>
      <c r="C558" s="88" t="s">
        <v>536</v>
      </c>
      <c r="D558" s="88" t="s">
        <v>536</v>
      </c>
      <c r="E558" s="88" t="s">
        <v>537</v>
      </c>
      <c r="F558" s="87" t="s">
        <v>539</v>
      </c>
      <c r="G558" s="98" t="s">
        <v>538</v>
      </c>
      <c r="H558" s="93" t="s">
        <v>3166</v>
      </c>
      <c r="I558" s="91">
        <v>10</v>
      </c>
      <c r="J558" s="92"/>
      <c r="K558" s="93" t="s">
        <v>3166</v>
      </c>
      <c r="L558" s="91">
        <v>10</v>
      </c>
      <c r="M558" s="96"/>
      <c r="N558" s="95"/>
      <c r="O558" s="22" t="str">
        <f t="shared" si="87"/>
        <v>羽曳野市</v>
      </c>
      <c r="P558" s="22">
        <f>COUNTIF($O$4:O558,"羽曳野市")</f>
        <v>3</v>
      </c>
      <c r="Q558" s="72"/>
      <c r="R558" s="72"/>
    </row>
    <row r="559" spans="1:18" ht="30" customHeight="1" x14ac:dyDescent="0.2">
      <c r="A559" s="86">
        <v>2753820105</v>
      </c>
      <c r="B559" s="87" t="s">
        <v>571</v>
      </c>
      <c r="C559" s="88" t="s">
        <v>584</v>
      </c>
      <c r="D559" s="88" t="s">
        <v>586</v>
      </c>
      <c r="E559" s="88" t="s">
        <v>585</v>
      </c>
      <c r="F559" s="87" t="s">
        <v>579</v>
      </c>
      <c r="G559" s="98" t="s">
        <v>572</v>
      </c>
      <c r="H559" s="93" t="s">
        <v>3166</v>
      </c>
      <c r="I559" s="91">
        <v>10</v>
      </c>
      <c r="J559" s="92"/>
      <c r="K559" s="93" t="s">
        <v>3166</v>
      </c>
      <c r="L559" s="91">
        <v>10</v>
      </c>
      <c r="M559" s="96"/>
      <c r="N559" s="95"/>
      <c r="O559" s="22" t="str">
        <f t="shared" si="87"/>
        <v>羽曳野市</v>
      </c>
      <c r="P559" s="22">
        <f>COUNTIF($O$4:O559,"羽曳野市")</f>
        <v>4</v>
      </c>
    </row>
    <row r="560" spans="1:18" ht="30" customHeight="1" x14ac:dyDescent="0.2">
      <c r="A560" s="86">
        <v>2753820113</v>
      </c>
      <c r="B560" s="87" t="s">
        <v>893</v>
      </c>
      <c r="C560" s="88" t="s">
        <v>901</v>
      </c>
      <c r="D560" s="88" t="s">
        <v>902</v>
      </c>
      <c r="E560" s="88" t="s">
        <v>903</v>
      </c>
      <c r="F560" s="87" t="s">
        <v>894</v>
      </c>
      <c r="G560" s="98" t="s">
        <v>895</v>
      </c>
      <c r="H560" s="93" t="s">
        <v>3166</v>
      </c>
      <c r="I560" s="91">
        <v>10</v>
      </c>
      <c r="J560" s="92"/>
      <c r="K560" s="93" t="s">
        <v>3166</v>
      </c>
      <c r="L560" s="91">
        <v>10</v>
      </c>
      <c r="M560" s="96"/>
      <c r="N560" s="95"/>
      <c r="O560" s="22" t="str">
        <f t="shared" si="87"/>
        <v>羽曳野市</v>
      </c>
      <c r="P560" s="22">
        <f>COUNTIF($O$4:O560,"羽曳野市")</f>
        <v>5</v>
      </c>
    </row>
    <row r="561" spans="1:16" ht="30" customHeight="1" x14ac:dyDescent="0.2">
      <c r="A561" s="86">
        <v>2753820139</v>
      </c>
      <c r="B561" s="87" t="s">
        <v>982</v>
      </c>
      <c r="C561" s="88" t="s">
        <v>997</v>
      </c>
      <c r="D561" s="88" t="s">
        <v>998</v>
      </c>
      <c r="E561" s="88" t="s">
        <v>999</v>
      </c>
      <c r="F561" s="87" t="s">
        <v>1000</v>
      </c>
      <c r="G561" s="98" t="s">
        <v>983</v>
      </c>
      <c r="H561" s="93" t="s">
        <v>3166</v>
      </c>
      <c r="I561" s="91">
        <v>10</v>
      </c>
      <c r="J561" s="92"/>
      <c r="K561" s="93" t="s">
        <v>3166</v>
      </c>
      <c r="L561" s="91">
        <v>10</v>
      </c>
      <c r="M561" s="96"/>
      <c r="N561" s="95"/>
      <c r="O561" s="22" t="str">
        <f t="shared" si="87"/>
        <v>羽曳野市</v>
      </c>
      <c r="P561" s="22">
        <f>COUNTIF($O$4:O561,"羽曳野市")</f>
        <v>6</v>
      </c>
    </row>
    <row r="562" spans="1:16" ht="30" customHeight="1" x14ac:dyDescent="0.2">
      <c r="A562" s="86">
        <v>2753820154</v>
      </c>
      <c r="B562" s="87" t="s">
        <v>1085</v>
      </c>
      <c r="C562" s="88" t="s">
        <v>1128</v>
      </c>
      <c r="D562" s="88" t="s">
        <v>1129</v>
      </c>
      <c r="E562" s="88" t="s">
        <v>1130</v>
      </c>
      <c r="F562" s="87" t="s">
        <v>1097</v>
      </c>
      <c r="G562" s="98" t="s">
        <v>1096</v>
      </c>
      <c r="H562" s="93" t="s">
        <v>142</v>
      </c>
      <c r="I562" s="91">
        <v>5</v>
      </c>
      <c r="J562" s="92"/>
      <c r="K562" s="93" t="s">
        <v>142</v>
      </c>
      <c r="L562" s="91">
        <v>5</v>
      </c>
      <c r="M562" s="96"/>
      <c r="N562" s="95"/>
      <c r="O562" s="22" t="str">
        <f t="shared" si="87"/>
        <v>羽曳野市</v>
      </c>
      <c r="P562" s="22">
        <f>COUNTIF($O$4:O562,"羽曳野市")</f>
        <v>7</v>
      </c>
    </row>
    <row r="563" spans="1:16" ht="30" customHeight="1" x14ac:dyDescent="0.2">
      <c r="A563" s="86">
        <v>2753820196</v>
      </c>
      <c r="B563" s="87" t="s">
        <v>1308</v>
      </c>
      <c r="C563" s="88" t="s">
        <v>1321</v>
      </c>
      <c r="D563" s="88" t="s">
        <v>1322</v>
      </c>
      <c r="E563" s="88" t="s">
        <v>1045</v>
      </c>
      <c r="F563" s="87" t="s">
        <v>2753</v>
      </c>
      <c r="G563" s="98" t="s">
        <v>1309</v>
      </c>
      <c r="H563" s="93" t="s">
        <v>3166</v>
      </c>
      <c r="I563" s="91">
        <v>10</v>
      </c>
      <c r="J563" s="92"/>
      <c r="K563" s="93" t="s">
        <v>3166</v>
      </c>
      <c r="L563" s="91">
        <v>10</v>
      </c>
      <c r="M563" s="96"/>
      <c r="N563" s="95"/>
      <c r="O563" s="22" t="str">
        <f t="shared" si="87"/>
        <v>羽曳野市</v>
      </c>
      <c r="P563" s="22">
        <f>COUNTIF($O$4:O563,"羽曳野市")</f>
        <v>8</v>
      </c>
    </row>
    <row r="564" spans="1:16" s="72" customFormat="1" ht="30" customHeight="1" x14ac:dyDescent="0.2">
      <c r="A564" s="86">
        <v>2753820204</v>
      </c>
      <c r="B564" s="87" t="s">
        <v>1374</v>
      </c>
      <c r="C564" s="88" t="s">
        <v>504</v>
      </c>
      <c r="D564" s="88" t="s">
        <v>1380</v>
      </c>
      <c r="E564" s="88" t="s">
        <v>505</v>
      </c>
      <c r="F564" s="87" t="s">
        <v>499</v>
      </c>
      <c r="G564" s="89" t="s">
        <v>813</v>
      </c>
      <c r="H564" s="93" t="s">
        <v>3166</v>
      </c>
      <c r="I564" s="91">
        <v>10</v>
      </c>
      <c r="J564" s="92"/>
      <c r="K564" s="93" t="s">
        <v>3166</v>
      </c>
      <c r="L564" s="91">
        <v>10</v>
      </c>
      <c r="M564" s="96"/>
      <c r="N564" s="95"/>
      <c r="O564" s="22" t="str">
        <f t="shared" si="87"/>
        <v>羽曳野市</v>
      </c>
      <c r="P564" s="22">
        <f>COUNTIF($O$4:O564,"羽曳野市")</f>
        <v>9</v>
      </c>
    </row>
    <row r="565" spans="1:16" ht="30" customHeight="1" x14ac:dyDescent="0.2">
      <c r="A565" s="86">
        <v>2753820220</v>
      </c>
      <c r="B565" s="87" t="s">
        <v>1612</v>
      </c>
      <c r="C565" s="88" t="s">
        <v>1613</v>
      </c>
      <c r="D565" s="88" t="s">
        <v>1614</v>
      </c>
      <c r="E565" s="88" t="s">
        <v>1578</v>
      </c>
      <c r="F565" s="87" t="s">
        <v>1615</v>
      </c>
      <c r="G565" s="98" t="s">
        <v>983</v>
      </c>
      <c r="H565" s="93" t="s">
        <v>3166</v>
      </c>
      <c r="I565" s="91">
        <v>10</v>
      </c>
      <c r="J565" s="92"/>
      <c r="K565" s="93" t="s">
        <v>3166</v>
      </c>
      <c r="L565" s="91">
        <v>10</v>
      </c>
      <c r="M565" s="96"/>
      <c r="N565" s="95"/>
      <c r="O565" s="22" t="str">
        <f t="shared" si="87"/>
        <v>羽曳野市</v>
      </c>
      <c r="P565" s="22">
        <f>COUNTIF($O$4:O565,"羽曳野市")</f>
        <v>10</v>
      </c>
    </row>
    <row r="566" spans="1:16" ht="30" customHeight="1" x14ac:dyDescent="0.2">
      <c r="A566" s="86">
        <v>2753820261</v>
      </c>
      <c r="B566" s="87" t="s">
        <v>1899</v>
      </c>
      <c r="C566" s="88" t="s">
        <v>1909</v>
      </c>
      <c r="D566" s="88" t="s">
        <v>1910</v>
      </c>
      <c r="E566" s="88" t="s">
        <v>1911</v>
      </c>
      <c r="F566" s="87" t="s">
        <v>1912</v>
      </c>
      <c r="G566" s="98" t="s">
        <v>1900</v>
      </c>
      <c r="H566" s="93" t="s">
        <v>3166</v>
      </c>
      <c r="I566" s="91">
        <v>10</v>
      </c>
      <c r="J566" s="92"/>
      <c r="K566" s="93" t="s">
        <v>3166</v>
      </c>
      <c r="L566" s="91">
        <v>10</v>
      </c>
      <c r="M566" s="96"/>
      <c r="N566" s="95"/>
      <c r="O566" s="22" t="str">
        <f t="shared" si="87"/>
        <v>羽曳野市</v>
      </c>
      <c r="P566" s="22">
        <f>COUNTIF($O$4:O566,"羽曳野市")</f>
        <v>11</v>
      </c>
    </row>
    <row r="567" spans="1:16" ht="30" customHeight="1" x14ac:dyDescent="0.2">
      <c r="A567" s="99">
        <v>2754820120</v>
      </c>
      <c r="B567" s="87" t="s">
        <v>987</v>
      </c>
      <c r="C567" s="88" t="s">
        <v>3018</v>
      </c>
      <c r="D567" s="88" t="s">
        <v>3019</v>
      </c>
      <c r="E567" s="88" t="s">
        <v>3020</v>
      </c>
      <c r="F567" s="87" t="s">
        <v>3021</v>
      </c>
      <c r="G567" s="89" t="s">
        <v>988</v>
      </c>
      <c r="H567" s="93"/>
      <c r="I567" s="91"/>
      <c r="J567" s="92"/>
      <c r="K567" s="93" t="s">
        <v>3166</v>
      </c>
      <c r="L567" s="91">
        <v>10</v>
      </c>
      <c r="M567" s="96"/>
      <c r="N567" s="95"/>
      <c r="O567" s="22" t="str">
        <f t="shared" si="87"/>
        <v>羽曳野市</v>
      </c>
      <c r="P567" s="22">
        <f>COUNTIF($O$4:O567,"羽曳野市")</f>
        <v>12</v>
      </c>
    </row>
    <row r="568" spans="1:16" ht="30" customHeight="1" x14ac:dyDescent="0.2">
      <c r="A568" s="99">
        <v>2753820287</v>
      </c>
      <c r="B568" s="87" t="s">
        <v>1980</v>
      </c>
      <c r="C568" s="88" t="s">
        <v>1981</v>
      </c>
      <c r="D568" s="88" t="s">
        <v>1982</v>
      </c>
      <c r="E568" s="88" t="s">
        <v>1983</v>
      </c>
      <c r="F568" s="87" t="s">
        <v>1984</v>
      </c>
      <c r="G568" s="89" t="s">
        <v>1985</v>
      </c>
      <c r="H568" s="93" t="s">
        <v>3166</v>
      </c>
      <c r="I568" s="91">
        <v>10</v>
      </c>
      <c r="J568" s="92"/>
      <c r="K568" s="93" t="s">
        <v>3166</v>
      </c>
      <c r="L568" s="91">
        <v>10</v>
      </c>
      <c r="M568" s="96"/>
      <c r="N568" s="95"/>
      <c r="O568" s="22" t="str">
        <f t="shared" si="87"/>
        <v>羽曳野市</v>
      </c>
      <c r="P568" s="22">
        <f>COUNTIF($O$4:O568,"羽曳野市")</f>
        <v>13</v>
      </c>
    </row>
    <row r="569" spans="1:16" ht="30" customHeight="1" x14ac:dyDescent="0.2">
      <c r="A569" s="99">
        <v>2753820295</v>
      </c>
      <c r="B569" s="87" t="s">
        <v>2030</v>
      </c>
      <c r="C569" s="88" t="s">
        <v>2031</v>
      </c>
      <c r="D569" s="88" t="s">
        <v>2032</v>
      </c>
      <c r="E569" s="88" t="s">
        <v>2033</v>
      </c>
      <c r="F569" s="87" t="s">
        <v>2034</v>
      </c>
      <c r="G569" s="89" t="s">
        <v>2035</v>
      </c>
      <c r="H569" s="93" t="s">
        <v>3166</v>
      </c>
      <c r="I569" s="91">
        <v>10</v>
      </c>
      <c r="J569" s="92"/>
      <c r="K569" s="93" t="s">
        <v>3166</v>
      </c>
      <c r="L569" s="91">
        <v>10</v>
      </c>
      <c r="M569" s="96"/>
      <c r="N569" s="95"/>
      <c r="O569" s="22" t="str">
        <f t="shared" si="87"/>
        <v>羽曳野市</v>
      </c>
      <c r="P569" s="22">
        <f>COUNTIF($O$4:O569,"羽曳野市")</f>
        <v>14</v>
      </c>
    </row>
    <row r="570" spans="1:16" ht="30" customHeight="1" x14ac:dyDescent="0.2">
      <c r="A570" s="99">
        <v>2753820311</v>
      </c>
      <c r="B570" s="87" t="s">
        <v>2203</v>
      </c>
      <c r="C570" s="88" t="s">
        <v>2204</v>
      </c>
      <c r="D570" s="88" t="s">
        <v>2204</v>
      </c>
      <c r="E570" s="88" t="s">
        <v>3174</v>
      </c>
      <c r="F570" s="87" t="s">
        <v>3175</v>
      </c>
      <c r="G570" s="89" t="s">
        <v>2205</v>
      </c>
      <c r="H570" s="93"/>
      <c r="I570" s="91"/>
      <c r="J570" s="92"/>
      <c r="K570" s="93" t="s">
        <v>3166</v>
      </c>
      <c r="L570" s="91">
        <v>10</v>
      </c>
      <c r="M570" s="96"/>
      <c r="N570" s="95"/>
      <c r="O570" s="22" t="str">
        <f t="shared" si="87"/>
        <v>羽曳野市</v>
      </c>
      <c r="P570" s="22">
        <f>COUNTIF($O$4:O570,"羽曳野市")</f>
        <v>15</v>
      </c>
    </row>
    <row r="571" spans="1:16" ht="30" customHeight="1" x14ac:dyDescent="0.2">
      <c r="A571" s="99">
        <v>2753420146</v>
      </c>
      <c r="B571" s="87" t="s">
        <v>1659</v>
      </c>
      <c r="C571" s="88" t="s">
        <v>2397</v>
      </c>
      <c r="D571" s="88" t="s">
        <v>2398</v>
      </c>
      <c r="E571" s="88" t="s">
        <v>585</v>
      </c>
      <c r="F571" s="87" t="s">
        <v>2396</v>
      </c>
      <c r="G571" s="89" t="s">
        <v>477</v>
      </c>
      <c r="H571" s="93" t="s">
        <v>3166</v>
      </c>
      <c r="I571" s="91">
        <v>10</v>
      </c>
      <c r="J571" s="92"/>
      <c r="K571" s="93"/>
      <c r="L571" s="91"/>
      <c r="M571" s="96"/>
      <c r="N571" s="95"/>
      <c r="O571" s="22" t="str">
        <f t="shared" si="87"/>
        <v>羽曳野市</v>
      </c>
      <c r="P571" s="22">
        <f>COUNTIF($O$4:O571,"羽曳野市")</f>
        <v>16</v>
      </c>
    </row>
    <row r="572" spans="1:16" ht="30" customHeight="1" x14ac:dyDescent="0.2">
      <c r="A572" s="99">
        <v>2753820337</v>
      </c>
      <c r="B572" s="87" t="s">
        <v>2491</v>
      </c>
      <c r="C572" s="88" t="s">
        <v>2494</v>
      </c>
      <c r="D572" s="88" t="s">
        <v>2495</v>
      </c>
      <c r="E572" s="88" t="s">
        <v>2496</v>
      </c>
      <c r="F572" s="87" t="s">
        <v>2492</v>
      </c>
      <c r="G572" s="89" t="s">
        <v>2493</v>
      </c>
      <c r="H572" s="93" t="s">
        <v>3166</v>
      </c>
      <c r="I572" s="91">
        <v>10</v>
      </c>
      <c r="J572" s="92"/>
      <c r="K572" s="93" t="s">
        <v>3166</v>
      </c>
      <c r="L572" s="91">
        <v>10</v>
      </c>
      <c r="M572" s="96"/>
      <c r="N572" s="95"/>
      <c r="O572" s="22" t="str">
        <f t="shared" si="87"/>
        <v>羽曳野市</v>
      </c>
      <c r="P572" s="22">
        <f>COUNTIF($O$4:O572,"羽曳野市")</f>
        <v>17</v>
      </c>
    </row>
    <row r="573" spans="1:16" ht="30" customHeight="1" x14ac:dyDescent="0.2">
      <c r="A573" s="99">
        <v>2753820345</v>
      </c>
      <c r="B573" s="87" t="s">
        <v>2550</v>
      </c>
      <c r="C573" s="88" t="s">
        <v>2551</v>
      </c>
      <c r="D573" s="88" t="s">
        <v>2551</v>
      </c>
      <c r="E573" s="88" t="s">
        <v>2552</v>
      </c>
      <c r="F573" s="87" t="s">
        <v>2553</v>
      </c>
      <c r="G573" s="89" t="s">
        <v>2554</v>
      </c>
      <c r="H573" s="93" t="s">
        <v>3166</v>
      </c>
      <c r="I573" s="91">
        <v>10</v>
      </c>
      <c r="J573" s="92"/>
      <c r="K573" s="93" t="s">
        <v>3166</v>
      </c>
      <c r="L573" s="91">
        <v>10</v>
      </c>
      <c r="M573" s="96"/>
      <c r="N573" s="95"/>
      <c r="O573" s="22" t="str">
        <f t="shared" si="87"/>
        <v>羽曳野市</v>
      </c>
      <c r="P573" s="22">
        <f>COUNTIF($O$4:O573,"羽曳野市")</f>
        <v>18</v>
      </c>
    </row>
    <row r="574" spans="1:16" ht="30" customHeight="1" x14ac:dyDescent="0.2">
      <c r="A574" s="99">
        <v>2753820352</v>
      </c>
      <c r="B574" s="87" t="s">
        <v>2602</v>
      </c>
      <c r="C574" s="88" t="s">
        <v>2608</v>
      </c>
      <c r="D574" s="88" t="s">
        <v>2609</v>
      </c>
      <c r="E574" s="88" t="s">
        <v>2610</v>
      </c>
      <c r="F574" s="87" t="s">
        <v>2604</v>
      </c>
      <c r="G574" s="89" t="s">
        <v>2603</v>
      </c>
      <c r="H574" s="93" t="s">
        <v>3166</v>
      </c>
      <c r="I574" s="91">
        <v>10</v>
      </c>
      <c r="J574" s="92"/>
      <c r="K574" s="93" t="s">
        <v>3166</v>
      </c>
      <c r="L574" s="91">
        <v>10</v>
      </c>
      <c r="M574" s="96"/>
      <c r="N574" s="95"/>
      <c r="O574" s="22" t="str">
        <f t="shared" si="87"/>
        <v>羽曳野市</v>
      </c>
      <c r="P574" s="22">
        <f>COUNTIF($O$4:O574,"羽曳野市")</f>
        <v>19</v>
      </c>
    </row>
    <row r="575" spans="1:16" ht="30" customHeight="1" x14ac:dyDescent="0.2">
      <c r="A575" s="99" t="s">
        <v>2912</v>
      </c>
      <c r="B575" s="87" t="s">
        <v>2913</v>
      </c>
      <c r="C575" s="88" t="s">
        <v>2950</v>
      </c>
      <c r="D575" s="88" t="s">
        <v>2951</v>
      </c>
      <c r="E575" s="88" t="s">
        <v>2952</v>
      </c>
      <c r="F575" s="87" t="s">
        <v>2914</v>
      </c>
      <c r="G575" s="89" t="s">
        <v>2915</v>
      </c>
      <c r="H575" s="93" t="s">
        <v>3166</v>
      </c>
      <c r="I575" s="91">
        <v>10</v>
      </c>
      <c r="J575" s="92"/>
      <c r="K575" s="93" t="s">
        <v>3166</v>
      </c>
      <c r="L575" s="91">
        <v>10</v>
      </c>
      <c r="M575" s="96"/>
      <c r="N575" s="95"/>
      <c r="O575" s="22" t="str">
        <f t="shared" ref="O575" si="88">IF(ISERROR(FIND("群",F575))=FALSE,LEFT(F575,FIND("群",F575)),IF(ISERROR(FIND("市",F575))=FALSE,LEFT(F575,FIND("市",F575)),IF(ISERROR(FIND("町",F575))=FALSE,LEFT(F575,FIND("町",F575)),IF(ISERROR(FIND("村",F575))=FALSE,LEFT(F575,FIND("村",F575))))))</f>
        <v>羽曳野市</v>
      </c>
      <c r="P575" s="22">
        <f>COUNTIF($O$4:O575,"羽曳野市")</f>
        <v>20</v>
      </c>
    </row>
    <row r="576" spans="1:16" s="72" customFormat="1" ht="30" customHeight="1" x14ac:dyDescent="0.2">
      <c r="A576" s="99">
        <v>2753420120</v>
      </c>
      <c r="B576" s="87" t="s">
        <v>3421</v>
      </c>
      <c r="C576" s="88" t="s">
        <v>1414</v>
      </c>
      <c r="D576" s="88" t="s">
        <v>1415</v>
      </c>
      <c r="E576" s="88" t="s">
        <v>3101</v>
      </c>
      <c r="F576" s="87" t="s">
        <v>3422</v>
      </c>
      <c r="G576" s="89" t="s">
        <v>3100</v>
      </c>
      <c r="H576" s="93" t="s">
        <v>3166</v>
      </c>
      <c r="I576" s="91">
        <v>20</v>
      </c>
      <c r="J576" s="92"/>
      <c r="K576" s="93" t="s">
        <v>3166</v>
      </c>
      <c r="L576" s="91">
        <v>20</v>
      </c>
      <c r="M576" s="96"/>
      <c r="N576" s="95"/>
      <c r="O576" s="22" t="str">
        <f t="shared" ref="O576" si="89">IF(ISERROR(FIND("群",F576))=FALSE,LEFT(F576,FIND("群",F576)),IF(ISERROR(FIND("市",F576))=FALSE,LEFT(F576,FIND("市",F576)),IF(ISERROR(FIND("町",F576))=FALSE,LEFT(F576,FIND("町",F576)),IF(ISERROR(FIND("村",F576))=FALSE,LEFT(F576,FIND("村",F576))))))</f>
        <v>羽曳野市</v>
      </c>
      <c r="P576" s="22">
        <f>COUNTIF($O$4:O576,"羽曳野市")</f>
        <v>21</v>
      </c>
    </row>
    <row r="577" spans="1:19" s="72" customFormat="1" ht="30" customHeight="1" x14ac:dyDescent="0.2">
      <c r="A577" s="99">
        <v>2753820428</v>
      </c>
      <c r="B577" s="87" t="s">
        <v>3388</v>
      </c>
      <c r="C577" s="88" t="s">
        <v>3417</v>
      </c>
      <c r="D577" s="88" t="s">
        <v>3418</v>
      </c>
      <c r="E577" s="88" t="s">
        <v>1908</v>
      </c>
      <c r="F577" s="87" t="s">
        <v>3389</v>
      </c>
      <c r="G577" s="89" t="s">
        <v>2164</v>
      </c>
      <c r="H577" s="93" t="s">
        <v>3166</v>
      </c>
      <c r="I577" s="91">
        <v>10</v>
      </c>
      <c r="J577" s="92"/>
      <c r="K577" s="93"/>
      <c r="L577" s="91"/>
      <c r="M577" s="96"/>
      <c r="N577" s="95"/>
      <c r="O577" s="22" t="str">
        <f t="shared" ref="O577" si="90">IF(ISERROR(FIND("群",F577))=FALSE,LEFT(F577,FIND("群",F577)),IF(ISERROR(FIND("市",F577))=FALSE,LEFT(F577,FIND("市",F577)),IF(ISERROR(FIND("町",F577))=FALSE,LEFT(F577,FIND("町",F577)),IF(ISERROR(FIND("村",F577))=FALSE,LEFT(F577,FIND("村",F577))))))</f>
        <v>羽曳野市</v>
      </c>
      <c r="P577" s="22">
        <f>COUNTIF($O$4:O577,"羽曳野市")</f>
        <v>22</v>
      </c>
    </row>
    <row r="578" spans="1:19" s="72" customFormat="1" ht="30" customHeight="1" x14ac:dyDescent="0.2">
      <c r="A578" s="99" t="s">
        <v>3507</v>
      </c>
      <c r="B578" s="87" t="s">
        <v>3508</v>
      </c>
      <c r="C578" s="88" t="s">
        <v>3509</v>
      </c>
      <c r="D578" s="88" t="s">
        <v>3510</v>
      </c>
      <c r="E578" s="88" t="s">
        <v>3092</v>
      </c>
      <c r="F578" s="87" t="s">
        <v>3511</v>
      </c>
      <c r="G578" s="89" t="s">
        <v>605</v>
      </c>
      <c r="H578" s="93" t="s">
        <v>3166</v>
      </c>
      <c r="I578" s="91">
        <v>10</v>
      </c>
      <c r="J578" s="92"/>
      <c r="K578" s="93"/>
      <c r="L578" s="91"/>
      <c r="M578" s="96"/>
      <c r="N578" s="95"/>
      <c r="O578" s="22" t="str">
        <f t="shared" ref="O578" si="91">IF(ISERROR(FIND("群",F578))=FALSE,LEFT(F578,FIND("群",F578)),IF(ISERROR(FIND("市",F578))=FALSE,LEFT(F578,FIND("市",F578)),IF(ISERROR(FIND("町",F578))=FALSE,LEFT(F578,FIND("町",F578)),IF(ISERROR(FIND("村",F578))=FALSE,LEFT(F578,FIND("村",F578))))))</f>
        <v>羽曳野市</v>
      </c>
      <c r="P578" s="22">
        <f>COUNTIF($O$4:O578,"羽曳野市")</f>
        <v>23</v>
      </c>
    </row>
    <row r="579" spans="1:19" s="72" customFormat="1" ht="30" customHeight="1" x14ac:dyDescent="0.2">
      <c r="A579" s="99" t="s">
        <v>3547</v>
      </c>
      <c r="B579" s="87" t="s">
        <v>3548</v>
      </c>
      <c r="C579" s="88" t="s">
        <v>3549</v>
      </c>
      <c r="D579" s="88"/>
      <c r="E579" s="88" t="s">
        <v>999</v>
      </c>
      <c r="F579" s="87" t="s">
        <v>3550</v>
      </c>
      <c r="G579" s="89" t="s">
        <v>3551</v>
      </c>
      <c r="H579" s="93"/>
      <c r="I579" s="91"/>
      <c r="J579" s="92"/>
      <c r="K579" s="93" t="s">
        <v>3166</v>
      </c>
      <c r="L579" s="91">
        <v>10</v>
      </c>
      <c r="M579" s="96"/>
      <c r="N579" s="95"/>
      <c r="O579" s="22" t="str">
        <f t="shared" ref="O579" si="92">IF(ISERROR(FIND("群",F579))=FALSE,LEFT(F579,FIND("群",F579)),IF(ISERROR(FIND("市",F579))=FALSE,LEFT(F579,FIND("市",F579)),IF(ISERROR(FIND("町",F579))=FALSE,LEFT(F579,FIND("町",F579)),IF(ISERROR(FIND("村",F579))=FALSE,LEFT(F579,FIND("村",F579))))))</f>
        <v>羽曳野市</v>
      </c>
      <c r="P579" s="22">
        <f>COUNTIF($O$4:O579,"羽曳野市")</f>
        <v>24</v>
      </c>
    </row>
    <row r="580" spans="1:19" s="72" customFormat="1" ht="30" customHeight="1" x14ac:dyDescent="0.2">
      <c r="A580" s="99" t="s">
        <v>3583</v>
      </c>
      <c r="B580" s="87" t="s">
        <v>3584</v>
      </c>
      <c r="C580" s="88" t="s">
        <v>1044</v>
      </c>
      <c r="D580" s="88" t="s">
        <v>1044</v>
      </c>
      <c r="E580" s="88" t="s">
        <v>1045</v>
      </c>
      <c r="F580" s="87" t="s">
        <v>3585</v>
      </c>
      <c r="G580" s="89" t="s">
        <v>3586</v>
      </c>
      <c r="H580" s="93" t="s">
        <v>3169</v>
      </c>
      <c r="I580" s="91">
        <v>10</v>
      </c>
      <c r="J580" s="92"/>
      <c r="K580" s="93" t="s">
        <v>3169</v>
      </c>
      <c r="L580" s="91">
        <v>10</v>
      </c>
      <c r="M580" s="96"/>
      <c r="N580" s="95"/>
      <c r="O580" s="22" t="s">
        <v>3582</v>
      </c>
      <c r="P580" s="22">
        <f>COUNTIF($O$4:O580,"羽曳野市")</f>
        <v>25</v>
      </c>
    </row>
    <row r="581" spans="1:19" s="72" customFormat="1" ht="30" customHeight="1" x14ac:dyDescent="0.2">
      <c r="A581" s="99" t="s">
        <v>3589</v>
      </c>
      <c r="B581" s="87" t="s">
        <v>3588</v>
      </c>
      <c r="C581" s="88" t="s">
        <v>2103</v>
      </c>
      <c r="D581" s="88" t="s">
        <v>2103</v>
      </c>
      <c r="E581" s="88" t="s">
        <v>505</v>
      </c>
      <c r="F581" s="87" t="s">
        <v>3590</v>
      </c>
      <c r="G581" s="89" t="s">
        <v>3587</v>
      </c>
      <c r="H581" s="93" t="s">
        <v>3169</v>
      </c>
      <c r="I581" s="91">
        <v>10</v>
      </c>
      <c r="J581" s="92"/>
      <c r="K581" s="93" t="s">
        <v>3169</v>
      </c>
      <c r="L581" s="91">
        <v>10</v>
      </c>
      <c r="M581" s="96"/>
      <c r="N581" s="95"/>
      <c r="O581" s="22" t="s">
        <v>3582</v>
      </c>
      <c r="P581" s="22">
        <f>COUNTIF($O$4:O581,"羽曳野市")</f>
        <v>26</v>
      </c>
    </row>
    <row r="582" spans="1:19" s="72" customFormat="1" ht="30" customHeight="1" x14ac:dyDescent="0.2">
      <c r="A582" s="99" t="s">
        <v>3842</v>
      </c>
      <c r="B582" s="87" t="s">
        <v>3843</v>
      </c>
      <c r="C582" s="88" t="s">
        <v>2779</v>
      </c>
      <c r="D582" s="88" t="s">
        <v>3223</v>
      </c>
      <c r="E582" s="88" t="s">
        <v>2831</v>
      </c>
      <c r="F582" s="87" t="s">
        <v>3844</v>
      </c>
      <c r="G582" s="89" t="s">
        <v>3845</v>
      </c>
      <c r="H582" s="93" t="s">
        <v>3169</v>
      </c>
      <c r="I582" s="91">
        <v>10</v>
      </c>
      <c r="J582" s="92"/>
      <c r="K582" s="93" t="s">
        <v>3169</v>
      </c>
      <c r="L582" s="91">
        <v>10</v>
      </c>
      <c r="M582" s="96"/>
      <c r="N582" s="95"/>
      <c r="O582" s="22" t="s">
        <v>3582</v>
      </c>
      <c r="P582" s="22">
        <f>COUNTIF($O$4:O582,"羽曳野市")</f>
        <v>27</v>
      </c>
    </row>
    <row r="583" spans="1:19" s="72" customFormat="1" ht="30" customHeight="1" x14ac:dyDescent="0.2">
      <c r="A583" s="99" t="s">
        <v>3846</v>
      </c>
      <c r="B583" s="87" t="s">
        <v>3847</v>
      </c>
      <c r="C583" s="88" t="s">
        <v>3848</v>
      </c>
      <c r="D583" s="88" t="s">
        <v>3849</v>
      </c>
      <c r="E583" s="88" t="s">
        <v>1045</v>
      </c>
      <c r="F583" s="87" t="s">
        <v>3850</v>
      </c>
      <c r="G583" s="89" t="s">
        <v>3851</v>
      </c>
      <c r="H583" s="93" t="s">
        <v>3169</v>
      </c>
      <c r="I583" s="91">
        <v>10</v>
      </c>
      <c r="J583" s="92"/>
      <c r="K583" s="93" t="s">
        <v>3169</v>
      </c>
      <c r="L583" s="91">
        <v>10</v>
      </c>
      <c r="M583" s="96"/>
      <c r="N583" s="95"/>
      <c r="O583" s="22" t="s">
        <v>3582</v>
      </c>
      <c r="P583" s="22">
        <f>COUNTIF($O$4:O583,"羽曳野市")</f>
        <v>28</v>
      </c>
    </row>
    <row r="584" spans="1:19" s="72" customFormat="1" ht="30" customHeight="1" x14ac:dyDescent="0.2">
      <c r="A584" s="99" t="s">
        <v>3971</v>
      </c>
      <c r="B584" s="87" t="s">
        <v>3970</v>
      </c>
      <c r="C584" s="88" t="s">
        <v>3972</v>
      </c>
      <c r="D584" s="88" t="s">
        <v>3973</v>
      </c>
      <c r="E584" s="88" t="s">
        <v>1130</v>
      </c>
      <c r="F584" s="87" t="s">
        <v>3975</v>
      </c>
      <c r="G584" s="89" t="s">
        <v>4004</v>
      </c>
      <c r="H584" s="93" t="s">
        <v>3166</v>
      </c>
      <c r="I584" s="91">
        <v>10</v>
      </c>
      <c r="J584" s="92"/>
      <c r="K584" s="93"/>
      <c r="L584" s="91"/>
      <c r="M584" s="96"/>
      <c r="N584" s="95"/>
      <c r="O584" s="22" t="s">
        <v>3582</v>
      </c>
      <c r="P584" s="22">
        <f>COUNTIF($O$4:O584,"羽曳野市")</f>
        <v>29</v>
      </c>
    </row>
    <row r="585" spans="1:19" s="72" customFormat="1" ht="30" customHeight="1" x14ac:dyDescent="0.2">
      <c r="A585" s="99" t="s">
        <v>4031</v>
      </c>
      <c r="B585" s="87" t="s">
        <v>4030</v>
      </c>
      <c r="C585" s="88" t="s">
        <v>4032</v>
      </c>
      <c r="D585" s="88" t="s">
        <v>4033</v>
      </c>
      <c r="E585" s="88" t="s">
        <v>4034</v>
      </c>
      <c r="F585" s="87" t="s">
        <v>4035</v>
      </c>
      <c r="G585" s="89" t="s">
        <v>4036</v>
      </c>
      <c r="H585" s="93" t="s">
        <v>3166</v>
      </c>
      <c r="I585" s="91">
        <v>10</v>
      </c>
      <c r="J585" s="92"/>
      <c r="K585" s="93" t="s">
        <v>3166</v>
      </c>
      <c r="L585" s="91">
        <v>10</v>
      </c>
      <c r="M585" s="96"/>
      <c r="N585" s="95"/>
      <c r="O585" s="22" t="s">
        <v>3582</v>
      </c>
      <c r="P585" s="22">
        <f>COUNTIF($O$4:O585,"羽曳野市")</f>
        <v>30</v>
      </c>
    </row>
    <row r="586" spans="1:19" s="72" customFormat="1" ht="30" customHeight="1" x14ac:dyDescent="0.2">
      <c r="A586" s="99" t="s">
        <v>4073</v>
      </c>
      <c r="B586" s="87" t="s">
        <v>4072</v>
      </c>
      <c r="C586" s="88" t="s">
        <v>4071</v>
      </c>
      <c r="D586" s="88" t="s">
        <v>4070</v>
      </c>
      <c r="E586" s="88" t="s">
        <v>505</v>
      </c>
      <c r="F586" s="87" t="s">
        <v>4069</v>
      </c>
      <c r="G586" s="89" t="s">
        <v>4068</v>
      </c>
      <c r="H586" s="93"/>
      <c r="I586" s="91"/>
      <c r="J586" s="92"/>
      <c r="K586" s="93" t="s">
        <v>3166</v>
      </c>
      <c r="L586" s="91">
        <v>10</v>
      </c>
      <c r="M586" s="96"/>
      <c r="N586" s="95"/>
      <c r="O586" s="22" t="s">
        <v>3582</v>
      </c>
      <c r="P586" s="22">
        <f>COUNTIF($O$4:O586,"羽曳野市")</f>
        <v>31</v>
      </c>
    </row>
    <row r="587" spans="1:19" s="72" customFormat="1" ht="30" customHeight="1" x14ac:dyDescent="0.2">
      <c r="A587" s="99" t="s">
        <v>4321</v>
      </c>
      <c r="B587" s="87" t="s">
        <v>4320</v>
      </c>
      <c r="C587" s="88" t="s">
        <v>3355</v>
      </c>
      <c r="D587" s="88" t="s">
        <v>3355</v>
      </c>
      <c r="E587" s="88" t="s">
        <v>537</v>
      </c>
      <c r="F587" s="87" t="s">
        <v>3368</v>
      </c>
      <c r="G587" s="89" t="s">
        <v>4149</v>
      </c>
      <c r="H587" s="93" t="s">
        <v>142</v>
      </c>
      <c r="I587" s="91">
        <v>7</v>
      </c>
      <c r="J587" s="92"/>
      <c r="K587" s="93" t="s">
        <v>142</v>
      </c>
      <c r="L587" s="91">
        <v>7</v>
      </c>
      <c r="M587" s="96"/>
      <c r="N587" s="95"/>
      <c r="O587" s="22" t="s">
        <v>3582</v>
      </c>
      <c r="P587" s="22">
        <f>COUNTIF($O$4:O587,"羽曳野市")</f>
        <v>32</v>
      </c>
    </row>
    <row r="588" spans="1:19" s="72" customFormat="1" ht="30" customHeight="1" x14ac:dyDescent="0.2">
      <c r="A588" s="99" t="s">
        <v>4499</v>
      </c>
      <c r="B588" s="87" t="s">
        <v>4498</v>
      </c>
      <c r="C588" s="88" t="s">
        <v>4501</v>
      </c>
      <c r="D588" s="88"/>
      <c r="E588" s="88" t="s">
        <v>1045</v>
      </c>
      <c r="F588" s="87" t="s">
        <v>4500</v>
      </c>
      <c r="G588" s="89" t="s">
        <v>4497</v>
      </c>
      <c r="H588" s="93" t="s">
        <v>3166</v>
      </c>
      <c r="I588" s="91">
        <v>10</v>
      </c>
      <c r="J588" s="92"/>
      <c r="K588" s="93" t="s">
        <v>3166</v>
      </c>
      <c r="L588" s="91">
        <v>10</v>
      </c>
      <c r="M588" s="96"/>
      <c r="N588" s="95"/>
      <c r="O588" s="22" t="s">
        <v>3582</v>
      </c>
      <c r="P588" s="22">
        <f>COUNTIF($O$4:O588,"羽曳野市")</f>
        <v>33</v>
      </c>
    </row>
    <row r="589" spans="1:19" s="72" customFormat="1" ht="30" customHeight="1" x14ac:dyDescent="0.2">
      <c r="A589" s="99" t="s">
        <v>4551</v>
      </c>
      <c r="B589" s="87" t="s">
        <v>3974</v>
      </c>
      <c r="C589" s="88" t="s">
        <v>4553</v>
      </c>
      <c r="D589" s="88" t="s">
        <v>4553</v>
      </c>
      <c r="E589" s="88" t="s">
        <v>537</v>
      </c>
      <c r="F589" s="87" t="s">
        <v>4552</v>
      </c>
      <c r="G589" s="89" t="s">
        <v>4149</v>
      </c>
      <c r="H589" s="93" t="s">
        <v>3166</v>
      </c>
      <c r="I589" s="91">
        <v>10</v>
      </c>
      <c r="J589" s="92"/>
      <c r="K589" s="93" t="s">
        <v>3166</v>
      </c>
      <c r="L589" s="91">
        <v>10</v>
      </c>
      <c r="M589" s="96"/>
      <c r="N589" s="95"/>
      <c r="O589" s="22" t="s">
        <v>3582</v>
      </c>
      <c r="P589" s="22">
        <f>COUNTIF($O$4:O589,"羽曳野市")</f>
        <v>34</v>
      </c>
    </row>
    <row r="590" spans="1:19" s="72" customFormat="1" ht="30" customHeight="1" x14ac:dyDescent="0.2">
      <c r="A590" s="99">
        <v>2753820568</v>
      </c>
      <c r="B590" s="87" t="s">
        <v>4720</v>
      </c>
      <c r="C590" s="88" t="s">
        <v>4721</v>
      </c>
      <c r="D590" s="88" t="s">
        <v>4722</v>
      </c>
      <c r="E590" s="88" t="s">
        <v>4723</v>
      </c>
      <c r="F590" s="87" t="s">
        <v>4724</v>
      </c>
      <c r="G590" s="89" t="s">
        <v>4725</v>
      </c>
      <c r="H590" s="93" t="s">
        <v>3166</v>
      </c>
      <c r="I590" s="91">
        <v>10</v>
      </c>
      <c r="J590" s="92"/>
      <c r="K590" s="93" t="s">
        <v>3166</v>
      </c>
      <c r="L590" s="91">
        <v>10</v>
      </c>
      <c r="M590" s="96"/>
      <c r="N590" s="95"/>
      <c r="O590" s="22" t="s">
        <v>3582</v>
      </c>
      <c r="P590" s="22">
        <f>COUNTIF($O$4:O590,"羽曳野市")</f>
        <v>35</v>
      </c>
    </row>
    <row r="591" spans="1:19" s="72" customFormat="1" ht="30" customHeight="1" x14ac:dyDescent="0.2">
      <c r="A591" s="99">
        <v>2753820576</v>
      </c>
      <c r="B591" s="87" t="s">
        <v>4831</v>
      </c>
      <c r="C591" s="88" t="s">
        <v>4833</v>
      </c>
      <c r="D591" s="88" t="s">
        <v>4834</v>
      </c>
      <c r="E591" s="88" t="s">
        <v>4835</v>
      </c>
      <c r="F591" s="87" t="s">
        <v>4832</v>
      </c>
      <c r="G591" s="89" t="s">
        <v>3663</v>
      </c>
      <c r="H591" s="93" t="s">
        <v>3166</v>
      </c>
      <c r="I591" s="91">
        <v>10</v>
      </c>
      <c r="J591" s="92"/>
      <c r="K591" s="93" t="s">
        <v>3166</v>
      </c>
      <c r="L591" s="91">
        <v>10</v>
      </c>
      <c r="M591" s="96"/>
      <c r="N591" s="95"/>
      <c r="O591" s="22" t="s">
        <v>3582</v>
      </c>
      <c r="P591" s="22">
        <f>COUNTIF($O$4:O591,"羽曳野市")</f>
        <v>36</v>
      </c>
    </row>
    <row r="592" spans="1:19" ht="30" customHeight="1" x14ac:dyDescent="0.2">
      <c r="A592" s="99">
        <v>2752620027</v>
      </c>
      <c r="B592" s="87" t="s">
        <v>127</v>
      </c>
      <c r="C592" s="88" t="s">
        <v>136</v>
      </c>
      <c r="D592" s="88" t="s">
        <v>470</v>
      </c>
      <c r="E592" s="88" t="s">
        <v>128</v>
      </c>
      <c r="F592" s="87" t="s">
        <v>195</v>
      </c>
      <c r="G592" s="89" t="s">
        <v>157</v>
      </c>
      <c r="H592" s="93"/>
      <c r="I592" s="91"/>
      <c r="J592" s="92"/>
      <c r="K592" s="93" t="s">
        <v>3166</v>
      </c>
      <c r="L592" s="91">
        <v>10</v>
      </c>
      <c r="M592" s="96"/>
      <c r="N592" s="95"/>
      <c r="O592" s="22" t="str">
        <f t="shared" si="87"/>
        <v>門真市</v>
      </c>
      <c r="P592" s="22">
        <f>COUNTIF($O$4:O592,"門真市")</f>
        <v>1</v>
      </c>
      <c r="Q592" s="72"/>
      <c r="R592" s="72"/>
      <c r="S592" s="72"/>
    </row>
    <row r="593" spans="1:19" ht="30" customHeight="1" x14ac:dyDescent="0.2">
      <c r="A593" s="99">
        <v>2752620035</v>
      </c>
      <c r="B593" s="87" t="s">
        <v>241</v>
      </c>
      <c r="C593" s="88" t="s">
        <v>243</v>
      </c>
      <c r="D593" s="88" t="s">
        <v>244</v>
      </c>
      <c r="E593" s="88" t="s">
        <v>242</v>
      </c>
      <c r="F593" s="97" t="s">
        <v>245</v>
      </c>
      <c r="G593" s="89" t="s">
        <v>157</v>
      </c>
      <c r="H593" s="93"/>
      <c r="I593" s="91"/>
      <c r="J593" s="92"/>
      <c r="K593" s="93" t="s">
        <v>3166</v>
      </c>
      <c r="L593" s="91">
        <v>10</v>
      </c>
      <c r="M593" s="96"/>
      <c r="N593" s="95"/>
      <c r="O593" s="22" t="str">
        <f t="shared" si="87"/>
        <v>門真市</v>
      </c>
      <c r="P593" s="22">
        <f>COUNTIF($O$4:O593,"門真市")</f>
        <v>2</v>
      </c>
      <c r="Q593" s="72"/>
      <c r="R593" s="72"/>
      <c r="S593" s="72"/>
    </row>
    <row r="594" spans="1:19" ht="30" customHeight="1" x14ac:dyDescent="0.2">
      <c r="A594" s="99">
        <v>2752620043</v>
      </c>
      <c r="B594" s="87" t="s">
        <v>253</v>
      </c>
      <c r="C594" s="88" t="s">
        <v>257</v>
      </c>
      <c r="D594" s="88" t="s">
        <v>509</v>
      </c>
      <c r="E594" s="88" t="s">
        <v>258</v>
      </c>
      <c r="F594" s="97" t="s">
        <v>254</v>
      </c>
      <c r="G594" s="89" t="s">
        <v>255</v>
      </c>
      <c r="H594" s="93"/>
      <c r="I594" s="91"/>
      <c r="J594" s="92"/>
      <c r="K594" s="93" t="s">
        <v>3167</v>
      </c>
      <c r="L594" s="91">
        <v>15</v>
      </c>
      <c r="M594" s="96"/>
      <c r="N594" s="95"/>
      <c r="O594" s="22" t="str">
        <f t="shared" si="87"/>
        <v>門真市</v>
      </c>
      <c r="P594" s="22">
        <f>COUNTIF($O$4:O594,"門真市")</f>
        <v>3</v>
      </c>
      <c r="Q594" s="72"/>
      <c r="R594" s="72"/>
    </row>
    <row r="595" spans="1:19" ht="30" customHeight="1" x14ac:dyDescent="0.2">
      <c r="A595" s="99">
        <v>2752620068</v>
      </c>
      <c r="B595" s="87" t="s">
        <v>421</v>
      </c>
      <c r="C595" s="88" t="s">
        <v>423</v>
      </c>
      <c r="D595" s="88" t="s">
        <v>422</v>
      </c>
      <c r="E595" s="88" t="s">
        <v>339</v>
      </c>
      <c r="F595" s="97" t="s">
        <v>340</v>
      </c>
      <c r="G595" s="89" t="s">
        <v>341</v>
      </c>
      <c r="H595" s="93" t="s">
        <v>3166</v>
      </c>
      <c r="I595" s="91">
        <v>10</v>
      </c>
      <c r="J595" s="92"/>
      <c r="K595" s="93" t="s">
        <v>3166</v>
      </c>
      <c r="L595" s="91">
        <v>10</v>
      </c>
      <c r="M595" s="96"/>
      <c r="N595" s="95"/>
      <c r="O595" s="22" t="str">
        <f t="shared" si="87"/>
        <v>門真市</v>
      </c>
      <c r="P595" s="22">
        <f>COUNTIF($O$4:O595,"門真市")</f>
        <v>4</v>
      </c>
    </row>
    <row r="596" spans="1:19" ht="30" customHeight="1" x14ac:dyDescent="0.2">
      <c r="A596" s="99">
        <v>2752620076</v>
      </c>
      <c r="B596" s="87" t="s">
        <v>446</v>
      </c>
      <c r="C596" s="88" t="s">
        <v>461</v>
      </c>
      <c r="D596" s="88" t="s">
        <v>4077</v>
      </c>
      <c r="E596" s="88" t="s">
        <v>462</v>
      </c>
      <c r="F596" s="97" t="s">
        <v>4622</v>
      </c>
      <c r="G596" s="89" t="s">
        <v>455</v>
      </c>
      <c r="H596" s="93"/>
      <c r="I596" s="91"/>
      <c r="J596" s="92"/>
      <c r="K596" s="93" t="s">
        <v>3166</v>
      </c>
      <c r="L596" s="91">
        <v>10</v>
      </c>
      <c r="M596" s="96"/>
      <c r="N596" s="95"/>
      <c r="O596" s="22" t="str">
        <f t="shared" si="87"/>
        <v>門真市</v>
      </c>
      <c r="P596" s="22">
        <f>COUNTIF($O$4:O596,"門真市")</f>
        <v>5</v>
      </c>
    </row>
    <row r="597" spans="1:19" ht="30" customHeight="1" x14ac:dyDescent="0.2">
      <c r="A597" s="99">
        <v>2752620084</v>
      </c>
      <c r="B597" s="87" t="s">
        <v>472</v>
      </c>
      <c r="C597" s="88" t="s">
        <v>493</v>
      </c>
      <c r="D597" s="88" t="s">
        <v>485</v>
      </c>
      <c r="E597" s="88" t="s">
        <v>486</v>
      </c>
      <c r="F597" s="97" t="s">
        <v>482</v>
      </c>
      <c r="G597" s="89" t="s">
        <v>476</v>
      </c>
      <c r="H597" s="93" t="s">
        <v>3166</v>
      </c>
      <c r="I597" s="91">
        <v>10</v>
      </c>
      <c r="J597" s="92"/>
      <c r="K597" s="93" t="s">
        <v>3166</v>
      </c>
      <c r="L597" s="91">
        <v>10</v>
      </c>
      <c r="M597" s="96"/>
      <c r="N597" s="95"/>
      <c r="O597" s="22" t="str">
        <f t="shared" si="87"/>
        <v>門真市</v>
      </c>
      <c r="P597" s="22">
        <f>COUNTIF($O$4:O597,"門真市")</f>
        <v>6</v>
      </c>
    </row>
    <row r="598" spans="1:19" ht="30" customHeight="1" x14ac:dyDescent="0.2">
      <c r="A598" s="99">
        <v>2752620100</v>
      </c>
      <c r="B598" s="87" t="s">
        <v>722</v>
      </c>
      <c r="C598" s="88" t="s">
        <v>734</v>
      </c>
      <c r="D598" s="88" t="s">
        <v>735</v>
      </c>
      <c r="E598" s="88" t="s">
        <v>736</v>
      </c>
      <c r="F598" s="97" t="s">
        <v>732</v>
      </c>
      <c r="G598" s="89" t="s">
        <v>733</v>
      </c>
      <c r="H598" s="93" t="s">
        <v>3166</v>
      </c>
      <c r="I598" s="91">
        <v>10</v>
      </c>
      <c r="J598" s="92"/>
      <c r="K598" s="93" t="s">
        <v>3166</v>
      </c>
      <c r="L598" s="91">
        <v>10</v>
      </c>
      <c r="M598" s="96"/>
      <c r="N598" s="95"/>
      <c r="O598" s="22" t="str">
        <f t="shared" si="87"/>
        <v>門真市</v>
      </c>
      <c r="P598" s="22">
        <f>COUNTIF($O$4:O598,"門真市")</f>
        <v>7</v>
      </c>
    </row>
    <row r="599" spans="1:19" ht="30" customHeight="1" x14ac:dyDescent="0.2">
      <c r="A599" s="99">
        <v>2752620118</v>
      </c>
      <c r="B599" s="87" t="s">
        <v>1592</v>
      </c>
      <c r="C599" s="88" t="s">
        <v>789</v>
      </c>
      <c r="D599" s="88" t="s">
        <v>790</v>
      </c>
      <c r="E599" s="88" t="s">
        <v>788</v>
      </c>
      <c r="F599" s="97" t="s">
        <v>4740</v>
      </c>
      <c r="G599" s="89" t="s">
        <v>1048</v>
      </c>
      <c r="H599" s="93" t="s">
        <v>3166</v>
      </c>
      <c r="I599" s="91">
        <v>10</v>
      </c>
      <c r="J599" s="92"/>
      <c r="K599" s="93" t="s">
        <v>3166</v>
      </c>
      <c r="L599" s="91">
        <v>10</v>
      </c>
      <c r="M599" s="96"/>
      <c r="N599" s="95"/>
      <c r="O599" s="22" t="str">
        <f t="shared" si="87"/>
        <v>門真市</v>
      </c>
      <c r="P599" s="22">
        <f>COUNTIF($O$4:O599,"門真市")</f>
        <v>8</v>
      </c>
    </row>
    <row r="600" spans="1:19" ht="30" customHeight="1" x14ac:dyDescent="0.2">
      <c r="A600" s="99">
        <v>2752620126</v>
      </c>
      <c r="B600" s="87" t="s">
        <v>913</v>
      </c>
      <c r="C600" s="88" t="s">
        <v>937</v>
      </c>
      <c r="D600" s="88" t="s">
        <v>938</v>
      </c>
      <c r="E600" s="88" t="s">
        <v>939</v>
      </c>
      <c r="F600" s="97" t="s">
        <v>925</v>
      </c>
      <c r="G600" s="89" t="s">
        <v>914</v>
      </c>
      <c r="H600" s="93" t="s">
        <v>3166</v>
      </c>
      <c r="I600" s="91">
        <v>10</v>
      </c>
      <c r="J600" s="92"/>
      <c r="K600" s="93" t="s">
        <v>3166</v>
      </c>
      <c r="L600" s="91">
        <v>10</v>
      </c>
      <c r="M600" s="96"/>
      <c r="N600" s="95"/>
      <c r="O600" s="22" t="str">
        <f t="shared" si="87"/>
        <v>門真市</v>
      </c>
      <c r="P600" s="22">
        <f>COUNTIF($O$4:O600,"門真市")</f>
        <v>9</v>
      </c>
    </row>
    <row r="601" spans="1:19" ht="30" customHeight="1" x14ac:dyDescent="0.2">
      <c r="A601" s="99">
        <v>2752620134</v>
      </c>
      <c r="B601" s="87" t="s">
        <v>921</v>
      </c>
      <c r="C601" s="88" t="s">
        <v>940</v>
      </c>
      <c r="D601" s="88" t="s">
        <v>941</v>
      </c>
      <c r="E601" s="88" t="s">
        <v>942</v>
      </c>
      <c r="F601" s="97" t="s">
        <v>926</v>
      </c>
      <c r="G601" s="89" t="s">
        <v>733</v>
      </c>
      <c r="H601" s="93"/>
      <c r="I601" s="91"/>
      <c r="J601" s="92"/>
      <c r="K601" s="93" t="s">
        <v>3166</v>
      </c>
      <c r="L601" s="91">
        <v>10</v>
      </c>
      <c r="M601" s="96"/>
      <c r="N601" s="95"/>
      <c r="O601" s="22" t="str">
        <f t="shared" si="87"/>
        <v>門真市</v>
      </c>
      <c r="P601" s="22">
        <f>COUNTIF($O$4:O601,"門真市")</f>
        <v>10</v>
      </c>
    </row>
    <row r="602" spans="1:19" ht="30" customHeight="1" x14ac:dyDescent="0.2">
      <c r="A602" s="99">
        <v>2752620142</v>
      </c>
      <c r="B602" s="87" t="s">
        <v>1062</v>
      </c>
      <c r="C602" s="88" t="s">
        <v>1073</v>
      </c>
      <c r="D602" s="88" t="s">
        <v>1074</v>
      </c>
      <c r="E602" s="88" t="s">
        <v>1075</v>
      </c>
      <c r="F602" s="97" t="s">
        <v>1063</v>
      </c>
      <c r="G602" s="89" t="s">
        <v>1064</v>
      </c>
      <c r="H602" s="93" t="s">
        <v>3166</v>
      </c>
      <c r="I602" s="91">
        <v>10</v>
      </c>
      <c r="J602" s="92"/>
      <c r="K602" s="93"/>
      <c r="L602" s="91"/>
      <c r="M602" s="96"/>
      <c r="N602" s="95"/>
      <c r="O602" s="22" t="str">
        <f t="shared" si="87"/>
        <v>門真市</v>
      </c>
      <c r="P602" s="22">
        <f>COUNTIF($O$4:O602,"門真市")</f>
        <v>11</v>
      </c>
    </row>
    <row r="603" spans="1:19" ht="30" customHeight="1" x14ac:dyDescent="0.2">
      <c r="A603" s="99">
        <v>2752620167</v>
      </c>
      <c r="B603" s="87" t="s">
        <v>1099</v>
      </c>
      <c r="C603" s="88" t="s">
        <v>1123</v>
      </c>
      <c r="D603" s="88" t="s">
        <v>1202</v>
      </c>
      <c r="E603" s="88" t="s">
        <v>1124</v>
      </c>
      <c r="F603" s="97" t="s">
        <v>1100</v>
      </c>
      <c r="G603" s="89" t="s">
        <v>1098</v>
      </c>
      <c r="H603" s="93"/>
      <c r="I603" s="91"/>
      <c r="J603" s="92"/>
      <c r="K603" s="93" t="s">
        <v>3166</v>
      </c>
      <c r="L603" s="91">
        <v>10</v>
      </c>
      <c r="M603" s="96"/>
      <c r="N603" s="95"/>
      <c r="O603" s="22" t="str">
        <f t="shared" si="87"/>
        <v>門真市</v>
      </c>
      <c r="P603" s="22">
        <f>COUNTIF($O$4:O603,"門真市")</f>
        <v>12</v>
      </c>
    </row>
    <row r="604" spans="1:19" ht="30" customHeight="1" x14ac:dyDescent="0.2">
      <c r="A604" s="99">
        <v>2752620183</v>
      </c>
      <c r="B604" s="87" t="s">
        <v>1387</v>
      </c>
      <c r="C604" s="88" t="s">
        <v>1255</v>
      </c>
      <c r="D604" s="88" t="s">
        <v>1408</v>
      </c>
      <c r="E604" s="88" t="s">
        <v>1409</v>
      </c>
      <c r="F604" s="97" t="s">
        <v>1398</v>
      </c>
      <c r="G604" s="89" t="s">
        <v>1388</v>
      </c>
      <c r="H604" s="93" t="s">
        <v>3166</v>
      </c>
      <c r="I604" s="91">
        <v>10</v>
      </c>
      <c r="J604" s="92"/>
      <c r="K604" s="93" t="s">
        <v>3166</v>
      </c>
      <c r="L604" s="91">
        <v>10</v>
      </c>
      <c r="M604" s="96"/>
      <c r="N604" s="95"/>
      <c r="O604" s="22" t="str">
        <f t="shared" si="87"/>
        <v>門真市</v>
      </c>
      <c r="P604" s="22">
        <f>COUNTIF($O$4:O604,"門真市")</f>
        <v>13</v>
      </c>
    </row>
    <row r="605" spans="1:19" ht="30" customHeight="1" x14ac:dyDescent="0.2">
      <c r="A605" s="99">
        <v>2752620217</v>
      </c>
      <c r="B605" s="87" t="s">
        <v>1658</v>
      </c>
      <c r="C605" s="88" t="s">
        <v>1712</v>
      </c>
      <c r="D605" s="88" t="s">
        <v>1713</v>
      </c>
      <c r="E605" s="88" t="s">
        <v>1665</v>
      </c>
      <c r="F605" s="97" t="s">
        <v>4335</v>
      </c>
      <c r="G605" s="89" t="s">
        <v>1666</v>
      </c>
      <c r="H605" s="93" t="s">
        <v>3166</v>
      </c>
      <c r="I605" s="91">
        <v>10</v>
      </c>
      <c r="J605" s="92"/>
      <c r="K605" s="93" t="s">
        <v>3166</v>
      </c>
      <c r="L605" s="91">
        <v>10</v>
      </c>
      <c r="M605" s="96"/>
      <c r="N605" s="95"/>
      <c r="O605" s="22" t="str">
        <f t="shared" si="87"/>
        <v>門真市</v>
      </c>
      <c r="P605" s="22">
        <f>COUNTIF($O$4:O605,"門真市")</f>
        <v>14</v>
      </c>
    </row>
    <row r="606" spans="1:19" ht="30" customHeight="1" x14ac:dyDescent="0.2">
      <c r="A606" s="99">
        <v>2752620225</v>
      </c>
      <c r="B606" s="87" t="s">
        <v>1987</v>
      </c>
      <c r="C606" s="88" t="s">
        <v>1988</v>
      </c>
      <c r="D606" s="88" t="s">
        <v>1989</v>
      </c>
      <c r="E606" s="88" t="s">
        <v>1990</v>
      </c>
      <c r="F606" s="97" t="s">
        <v>1996</v>
      </c>
      <c r="G606" s="89" t="s">
        <v>1997</v>
      </c>
      <c r="H606" s="93" t="s">
        <v>3166</v>
      </c>
      <c r="I606" s="91">
        <v>10</v>
      </c>
      <c r="J606" s="92"/>
      <c r="K606" s="93" t="s">
        <v>3166</v>
      </c>
      <c r="L606" s="91">
        <v>10</v>
      </c>
      <c r="M606" s="96"/>
      <c r="N606" s="95"/>
      <c r="O606" s="22" t="str">
        <f t="shared" si="87"/>
        <v>門真市</v>
      </c>
      <c r="P606" s="22">
        <f>COUNTIF($O$4:O606,"門真市")</f>
        <v>15</v>
      </c>
    </row>
    <row r="607" spans="1:19" ht="30" customHeight="1" x14ac:dyDescent="0.2">
      <c r="A607" s="99">
        <v>2752620233</v>
      </c>
      <c r="B607" s="87" t="s">
        <v>2302</v>
      </c>
      <c r="C607" s="88" t="s">
        <v>2303</v>
      </c>
      <c r="D607" s="88" t="s">
        <v>2304</v>
      </c>
      <c r="E607" s="88" t="s">
        <v>2305</v>
      </c>
      <c r="F607" s="97" t="s">
        <v>2306</v>
      </c>
      <c r="G607" s="89" t="s">
        <v>2307</v>
      </c>
      <c r="H607" s="93" t="s">
        <v>3166</v>
      </c>
      <c r="I607" s="91">
        <v>10</v>
      </c>
      <c r="J607" s="92"/>
      <c r="K607" s="93" t="s">
        <v>3166</v>
      </c>
      <c r="L607" s="91">
        <v>10</v>
      </c>
      <c r="M607" s="96"/>
      <c r="N607" s="95"/>
      <c r="O607" s="22" t="str">
        <f t="shared" si="87"/>
        <v>門真市</v>
      </c>
      <c r="P607" s="22">
        <f>COUNTIF($O$4:O607,"門真市")</f>
        <v>16</v>
      </c>
    </row>
    <row r="608" spans="1:19" ht="30" customHeight="1" x14ac:dyDescent="0.2">
      <c r="A608" s="99">
        <v>2752620241</v>
      </c>
      <c r="B608" s="87" t="s">
        <v>2497</v>
      </c>
      <c r="C608" s="88" t="s">
        <v>2519</v>
      </c>
      <c r="D608" s="88" t="s">
        <v>2520</v>
      </c>
      <c r="E608" s="88" t="s">
        <v>939</v>
      </c>
      <c r="F608" s="97" t="s">
        <v>2498</v>
      </c>
      <c r="G608" s="89" t="s">
        <v>2518</v>
      </c>
      <c r="H608" s="93" t="s">
        <v>3166</v>
      </c>
      <c r="I608" s="91">
        <v>10</v>
      </c>
      <c r="J608" s="92"/>
      <c r="K608" s="93" t="s">
        <v>3166</v>
      </c>
      <c r="L608" s="91">
        <v>10</v>
      </c>
      <c r="M608" s="96" t="s">
        <v>3166</v>
      </c>
      <c r="N608" s="95"/>
      <c r="O608" s="22" t="str">
        <f t="shared" si="87"/>
        <v>門真市</v>
      </c>
      <c r="P608" s="22">
        <f>COUNTIF($O$4:O608,"門真市")</f>
        <v>17</v>
      </c>
    </row>
    <row r="609" spans="1:17" ht="30" customHeight="1" x14ac:dyDescent="0.2">
      <c r="A609" s="99">
        <v>2752620266</v>
      </c>
      <c r="B609" s="87" t="s">
        <v>2712</v>
      </c>
      <c r="C609" s="88" t="s">
        <v>2725</v>
      </c>
      <c r="D609" s="88" t="s">
        <v>2726</v>
      </c>
      <c r="E609" s="88" t="s">
        <v>2727</v>
      </c>
      <c r="F609" s="97" t="s">
        <v>2713</v>
      </c>
      <c r="G609" s="89" t="s">
        <v>2714</v>
      </c>
      <c r="H609" s="93" t="s">
        <v>3166</v>
      </c>
      <c r="I609" s="91">
        <v>10</v>
      </c>
      <c r="J609" s="92"/>
      <c r="K609" s="93" t="s">
        <v>3166</v>
      </c>
      <c r="L609" s="91">
        <v>10</v>
      </c>
      <c r="M609" s="96"/>
      <c r="N609" s="95"/>
      <c r="O609" s="22" t="str">
        <f t="shared" ref="O609:O610" si="93">IF(ISERROR(FIND("群",F609))=FALSE,LEFT(F609,FIND("群",F609)),IF(ISERROR(FIND("市",F609))=FALSE,LEFT(F609,FIND("市",F609)),IF(ISERROR(FIND("町",F609))=FALSE,LEFT(F609,FIND("町",F609)),IF(ISERROR(FIND("村",F609))=FALSE,LEFT(F609,FIND("村",F609))))))</f>
        <v>門真市</v>
      </c>
      <c r="P609" s="22">
        <f>COUNTIF($O$4:O609,"門真市")</f>
        <v>18</v>
      </c>
    </row>
    <row r="610" spans="1:17" ht="30" customHeight="1" x14ac:dyDescent="0.2">
      <c r="A610" s="99">
        <v>2752620274</v>
      </c>
      <c r="B610" s="87" t="s">
        <v>2715</v>
      </c>
      <c r="C610" s="88" t="s">
        <v>2728</v>
      </c>
      <c r="D610" s="88" t="s">
        <v>2729</v>
      </c>
      <c r="E610" s="88" t="s">
        <v>2730</v>
      </c>
      <c r="F610" s="97" t="s">
        <v>2716</v>
      </c>
      <c r="G610" s="89" t="s">
        <v>2717</v>
      </c>
      <c r="H610" s="93" t="s">
        <v>3166</v>
      </c>
      <c r="I610" s="91">
        <v>10</v>
      </c>
      <c r="J610" s="92"/>
      <c r="K610" s="93" t="s">
        <v>3166</v>
      </c>
      <c r="L610" s="91">
        <v>10</v>
      </c>
      <c r="M610" s="96" t="s">
        <v>3166</v>
      </c>
      <c r="N610" s="95"/>
      <c r="O610" s="22" t="str">
        <f t="shared" si="93"/>
        <v>門真市</v>
      </c>
      <c r="P610" s="22">
        <f>COUNTIF($O$4:O610,"門真市")</f>
        <v>19</v>
      </c>
    </row>
    <row r="611" spans="1:17" ht="30" customHeight="1" x14ac:dyDescent="0.2">
      <c r="A611" s="99">
        <v>2752620282</v>
      </c>
      <c r="B611" s="87" t="s">
        <v>3122</v>
      </c>
      <c r="C611" s="88" t="s">
        <v>3112</v>
      </c>
      <c r="D611" s="88" t="s">
        <v>3113</v>
      </c>
      <c r="E611" s="88" t="s">
        <v>3114</v>
      </c>
      <c r="F611" s="97" t="s">
        <v>3123</v>
      </c>
      <c r="G611" s="89" t="s">
        <v>3124</v>
      </c>
      <c r="H611" s="93" t="s">
        <v>3166</v>
      </c>
      <c r="I611" s="91">
        <v>10</v>
      </c>
      <c r="J611" s="92"/>
      <c r="K611" s="93"/>
      <c r="L611" s="91"/>
      <c r="M611" s="96" t="s">
        <v>3166</v>
      </c>
      <c r="N611" s="95"/>
      <c r="O611" s="22" t="str">
        <f t="shared" ref="O611:O612" si="94">IF(ISERROR(FIND("群",F611))=FALSE,LEFT(F611,FIND("群",F611)),IF(ISERROR(FIND("市",F611))=FALSE,LEFT(F611,FIND("市",F611)),IF(ISERROR(FIND("町",F611))=FALSE,LEFT(F611,FIND("町",F611)),IF(ISERROR(FIND("村",F611))=FALSE,LEFT(F611,FIND("村",F611))))))</f>
        <v>門真市</v>
      </c>
      <c r="P611" s="22">
        <f>COUNTIF($O$4:O611,"門真市")</f>
        <v>20</v>
      </c>
    </row>
    <row r="612" spans="1:17" ht="30" customHeight="1" x14ac:dyDescent="0.2">
      <c r="A612" s="99">
        <v>2752620290</v>
      </c>
      <c r="B612" s="87" t="s">
        <v>3213</v>
      </c>
      <c r="C612" s="88" t="s">
        <v>3215</v>
      </c>
      <c r="D612" s="88" t="s">
        <v>3215</v>
      </c>
      <c r="E612" s="88" t="s">
        <v>3214</v>
      </c>
      <c r="F612" s="97" t="s">
        <v>3212</v>
      </c>
      <c r="G612" s="89" t="s">
        <v>3211</v>
      </c>
      <c r="H612" s="93" t="s">
        <v>3166</v>
      </c>
      <c r="I612" s="91">
        <v>10</v>
      </c>
      <c r="J612" s="92"/>
      <c r="K612" s="93" t="s">
        <v>3166</v>
      </c>
      <c r="L612" s="91">
        <v>10</v>
      </c>
      <c r="M612" s="96"/>
      <c r="N612" s="95"/>
      <c r="O612" s="22" t="str">
        <f t="shared" si="94"/>
        <v>門真市</v>
      </c>
      <c r="P612" s="22">
        <f>COUNTIF($O$4:O612,"門真市")</f>
        <v>21</v>
      </c>
      <c r="Q612" s="72"/>
    </row>
    <row r="613" spans="1:17" ht="30" customHeight="1" x14ac:dyDescent="0.2">
      <c r="A613" s="99">
        <v>2752620308</v>
      </c>
      <c r="B613" s="87" t="s">
        <v>3391</v>
      </c>
      <c r="C613" s="88" t="s">
        <v>3419</v>
      </c>
      <c r="D613" s="88" t="s">
        <v>3420</v>
      </c>
      <c r="E613" s="88" t="s">
        <v>486</v>
      </c>
      <c r="F613" s="97" t="s">
        <v>3390</v>
      </c>
      <c r="G613" s="89" t="s">
        <v>3392</v>
      </c>
      <c r="H613" s="93" t="s">
        <v>3166</v>
      </c>
      <c r="I613" s="91">
        <v>10</v>
      </c>
      <c r="J613" s="92"/>
      <c r="K613" s="93" t="s">
        <v>3166</v>
      </c>
      <c r="L613" s="91">
        <v>10</v>
      </c>
      <c r="M613" s="96"/>
      <c r="N613" s="95"/>
      <c r="O613" s="22" t="str">
        <f t="shared" ref="O613:O614" si="95">IF(ISERROR(FIND("群",F613))=FALSE,LEFT(F613,FIND("群",F613)),IF(ISERROR(FIND("市",F613))=FALSE,LEFT(F613,FIND("市",F613)),IF(ISERROR(FIND("町",F613))=FALSE,LEFT(F613,FIND("町",F613)),IF(ISERROR(FIND("村",F613))=FALSE,LEFT(F613,FIND("村",F613))))))</f>
        <v>門真市</v>
      </c>
      <c r="P613" s="22">
        <f>COUNTIF($O$4:O613,"門真市")</f>
        <v>22</v>
      </c>
      <c r="Q613" s="72"/>
    </row>
    <row r="614" spans="1:17" s="72" customFormat="1" ht="30" customHeight="1" x14ac:dyDescent="0.2">
      <c r="A614" s="99" t="s">
        <v>3823</v>
      </c>
      <c r="B614" s="87" t="s">
        <v>3822</v>
      </c>
      <c r="C614" s="88" t="s">
        <v>3824</v>
      </c>
      <c r="D614" s="88" t="s">
        <v>2520</v>
      </c>
      <c r="E614" s="88" t="s">
        <v>3825</v>
      </c>
      <c r="F614" s="97" t="s">
        <v>3826</v>
      </c>
      <c r="G614" s="89" t="s">
        <v>3827</v>
      </c>
      <c r="H614" s="93" t="s">
        <v>3166</v>
      </c>
      <c r="I614" s="91">
        <v>10</v>
      </c>
      <c r="J614" s="92"/>
      <c r="K614" s="93"/>
      <c r="L614" s="91"/>
      <c r="M614" s="96"/>
      <c r="N614" s="95"/>
      <c r="O614" s="22" t="str">
        <f t="shared" si="95"/>
        <v>門真市</v>
      </c>
      <c r="P614" s="22">
        <f>COUNTIF($O$4:O614,"門真市")</f>
        <v>23</v>
      </c>
    </row>
    <row r="615" spans="1:17" s="72" customFormat="1" ht="30" customHeight="1" x14ac:dyDescent="0.2">
      <c r="A615" s="99" t="s">
        <v>3988</v>
      </c>
      <c r="B615" s="87" t="s">
        <v>3991</v>
      </c>
      <c r="C615" s="88" t="s">
        <v>3992</v>
      </c>
      <c r="D615" s="88" t="s">
        <v>3992</v>
      </c>
      <c r="E615" s="88" t="s">
        <v>258</v>
      </c>
      <c r="F615" s="97" t="s">
        <v>3989</v>
      </c>
      <c r="G615" s="89" t="s">
        <v>3990</v>
      </c>
      <c r="H615" s="93" t="s">
        <v>3166</v>
      </c>
      <c r="I615" s="91">
        <v>10</v>
      </c>
      <c r="J615" s="92"/>
      <c r="K615" s="93" t="s">
        <v>3166</v>
      </c>
      <c r="L615" s="91">
        <v>10</v>
      </c>
      <c r="M615" s="96" t="s">
        <v>3166</v>
      </c>
      <c r="N615" s="95"/>
      <c r="O615" s="22" t="s">
        <v>63</v>
      </c>
      <c r="P615" s="22">
        <f>COUNTIF($O$4:O615,"門真市")</f>
        <v>24</v>
      </c>
    </row>
    <row r="616" spans="1:17" s="72" customFormat="1" ht="30" customHeight="1" x14ac:dyDescent="0.2">
      <c r="A616" s="99" t="s">
        <v>4022</v>
      </c>
      <c r="B616" s="87" t="s">
        <v>4023</v>
      </c>
      <c r="C616" s="88" t="s">
        <v>4024</v>
      </c>
      <c r="D616" s="88" t="s">
        <v>4025</v>
      </c>
      <c r="E616" s="88" t="s">
        <v>4026</v>
      </c>
      <c r="F616" s="97" t="s">
        <v>4027</v>
      </c>
      <c r="G616" s="89" t="s">
        <v>4028</v>
      </c>
      <c r="H616" s="93" t="s">
        <v>3166</v>
      </c>
      <c r="I616" s="91">
        <v>10</v>
      </c>
      <c r="J616" s="92"/>
      <c r="K616" s="93" t="s">
        <v>3166</v>
      </c>
      <c r="L616" s="91">
        <v>10</v>
      </c>
      <c r="M616" s="96"/>
      <c r="N616" s="95"/>
      <c r="O616" s="22" t="s">
        <v>4029</v>
      </c>
      <c r="P616" s="22">
        <f>COUNTIF($O$4:O616,"門真市")</f>
        <v>25</v>
      </c>
    </row>
    <row r="617" spans="1:17" s="72" customFormat="1" ht="30" customHeight="1" x14ac:dyDescent="0.2">
      <c r="A617" s="99" t="s">
        <v>4049</v>
      </c>
      <c r="B617" s="87" t="s">
        <v>4048</v>
      </c>
      <c r="C617" s="88" t="s">
        <v>4050</v>
      </c>
      <c r="D617" s="88" t="s">
        <v>4051</v>
      </c>
      <c r="E617" s="88" t="s">
        <v>4052</v>
      </c>
      <c r="F617" s="97" t="s">
        <v>4053</v>
      </c>
      <c r="G617" s="89" t="s">
        <v>4054</v>
      </c>
      <c r="H617" s="93" t="s">
        <v>3166</v>
      </c>
      <c r="I617" s="91">
        <v>10</v>
      </c>
      <c r="J617" s="92"/>
      <c r="K617" s="93" t="s">
        <v>3166</v>
      </c>
      <c r="L617" s="91">
        <v>10</v>
      </c>
      <c r="M617" s="96"/>
      <c r="N617" s="95"/>
      <c r="O617" s="22" t="s">
        <v>4029</v>
      </c>
      <c r="P617" s="22">
        <f>COUNTIF($O$4:O617,"門真市")</f>
        <v>26</v>
      </c>
    </row>
    <row r="618" spans="1:17" s="72" customFormat="1" ht="30" customHeight="1" x14ac:dyDescent="0.2">
      <c r="A618" s="99" t="s">
        <v>4187</v>
      </c>
      <c r="B618" s="87" t="s">
        <v>4185</v>
      </c>
      <c r="C618" s="88" t="s">
        <v>4188</v>
      </c>
      <c r="D618" s="88" t="s">
        <v>4188</v>
      </c>
      <c r="E618" s="88" t="s">
        <v>4189</v>
      </c>
      <c r="F618" s="97" t="s">
        <v>4186</v>
      </c>
      <c r="G618" s="89" t="s">
        <v>3211</v>
      </c>
      <c r="H618" s="93" t="s">
        <v>3166</v>
      </c>
      <c r="I618" s="91">
        <v>10</v>
      </c>
      <c r="J618" s="92"/>
      <c r="K618" s="93" t="s">
        <v>3166</v>
      </c>
      <c r="L618" s="91">
        <v>10</v>
      </c>
      <c r="M618" s="96"/>
      <c r="N618" s="95"/>
      <c r="O618" s="22" t="s">
        <v>4029</v>
      </c>
      <c r="P618" s="22">
        <f>COUNTIF($O$4:O618,"門真市")</f>
        <v>27</v>
      </c>
    </row>
    <row r="619" spans="1:17" s="72" customFormat="1" ht="30" customHeight="1" x14ac:dyDescent="0.2">
      <c r="A619" s="99" t="s">
        <v>4222</v>
      </c>
      <c r="B619" s="87" t="s">
        <v>4220</v>
      </c>
      <c r="C619" s="88" t="s">
        <v>4224</v>
      </c>
      <c r="D619" s="88" t="s">
        <v>4225</v>
      </c>
      <c r="E619" s="88" t="s">
        <v>1409</v>
      </c>
      <c r="F619" s="97" t="s">
        <v>4223</v>
      </c>
      <c r="G619" s="89" t="s">
        <v>4221</v>
      </c>
      <c r="H619" s="93" t="s">
        <v>176</v>
      </c>
      <c r="I619" s="91">
        <v>5</v>
      </c>
      <c r="J619" s="92"/>
      <c r="K619" s="93" t="s">
        <v>176</v>
      </c>
      <c r="L619" s="91">
        <v>5</v>
      </c>
      <c r="M619" s="96"/>
      <c r="N619" s="95"/>
      <c r="O619" s="22" t="s">
        <v>4029</v>
      </c>
      <c r="P619" s="22">
        <f>COUNTIF($O$4:O619,"門真市")</f>
        <v>28</v>
      </c>
    </row>
    <row r="620" spans="1:17" s="72" customFormat="1" ht="30" customHeight="1" x14ac:dyDescent="0.2">
      <c r="A620" s="99" t="s">
        <v>4322</v>
      </c>
      <c r="B620" s="87" t="s">
        <v>4324</v>
      </c>
      <c r="C620" s="88" t="s">
        <v>4326</v>
      </c>
      <c r="D620" s="88" t="s">
        <v>4327</v>
      </c>
      <c r="E620" s="88" t="s">
        <v>462</v>
      </c>
      <c r="F620" s="97" t="s">
        <v>4325</v>
      </c>
      <c r="G620" s="89" t="s">
        <v>4323</v>
      </c>
      <c r="H620" s="93" t="s">
        <v>3166</v>
      </c>
      <c r="I620" s="91">
        <v>10</v>
      </c>
      <c r="J620" s="92"/>
      <c r="K620" s="93" t="s">
        <v>3166</v>
      </c>
      <c r="L620" s="91">
        <v>10</v>
      </c>
      <c r="M620" s="96"/>
      <c r="N620" s="95"/>
      <c r="O620" s="22" t="s">
        <v>4029</v>
      </c>
      <c r="P620" s="22">
        <f>COUNTIF($O$4:O620,"門真市")</f>
        <v>29</v>
      </c>
    </row>
    <row r="621" spans="1:17" s="72" customFormat="1" ht="30" customHeight="1" x14ac:dyDescent="0.2">
      <c r="A621" s="99">
        <v>2752620399</v>
      </c>
      <c r="B621" s="87" t="s">
        <v>4726</v>
      </c>
      <c r="C621" s="88" t="s">
        <v>4727</v>
      </c>
      <c r="D621" s="88" t="s">
        <v>4714</v>
      </c>
      <c r="E621" s="88" t="s">
        <v>4728</v>
      </c>
      <c r="F621" s="97" t="s">
        <v>4729</v>
      </c>
      <c r="G621" s="89" t="s">
        <v>4730</v>
      </c>
      <c r="H621" s="93" t="s">
        <v>3166</v>
      </c>
      <c r="I621" s="91">
        <v>10</v>
      </c>
      <c r="J621" s="92"/>
      <c r="K621" s="93" t="s">
        <v>3166</v>
      </c>
      <c r="L621" s="91">
        <v>10</v>
      </c>
      <c r="M621" s="96"/>
      <c r="N621" s="95"/>
      <c r="O621" s="22" t="s">
        <v>4029</v>
      </c>
      <c r="P621" s="22">
        <f>COUNTIF($O$4:O621,"門真市")</f>
        <v>30</v>
      </c>
    </row>
    <row r="622" spans="1:17" s="72" customFormat="1" ht="30" customHeight="1" x14ac:dyDescent="0.2">
      <c r="A622" s="99">
        <v>2752620407</v>
      </c>
      <c r="B622" s="87" t="s">
        <v>4731</v>
      </c>
      <c r="C622" s="88" t="s">
        <v>4732</v>
      </c>
      <c r="D622" s="88" t="s">
        <v>4714</v>
      </c>
      <c r="E622" s="88" t="s">
        <v>4733</v>
      </c>
      <c r="F622" s="97" t="s">
        <v>4734</v>
      </c>
      <c r="G622" s="89" t="s">
        <v>4730</v>
      </c>
      <c r="H622" s="93" t="s">
        <v>3166</v>
      </c>
      <c r="I622" s="91">
        <v>10</v>
      </c>
      <c r="J622" s="92"/>
      <c r="K622" s="93"/>
      <c r="L622" s="91"/>
      <c r="M622" s="96"/>
      <c r="N622" s="95"/>
      <c r="O622" s="22" t="s">
        <v>4029</v>
      </c>
      <c r="P622" s="22">
        <f>COUNTIF($O$4:O622,"門真市")</f>
        <v>31</v>
      </c>
    </row>
    <row r="623" spans="1:17" ht="30" customHeight="1" x14ac:dyDescent="0.2">
      <c r="A623" s="99">
        <v>2753720016</v>
      </c>
      <c r="B623" s="87" t="s">
        <v>398</v>
      </c>
      <c r="C623" s="88" t="s">
        <v>49</v>
      </c>
      <c r="D623" s="88" t="s">
        <v>49</v>
      </c>
      <c r="E623" s="88" t="s">
        <v>22</v>
      </c>
      <c r="F623" s="87" t="s">
        <v>196</v>
      </c>
      <c r="G623" s="89" t="s">
        <v>21</v>
      </c>
      <c r="H623" s="93" t="s">
        <v>3166</v>
      </c>
      <c r="I623" s="91">
        <v>10</v>
      </c>
      <c r="J623" s="92"/>
      <c r="K623" s="93" t="s">
        <v>3166</v>
      </c>
      <c r="L623" s="91">
        <v>10</v>
      </c>
      <c r="M623" s="96"/>
      <c r="N623" s="95"/>
      <c r="O623" s="22" t="str">
        <f t="shared" si="87"/>
        <v>摂津市</v>
      </c>
      <c r="P623" s="22">
        <f>COUNTIF($O$4:O623,"摂津市")</f>
        <v>1</v>
      </c>
      <c r="Q623" s="72"/>
    </row>
    <row r="624" spans="1:17" ht="30" customHeight="1" x14ac:dyDescent="0.2">
      <c r="A624" s="99">
        <v>2753720024</v>
      </c>
      <c r="B624" s="87" t="s">
        <v>23</v>
      </c>
      <c r="C624" s="88" t="s">
        <v>1798</v>
      </c>
      <c r="D624" s="88" t="s">
        <v>1799</v>
      </c>
      <c r="E624" s="88" t="s">
        <v>24</v>
      </c>
      <c r="F624" s="87" t="s">
        <v>3225</v>
      </c>
      <c r="G624" s="89" t="s">
        <v>156</v>
      </c>
      <c r="H624" s="93" t="s">
        <v>3166</v>
      </c>
      <c r="I624" s="91">
        <v>10</v>
      </c>
      <c r="J624" s="92"/>
      <c r="K624" s="93" t="s">
        <v>3166</v>
      </c>
      <c r="L624" s="91">
        <v>10</v>
      </c>
      <c r="M624" s="96"/>
      <c r="N624" s="95"/>
      <c r="O624" s="22" t="str">
        <f t="shared" si="87"/>
        <v>摂津市</v>
      </c>
      <c r="P624" s="22">
        <f>COUNTIF($O$4:O624,"摂津市")</f>
        <v>2</v>
      </c>
      <c r="Q624" s="72"/>
    </row>
    <row r="625" spans="1:18" s="72" customFormat="1" ht="30" customHeight="1" x14ac:dyDescent="0.2">
      <c r="A625" s="99">
        <v>2753720057</v>
      </c>
      <c r="B625" s="87" t="s">
        <v>4810</v>
      </c>
      <c r="C625" s="88" t="s">
        <v>4811</v>
      </c>
      <c r="D625" s="88" t="s">
        <v>123</v>
      </c>
      <c r="E625" s="88" t="s">
        <v>124</v>
      </c>
      <c r="F625" s="87" t="s">
        <v>2754</v>
      </c>
      <c r="G625" s="89" t="s">
        <v>155</v>
      </c>
      <c r="H625" s="93" t="s">
        <v>3166</v>
      </c>
      <c r="I625" s="91">
        <v>10</v>
      </c>
      <c r="J625" s="92"/>
      <c r="K625" s="93" t="s">
        <v>3166</v>
      </c>
      <c r="L625" s="91">
        <v>10</v>
      </c>
      <c r="M625" s="96"/>
      <c r="N625" s="95"/>
      <c r="O625" s="22" t="str">
        <f t="shared" si="87"/>
        <v>摂津市</v>
      </c>
      <c r="P625" s="22">
        <f>COUNTIF($O$4:O625,"摂津市")</f>
        <v>3</v>
      </c>
    </row>
    <row r="626" spans="1:18" ht="30" customHeight="1" x14ac:dyDescent="0.2">
      <c r="A626" s="99">
        <v>2753720073</v>
      </c>
      <c r="B626" s="87" t="s">
        <v>281</v>
      </c>
      <c r="C626" s="88" t="s">
        <v>284</v>
      </c>
      <c r="D626" s="88" t="s">
        <v>284</v>
      </c>
      <c r="E626" s="88" t="s">
        <v>285</v>
      </c>
      <c r="F626" s="87" t="s">
        <v>282</v>
      </c>
      <c r="G626" s="89" t="s">
        <v>283</v>
      </c>
      <c r="H626" s="93" t="s">
        <v>3166</v>
      </c>
      <c r="I626" s="91">
        <v>10</v>
      </c>
      <c r="J626" s="92" t="s">
        <v>3166</v>
      </c>
      <c r="K626" s="93" t="s">
        <v>3166</v>
      </c>
      <c r="L626" s="91">
        <v>10</v>
      </c>
      <c r="M626" s="96" t="s">
        <v>3166</v>
      </c>
      <c r="N626" s="95"/>
      <c r="O626" s="22" t="str">
        <f t="shared" si="87"/>
        <v>摂津市</v>
      </c>
      <c r="P626" s="22">
        <f>COUNTIF($O$4:O626,"摂津市")</f>
        <v>4</v>
      </c>
      <c r="Q626" s="72"/>
    </row>
    <row r="627" spans="1:18" ht="30" customHeight="1" x14ac:dyDescent="0.2">
      <c r="A627" s="99">
        <v>2753720081</v>
      </c>
      <c r="B627" s="87" t="s">
        <v>945</v>
      </c>
      <c r="C627" s="88" t="s">
        <v>389</v>
      </c>
      <c r="D627" s="88" t="s">
        <v>390</v>
      </c>
      <c r="E627" s="88" t="s">
        <v>391</v>
      </c>
      <c r="F627" s="87" t="s">
        <v>392</v>
      </c>
      <c r="G627" s="89" t="s">
        <v>369</v>
      </c>
      <c r="H627" s="93"/>
      <c r="I627" s="91"/>
      <c r="J627" s="92"/>
      <c r="K627" s="93" t="s">
        <v>3166</v>
      </c>
      <c r="L627" s="91">
        <v>10</v>
      </c>
      <c r="M627" s="96"/>
      <c r="N627" s="95"/>
      <c r="O627" s="22" t="str">
        <f t="shared" si="87"/>
        <v>摂津市</v>
      </c>
      <c r="P627" s="22">
        <f>COUNTIF($O$4:O627,"摂津市")</f>
        <v>5</v>
      </c>
      <c r="Q627" s="72"/>
    </row>
    <row r="628" spans="1:18" ht="30" customHeight="1" x14ac:dyDescent="0.2">
      <c r="A628" s="99">
        <v>2753720099</v>
      </c>
      <c r="B628" s="87" t="s">
        <v>370</v>
      </c>
      <c r="C628" s="88" t="s">
        <v>393</v>
      </c>
      <c r="D628" s="88" t="s">
        <v>1274</v>
      </c>
      <c r="E628" s="88" t="s">
        <v>394</v>
      </c>
      <c r="F628" s="87" t="s">
        <v>1019</v>
      </c>
      <c r="G628" s="89" t="s">
        <v>371</v>
      </c>
      <c r="H628" s="93" t="s">
        <v>3166</v>
      </c>
      <c r="I628" s="91">
        <v>10</v>
      </c>
      <c r="J628" s="92"/>
      <c r="K628" s="93" t="s">
        <v>3166</v>
      </c>
      <c r="L628" s="91">
        <v>10</v>
      </c>
      <c r="M628" s="96" t="s">
        <v>3166</v>
      </c>
      <c r="N628" s="95"/>
      <c r="O628" s="22" t="str">
        <f t="shared" si="87"/>
        <v>摂津市</v>
      </c>
      <c r="P628" s="22">
        <f>COUNTIF($O$4:O628,"摂津市")</f>
        <v>6</v>
      </c>
      <c r="Q628" s="72"/>
    </row>
    <row r="629" spans="1:18" ht="30" customHeight="1" x14ac:dyDescent="0.2">
      <c r="A629" s="99">
        <v>2753720107</v>
      </c>
      <c r="B629" s="87" t="s">
        <v>512</v>
      </c>
      <c r="C629" s="88" t="s">
        <v>522</v>
      </c>
      <c r="D629" s="88" t="s">
        <v>1775</v>
      </c>
      <c r="E629" s="88" t="s">
        <v>1776</v>
      </c>
      <c r="F629" s="87" t="s">
        <v>515</v>
      </c>
      <c r="G629" s="89" t="s">
        <v>516</v>
      </c>
      <c r="H629" s="93" t="s">
        <v>3166</v>
      </c>
      <c r="I629" s="91">
        <v>10</v>
      </c>
      <c r="J629" s="92"/>
      <c r="K629" s="93" t="s">
        <v>3166</v>
      </c>
      <c r="L629" s="91">
        <v>10</v>
      </c>
      <c r="M629" s="96"/>
      <c r="N629" s="95"/>
      <c r="O629" s="22" t="str">
        <f t="shared" si="87"/>
        <v>摂津市</v>
      </c>
      <c r="P629" s="22">
        <f>COUNTIF($O$4:O629,"摂津市")</f>
        <v>7</v>
      </c>
    </row>
    <row r="630" spans="1:18" ht="30" customHeight="1" x14ac:dyDescent="0.2">
      <c r="A630" s="99">
        <v>2753720131</v>
      </c>
      <c r="B630" s="87" t="s">
        <v>1240</v>
      </c>
      <c r="C630" s="88" t="s">
        <v>1241</v>
      </c>
      <c r="D630" s="88" t="s">
        <v>1242</v>
      </c>
      <c r="E630" s="88" t="s">
        <v>1243</v>
      </c>
      <c r="F630" s="87" t="s">
        <v>1244</v>
      </c>
      <c r="G630" s="89" t="s">
        <v>1245</v>
      </c>
      <c r="H630" s="93" t="s">
        <v>3166</v>
      </c>
      <c r="I630" s="91">
        <v>10</v>
      </c>
      <c r="J630" s="92"/>
      <c r="K630" s="93" t="s">
        <v>3166</v>
      </c>
      <c r="L630" s="91">
        <v>10</v>
      </c>
      <c r="M630" s="96"/>
      <c r="N630" s="95"/>
      <c r="O630" s="22" t="str">
        <f t="shared" si="87"/>
        <v>摂津市</v>
      </c>
      <c r="P630" s="22">
        <f>COUNTIF($O$4:O630,"摂津市")</f>
        <v>8</v>
      </c>
    </row>
    <row r="631" spans="1:18" ht="30" customHeight="1" x14ac:dyDescent="0.2">
      <c r="A631" s="99">
        <v>2753720149</v>
      </c>
      <c r="B631" s="87" t="s">
        <v>1246</v>
      </c>
      <c r="C631" s="88" t="s">
        <v>1249</v>
      </c>
      <c r="D631" s="88" t="s">
        <v>1250</v>
      </c>
      <c r="E631" s="88" t="s">
        <v>1251</v>
      </c>
      <c r="F631" s="87" t="s">
        <v>1247</v>
      </c>
      <c r="G631" s="89" t="s">
        <v>1248</v>
      </c>
      <c r="H631" s="93" t="s">
        <v>3166</v>
      </c>
      <c r="I631" s="91">
        <v>10</v>
      </c>
      <c r="J631" s="92"/>
      <c r="K631" s="93" t="s">
        <v>3166</v>
      </c>
      <c r="L631" s="91">
        <v>10</v>
      </c>
      <c r="M631" s="96"/>
      <c r="N631" s="95"/>
      <c r="O631" s="22" t="str">
        <f t="shared" si="87"/>
        <v>摂津市</v>
      </c>
      <c r="P631" s="22">
        <f>COUNTIF($O$4:O631,"摂津市")</f>
        <v>9</v>
      </c>
    </row>
    <row r="632" spans="1:18" ht="30" customHeight="1" x14ac:dyDescent="0.2">
      <c r="A632" s="99">
        <v>2753720164</v>
      </c>
      <c r="B632" s="87" t="s">
        <v>2340</v>
      </c>
      <c r="C632" s="88" t="s">
        <v>1589</v>
      </c>
      <c r="D632" s="88" t="s">
        <v>1590</v>
      </c>
      <c r="E632" s="88" t="s">
        <v>251</v>
      </c>
      <c r="F632" s="87" t="s">
        <v>1428</v>
      </c>
      <c r="G632" s="89" t="s">
        <v>1425</v>
      </c>
      <c r="H632" s="93" t="s">
        <v>3166</v>
      </c>
      <c r="I632" s="91">
        <v>10</v>
      </c>
      <c r="J632" s="92"/>
      <c r="K632" s="93" t="s">
        <v>3166</v>
      </c>
      <c r="L632" s="91">
        <v>10</v>
      </c>
      <c r="M632" s="96"/>
      <c r="N632" s="95"/>
      <c r="O632" s="22" t="str">
        <f t="shared" ref="O632:O728" si="96">IF(ISERROR(FIND("群",F632))=FALSE,LEFT(F632,FIND("群",F632)),IF(ISERROR(FIND("市",F632))=FALSE,LEFT(F632,FIND("市",F632)),IF(ISERROR(FIND("町",F632))=FALSE,LEFT(F632,FIND("町",F632)),IF(ISERROR(FIND("村",F632))=FALSE,LEFT(F632,FIND("村",F632))))))</f>
        <v>摂津市</v>
      </c>
      <c r="P632" s="22">
        <f>COUNTIF($O$4:O632,"摂津市")</f>
        <v>10</v>
      </c>
    </row>
    <row r="633" spans="1:18" ht="30" customHeight="1" x14ac:dyDescent="0.2">
      <c r="A633" s="99">
        <v>2753720172</v>
      </c>
      <c r="B633" s="87" t="s">
        <v>2341</v>
      </c>
      <c r="C633" s="88" t="s">
        <v>1591</v>
      </c>
      <c r="D633" s="88" t="s">
        <v>1642</v>
      </c>
      <c r="E633" s="88" t="s">
        <v>131</v>
      </c>
      <c r="F633" s="87" t="s">
        <v>1426</v>
      </c>
      <c r="G633" s="89" t="s">
        <v>1425</v>
      </c>
      <c r="H633" s="93" t="s">
        <v>3166</v>
      </c>
      <c r="I633" s="91">
        <v>10</v>
      </c>
      <c r="J633" s="92"/>
      <c r="K633" s="93" t="s">
        <v>3166</v>
      </c>
      <c r="L633" s="91">
        <v>10</v>
      </c>
      <c r="M633" s="96"/>
      <c r="N633" s="95"/>
      <c r="O633" s="22" t="str">
        <f t="shared" si="96"/>
        <v>摂津市</v>
      </c>
      <c r="P633" s="22">
        <f>COUNTIF($O$4:O633,"摂津市")</f>
        <v>11</v>
      </c>
    </row>
    <row r="634" spans="1:18" ht="30" customHeight="1" x14ac:dyDescent="0.2">
      <c r="A634" s="99">
        <v>2753720198</v>
      </c>
      <c r="B634" s="87" t="s">
        <v>1672</v>
      </c>
      <c r="C634" s="88" t="s">
        <v>1678</v>
      </c>
      <c r="D634" s="88" t="s">
        <v>1679</v>
      </c>
      <c r="E634" s="88" t="s">
        <v>1680</v>
      </c>
      <c r="F634" s="87" t="s">
        <v>1673</v>
      </c>
      <c r="G634" s="89" t="s">
        <v>1674</v>
      </c>
      <c r="H634" s="93" t="s">
        <v>3166</v>
      </c>
      <c r="I634" s="91">
        <v>10</v>
      </c>
      <c r="J634" s="92"/>
      <c r="K634" s="93" t="s">
        <v>3166</v>
      </c>
      <c r="L634" s="91">
        <v>10</v>
      </c>
      <c r="M634" s="96" t="s">
        <v>3166</v>
      </c>
      <c r="N634" s="95"/>
      <c r="O634" s="22" t="str">
        <f t="shared" si="96"/>
        <v>摂津市</v>
      </c>
      <c r="P634" s="22">
        <f>COUNTIF($O$4:O634,"摂津市")</f>
        <v>12</v>
      </c>
    </row>
    <row r="635" spans="1:18" ht="30" customHeight="1" x14ac:dyDescent="0.2">
      <c r="A635" s="99">
        <v>2753720214</v>
      </c>
      <c r="B635" s="87" t="s">
        <v>2663</v>
      </c>
      <c r="C635" s="88" t="s">
        <v>2681</v>
      </c>
      <c r="D635" s="88" t="s">
        <v>2682</v>
      </c>
      <c r="E635" s="88" t="s">
        <v>2683</v>
      </c>
      <c r="F635" s="87" t="s">
        <v>2664</v>
      </c>
      <c r="G635" s="89" t="s">
        <v>2665</v>
      </c>
      <c r="H635" s="93" t="s">
        <v>3166</v>
      </c>
      <c r="I635" s="91">
        <v>10</v>
      </c>
      <c r="J635" s="92"/>
      <c r="K635" s="93" t="s">
        <v>3166</v>
      </c>
      <c r="L635" s="91">
        <v>10</v>
      </c>
      <c r="M635" s="96"/>
      <c r="N635" s="95"/>
      <c r="O635" s="22" t="str">
        <f t="shared" ref="O635" si="97">IF(ISERROR(FIND("群",F635))=FALSE,LEFT(F635,FIND("群",F635)),IF(ISERROR(FIND("市",F635))=FALSE,LEFT(F635,FIND("市",F635)),IF(ISERROR(FIND("町",F635))=FALSE,LEFT(F635,FIND("町",F635)),IF(ISERROR(FIND("村",F635))=FALSE,LEFT(F635,FIND("村",F635))))))</f>
        <v>摂津市</v>
      </c>
      <c r="P635" s="22">
        <f>COUNTIF($O$4:O635,"摂津市")</f>
        <v>13</v>
      </c>
    </row>
    <row r="636" spans="1:18" ht="30" customHeight="1" x14ac:dyDescent="0.2">
      <c r="A636" s="99">
        <v>2753720222</v>
      </c>
      <c r="B636" s="87" t="s">
        <v>2806</v>
      </c>
      <c r="C636" s="88" t="s">
        <v>2820</v>
      </c>
      <c r="D636" s="88" t="s">
        <v>2821</v>
      </c>
      <c r="E636" s="88" t="s">
        <v>2822</v>
      </c>
      <c r="F636" s="87" t="s">
        <v>2812</v>
      </c>
      <c r="G636" s="89" t="s">
        <v>2811</v>
      </c>
      <c r="H636" s="93" t="s">
        <v>2823</v>
      </c>
      <c r="I636" s="91">
        <v>5</v>
      </c>
      <c r="J636" s="92"/>
      <c r="K636" s="93" t="s">
        <v>142</v>
      </c>
      <c r="L636" s="91">
        <v>5</v>
      </c>
      <c r="M636" s="96"/>
      <c r="N636" s="95"/>
      <c r="O636" s="22" t="str">
        <f t="shared" ref="O636" si="98">IF(ISERROR(FIND("群",F636))=FALSE,LEFT(F636,FIND("群",F636)),IF(ISERROR(FIND("市",F636))=FALSE,LEFT(F636,FIND("市",F636)),IF(ISERROR(FIND("町",F636))=FALSE,LEFT(F636,FIND("町",F636)),IF(ISERROR(FIND("村",F636))=FALSE,LEFT(F636,FIND("村",F636))))))</f>
        <v>摂津市</v>
      </c>
      <c r="P636" s="22">
        <f>COUNTIF($O$4:O636,"摂津市")</f>
        <v>14</v>
      </c>
    </row>
    <row r="637" spans="1:18" ht="30" customHeight="1" x14ac:dyDescent="0.2">
      <c r="A637" s="99">
        <v>2753720255</v>
      </c>
      <c r="B637" s="87" t="s">
        <v>3154</v>
      </c>
      <c r="C637" s="88" t="s">
        <v>3157</v>
      </c>
      <c r="D637" s="88" t="s">
        <v>3158</v>
      </c>
      <c r="E637" s="88" t="s">
        <v>1776</v>
      </c>
      <c r="F637" s="87" t="s">
        <v>3155</v>
      </c>
      <c r="G637" s="89" t="s">
        <v>3156</v>
      </c>
      <c r="H637" s="93"/>
      <c r="I637" s="91"/>
      <c r="J637" s="92"/>
      <c r="K637" s="93" t="s">
        <v>3166</v>
      </c>
      <c r="L637" s="91">
        <v>10</v>
      </c>
      <c r="M637" s="96" t="s">
        <v>3169</v>
      </c>
      <c r="N637" s="95"/>
      <c r="O637" s="22" t="str">
        <f t="shared" ref="O637" si="99">IF(ISERROR(FIND("群",F637))=FALSE,LEFT(F637,FIND("群",F637)),IF(ISERROR(FIND("市",F637))=FALSE,LEFT(F637,FIND("市",F637)),IF(ISERROR(FIND("町",F637))=FALSE,LEFT(F637,FIND("町",F637)),IF(ISERROR(FIND("村",F637))=FALSE,LEFT(F637,FIND("村",F637))))))</f>
        <v>摂津市</v>
      </c>
      <c r="P637" s="22">
        <f>COUNTIF($O$4:O637,"摂津市")</f>
        <v>15</v>
      </c>
    </row>
    <row r="638" spans="1:18" ht="30" customHeight="1" x14ac:dyDescent="0.2">
      <c r="A638" s="112" t="s">
        <v>3303</v>
      </c>
      <c r="B638" s="87" t="s">
        <v>4084</v>
      </c>
      <c r="C638" s="88" t="s">
        <v>3322</v>
      </c>
      <c r="D638" s="88" t="s">
        <v>3323</v>
      </c>
      <c r="E638" s="88" t="s">
        <v>3324</v>
      </c>
      <c r="F638" s="87" t="s">
        <v>3304</v>
      </c>
      <c r="G638" s="89" t="s">
        <v>3305</v>
      </c>
      <c r="H638" s="93" t="s">
        <v>3166</v>
      </c>
      <c r="I638" s="91">
        <v>10</v>
      </c>
      <c r="J638" s="92"/>
      <c r="K638" s="93" t="s">
        <v>3166</v>
      </c>
      <c r="L638" s="91">
        <v>10</v>
      </c>
      <c r="M638" s="96"/>
      <c r="N638" s="95"/>
      <c r="O638" s="22" t="str">
        <f t="shared" ref="O638" si="100">IF(ISERROR(FIND("群",F638))=FALSE,LEFT(F638,FIND("群",F638)),IF(ISERROR(FIND("市",F638))=FALSE,LEFT(F638,FIND("市",F638)),IF(ISERROR(FIND("町",F638))=FALSE,LEFT(F638,FIND("町",F638)),IF(ISERROR(FIND("村",F638))=FALSE,LEFT(F638,FIND("村",F638))))))</f>
        <v>摂津市</v>
      </c>
      <c r="P638" s="22">
        <f>COUNTIF($O$4:O638,"摂津市")</f>
        <v>16</v>
      </c>
    </row>
    <row r="639" spans="1:18" ht="30" customHeight="1" x14ac:dyDescent="0.2">
      <c r="A639" s="112">
        <v>2753720271</v>
      </c>
      <c r="B639" s="87" t="s">
        <v>3431</v>
      </c>
      <c r="C639" s="88" t="s">
        <v>3432</v>
      </c>
      <c r="D639" s="88"/>
      <c r="E639" s="88" t="s">
        <v>3433</v>
      </c>
      <c r="F639" s="87" t="s">
        <v>3434</v>
      </c>
      <c r="G639" s="89" t="s">
        <v>3435</v>
      </c>
      <c r="H639" s="93" t="s">
        <v>3166</v>
      </c>
      <c r="I639" s="91">
        <v>10</v>
      </c>
      <c r="J639" s="92"/>
      <c r="K639" s="93" t="s">
        <v>3166</v>
      </c>
      <c r="L639" s="91">
        <v>10</v>
      </c>
      <c r="M639" s="96"/>
      <c r="N639" s="95"/>
      <c r="O639" s="22" t="str">
        <f t="shared" ref="O639" si="101">IF(ISERROR(FIND("群",F639))=FALSE,LEFT(F639,FIND("群",F639)),IF(ISERROR(FIND("市",F639))=FALSE,LEFT(F639,FIND("市",F639)),IF(ISERROR(FIND("町",F639))=FALSE,LEFT(F639,FIND("町",F639)),IF(ISERROR(FIND("村",F639))=FALSE,LEFT(F639,FIND("村",F639))))))</f>
        <v>摂津市</v>
      </c>
      <c r="P639" s="22">
        <f>COUNTIF($O$4:O639,"摂津市")</f>
        <v>17</v>
      </c>
    </row>
    <row r="640" spans="1:18" ht="30" customHeight="1" x14ac:dyDescent="0.2">
      <c r="A640" s="112">
        <v>2753720289</v>
      </c>
      <c r="B640" s="87" t="s">
        <v>3436</v>
      </c>
      <c r="C640" s="88" t="s">
        <v>4815</v>
      </c>
      <c r="D640" s="88" t="s">
        <v>4814</v>
      </c>
      <c r="E640" s="88" t="s">
        <v>3437</v>
      </c>
      <c r="F640" s="87" t="s">
        <v>3438</v>
      </c>
      <c r="G640" s="89" t="s">
        <v>3439</v>
      </c>
      <c r="H640" s="93" t="s">
        <v>3166</v>
      </c>
      <c r="I640" s="91">
        <v>10</v>
      </c>
      <c r="J640" s="92"/>
      <c r="K640" s="93" t="s">
        <v>3166</v>
      </c>
      <c r="L640" s="91">
        <v>10</v>
      </c>
      <c r="M640" s="96"/>
      <c r="N640" s="95"/>
      <c r="O640" s="22" t="str">
        <f t="shared" ref="O640" si="102">IF(ISERROR(FIND("群",F640))=FALSE,LEFT(F640,FIND("群",F640)),IF(ISERROR(FIND("市",F640))=FALSE,LEFT(F640,FIND("市",F640)),IF(ISERROR(FIND("町",F640))=FALSE,LEFT(F640,FIND("町",F640)),IF(ISERROR(FIND("村",F640))=FALSE,LEFT(F640,FIND("村",F640))))))</f>
        <v>摂津市</v>
      </c>
      <c r="P640" s="22">
        <f>COUNTIF($O$4:O640,"摂津市")</f>
        <v>18</v>
      </c>
      <c r="Q640" s="72"/>
      <c r="R640" s="72"/>
    </row>
    <row r="641" spans="1:19" ht="30" customHeight="1" x14ac:dyDescent="0.2">
      <c r="A641" s="112" t="s">
        <v>3502</v>
      </c>
      <c r="B641" s="87" t="s">
        <v>3503</v>
      </c>
      <c r="C641" s="88" t="s">
        <v>3103</v>
      </c>
      <c r="D641" s="88" t="s">
        <v>3104</v>
      </c>
      <c r="E641" s="88" t="s">
        <v>3105</v>
      </c>
      <c r="F641" s="87" t="s">
        <v>3504</v>
      </c>
      <c r="G641" s="89" t="s">
        <v>605</v>
      </c>
      <c r="H641" s="93" t="s">
        <v>3166</v>
      </c>
      <c r="I641" s="91">
        <v>10</v>
      </c>
      <c r="J641" s="92"/>
      <c r="K641" s="93" t="s">
        <v>3166</v>
      </c>
      <c r="L641" s="91">
        <v>10</v>
      </c>
      <c r="M641" s="96"/>
      <c r="N641" s="95"/>
      <c r="O641" s="22" t="str">
        <f t="shared" ref="O641" si="103">IF(ISERROR(FIND("群",F641))=FALSE,LEFT(F641,FIND("群",F641)),IF(ISERROR(FIND("市",F641))=FALSE,LEFT(F641,FIND("市",F641)),IF(ISERROR(FIND("町",F641))=FALSE,LEFT(F641,FIND("町",F641)),IF(ISERROR(FIND("村",F641))=FALSE,LEFT(F641,FIND("村",F641))))))</f>
        <v>摂津市</v>
      </c>
      <c r="P641" s="22">
        <f>COUNTIF($O$4:O641,"摂津市")</f>
        <v>19</v>
      </c>
      <c r="Q641" s="72"/>
      <c r="R641" s="72"/>
    </row>
    <row r="642" spans="1:19" ht="30" customHeight="1" x14ac:dyDescent="0.2">
      <c r="A642" s="112" t="s">
        <v>3505</v>
      </c>
      <c r="B642" s="87" t="s">
        <v>3506</v>
      </c>
      <c r="C642" s="88" t="s">
        <v>1640</v>
      </c>
      <c r="D642" s="88" t="s">
        <v>1641</v>
      </c>
      <c r="E642" s="88" t="s">
        <v>251</v>
      </c>
      <c r="F642" s="87" t="s">
        <v>3528</v>
      </c>
      <c r="G642" s="89" t="s">
        <v>605</v>
      </c>
      <c r="H642" s="93" t="s">
        <v>3166</v>
      </c>
      <c r="I642" s="91">
        <v>10</v>
      </c>
      <c r="J642" s="92"/>
      <c r="K642" s="93"/>
      <c r="L642" s="91"/>
      <c r="M642" s="96"/>
      <c r="N642" s="95"/>
      <c r="O642" s="22" t="str">
        <f t="shared" ref="O642" si="104">IF(ISERROR(FIND("群",F642))=FALSE,LEFT(F642,FIND("群",F642)),IF(ISERROR(FIND("市",F642))=FALSE,LEFT(F642,FIND("市",F642)),IF(ISERROR(FIND("町",F642))=FALSE,LEFT(F642,FIND("町",F642)),IF(ISERROR(FIND("村",F642))=FALSE,LEFT(F642,FIND("村",F642))))))</f>
        <v>摂津市</v>
      </c>
      <c r="P642" s="22">
        <f>COUNTIF($O$4:O642,"摂津市")</f>
        <v>20</v>
      </c>
      <c r="Q642" s="72"/>
      <c r="R642" s="72"/>
      <c r="S642" s="72"/>
    </row>
    <row r="643" spans="1:19" s="72" customFormat="1" ht="30" customHeight="1" x14ac:dyDescent="0.2">
      <c r="A643" s="99">
        <v>2753720156</v>
      </c>
      <c r="B643" s="89" t="s">
        <v>3897</v>
      </c>
      <c r="C643" s="110" t="s">
        <v>3901</v>
      </c>
      <c r="D643" s="88" t="s">
        <v>3902</v>
      </c>
      <c r="E643" s="111" t="s">
        <v>3900</v>
      </c>
      <c r="F643" s="87" t="s">
        <v>3898</v>
      </c>
      <c r="G643" s="89" t="s">
        <v>3899</v>
      </c>
      <c r="H643" s="93" t="s">
        <v>3166</v>
      </c>
      <c r="I643" s="91">
        <v>10</v>
      </c>
      <c r="J643" s="92"/>
      <c r="K643" s="93" t="s">
        <v>3166</v>
      </c>
      <c r="L643" s="91">
        <v>10</v>
      </c>
      <c r="M643" s="96"/>
      <c r="N643" s="95"/>
      <c r="O643" s="22" t="str">
        <f t="shared" ref="O643" si="105">IF(ISERROR(FIND("群",F643))=FALSE,LEFT(F643,FIND("群",F643)),IF(ISERROR(FIND("市",F643))=FALSE,LEFT(F643,FIND("市",F643)),IF(ISERROR(FIND("町",F643))=FALSE,LEFT(F643,FIND("町",F643)),IF(ISERROR(FIND("村",F643))=FALSE,LEFT(F643,FIND("村",F643))))))</f>
        <v>摂津市</v>
      </c>
      <c r="P643" s="22">
        <f>COUNTIF($O$4:O643,"摂津市")</f>
        <v>21</v>
      </c>
    </row>
    <row r="644" spans="1:19" s="72" customFormat="1" ht="30" customHeight="1" x14ac:dyDescent="0.2">
      <c r="A644" s="99" t="s">
        <v>4278</v>
      </c>
      <c r="B644" s="89" t="s">
        <v>4276</v>
      </c>
      <c r="C644" s="110" t="s">
        <v>4279</v>
      </c>
      <c r="D644" s="88" t="s">
        <v>4280</v>
      </c>
      <c r="E644" s="111" t="s">
        <v>251</v>
      </c>
      <c r="F644" s="87" t="s">
        <v>4277</v>
      </c>
      <c r="G644" s="89" t="s">
        <v>4047</v>
      </c>
      <c r="H644" s="93" t="s">
        <v>3166</v>
      </c>
      <c r="I644" s="91">
        <v>10</v>
      </c>
      <c r="J644" s="92"/>
      <c r="K644" s="93"/>
      <c r="L644" s="91"/>
      <c r="M644" s="96" t="s">
        <v>3166</v>
      </c>
      <c r="N644" s="95"/>
      <c r="O644" s="22" t="s">
        <v>4275</v>
      </c>
      <c r="P644" s="22">
        <f>COUNTIF($O$4:O644,"摂津市")</f>
        <v>22</v>
      </c>
    </row>
    <row r="645" spans="1:19" s="72" customFormat="1" ht="30" customHeight="1" x14ac:dyDescent="0.2">
      <c r="A645" s="99" t="s">
        <v>4530</v>
      </c>
      <c r="B645" s="89" t="s">
        <v>4527</v>
      </c>
      <c r="C645" s="110" t="s">
        <v>4531</v>
      </c>
      <c r="D645" s="88" t="s">
        <v>4532</v>
      </c>
      <c r="E645" s="111" t="s">
        <v>794</v>
      </c>
      <c r="F645" s="87" t="s">
        <v>4529</v>
      </c>
      <c r="G645" s="89" t="s">
        <v>4528</v>
      </c>
      <c r="H645" s="93" t="s">
        <v>3166</v>
      </c>
      <c r="I645" s="91">
        <v>10</v>
      </c>
      <c r="J645" s="92"/>
      <c r="K645" s="93" t="s">
        <v>3166</v>
      </c>
      <c r="L645" s="91">
        <v>10</v>
      </c>
      <c r="M645" s="96"/>
      <c r="N645" s="95"/>
      <c r="O645" s="22" t="s">
        <v>4275</v>
      </c>
      <c r="P645" s="22">
        <f>COUNTIF($O$4:O645,"摂津市")</f>
        <v>23</v>
      </c>
    </row>
    <row r="646" spans="1:19" s="72" customFormat="1" ht="30" customHeight="1" x14ac:dyDescent="0.2">
      <c r="A646" s="99" t="s">
        <v>4472</v>
      </c>
      <c r="B646" s="89" t="s">
        <v>4473</v>
      </c>
      <c r="C646" s="110" t="s">
        <v>4476</v>
      </c>
      <c r="D646" s="88" t="s">
        <v>4477</v>
      </c>
      <c r="E646" s="111" t="s">
        <v>4475</v>
      </c>
      <c r="F646" s="87" t="s">
        <v>4474</v>
      </c>
      <c r="G646" s="89" t="s">
        <v>3899</v>
      </c>
      <c r="H646" s="93" t="s">
        <v>3166</v>
      </c>
      <c r="I646" s="91">
        <v>10</v>
      </c>
      <c r="J646" s="92"/>
      <c r="K646" s="93" t="s">
        <v>3166</v>
      </c>
      <c r="L646" s="91">
        <v>10</v>
      </c>
      <c r="M646" s="96"/>
      <c r="N646" s="95"/>
      <c r="O646" s="22" t="s">
        <v>4275</v>
      </c>
      <c r="P646" s="22">
        <f>COUNTIF($O$4:O646,"摂津市")</f>
        <v>24</v>
      </c>
    </row>
    <row r="647" spans="1:19" s="72" customFormat="1" ht="30" customHeight="1" x14ac:dyDescent="0.2">
      <c r="A647" s="99">
        <v>2753720347</v>
      </c>
      <c r="B647" s="89" t="s">
        <v>4758</v>
      </c>
      <c r="C647" s="110" t="s">
        <v>4761</v>
      </c>
      <c r="D647" s="110" t="s">
        <v>4762</v>
      </c>
      <c r="E647" s="111" t="s">
        <v>4763</v>
      </c>
      <c r="F647" s="87" t="s">
        <v>4759</v>
      </c>
      <c r="G647" s="89" t="s">
        <v>4760</v>
      </c>
      <c r="H647" s="93" t="s">
        <v>3166</v>
      </c>
      <c r="I647" s="91">
        <v>10</v>
      </c>
      <c r="J647" s="92"/>
      <c r="K647" s="93" t="s">
        <v>3166</v>
      </c>
      <c r="L647" s="91">
        <v>10</v>
      </c>
      <c r="M647" s="96"/>
      <c r="N647" s="95"/>
      <c r="O647" s="22" t="s">
        <v>4275</v>
      </c>
      <c r="P647" s="22">
        <f>COUNTIF($O$4:O647,"摂津市")</f>
        <v>25</v>
      </c>
    </row>
    <row r="648" spans="1:19" ht="30" customHeight="1" x14ac:dyDescent="0.2">
      <c r="A648" s="99">
        <v>2755320039</v>
      </c>
      <c r="B648" s="87" t="s">
        <v>298</v>
      </c>
      <c r="C648" s="88" t="s">
        <v>312</v>
      </c>
      <c r="D648" s="88" t="s">
        <v>313</v>
      </c>
      <c r="E648" s="88" t="s">
        <v>1777</v>
      </c>
      <c r="F648" s="87" t="s">
        <v>1804</v>
      </c>
      <c r="G648" s="89" t="s">
        <v>311</v>
      </c>
      <c r="H648" s="93" t="s">
        <v>3166</v>
      </c>
      <c r="I648" s="91">
        <v>10</v>
      </c>
      <c r="J648" s="92"/>
      <c r="K648" s="93" t="s">
        <v>3166</v>
      </c>
      <c r="L648" s="91">
        <v>10</v>
      </c>
      <c r="M648" s="96"/>
      <c r="N648" s="95"/>
      <c r="O648" s="22" t="str">
        <f t="shared" si="96"/>
        <v>高石市</v>
      </c>
      <c r="P648" s="22">
        <f>COUNTIF($O$4:O648,"高石市")</f>
        <v>1</v>
      </c>
      <c r="Q648" s="72"/>
      <c r="R648" s="72"/>
      <c r="S648" s="72"/>
    </row>
    <row r="649" spans="1:19" ht="30" customHeight="1" x14ac:dyDescent="0.2">
      <c r="A649" s="99">
        <v>2755320054</v>
      </c>
      <c r="B649" s="87" t="s">
        <v>510</v>
      </c>
      <c r="C649" s="88" t="s">
        <v>520</v>
      </c>
      <c r="D649" s="88" t="s">
        <v>521</v>
      </c>
      <c r="E649" s="88" t="s">
        <v>1777</v>
      </c>
      <c r="F649" s="87" t="s">
        <v>1020</v>
      </c>
      <c r="G649" s="89" t="s">
        <v>517</v>
      </c>
      <c r="H649" s="93" t="s">
        <v>3166</v>
      </c>
      <c r="I649" s="91">
        <v>10</v>
      </c>
      <c r="J649" s="92"/>
      <c r="K649" s="93" t="s">
        <v>3166</v>
      </c>
      <c r="L649" s="91">
        <v>10</v>
      </c>
      <c r="M649" s="96"/>
      <c r="N649" s="95"/>
      <c r="O649" s="22" t="str">
        <f t="shared" si="96"/>
        <v>高石市</v>
      </c>
      <c r="P649" s="22">
        <f>COUNTIF($O$4:O649,"高石市")</f>
        <v>2</v>
      </c>
      <c r="Q649" s="72"/>
      <c r="R649" s="72"/>
      <c r="S649" s="72"/>
    </row>
    <row r="650" spans="1:19" ht="30" customHeight="1" x14ac:dyDescent="0.2">
      <c r="A650" s="99">
        <v>2755320062</v>
      </c>
      <c r="B650" s="87" t="s">
        <v>595</v>
      </c>
      <c r="C650" s="88" t="s">
        <v>611</v>
      </c>
      <c r="D650" s="88" t="s">
        <v>612</v>
      </c>
      <c r="E650" s="88" t="s">
        <v>613</v>
      </c>
      <c r="F650" s="87" t="s">
        <v>632</v>
      </c>
      <c r="G650" s="89" t="s">
        <v>604</v>
      </c>
      <c r="H650" s="93" t="s">
        <v>142</v>
      </c>
      <c r="I650" s="91">
        <v>7</v>
      </c>
      <c r="J650" s="92"/>
      <c r="K650" s="93" t="s">
        <v>637</v>
      </c>
      <c r="L650" s="91">
        <v>7</v>
      </c>
      <c r="M650" s="96"/>
      <c r="N650" s="95"/>
      <c r="O650" s="22" t="str">
        <f t="shared" si="96"/>
        <v>高石市</v>
      </c>
      <c r="P650" s="22">
        <f>COUNTIF($O$4:O650,"高石市")</f>
        <v>3</v>
      </c>
    </row>
    <row r="651" spans="1:19" ht="30" customHeight="1" x14ac:dyDescent="0.2">
      <c r="A651" s="99">
        <v>2755320070</v>
      </c>
      <c r="B651" s="87" t="s">
        <v>646</v>
      </c>
      <c r="C651" s="88" t="s">
        <v>666</v>
      </c>
      <c r="D651" s="88" t="s">
        <v>656</v>
      </c>
      <c r="E651" s="88" t="s">
        <v>657</v>
      </c>
      <c r="F651" s="87" t="s">
        <v>649</v>
      </c>
      <c r="G651" s="89" t="s">
        <v>647</v>
      </c>
      <c r="H651" s="93"/>
      <c r="I651" s="91"/>
      <c r="J651" s="92"/>
      <c r="K651" s="93" t="s">
        <v>3166</v>
      </c>
      <c r="L651" s="91">
        <v>10</v>
      </c>
      <c r="M651" s="96"/>
      <c r="N651" s="95"/>
      <c r="O651" s="22" t="str">
        <f t="shared" si="96"/>
        <v>高石市</v>
      </c>
      <c r="P651" s="22">
        <f>COUNTIF($O$4:O651,"高石市")</f>
        <v>4</v>
      </c>
    </row>
    <row r="652" spans="1:19" ht="30" customHeight="1" x14ac:dyDescent="0.2">
      <c r="A652" s="99">
        <v>2755320096</v>
      </c>
      <c r="B652" s="87" t="s">
        <v>1082</v>
      </c>
      <c r="C652" s="88" t="s">
        <v>1003</v>
      </c>
      <c r="D652" s="88" t="s">
        <v>1004</v>
      </c>
      <c r="E652" s="88" t="s">
        <v>1005</v>
      </c>
      <c r="F652" s="87" t="s">
        <v>1022</v>
      </c>
      <c r="G652" s="89" t="s">
        <v>986</v>
      </c>
      <c r="H652" s="93" t="s">
        <v>176</v>
      </c>
      <c r="I652" s="91">
        <v>5</v>
      </c>
      <c r="J652" s="92"/>
      <c r="K652" s="93" t="s">
        <v>1021</v>
      </c>
      <c r="L652" s="91">
        <v>5</v>
      </c>
      <c r="M652" s="96"/>
      <c r="N652" s="95"/>
      <c r="O652" s="22" t="str">
        <f t="shared" si="96"/>
        <v>高石市</v>
      </c>
      <c r="P652" s="22">
        <f>COUNTIF($O$4:O652,"高石市")</f>
        <v>5</v>
      </c>
    </row>
    <row r="653" spans="1:19" ht="30" customHeight="1" x14ac:dyDescent="0.2">
      <c r="A653" s="99">
        <v>2755320104</v>
      </c>
      <c r="B653" s="87" t="s">
        <v>1533</v>
      </c>
      <c r="C653" s="88" t="s">
        <v>1535</v>
      </c>
      <c r="D653" s="88" t="s">
        <v>1536</v>
      </c>
      <c r="E653" s="88" t="s">
        <v>1537</v>
      </c>
      <c r="F653" s="87" t="s">
        <v>1538</v>
      </c>
      <c r="G653" s="89" t="s">
        <v>1534</v>
      </c>
      <c r="H653" s="93"/>
      <c r="I653" s="91"/>
      <c r="J653" s="92"/>
      <c r="K653" s="93" t="s">
        <v>3166</v>
      </c>
      <c r="L653" s="91">
        <v>10</v>
      </c>
      <c r="M653" s="96"/>
      <c r="N653" s="95"/>
      <c r="O653" s="22" t="str">
        <f t="shared" si="96"/>
        <v>高石市</v>
      </c>
      <c r="P653" s="22">
        <f>COUNTIF($O$4:O653,"高石市")</f>
        <v>6</v>
      </c>
    </row>
    <row r="654" spans="1:19" s="72" customFormat="1" ht="27.6" customHeight="1" x14ac:dyDescent="0.2">
      <c r="A654" s="99">
        <v>2755320112</v>
      </c>
      <c r="B654" s="87" t="s">
        <v>1559</v>
      </c>
      <c r="C654" s="88" t="s">
        <v>1561</v>
      </c>
      <c r="D654" s="88" t="s">
        <v>1562</v>
      </c>
      <c r="E654" s="88" t="s">
        <v>1563</v>
      </c>
      <c r="F654" s="87" t="s">
        <v>1560</v>
      </c>
      <c r="G654" s="89" t="s">
        <v>517</v>
      </c>
      <c r="H654" s="93" t="s">
        <v>3166</v>
      </c>
      <c r="I654" s="91">
        <v>10</v>
      </c>
      <c r="J654" s="92"/>
      <c r="K654" s="93" t="s">
        <v>3166</v>
      </c>
      <c r="L654" s="91">
        <v>10</v>
      </c>
      <c r="M654" s="96"/>
      <c r="N654" s="95"/>
      <c r="O654" s="22" t="str">
        <f t="shared" si="96"/>
        <v>高石市</v>
      </c>
      <c r="P654" s="22">
        <f>COUNTIF($O$4:O654,"高石市")</f>
        <v>7</v>
      </c>
    </row>
    <row r="655" spans="1:19" ht="30" customHeight="1" x14ac:dyDescent="0.2">
      <c r="A655" s="99">
        <v>2755320120</v>
      </c>
      <c r="B655" s="87" t="s">
        <v>1743</v>
      </c>
      <c r="C655" s="88" t="s">
        <v>1744</v>
      </c>
      <c r="D655" s="88" t="s">
        <v>1745</v>
      </c>
      <c r="E655" s="88" t="s">
        <v>1746</v>
      </c>
      <c r="F655" s="87" t="s">
        <v>1747</v>
      </c>
      <c r="G655" s="89" t="s">
        <v>1748</v>
      </c>
      <c r="H655" s="93" t="s">
        <v>1749</v>
      </c>
      <c r="I655" s="91">
        <v>5</v>
      </c>
      <c r="J655" s="92"/>
      <c r="K655" s="93" t="s">
        <v>1750</v>
      </c>
      <c r="L655" s="91">
        <v>5</v>
      </c>
      <c r="M655" s="96"/>
      <c r="N655" s="95"/>
      <c r="O655" s="22" t="str">
        <f t="shared" si="96"/>
        <v>高石市</v>
      </c>
      <c r="P655" s="22">
        <f>COUNTIF($O$4:O655,"高石市")</f>
        <v>8</v>
      </c>
    </row>
    <row r="656" spans="1:19" ht="30" customHeight="1" x14ac:dyDescent="0.2">
      <c r="A656" s="99">
        <v>2755320138</v>
      </c>
      <c r="B656" s="87" t="s">
        <v>1830</v>
      </c>
      <c r="C656" s="88"/>
      <c r="D656" s="88"/>
      <c r="E656" s="88" t="s">
        <v>1869</v>
      </c>
      <c r="F656" s="87" t="s">
        <v>1870</v>
      </c>
      <c r="G656" s="89" t="s">
        <v>1831</v>
      </c>
      <c r="H656" s="93"/>
      <c r="I656" s="91"/>
      <c r="J656" s="92"/>
      <c r="K656" s="93" t="s">
        <v>3166</v>
      </c>
      <c r="L656" s="91">
        <v>10</v>
      </c>
      <c r="M656" s="96"/>
      <c r="N656" s="95"/>
      <c r="O656" s="22" t="str">
        <f t="shared" si="96"/>
        <v>高石市</v>
      </c>
      <c r="P656" s="22">
        <f>COUNTIF($O$4:O656,"高石市")</f>
        <v>9</v>
      </c>
    </row>
    <row r="657" spans="1:17" ht="30" customHeight="1" x14ac:dyDescent="0.2">
      <c r="A657" s="99">
        <v>2755320146</v>
      </c>
      <c r="B657" s="87" t="s">
        <v>4416</v>
      </c>
      <c r="C657" s="88" t="s">
        <v>1955</v>
      </c>
      <c r="D657" s="88" t="s">
        <v>1956</v>
      </c>
      <c r="E657" s="88" t="s">
        <v>1957</v>
      </c>
      <c r="F657" s="87" t="s">
        <v>1958</v>
      </c>
      <c r="G657" s="89" t="s">
        <v>1959</v>
      </c>
      <c r="H657" s="93" t="s">
        <v>3166</v>
      </c>
      <c r="I657" s="91">
        <v>10</v>
      </c>
      <c r="J657" s="96"/>
      <c r="K657" s="93" t="s">
        <v>3166</v>
      </c>
      <c r="L657" s="91">
        <v>10</v>
      </c>
      <c r="M657" s="96"/>
      <c r="N657" s="95"/>
      <c r="O657" s="22" t="str">
        <f t="shared" si="96"/>
        <v>高石市</v>
      </c>
      <c r="P657" s="22">
        <f>COUNTIF($O$4:O657,"高石市")</f>
        <v>10</v>
      </c>
    </row>
    <row r="658" spans="1:17" ht="30" customHeight="1" x14ac:dyDescent="0.2">
      <c r="A658" s="99">
        <v>2755320161</v>
      </c>
      <c r="B658" s="87" t="s">
        <v>2189</v>
      </c>
      <c r="C658" s="88" t="s">
        <v>2192</v>
      </c>
      <c r="D658" s="88" t="s">
        <v>2193</v>
      </c>
      <c r="E658" s="88" t="s">
        <v>2194</v>
      </c>
      <c r="F658" s="87" t="s">
        <v>2190</v>
      </c>
      <c r="G658" s="89" t="s">
        <v>2191</v>
      </c>
      <c r="H658" s="93" t="s">
        <v>3166</v>
      </c>
      <c r="I658" s="91">
        <v>10</v>
      </c>
      <c r="J658" s="92"/>
      <c r="K658" s="93" t="s">
        <v>3166</v>
      </c>
      <c r="L658" s="91">
        <v>10</v>
      </c>
      <c r="M658" s="96"/>
      <c r="N658" s="95"/>
      <c r="O658" s="22" t="str">
        <f t="shared" si="96"/>
        <v>高石市</v>
      </c>
      <c r="P658" s="22">
        <f>COUNTIF($O$4:O658,"高石市")</f>
        <v>11</v>
      </c>
    </row>
    <row r="659" spans="1:17" ht="30" customHeight="1" x14ac:dyDescent="0.2">
      <c r="A659" s="99">
        <v>2755320179</v>
      </c>
      <c r="B659" s="87" t="s">
        <v>2348</v>
      </c>
      <c r="C659" s="88" t="s">
        <v>2349</v>
      </c>
      <c r="D659" s="88" t="s">
        <v>2350</v>
      </c>
      <c r="E659" s="88" t="s">
        <v>2351</v>
      </c>
      <c r="F659" s="87" t="s">
        <v>2352</v>
      </c>
      <c r="G659" s="89" t="s">
        <v>2353</v>
      </c>
      <c r="H659" s="93" t="s">
        <v>3166</v>
      </c>
      <c r="I659" s="91">
        <v>10</v>
      </c>
      <c r="J659" s="92"/>
      <c r="K659" s="93" t="s">
        <v>3166</v>
      </c>
      <c r="L659" s="91">
        <v>10</v>
      </c>
      <c r="M659" s="96"/>
      <c r="N659" s="95"/>
      <c r="O659" s="22" t="str">
        <f t="shared" si="96"/>
        <v>高石市</v>
      </c>
      <c r="P659" s="22">
        <f>COUNTIF($O$4:O659,"高石市")</f>
        <v>12</v>
      </c>
    </row>
    <row r="660" spans="1:17" ht="30" customHeight="1" x14ac:dyDescent="0.2">
      <c r="A660" s="99">
        <v>2755320187</v>
      </c>
      <c r="B660" s="87" t="s">
        <v>2605</v>
      </c>
      <c r="C660" s="88" t="s">
        <v>2623</v>
      </c>
      <c r="D660" s="88" t="s">
        <v>2623</v>
      </c>
      <c r="E660" s="88" t="s">
        <v>2624</v>
      </c>
      <c r="F660" s="87" t="s">
        <v>2606</v>
      </c>
      <c r="G660" s="89" t="s">
        <v>2607</v>
      </c>
      <c r="H660" s="93" t="s">
        <v>142</v>
      </c>
      <c r="I660" s="91">
        <v>5</v>
      </c>
      <c r="J660" s="92"/>
      <c r="K660" s="93" t="s">
        <v>142</v>
      </c>
      <c r="L660" s="91">
        <v>5</v>
      </c>
      <c r="M660" s="96"/>
      <c r="N660" s="95"/>
      <c r="O660" s="22" t="str">
        <f t="shared" si="96"/>
        <v>高石市</v>
      </c>
      <c r="P660" s="22">
        <f>COUNTIF($O$4:O660,"高石市")</f>
        <v>13</v>
      </c>
    </row>
    <row r="661" spans="1:17" ht="30" customHeight="1" x14ac:dyDescent="0.2">
      <c r="A661" s="99">
        <v>2755320195</v>
      </c>
      <c r="B661" s="87" t="s">
        <v>2839</v>
      </c>
      <c r="C661" s="88" t="s">
        <v>2848</v>
      </c>
      <c r="D661" s="88" t="s">
        <v>2849</v>
      </c>
      <c r="E661" s="88" t="s">
        <v>2850</v>
      </c>
      <c r="F661" s="87" t="s">
        <v>2854</v>
      </c>
      <c r="G661" s="89" t="s">
        <v>2840</v>
      </c>
      <c r="H661" s="93" t="s">
        <v>3166</v>
      </c>
      <c r="I661" s="91">
        <v>10</v>
      </c>
      <c r="J661" s="92"/>
      <c r="K661" s="93" t="s">
        <v>3166</v>
      </c>
      <c r="L661" s="91">
        <v>10</v>
      </c>
      <c r="M661" s="96"/>
      <c r="N661" s="95"/>
      <c r="O661" s="22" t="str">
        <f t="shared" ref="O661" si="106">IF(ISERROR(FIND("群",F661))=FALSE,LEFT(F661,FIND("群",F661)),IF(ISERROR(FIND("市",F661))=FALSE,LEFT(F661,FIND("市",F661)),IF(ISERROR(FIND("町",F661))=FALSE,LEFT(F661,FIND("町",F661)),IF(ISERROR(FIND("村",F661))=FALSE,LEFT(F661,FIND("村",F661))))))</f>
        <v>高石市</v>
      </c>
      <c r="P661" s="22">
        <f>COUNTIF($O$4:O661,"高石市")</f>
        <v>14</v>
      </c>
    </row>
    <row r="662" spans="1:17" ht="30" customHeight="1" x14ac:dyDescent="0.2">
      <c r="A662" s="99">
        <v>2755320203</v>
      </c>
      <c r="B662" s="87" t="s">
        <v>3159</v>
      </c>
      <c r="C662" s="88" t="s">
        <v>3161</v>
      </c>
      <c r="D662" s="88" t="s">
        <v>3165</v>
      </c>
      <c r="E662" s="88" t="s">
        <v>657</v>
      </c>
      <c r="F662" s="87" t="s">
        <v>3162</v>
      </c>
      <c r="G662" s="89" t="s">
        <v>3160</v>
      </c>
      <c r="H662" s="93"/>
      <c r="I662" s="91"/>
      <c r="J662" s="92"/>
      <c r="K662" s="93" t="s">
        <v>3166</v>
      </c>
      <c r="L662" s="91">
        <v>20</v>
      </c>
      <c r="M662" s="96"/>
      <c r="N662" s="95" t="s">
        <v>1424</v>
      </c>
      <c r="O662" s="22" t="str">
        <f t="shared" ref="O662" si="107">IF(ISERROR(FIND("群",F662))=FALSE,LEFT(F662,FIND("群",F662)),IF(ISERROR(FIND("市",F662))=FALSE,LEFT(F662,FIND("市",F662)),IF(ISERROR(FIND("町",F662))=FALSE,LEFT(F662,FIND("町",F662)),IF(ISERROR(FIND("村",F662))=FALSE,LEFT(F662,FIND("村",F662))))))</f>
        <v>高石市</v>
      </c>
      <c r="P662" s="22">
        <f>COUNTIF($O$4:O662,"高石市")</f>
        <v>15</v>
      </c>
      <c r="Q662" s="72"/>
    </row>
    <row r="663" spans="1:17" s="72" customFormat="1" ht="30" customHeight="1" x14ac:dyDescent="0.2">
      <c r="A663" s="99" t="s">
        <v>3757</v>
      </c>
      <c r="B663" s="87" t="s">
        <v>3758</v>
      </c>
      <c r="C663" s="88" t="s">
        <v>3759</v>
      </c>
      <c r="D663" s="88" t="s">
        <v>3760</v>
      </c>
      <c r="E663" s="88" t="s">
        <v>1005</v>
      </c>
      <c r="F663" s="87" t="s">
        <v>3761</v>
      </c>
      <c r="G663" s="89" t="s">
        <v>3762</v>
      </c>
      <c r="H663" s="93" t="s">
        <v>3169</v>
      </c>
      <c r="I663" s="91">
        <v>10</v>
      </c>
      <c r="J663" s="92"/>
      <c r="K663" s="93" t="s">
        <v>3169</v>
      </c>
      <c r="L663" s="91">
        <v>10</v>
      </c>
      <c r="M663" s="96"/>
      <c r="N663" s="95"/>
      <c r="O663" s="22" t="s">
        <v>3756</v>
      </c>
      <c r="P663" s="22">
        <f>COUNTIF($O$4:O663,"高石市")</f>
        <v>16</v>
      </c>
    </row>
    <row r="664" spans="1:17" s="72" customFormat="1" ht="30" customHeight="1" x14ac:dyDescent="0.2">
      <c r="A664" s="99" t="s">
        <v>4429</v>
      </c>
      <c r="B664" s="87" t="s">
        <v>4431</v>
      </c>
      <c r="C664" s="88" t="s">
        <v>312</v>
      </c>
      <c r="D664" s="88" t="s">
        <v>313</v>
      </c>
      <c r="E664" s="88" t="s">
        <v>613</v>
      </c>
      <c r="F664" s="87" t="s">
        <v>4430</v>
      </c>
      <c r="G664" s="89" t="s">
        <v>4432</v>
      </c>
      <c r="H664" s="93" t="s">
        <v>3166</v>
      </c>
      <c r="I664" s="91">
        <v>10</v>
      </c>
      <c r="J664" s="92"/>
      <c r="K664" s="93" t="s">
        <v>3166</v>
      </c>
      <c r="L664" s="91">
        <v>10</v>
      </c>
      <c r="M664" s="96"/>
      <c r="N664" s="95"/>
      <c r="O664" s="22" t="s">
        <v>3756</v>
      </c>
      <c r="P664" s="22">
        <f>COUNTIF($O$4:O664,"高石市")</f>
        <v>17</v>
      </c>
    </row>
    <row r="665" spans="1:17" ht="30" customHeight="1" x14ac:dyDescent="0.2">
      <c r="A665" s="99">
        <v>2753420013</v>
      </c>
      <c r="B665" s="87" t="s">
        <v>328</v>
      </c>
      <c r="C665" s="88" t="s">
        <v>332</v>
      </c>
      <c r="D665" s="88" t="s">
        <v>333</v>
      </c>
      <c r="E665" s="88" t="s">
        <v>329</v>
      </c>
      <c r="F665" s="87" t="s">
        <v>330</v>
      </c>
      <c r="G665" s="89" t="s">
        <v>331</v>
      </c>
      <c r="H665" s="93" t="s">
        <v>3166</v>
      </c>
      <c r="I665" s="91">
        <v>10</v>
      </c>
      <c r="J665" s="92"/>
      <c r="K665" s="93" t="s">
        <v>3166</v>
      </c>
      <c r="L665" s="91">
        <v>10</v>
      </c>
      <c r="M665" s="96"/>
      <c r="N665" s="95"/>
      <c r="O665" s="22" t="str">
        <f t="shared" si="96"/>
        <v>藤井寺市</v>
      </c>
      <c r="P665" s="22">
        <f>COUNTIF($O$4:O665,"藤井寺市")</f>
        <v>1</v>
      </c>
      <c r="Q665" s="72"/>
    </row>
    <row r="666" spans="1:17" ht="30" customHeight="1" x14ac:dyDescent="0.2">
      <c r="A666" s="99">
        <v>2753420021</v>
      </c>
      <c r="B666" s="87" t="s">
        <v>334</v>
      </c>
      <c r="C666" s="88" t="s">
        <v>338</v>
      </c>
      <c r="D666" s="88" t="s">
        <v>338</v>
      </c>
      <c r="E666" s="88" t="s">
        <v>335</v>
      </c>
      <c r="F666" s="87" t="s">
        <v>336</v>
      </c>
      <c r="G666" s="89" t="s">
        <v>337</v>
      </c>
      <c r="H666" s="93"/>
      <c r="I666" s="91"/>
      <c r="J666" s="92"/>
      <c r="K666" s="93" t="s">
        <v>3166</v>
      </c>
      <c r="L666" s="91">
        <v>10</v>
      </c>
      <c r="M666" s="96"/>
      <c r="N666" s="95"/>
      <c r="O666" s="22" t="str">
        <f t="shared" si="96"/>
        <v>藤井寺市</v>
      </c>
      <c r="P666" s="22">
        <f>COUNTIF($O$4:O666,"藤井寺市")</f>
        <v>2</v>
      </c>
      <c r="Q666" s="72"/>
    </row>
    <row r="667" spans="1:17" ht="30" customHeight="1" x14ac:dyDescent="0.2">
      <c r="A667" s="99">
        <v>2753420047</v>
      </c>
      <c r="B667" s="87" t="s">
        <v>473</v>
      </c>
      <c r="C667" s="88" t="s">
        <v>946</v>
      </c>
      <c r="D667" s="88" t="s">
        <v>946</v>
      </c>
      <c r="E667" s="88" t="s">
        <v>1018</v>
      </c>
      <c r="F667" s="87" t="s">
        <v>483</v>
      </c>
      <c r="G667" s="89" t="s">
        <v>477</v>
      </c>
      <c r="H667" s="93" t="s">
        <v>3166</v>
      </c>
      <c r="I667" s="91">
        <v>10</v>
      </c>
      <c r="J667" s="92"/>
      <c r="K667" s="93" t="s">
        <v>3166</v>
      </c>
      <c r="L667" s="91">
        <v>10</v>
      </c>
      <c r="M667" s="96"/>
      <c r="N667" s="95"/>
      <c r="O667" s="22" t="str">
        <f t="shared" si="96"/>
        <v>藤井寺市</v>
      </c>
      <c r="P667" s="22">
        <f>COUNTIF($O$4:O667,"藤井寺市")</f>
        <v>3</v>
      </c>
      <c r="Q667" s="72"/>
    </row>
    <row r="668" spans="1:17" ht="30" customHeight="1" x14ac:dyDescent="0.2">
      <c r="A668" s="99">
        <v>2753420096</v>
      </c>
      <c r="B668" s="87" t="s">
        <v>867</v>
      </c>
      <c r="C668" s="88" t="s">
        <v>947</v>
      </c>
      <c r="D668" s="88" t="s">
        <v>947</v>
      </c>
      <c r="E668" s="88" t="s">
        <v>875</v>
      </c>
      <c r="F668" s="87" t="s">
        <v>866</v>
      </c>
      <c r="G668" s="89" t="s">
        <v>477</v>
      </c>
      <c r="H668" s="93"/>
      <c r="I668" s="91"/>
      <c r="J668" s="92"/>
      <c r="K668" s="93" t="s">
        <v>3166</v>
      </c>
      <c r="L668" s="91">
        <v>10</v>
      </c>
      <c r="M668" s="96"/>
      <c r="N668" s="95"/>
      <c r="O668" s="22" t="str">
        <f t="shared" si="96"/>
        <v>藤井寺市</v>
      </c>
      <c r="P668" s="22">
        <f>COUNTIF($O$4:O668,"藤井寺市")</f>
        <v>4</v>
      </c>
      <c r="Q668" s="72"/>
    </row>
    <row r="669" spans="1:17" ht="30" customHeight="1" x14ac:dyDescent="0.2">
      <c r="A669" s="99">
        <v>2753420138</v>
      </c>
      <c r="B669" s="87" t="s">
        <v>1512</v>
      </c>
      <c r="C669" s="88" t="s">
        <v>1514</v>
      </c>
      <c r="D669" s="88" t="s">
        <v>1515</v>
      </c>
      <c r="E669" s="88" t="s">
        <v>1516</v>
      </c>
      <c r="F669" s="87" t="s">
        <v>1517</v>
      </c>
      <c r="G669" s="89" t="s">
        <v>1513</v>
      </c>
      <c r="H669" s="93" t="s">
        <v>3166</v>
      </c>
      <c r="I669" s="91">
        <v>10</v>
      </c>
      <c r="J669" s="92"/>
      <c r="K669" s="93" t="s">
        <v>3166</v>
      </c>
      <c r="L669" s="91">
        <v>10</v>
      </c>
      <c r="M669" s="96"/>
      <c r="N669" s="95"/>
      <c r="O669" s="22" t="str">
        <f t="shared" si="96"/>
        <v>藤井寺市</v>
      </c>
      <c r="P669" s="22">
        <f>COUNTIF($O$4:O669,"藤井寺市")</f>
        <v>5</v>
      </c>
    </row>
    <row r="670" spans="1:17" ht="30" customHeight="1" x14ac:dyDescent="0.2">
      <c r="A670" s="86">
        <v>2753420161</v>
      </c>
      <c r="B670" s="87" t="s">
        <v>2150</v>
      </c>
      <c r="C670" s="88" t="s">
        <v>2151</v>
      </c>
      <c r="D670" s="88" t="s">
        <v>2151</v>
      </c>
      <c r="E670" s="88" t="s">
        <v>2152</v>
      </c>
      <c r="F670" s="87" t="s">
        <v>2153</v>
      </c>
      <c r="G670" s="89" t="s">
        <v>2154</v>
      </c>
      <c r="H670" s="93" t="s">
        <v>3166</v>
      </c>
      <c r="I670" s="91">
        <v>10</v>
      </c>
      <c r="J670" s="92"/>
      <c r="K670" s="93" t="s">
        <v>3166</v>
      </c>
      <c r="L670" s="91">
        <v>10</v>
      </c>
      <c r="M670" s="96"/>
      <c r="N670" s="95"/>
      <c r="O670" s="22" t="str">
        <f t="shared" si="96"/>
        <v>藤井寺市</v>
      </c>
      <c r="P670" s="22">
        <f>COUNTIF($O$4:O670,"藤井寺市")</f>
        <v>6</v>
      </c>
    </row>
    <row r="671" spans="1:17" ht="30" customHeight="1" x14ac:dyDescent="0.2">
      <c r="A671" s="86">
        <v>2753420179</v>
      </c>
      <c r="B671" s="87" t="s">
        <v>2354</v>
      </c>
      <c r="C671" s="88" t="s">
        <v>2359</v>
      </c>
      <c r="D671" s="88" t="s">
        <v>2360</v>
      </c>
      <c r="E671" s="88" t="s">
        <v>2361</v>
      </c>
      <c r="F671" s="87" t="s">
        <v>2356</v>
      </c>
      <c r="G671" s="89" t="s">
        <v>2357</v>
      </c>
      <c r="H671" s="93"/>
      <c r="I671" s="91"/>
      <c r="J671" s="92"/>
      <c r="K671" s="93" t="s">
        <v>3166</v>
      </c>
      <c r="L671" s="91">
        <v>10</v>
      </c>
      <c r="M671" s="96"/>
      <c r="N671" s="95"/>
      <c r="O671" s="22" t="str">
        <f t="shared" si="96"/>
        <v>藤井寺市</v>
      </c>
      <c r="P671" s="22">
        <f>COUNTIF($O$4:O671,"藤井寺市")</f>
        <v>7</v>
      </c>
    </row>
    <row r="672" spans="1:17" ht="30" customHeight="1" x14ac:dyDescent="0.2">
      <c r="A672" s="86">
        <v>2753420187</v>
      </c>
      <c r="B672" s="87" t="s">
        <v>2355</v>
      </c>
      <c r="C672" s="88" t="s">
        <v>2362</v>
      </c>
      <c r="D672" s="88" t="s">
        <v>2363</v>
      </c>
      <c r="E672" s="88" t="s">
        <v>2364</v>
      </c>
      <c r="F672" s="87" t="s">
        <v>2655</v>
      </c>
      <c r="G672" s="89" t="s">
        <v>2358</v>
      </c>
      <c r="H672" s="93" t="s">
        <v>3166</v>
      </c>
      <c r="I672" s="91">
        <v>10</v>
      </c>
      <c r="J672" s="92"/>
      <c r="K672" s="93" t="s">
        <v>3166</v>
      </c>
      <c r="L672" s="91">
        <v>10</v>
      </c>
      <c r="M672" s="96"/>
      <c r="N672" s="95"/>
      <c r="O672" s="22" t="str">
        <f t="shared" si="96"/>
        <v>藤井寺市</v>
      </c>
      <c r="P672" s="22">
        <f>COUNTIF($O$4:O672,"藤井寺市")</f>
        <v>8</v>
      </c>
    </row>
    <row r="673" spans="1:18" s="72" customFormat="1" ht="30" customHeight="1" x14ac:dyDescent="0.2">
      <c r="A673" s="86">
        <v>2753420195</v>
      </c>
      <c r="B673" s="87" t="s">
        <v>2656</v>
      </c>
      <c r="C673" s="88" t="s">
        <v>2679</v>
      </c>
      <c r="D673" s="88"/>
      <c r="E673" s="88" t="s">
        <v>2680</v>
      </c>
      <c r="F673" s="87" t="s">
        <v>3955</v>
      </c>
      <c r="G673" s="89" t="s">
        <v>2662</v>
      </c>
      <c r="H673" s="93" t="s">
        <v>3166</v>
      </c>
      <c r="I673" s="91">
        <v>10</v>
      </c>
      <c r="J673" s="92"/>
      <c r="K673" s="93" t="s">
        <v>3166</v>
      </c>
      <c r="L673" s="91">
        <v>10</v>
      </c>
      <c r="M673" s="96"/>
      <c r="N673" s="95"/>
      <c r="O673" s="22" t="str">
        <f t="shared" ref="O673:O674" si="108">IF(ISERROR(FIND("群",F673))=FALSE,LEFT(F673,FIND("群",F673)),IF(ISERROR(FIND("市",F673))=FALSE,LEFT(F673,FIND("市",F673)),IF(ISERROR(FIND("町",F673))=FALSE,LEFT(F673,FIND("町",F673)),IF(ISERROR(FIND("村",F673))=FALSE,LEFT(F673,FIND("村",F673))))))</f>
        <v>藤井寺市</v>
      </c>
      <c r="P673" s="22">
        <f>COUNTIF($O$4:O673,"藤井寺市")</f>
        <v>9</v>
      </c>
    </row>
    <row r="674" spans="1:18" ht="30" customHeight="1" x14ac:dyDescent="0.2">
      <c r="A674" s="86" t="s">
        <v>2916</v>
      </c>
      <c r="B674" s="87" t="s">
        <v>2917</v>
      </c>
      <c r="C674" s="88" t="s">
        <v>2945</v>
      </c>
      <c r="D674" s="88" t="s">
        <v>2946</v>
      </c>
      <c r="E674" s="88" t="s">
        <v>2947</v>
      </c>
      <c r="F674" s="87" t="s">
        <v>3629</v>
      </c>
      <c r="G674" s="89" t="s">
        <v>2919</v>
      </c>
      <c r="H674" s="93" t="s">
        <v>3166</v>
      </c>
      <c r="I674" s="91">
        <v>10</v>
      </c>
      <c r="J674" s="92"/>
      <c r="K674" s="93" t="s">
        <v>3166</v>
      </c>
      <c r="L674" s="91">
        <v>10</v>
      </c>
      <c r="M674" s="96" t="s">
        <v>3166</v>
      </c>
      <c r="N674" s="95"/>
      <c r="O674" s="22" t="str">
        <f t="shared" si="108"/>
        <v>藤井寺市</v>
      </c>
      <c r="P674" s="22">
        <f>COUNTIF($O$4:O674,"藤井寺市")</f>
        <v>10</v>
      </c>
    </row>
    <row r="675" spans="1:18" ht="30" customHeight="1" x14ac:dyDescent="0.2">
      <c r="A675" s="86">
        <v>2753420237</v>
      </c>
      <c r="B675" s="87" t="s">
        <v>2978</v>
      </c>
      <c r="C675" s="88" t="s">
        <v>2991</v>
      </c>
      <c r="D675" s="88"/>
      <c r="E675" s="88" t="s">
        <v>2992</v>
      </c>
      <c r="F675" s="87" t="s">
        <v>2979</v>
      </c>
      <c r="G675" s="89" t="s">
        <v>2990</v>
      </c>
      <c r="H675" s="93" t="s">
        <v>3166</v>
      </c>
      <c r="I675" s="91">
        <v>20</v>
      </c>
      <c r="J675" s="92"/>
      <c r="K675" s="93" t="s">
        <v>3166</v>
      </c>
      <c r="L675" s="91">
        <v>20</v>
      </c>
      <c r="M675" s="96"/>
      <c r="N675" s="95"/>
      <c r="O675" s="22" t="str">
        <f t="shared" ref="O675:O677" si="109">IF(ISERROR(FIND("群",F675))=FALSE,LEFT(F675,FIND("群",F675)),IF(ISERROR(FIND("市",F675))=FALSE,LEFT(F675,FIND("市",F675)),IF(ISERROR(FIND("町",F675))=FALSE,LEFT(F675,FIND("町",F675)),IF(ISERROR(FIND("村",F675))=FALSE,LEFT(F675,FIND("村",F675))))))</f>
        <v>藤井寺市</v>
      </c>
      <c r="P675" s="22">
        <f>COUNTIF($O$4:O675,"藤井寺市")</f>
        <v>11</v>
      </c>
    </row>
    <row r="676" spans="1:18" ht="30" customHeight="1" x14ac:dyDescent="0.2">
      <c r="A676" s="86">
        <v>2753420229</v>
      </c>
      <c r="B676" s="87" t="s">
        <v>2976</v>
      </c>
      <c r="C676" s="88" t="s">
        <v>2986</v>
      </c>
      <c r="D676" s="88" t="s">
        <v>2987</v>
      </c>
      <c r="E676" s="88" t="s">
        <v>2988</v>
      </c>
      <c r="F676" s="87" t="s">
        <v>2977</v>
      </c>
      <c r="G676" s="89" t="s">
        <v>2989</v>
      </c>
      <c r="H676" s="93"/>
      <c r="I676" s="91"/>
      <c r="J676" s="92"/>
      <c r="K676" s="93" t="s">
        <v>3166</v>
      </c>
      <c r="L676" s="91">
        <v>10</v>
      </c>
      <c r="M676" s="96"/>
      <c r="N676" s="95"/>
      <c r="O676" s="22" t="str">
        <f t="shared" si="109"/>
        <v>藤井寺市</v>
      </c>
      <c r="P676" s="22">
        <f>COUNTIF($O$4:O676,"藤井寺市")</f>
        <v>12</v>
      </c>
    </row>
    <row r="677" spans="1:18" s="72" customFormat="1" ht="30" customHeight="1" x14ac:dyDescent="0.2">
      <c r="A677" s="86">
        <v>2753420245</v>
      </c>
      <c r="B677" s="87" t="s">
        <v>3023</v>
      </c>
      <c r="C677" s="88" t="s">
        <v>3604</v>
      </c>
      <c r="D677" s="88" t="s">
        <v>3605</v>
      </c>
      <c r="E677" s="88" t="s">
        <v>3026</v>
      </c>
      <c r="F677" s="87" t="s">
        <v>3024</v>
      </c>
      <c r="G677" s="89" t="s">
        <v>3025</v>
      </c>
      <c r="H677" s="93" t="s">
        <v>3166</v>
      </c>
      <c r="I677" s="91">
        <v>10</v>
      </c>
      <c r="J677" s="92"/>
      <c r="K677" s="93" t="s">
        <v>3166</v>
      </c>
      <c r="L677" s="91">
        <v>10</v>
      </c>
      <c r="M677" s="96"/>
      <c r="N677" s="95"/>
      <c r="O677" s="22" t="str">
        <f t="shared" si="109"/>
        <v>藤井寺市</v>
      </c>
      <c r="P677" s="22">
        <f>COUNTIF($O$4:O677,"藤井寺市")</f>
        <v>13</v>
      </c>
    </row>
    <row r="678" spans="1:18" s="72" customFormat="1" ht="30" customHeight="1" x14ac:dyDescent="0.2">
      <c r="A678" s="86" t="s">
        <v>3500</v>
      </c>
      <c r="B678" s="87" t="s">
        <v>2918</v>
      </c>
      <c r="C678" s="88" t="s">
        <v>2948</v>
      </c>
      <c r="D678" s="88" t="s">
        <v>2975</v>
      </c>
      <c r="E678" s="88" t="s">
        <v>2949</v>
      </c>
      <c r="F678" s="87" t="s">
        <v>3501</v>
      </c>
      <c r="G678" s="89" t="s">
        <v>605</v>
      </c>
      <c r="H678" s="93" t="s">
        <v>3166</v>
      </c>
      <c r="I678" s="91">
        <v>10</v>
      </c>
      <c r="J678" s="92"/>
      <c r="K678" s="93"/>
      <c r="L678" s="91"/>
      <c r="M678" s="96"/>
      <c r="N678" s="95"/>
      <c r="O678" s="22" t="str">
        <f t="shared" ref="O678" si="110">IF(ISERROR(FIND("群",F678))=FALSE,LEFT(F678,FIND("群",F678)),IF(ISERROR(FIND("市",F678))=FALSE,LEFT(F678,FIND("市",F678)),IF(ISERROR(FIND("町",F678))=FALSE,LEFT(F678,FIND("町",F678)),IF(ISERROR(FIND("村",F678))=FALSE,LEFT(F678,FIND("村",F678))))))</f>
        <v>藤井寺市</v>
      </c>
      <c r="P678" s="22">
        <f>COUNTIF($O$4:O678,"藤井寺市")</f>
        <v>14</v>
      </c>
    </row>
    <row r="679" spans="1:18" s="72" customFormat="1" ht="30" customHeight="1" x14ac:dyDescent="0.2">
      <c r="A679" s="86" t="s">
        <v>3578</v>
      </c>
      <c r="B679" s="87" t="s">
        <v>3577</v>
      </c>
      <c r="C679" s="88" t="s">
        <v>3579</v>
      </c>
      <c r="D679" s="88" t="s">
        <v>3580</v>
      </c>
      <c r="E679" s="88" t="s">
        <v>2947</v>
      </c>
      <c r="F679" s="87" t="s">
        <v>3581</v>
      </c>
      <c r="G679" s="89" t="s">
        <v>3540</v>
      </c>
      <c r="H679" s="93" t="s">
        <v>142</v>
      </c>
      <c r="I679" s="91">
        <v>5</v>
      </c>
      <c r="J679" s="92" t="s">
        <v>3169</v>
      </c>
      <c r="K679" s="93" t="s">
        <v>142</v>
      </c>
      <c r="L679" s="91">
        <v>5</v>
      </c>
      <c r="M679" s="96" t="s">
        <v>3169</v>
      </c>
      <c r="N679" s="95"/>
      <c r="O679" s="22" t="s">
        <v>3576</v>
      </c>
      <c r="P679" s="22">
        <f>COUNTIF($O$4:O679,"藤井寺市")</f>
        <v>15</v>
      </c>
    </row>
    <row r="680" spans="1:18" s="72" customFormat="1" ht="30" customHeight="1" x14ac:dyDescent="0.2">
      <c r="A680" s="86" t="s">
        <v>3737</v>
      </c>
      <c r="B680" s="87" t="s">
        <v>3738</v>
      </c>
      <c r="C680" s="88" t="s">
        <v>3739</v>
      </c>
      <c r="D680" s="88" t="s">
        <v>3740</v>
      </c>
      <c r="E680" s="88" t="s">
        <v>335</v>
      </c>
      <c r="F680" s="87" t="s">
        <v>3741</v>
      </c>
      <c r="G680" s="89" t="s">
        <v>3742</v>
      </c>
      <c r="H680" s="93" t="s">
        <v>3166</v>
      </c>
      <c r="I680" s="91">
        <v>10</v>
      </c>
      <c r="J680" s="92"/>
      <c r="K680" s="93" t="s">
        <v>3166</v>
      </c>
      <c r="L680" s="91">
        <v>10</v>
      </c>
      <c r="M680" s="96"/>
      <c r="N680" s="95"/>
      <c r="O680" s="22" t="s">
        <v>3576</v>
      </c>
      <c r="P680" s="22">
        <f>COUNTIF($O$4:O680,"藤井寺市")</f>
        <v>16</v>
      </c>
    </row>
    <row r="681" spans="1:18" s="72" customFormat="1" ht="30" customHeight="1" x14ac:dyDescent="0.2">
      <c r="A681" s="86" t="s">
        <v>4117</v>
      </c>
      <c r="B681" s="87" t="s">
        <v>4116</v>
      </c>
      <c r="C681" s="88" t="s">
        <v>4119</v>
      </c>
      <c r="D681" s="88" t="s">
        <v>4120</v>
      </c>
      <c r="E681" s="88" t="s">
        <v>4121</v>
      </c>
      <c r="F681" s="87" t="s">
        <v>4118</v>
      </c>
      <c r="G681" s="89" t="s">
        <v>4115</v>
      </c>
      <c r="H681" s="93" t="s">
        <v>3169</v>
      </c>
      <c r="I681" s="91">
        <v>10</v>
      </c>
      <c r="J681" s="92"/>
      <c r="K681" s="93"/>
      <c r="L681" s="91"/>
      <c r="M681" s="96"/>
      <c r="N681" s="95"/>
      <c r="O681" s="22" t="s">
        <v>107</v>
      </c>
      <c r="P681" s="22">
        <f>COUNTIF($O$4:O681,"藤井寺市")</f>
        <v>17</v>
      </c>
    </row>
    <row r="682" spans="1:18" s="72" customFormat="1" ht="30" customHeight="1" x14ac:dyDescent="0.2">
      <c r="A682" s="86" t="s">
        <v>4241</v>
      </c>
      <c r="B682" s="87" t="s">
        <v>4243</v>
      </c>
      <c r="C682" s="88" t="s">
        <v>4244</v>
      </c>
      <c r="D682" s="88" t="s">
        <v>4245</v>
      </c>
      <c r="E682" s="88" t="s">
        <v>335</v>
      </c>
      <c r="F682" s="87" t="s">
        <v>4242</v>
      </c>
      <c r="G682" s="89" t="s">
        <v>477</v>
      </c>
      <c r="H682" s="93" t="s">
        <v>3166</v>
      </c>
      <c r="I682" s="91">
        <v>10</v>
      </c>
      <c r="J682" s="92"/>
      <c r="K682" s="93" t="s">
        <v>3166</v>
      </c>
      <c r="L682" s="91">
        <v>10</v>
      </c>
      <c r="M682" s="96"/>
      <c r="N682" s="95"/>
      <c r="O682" s="22" t="s">
        <v>107</v>
      </c>
      <c r="P682" s="22">
        <f>COUNTIF($O$4:O682,"藤井寺市")</f>
        <v>18</v>
      </c>
    </row>
    <row r="683" spans="1:18" s="72" customFormat="1" ht="30" customHeight="1" x14ac:dyDescent="0.2">
      <c r="A683" s="86" t="s">
        <v>4447</v>
      </c>
      <c r="B683" s="87" t="s">
        <v>4449</v>
      </c>
      <c r="C683" s="88" t="s">
        <v>4451</v>
      </c>
      <c r="D683" s="88"/>
      <c r="E683" s="88" t="s">
        <v>329</v>
      </c>
      <c r="F683" s="87" t="s">
        <v>4448</v>
      </c>
      <c r="G683" s="89" t="s">
        <v>4450</v>
      </c>
      <c r="H683" s="93" t="s">
        <v>3166</v>
      </c>
      <c r="I683" s="91">
        <v>10</v>
      </c>
      <c r="J683" s="92"/>
      <c r="K683" s="93" t="s">
        <v>3166</v>
      </c>
      <c r="L683" s="91">
        <v>10</v>
      </c>
      <c r="M683" s="96"/>
      <c r="N683" s="95"/>
      <c r="O683" s="22" t="s">
        <v>65</v>
      </c>
      <c r="P683" s="22">
        <f>COUNTIF($O$4:O683,"藤井寺市")</f>
        <v>19</v>
      </c>
    </row>
    <row r="684" spans="1:18" s="72" customFormat="1" ht="30" customHeight="1" x14ac:dyDescent="0.2">
      <c r="A684" s="86" t="s">
        <v>4523</v>
      </c>
      <c r="B684" s="87" t="s">
        <v>4521</v>
      </c>
      <c r="C684" s="88" t="s">
        <v>4525</v>
      </c>
      <c r="D684" s="88" t="s">
        <v>4526</v>
      </c>
      <c r="E684" s="88" t="s">
        <v>2361</v>
      </c>
      <c r="F684" s="87" t="s">
        <v>4524</v>
      </c>
      <c r="G684" s="89" t="s">
        <v>4522</v>
      </c>
      <c r="H684" s="93" t="s">
        <v>3166</v>
      </c>
      <c r="I684" s="91">
        <v>10</v>
      </c>
      <c r="J684" s="92"/>
      <c r="K684" s="93"/>
      <c r="L684" s="91"/>
      <c r="M684" s="96"/>
      <c r="N684" s="95"/>
      <c r="O684" s="22" t="s">
        <v>65</v>
      </c>
      <c r="P684" s="22">
        <f>COUNTIF($O$4:O684,"藤井寺市")</f>
        <v>20</v>
      </c>
    </row>
    <row r="685" spans="1:18" s="72" customFormat="1" ht="30" customHeight="1" x14ac:dyDescent="0.2">
      <c r="A685" s="86" t="s">
        <v>4594</v>
      </c>
      <c r="B685" s="87" t="s">
        <v>4593</v>
      </c>
      <c r="C685" s="88" t="s">
        <v>4598</v>
      </c>
      <c r="D685" s="88" t="s">
        <v>4599</v>
      </c>
      <c r="E685" s="88" t="s">
        <v>4597</v>
      </c>
      <c r="F685" s="87" t="s">
        <v>4595</v>
      </c>
      <c r="G685" s="89" t="s">
        <v>4596</v>
      </c>
      <c r="H685" s="93" t="s">
        <v>3166</v>
      </c>
      <c r="I685" s="91">
        <v>10</v>
      </c>
      <c r="J685" s="92"/>
      <c r="K685" s="93"/>
      <c r="L685" s="91"/>
      <c r="M685" s="96"/>
      <c r="N685" s="95"/>
      <c r="O685" s="22" t="s">
        <v>65</v>
      </c>
      <c r="P685" s="22">
        <f>COUNTIF($O$4:O685,"藤井寺市")</f>
        <v>21</v>
      </c>
    </row>
    <row r="686" spans="1:18" ht="30" customHeight="1" x14ac:dyDescent="0.2">
      <c r="A686" s="86">
        <v>2755620024</v>
      </c>
      <c r="B686" s="87" t="s">
        <v>4078</v>
      </c>
      <c r="C686" s="88" t="s">
        <v>2521</v>
      </c>
      <c r="D686" s="88" t="s">
        <v>2522</v>
      </c>
      <c r="E686" s="88" t="s">
        <v>211</v>
      </c>
      <c r="F686" s="87" t="s">
        <v>1933</v>
      </c>
      <c r="G686" s="89" t="s">
        <v>208</v>
      </c>
      <c r="H686" s="93" t="s">
        <v>3169</v>
      </c>
      <c r="I686" s="91">
        <v>10</v>
      </c>
      <c r="J686" s="92"/>
      <c r="K686" s="93" t="s">
        <v>3169</v>
      </c>
      <c r="L686" s="91">
        <v>10</v>
      </c>
      <c r="M686" s="96"/>
      <c r="N686" s="95"/>
      <c r="O686" s="22" t="str">
        <f t="shared" si="96"/>
        <v>泉南市</v>
      </c>
      <c r="P686" s="22">
        <f>COUNTIF($O$4:O686,"泉南市")</f>
        <v>1</v>
      </c>
      <c r="Q686" s="72"/>
      <c r="R686" s="72"/>
    </row>
    <row r="687" spans="1:18" ht="30" customHeight="1" x14ac:dyDescent="0.2">
      <c r="A687" s="86">
        <v>2755620040</v>
      </c>
      <c r="B687" s="87" t="s">
        <v>262</v>
      </c>
      <c r="C687" s="88" t="s">
        <v>468</v>
      </c>
      <c r="D687" s="88" t="s">
        <v>469</v>
      </c>
      <c r="E687" s="88" t="s">
        <v>265</v>
      </c>
      <c r="F687" s="87" t="s">
        <v>4739</v>
      </c>
      <c r="G687" s="89" t="s">
        <v>264</v>
      </c>
      <c r="H687" s="93" t="s">
        <v>3166</v>
      </c>
      <c r="I687" s="91">
        <v>10</v>
      </c>
      <c r="J687" s="92"/>
      <c r="K687" s="93" t="s">
        <v>3166</v>
      </c>
      <c r="L687" s="91">
        <v>10</v>
      </c>
      <c r="M687" s="96"/>
      <c r="N687" s="95"/>
      <c r="O687" s="22" t="str">
        <f t="shared" si="96"/>
        <v>泉南市</v>
      </c>
      <c r="P687" s="22">
        <f>COUNTIF($O$4:O687,"泉南市")</f>
        <v>2</v>
      </c>
      <c r="Q687" s="72"/>
      <c r="R687" s="72"/>
    </row>
    <row r="688" spans="1:18" ht="30" customHeight="1" x14ac:dyDescent="0.2">
      <c r="A688" s="86">
        <v>2755620065</v>
      </c>
      <c r="B688" s="87" t="s">
        <v>345</v>
      </c>
      <c r="C688" s="88" t="s">
        <v>347</v>
      </c>
      <c r="D688" s="88" t="s">
        <v>348</v>
      </c>
      <c r="E688" s="88" t="s">
        <v>346</v>
      </c>
      <c r="F688" s="87" t="s">
        <v>349</v>
      </c>
      <c r="G688" s="89" t="s">
        <v>225</v>
      </c>
      <c r="H688" s="93"/>
      <c r="I688" s="91"/>
      <c r="J688" s="92"/>
      <c r="K688" s="93" t="s">
        <v>3166</v>
      </c>
      <c r="L688" s="91">
        <v>10</v>
      </c>
      <c r="M688" s="96"/>
      <c r="N688" s="95"/>
      <c r="O688" s="22" t="str">
        <f t="shared" si="96"/>
        <v>泉南市</v>
      </c>
      <c r="P688" s="22">
        <f>COUNTIF($O$4:O688,"泉南市")</f>
        <v>3</v>
      </c>
      <c r="Q688" s="72"/>
      <c r="R688" s="72"/>
    </row>
    <row r="689" spans="1:18" ht="30" customHeight="1" x14ac:dyDescent="0.2">
      <c r="A689" s="86">
        <v>2755620073</v>
      </c>
      <c r="B689" s="87" t="s">
        <v>445</v>
      </c>
      <c r="C689" s="88" t="s">
        <v>466</v>
      </c>
      <c r="D689" s="88" t="s">
        <v>467</v>
      </c>
      <c r="E689" s="88" t="s">
        <v>211</v>
      </c>
      <c r="F689" s="87" t="s">
        <v>263</v>
      </c>
      <c r="G689" s="89" t="s">
        <v>264</v>
      </c>
      <c r="H689" s="93"/>
      <c r="I689" s="91"/>
      <c r="J689" s="92"/>
      <c r="K689" s="93" t="s">
        <v>3166</v>
      </c>
      <c r="L689" s="91">
        <v>10</v>
      </c>
      <c r="M689" s="96"/>
      <c r="N689" s="95"/>
      <c r="O689" s="22" t="str">
        <f t="shared" si="96"/>
        <v>泉南市</v>
      </c>
      <c r="P689" s="22">
        <f>COUNTIF($O$4:O689,"泉南市")</f>
        <v>4</v>
      </c>
      <c r="Q689" s="72"/>
      <c r="R689" s="72"/>
    </row>
    <row r="690" spans="1:18" ht="30" customHeight="1" x14ac:dyDescent="0.2">
      <c r="A690" s="86">
        <v>2755620081</v>
      </c>
      <c r="B690" s="87" t="s">
        <v>478</v>
      </c>
      <c r="C690" s="88" t="s">
        <v>854</v>
      </c>
      <c r="D690" s="88" t="s">
        <v>489</v>
      </c>
      <c r="E690" s="88" t="s">
        <v>488</v>
      </c>
      <c r="F690" s="87" t="s">
        <v>484</v>
      </c>
      <c r="G690" s="89" t="s">
        <v>479</v>
      </c>
      <c r="H690" s="93"/>
      <c r="I690" s="91"/>
      <c r="J690" s="92"/>
      <c r="K690" s="93" t="s">
        <v>3166</v>
      </c>
      <c r="L690" s="91">
        <v>10</v>
      </c>
      <c r="M690" s="96"/>
      <c r="N690" s="95"/>
      <c r="O690" s="22" t="str">
        <f t="shared" si="96"/>
        <v>泉南市</v>
      </c>
      <c r="P690" s="22">
        <f>COUNTIF($O$4:O690,"泉南市")</f>
        <v>5</v>
      </c>
      <c r="Q690" s="72"/>
      <c r="R690" s="72"/>
    </row>
    <row r="691" spans="1:18" ht="30" customHeight="1" x14ac:dyDescent="0.2">
      <c r="A691" s="86">
        <v>2755620099</v>
      </c>
      <c r="B691" s="87" t="s">
        <v>644</v>
      </c>
      <c r="C691" s="88" t="s">
        <v>658</v>
      </c>
      <c r="D691" s="88" t="s">
        <v>659</v>
      </c>
      <c r="E691" s="88" t="s">
        <v>660</v>
      </c>
      <c r="F691" s="87" t="s">
        <v>650</v>
      </c>
      <c r="G691" s="89" t="s">
        <v>645</v>
      </c>
      <c r="H691" s="93"/>
      <c r="I691" s="91"/>
      <c r="J691" s="92"/>
      <c r="K691" s="93" t="s">
        <v>3166</v>
      </c>
      <c r="L691" s="91">
        <v>10</v>
      </c>
      <c r="M691" s="96"/>
      <c r="N691" s="95"/>
      <c r="O691" s="22" t="str">
        <f t="shared" si="96"/>
        <v>泉南市</v>
      </c>
      <c r="P691" s="22">
        <f>COUNTIF($O$4:O691,"泉南市")</f>
        <v>6</v>
      </c>
      <c r="Q691" s="72"/>
      <c r="R691" s="72"/>
    </row>
    <row r="692" spans="1:18" ht="30" customHeight="1" x14ac:dyDescent="0.2">
      <c r="A692" s="86">
        <v>2755620107</v>
      </c>
      <c r="B692" s="87" t="s">
        <v>701</v>
      </c>
      <c r="C692" s="88" t="s">
        <v>709</v>
      </c>
      <c r="D692" s="88" t="s">
        <v>716</v>
      </c>
      <c r="E692" s="88" t="s">
        <v>710</v>
      </c>
      <c r="F692" s="87" t="s">
        <v>712</v>
      </c>
      <c r="G692" s="89" t="s">
        <v>711</v>
      </c>
      <c r="H692" s="93" t="s">
        <v>3166</v>
      </c>
      <c r="I692" s="91">
        <v>10</v>
      </c>
      <c r="J692" s="92"/>
      <c r="K692" s="93" t="s">
        <v>3166</v>
      </c>
      <c r="L692" s="91">
        <v>10</v>
      </c>
      <c r="M692" s="96" t="s">
        <v>3166</v>
      </c>
      <c r="N692" s="95"/>
      <c r="O692" s="22" t="str">
        <f t="shared" si="96"/>
        <v>泉南市</v>
      </c>
      <c r="P692" s="22">
        <f>COUNTIF($O$4:O692,"泉南市")</f>
        <v>7</v>
      </c>
      <c r="Q692" s="72"/>
      <c r="R692" s="72"/>
    </row>
    <row r="693" spans="1:18" ht="30" customHeight="1" x14ac:dyDescent="0.2">
      <c r="A693" s="86">
        <v>2755620115</v>
      </c>
      <c r="B693" s="87" t="s">
        <v>3049</v>
      </c>
      <c r="C693" s="88" t="s">
        <v>773</v>
      </c>
      <c r="D693" s="88" t="s">
        <v>774</v>
      </c>
      <c r="E693" s="88" t="s">
        <v>772</v>
      </c>
      <c r="F693" s="87" t="s">
        <v>771</v>
      </c>
      <c r="G693" s="89" t="s">
        <v>479</v>
      </c>
      <c r="H693" s="93"/>
      <c r="I693" s="91"/>
      <c r="J693" s="92"/>
      <c r="K693" s="93" t="s">
        <v>3166</v>
      </c>
      <c r="L693" s="91">
        <v>10</v>
      </c>
      <c r="M693" s="96"/>
      <c r="N693" s="95"/>
      <c r="O693" s="22" t="str">
        <f t="shared" si="96"/>
        <v>泉南市</v>
      </c>
      <c r="P693" s="22">
        <f>COUNTIF($O$4:O693,"泉南市")</f>
        <v>8</v>
      </c>
      <c r="Q693" s="72"/>
      <c r="R693" s="72"/>
    </row>
    <row r="694" spans="1:18" ht="30" customHeight="1" x14ac:dyDescent="0.2">
      <c r="A694" s="86">
        <v>2755620131</v>
      </c>
      <c r="B694" s="87" t="s">
        <v>764</v>
      </c>
      <c r="C694" s="88" t="s">
        <v>1330</v>
      </c>
      <c r="D694" s="88" t="s">
        <v>1331</v>
      </c>
      <c r="E694" s="88" t="s">
        <v>488</v>
      </c>
      <c r="F694" s="87" t="s">
        <v>1363</v>
      </c>
      <c r="G694" s="89" t="s">
        <v>479</v>
      </c>
      <c r="H694" s="93"/>
      <c r="I694" s="91"/>
      <c r="J694" s="92"/>
      <c r="K694" s="93" t="s">
        <v>3166</v>
      </c>
      <c r="L694" s="91">
        <v>10</v>
      </c>
      <c r="M694" s="96"/>
      <c r="N694" s="95"/>
      <c r="O694" s="22" t="str">
        <f t="shared" si="96"/>
        <v>泉南市</v>
      </c>
      <c r="P694" s="22">
        <f>COUNTIF($O$4:O694,"泉南市")</f>
        <v>9</v>
      </c>
      <c r="Q694" s="72"/>
      <c r="R694" s="72"/>
    </row>
    <row r="695" spans="1:18" ht="30" customHeight="1" x14ac:dyDescent="0.2">
      <c r="A695" s="86">
        <v>2755620149</v>
      </c>
      <c r="B695" s="87" t="s">
        <v>1810</v>
      </c>
      <c r="C695" s="88" t="s">
        <v>1927</v>
      </c>
      <c r="D695" s="88" t="s">
        <v>1928</v>
      </c>
      <c r="E695" s="88" t="s">
        <v>1846</v>
      </c>
      <c r="F695" s="87" t="s">
        <v>1847</v>
      </c>
      <c r="G695" s="89" t="s">
        <v>577</v>
      </c>
      <c r="H695" s="93" t="s">
        <v>3166</v>
      </c>
      <c r="I695" s="91">
        <v>10</v>
      </c>
      <c r="J695" s="92"/>
      <c r="K695" s="93" t="s">
        <v>3166</v>
      </c>
      <c r="L695" s="91">
        <v>10</v>
      </c>
      <c r="M695" s="96"/>
      <c r="N695" s="95"/>
      <c r="O695" s="22" t="str">
        <f t="shared" si="96"/>
        <v>泉南市</v>
      </c>
      <c r="P695" s="22">
        <f>COUNTIF($O$4:O695,"泉南市")</f>
        <v>10</v>
      </c>
      <c r="Q695" s="72"/>
      <c r="R695" s="72"/>
    </row>
    <row r="696" spans="1:18" ht="30" customHeight="1" x14ac:dyDescent="0.2">
      <c r="A696" s="86">
        <v>2755620156</v>
      </c>
      <c r="B696" s="87" t="s">
        <v>1825</v>
      </c>
      <c r="C696" s="88" t="s">
        <v>1875</v>
      </c>
      <c r="D696" s="88" t="s">
        <v>1876</v>
      </c>
      <c r="E696" s="88" t="s">
        <v>1877</v>
      </c>
      <c r="F696" s="87" t="s">
        <v>1878</v>
      </c>
      <c r="G696" s="89" t="s">
        <v>479</v>
      </c>
      <c r="H696" s="93"/>
      <c r="I696" s="91"/>
      <c r="J696" s="92"/>
      <c r="K696" s="93" t="s">
        <v>3166</v>
      </c>
      <c r="L696" s="91">
        <v>10</v>
      </c>
      <c r="M696" s="96"/>
      <c r="N696" s="95"/>
      <c r="O696" s="22" t="str">
        <f t="shared" si="96"/>
        <v>泉南市</v>
      </c>
      <c r="P696" s="22">
        <f>COUNTIF($O$4:O696,"泉南市")</f>
        <v>11</v>
      </c>
    </row>
    <row r="697" spans="1:18" ht="30" customHeight="1" x14ac:dyDescent="0.2">
      <c r="A697" s="86">
        <v>2755620164</v>
      </c>
      <c r="B697" s="87" t="s">
        <v>2155</v>
      </c>
      <c r="C697" s="88" t="s">
        <v>2156</v>
      </c>
      <c r="D697" s="88" t="s">
        <v>2157</v>
      </c>
      <c r="E697" s="88" t="s">
        <v>2158</v>
      </c>
      <c r="F697" s="87" t="s">
        <v>2159</v>
      </c>
      <c r="G697" s="89" t="s">
        <v>2161</v>
      </c>
      <c r="H697" s="93"/>
      <c r="I697" s="91"/>
      <c r="J697" s="92"/>
      <c r="K697" s="93" t="s">
        <v>3166</v>
      </c>
      <c r="L697" s="91">
        <v>10</v>
      </c>
      <c r="M697" s="96"/>
      <c r="N697" s="95"/>
      <c r="O697" s="22" t="str">
        <f t="shared" si="96"/>
        <v>泉南市</v>
      </c>
      <c r="P697" s="22">
        <f>COUNTIF($O$4:O697,"泉南市")</f>
        <v>12</v>
      </c>
    </row>
    <row r="698" spans="1:18" ht="30" customHeight="1" x14ac:dyDescent="0.2">
      <c r="A698" s="86">
        <v>2755620172</v>
      </c>
      <c r="B698" s="87" t="s">
        <v>2395</v>
      </c>
      <c r="C698" s="88" t="s">
        <v>2384</v>
      </c>
      <c r="D698" s="88" t="s">
        <v>2385</v>
      </c>
      <c r="E698" s="88" t="s">
        <v>2386</v>
      </c>
      <c r="F698" s="87" t="s">
        <v>2387</v>
      </c>
      <c r="G698" s="89" t="s">
        <v>2388</v>
      </c>
      <c r="H698" s="93" t="s">
        <v>3166</v>
      </c>
      <c r="I698" s="91">
        <v>10</v>
      </c>
      <c r="J698" s="92"/>
      <c r="K698" s="93" t="s">
        <v>3166</v>
      </c>
      <c r="L698" s="91">
        <v>10</v>
      </c>
      <c r="M698" s="96"/>
      <c r="N698" s="95"/>
      <c r="O698" s="22" t="str">
        <f t="shared" si="96"/>
        <v>泉南市</v>
      </c>
      <c r="P698" s="22">
        <f>COUNTIF($O$4:O698,"泉南市")</f>
        <v>13</v>
      </c>
    </row>
    <row r="699" spans="1:18" ht="30" customHeight="1" x14ac:dyDescent="0.2">
      <c r="A699" s="86">
        <v>2755620180</v>
      </c>
      <c r="B699" s="87" t="s">
        <v>2424</v>
      </c>
      <c r="C699" s="88" t="s">
        <v>2425</v>
      </c>
      <c r="D699" s="88" t="s">
        <v>2426</v>
      </c>
      <c r="E699" s="88" t="s">
        <v>2427</v>
      </c>
      <c r="F699" s="87" t="s">
        <v>2429</v>
      </c>
      <c r="G699" s="89" t="s">
        <v>2428</v>
      </c>
      <c r="H699" s="93"/>
      <c r="I699" s="91"/>
      <c r="J699" s="92"/>
      <c r="K699" s="93" t="s">
        <v>3166</v>
      </c>
      <c r="L699" s="91">
        <v>10</v>
      </c>
      <c r="M699" s="96"/>
      <c r="N699" s="95"/>
      <c r="O699" s="22" t="str">
        <f t="shared" si="96"/>
        <v>泉南市</v>
      </c>
      <c r="P699" s="22">
        <f>COUNTIF($O$4:O699,"泉南市")</f>
        <v>14</v>
      </c>
    </row>
    <row r="700" spans="1:18" ht="30" customHeight="1" x14ac:dyDescent="0.2">
      <c r="A700" s="86">
        <v>2755620198</v>
      </c>
      <c r="B700" s="87" t="s">
        <v>2864</v>
      </c>
      <c r="C700" s="88" t="s">
        <v>2872</v>
      </c>
      <c r="D700" s="88" t="s">
        <v>2873</v>
      </c>
      <c r="E700" s="88" t="s">
        <v>2874</v>
      </c>
      <c r="F700" s="87" t="s">
        <v>2875</v>
      </c>
      <c r="G700" s="89" t="s">
        <v>2865</v>
      </c>
      <c r="H700" s="93" t="s">
        <v>3166</v>
      </c>
      <c r="I700" s="91">
        <v>10</v>
      </c>
      <c r="J700" s="92"/>
      <c r="K700" s="93" t="s">
        <v>3166</v>
      </c>
      <c r="L700" s="91">
        <v>10</v>
      </c>
      <c r="M700" s="96"/>
      <c r="N700" s="95"/>
      <c r="O700" s="22" t="str">
        <f t="shared" ref="O700:O701" si="111">IF(ISERROR(FIND("群",F700))=FALSE,LEFT(F700,FIND("群",F700)),IF(ISERROR(FIND("市",F700))=FALSE,LEFT(F700,FIND("市",F700)),IF(ISERROR(FIND("町",F700))=FALSE,LEFT(F700,FIND("町",F700)),IF(ISERROR(FIND("村",F700))=FALSE,LEFT(F700,FIND("村",F700))))))</f>
        <v>泉南市</v>
      </c>
      <c r="P700" s="22">
        <f>COUNTIF($O$4:O700,"泉南市")</f>
        <v>15</v>
      </c>
    </row>
    <row r="701" spans="1:18" ht="30" customHeight="1" x14ac:dyDescent="0.2">
      <c r="A701" s="86" t="s">
        <v>2920</v>
      </c>
      <c r="B701" s="87" t="s">
        <v>2921</v>
      </c>
      <c r="C701" s="88" t="s">
        <v>2968</v>
      </c>
      <c r="D701" s="88" t="s">
        <v>2969</v>
      </c>
      <c r="E701" s="88" t="s">
        <v>2970</v>
      </c>
      <c r="F701" s="87" t="s">
        <v>2922</v>
      </c>
      <c r="G701" s="89" t="s">
        <v>479</v>
      </c>
      <c r="H701" s="93"/>
      <c r="I701" s="91"/>
      <c r="J701" s="92"/>
      <c r="K701" s="93" t="s">
        <v>3166</v>
      </c>
      <c r="L701" s="91">
        <v>10</v>
      </c>
      <c r="M701" s="96"/>
      <c r="N701" s="95"/>
      <c r="O701" s="22" t="str">
        <f t="shared" si="111"/>
        <v>泉南市</v>
      </c>
      <c r="P701" s="22">
        <f>COUNTIF($O$4:O701,"泉南市")</f>
        <v>16</v>
      </c>
      <c r="Q701" s="72"/>
      <c r="R701" s="72"/>
    </row>
    <row r="702" spans="1:18" s="72" customFormat="1" ht="30" customHeight="1" x14ac:dyDescent="0.2">
      <c r="A702" s="86" t="s">
        <v>3889</v>
      </c>
      <c r="B702" s="87" t="s">
        <v>3890</v>
      </c>
      <c r="C702" s="88" t="s">
        <v>3893</v>
      </c>
      <c r="D702" s="88" t="s">
        <v>3892</v>
      </c>
      <c r="E702" s="88" t="s">
        <v>3891</v>
      </c>
      <c r="F702" s="87" t="s">
        <v>3895</v>
      </c>
      <c r="G702" s="89" t="s">
        <v>3894</v>
      </c>
      <c r="H702" s="93" t="s">
        <v>3169</v>
      </c>
      <c r="I702" s="91">
        <v>10</v>
      </c>
      <c r="J702" s="92"/>
      <c r="K702" s="93" t="s">
        <v>3169</v>
      </c>
      <c r="L702" s="91">
        <v>10</v>
      </c>
      <c r="M702" s="96" t="s">
        <v>3169</v>
      </c>
      <c r="N702" s="95"/>
      <c r="O702" s="22" t="s">
        <v>3709</v>
      </c>
      <c r="P702" s="22">
        <f>COUNTIF($O$4:O702,"泉南市")</f>
        <v>17</v>
      </c>
    </row>
    <row r="703" spans="1:18" s="72" customFormat="1" ht="30" customHeight="1" x14ac:dyDescent="0.2">
      <c r="A703" s="86" t="s">
        <v>3958</v>
      </c>
      <c r="B703" s="87" t="s">
        <v>3959</v>
      </c>
      <c r="C703" s="88" t="s">
        <v>3960</v>
      </c>
      <c r="D703" s="88"/>
      <c r="E703" s="88" t="s">
        <v>660</v>
      </c>
      <c r="F703" s="87" t="s">
        <v>4005</v>
      </c>
      <c r="G703" s="89" t="s">
        <v>3961</v>
      </c>
      <c r="H703" s="93" t="s">
        <v>3169</v>
      </c>
      <c r="I703" s="91">
        <v>10</v>
      </c>
      <c r="J703" s="93"/>
      <c r="K703" s="93" t="s">
        <v>3169</v>
      </c>
      <c r="L703" s="91">
        <v>10</v>
      </c>
      <c r="M703" s="96" t="s">
        <v>3166</v>
      </c>
      <c r="N703" s="95"/>
      <c r="O703" s="22" t="s">
        <v>3709</v>
      </c>
      <c r="P703" s="22">
        <f>COUNTIF($O$4:O703,"泉南市")</f>
        <v>18</v>
      </c>
    </row>
    <row r="704" spans="1:18" s="72" customFormat="1" ht="30" customHeight="1" x14ac:dyDescent="0.2">
      <c r="A704" s="86" t="s">
        <v>4294</v>
      </c>
      <c r="B704" s="87" t="s">
        <v>3711</v>
      </c>
      <c r="C704" s="88" t="s">
        <v>3712</v>
      </c>
      <c r="D704" s="88" t="s">
        <v>3713</v>
      </c>
      <c r="E704" s="88" t="s">
        <v>4295</v>
      </c>
      <c r="F704" s="87" t="s">
        <v>3710</v>
      </c>
      <c r="G704" s="89" t="s">
        <v>4289</v>
      </c>
      <c r="H704" s="93"/>
      <c r="I704" s="91"/>
      <c r="J704" s="92"/>
      <c r="K704" s="93" t="s">
        <v>3166</v>
      </c>
      <c r="L704" s="91">
        <v>10</v>
      </c>
      <c r="M704" s="96"/>
      <c r="N704" s="95"/>
      <c r="O704" s="22" t="s">
        <v>3709</v>
      </c>
      <c r="P704" s="22">
        <f>COUNTIF($O$4:O704,"泉南市")</f>
        <v>19</v>
      </c>
    </row>
    <row r="705" spans="1:18" s="72" customFormat="1" ht="30" customHeight="1" x14ac:dyDescent="0.2">
      <c r="A705" s="86" t="s">
        <v>4384</v>
      </c>
      <c r="B705" s="87" t="s">
        <v>4383</v>
      </c>
      <c r="C705" s="88" t="s">
        <v>3960</v>
      </c>
      <c r="D705" s="88"/>
      <c r="E705" s="88" t="s">
        <v>346</v>
      </c>
      <c r="F705" s="87" t="s">
        <v>4385</v>
      </c>
      <c r="G705" s="89" t="s">
        <v>3961</v>
      </c>
      <c r="H705" s="93" t="s">
        <v>3169</v>
      </c>
      <c r="I705" s="91">
        <v>10</v>
      </c>
      <c r="J705" s="93"/>
      <c r="K705" s="93" t="s">
        <v>3169</v>
      </c>
      <c r="L705" s="91">
        <v>10</v>
      </c>
      <c r="M705" s="96" t="s">
        <v>3166</v>
      </c>
      <c r="N705" s="95"/>
      <c r="O705" s="22" t="s">
        <v>3709</v>
      </c>
      <c r="P705" s="22">
        <f>COUNTIF($O$4:O705,"泉南市")</f>
        <v>20</v>
      </c>
    </row>
    <row r="706" spans="1:18" s="72" customFormat="1" ht="30" customHeight="1" x14ac:dyDescent="0.2">
      <c r="A706" s="86" t="s">
        <v>4465</v>
      </c>
      <c r="B706" s="87" t="s">
        <v>4462</v>
      </c>
      <c r="C706" s="88" t="s">
        <v>4466</v>
      </c>
      <c r="D706" s="88"/>
      <c r="E706" s="88" t="s">
        <v>2158</v>
      </c>
      <c r="F706" s="87" t="s">
        <v>4464</v>
      </c>
      <c r="G706" s="89" t="s">
        <v>4463</v>
      </c>
      <c r="H706" s="93"/>
      <c r="I706" s="91"/>
      <c r="J706" s="92"/>
      <c r="K706" s="93" t="s">
        <v>3169</v>
      </c>
      <c r="L706" s="91">
        <v>10</v>
      </c>
      <c r="M706" s="96"/>
      <c r="N706" s="95"/>
      <c r="O706" s="22" t="s">
        <v>3709</v>
      </c>
      <c r="P706" s="22">
        <f>COUNTIF($O$4:O706,"泉南市")</f>
        <v>21</v>
      </c>
    </row>
    <row r="707" spans="1:18" s="72" customFormat="1" ht="30" customHeight="1" x14ac:dyDescent="0.2">
      <c r="A707" s="86" t="s">
        <v>4581</v>
      </c>
      <c r="B707" s="87" t="s">
        <v>4580</v>
      </c>
      <c r="C707" s="88" t="s">
        <v>854</v>
      </c>
      <c r="D707" s="88" t="s">
        <v>489</v>
      </c>
      <c r="E707" s="88" t="s">
        <v>4295</v>
      </c>
      <c r="F707" s="87" t="s">
        <v>4582</v>
      </c>
      <c r="G707" s="89" t="s">
        <v>479</v>
      </c>
      <c r="H707" s="93" t="s">
        <v>3166</v>
      </c>
      <c r="I707" s="91">
        <v>10</v>
      </c>
      <c r="J707" s="92"/>
      <c r="K707" s="93" t="s">
        <v>3166</v>
      </c>
      <c r="L707" s="91">
        <v>10</v>
      </c>
      <c r="M707" s="96" t="s">
        <v>3166</v>
      </c>
      <c r="N707" s="95"/>
      <c r="O707" s="22" t="s">
        <v>3709</v>
      </c>
      <c r="P707" s="22">
        <f>COUNTIF($O$4:O707,"泉南市")</f>
        <v>22</v>
      </c>
    </row>
    <row r="708" spans="1:18" s="72" customFormat="1" ht="30" customHeight="1" x14ac:dyDescent="0.2">
      <c r="A708" s="86">
        <v>2755620289</v>
      </c>
      <c r="B708" s="87" t="s">
        <v>4689</v>
      </c>
      <c r="C708" s="88" t="s">
        <v>4692</v>
      </c>
      <c r="D708" s="88" t="s">
        <v>4693</v>
      </c>
      <c r="E708" s="88" t="s">
        <v>4694</v>
      </c>
      <c r="F708" s="87" t="s">
        <v>4690</v>
      </c>
      <c r="G708" s="89" t="s">
        <v>4691</v>
      </c>
      <c r="H708" s="93" t="s">
        <v>3166</v>
      </c>
      <c r="I708" s="91">
        <v>10</v>
      </c>
      <c r="J708" s="92"/>
      <c r="K708" s="93" t="s">
        <v>3166</v>
      </c>
      <c r="L708" s="91">
        <v>10</v>
      </c>
      <c r="M708" s="96"/>
      <c r="N708" s="95"/>
      <c r="O708" s="22" t="s">
        <v>3709</v>
      </c>
      <c r="P708" s="22">
        <f>COUNTIF($O$4:O708,"泉南市")</f>
        <v>23</v>
      </c>
    </row>
    <row r="709" spans="1:18" ht="30" customHeight="1" x14ac:dyDescent="0.2">
      <c r="A709" s="99">
        <v>2755720030</v>
      </c>
      <c r="B709" s="87" t="s">
        <v>361</v>
      </c>
      <c r="C709" s="88" t="s">
        <v>357</v>
      </c>
      <c r="D709" s="88" t="s">
        <v>2406</v>
      </c>
      <c r="E709" s="88" t="s">
        <v>358</v>
      </c>
      <c r="F709" s="87" t="s">
        <v>396</v>
      </c>
      <c r="G709" s="89" t="s">
        <v>362</v>
      </c>
      <c r="H709" s="93" t="s">
        <v>3166</v>
      </c>
      <c r="I709" s="91">
        <v>10</v>
      </c>
      <c r="J709" s="92"/>
      <c r="K709" s="93" t="s">
        <v>3166</v>
      </c>
      <c r="L709" s="91">
        <v>10</v>
      </c>
      <c r="M709" s="96"/>
      <c r="N709" s="95"/>
      <c r="O709" s="22" t="str">
        <f t="shared" si="96"/>
        <v>四條畷市</v>
      </c>
      <c r="P709" s="22">
        <f>COUNTIF($O$4:O709,"四條畷市")</f>
        <v>1</v>
      </c>
      <c r="Q709" s="72"/>
      <c r="R709" s="72"/>
    </row>
    <row r="710" spans="1:18" ht="30" customHeight="1" x14ac:dyDescent="0.2">
      <c r="A710" s="99">
        <v>2755720048</v>
      </c>
      <c r="B710" s="87" t="s">
        <v>374</v>
      </c>
      <c r="C710" s="88" t="s">
        <v>856</v>
      </c>
      <c r="D710" s="88" t="s">
        <v>395</v>
      </c>
      <c r="E710" s="88" t="s">
        <v>1778</v>
      </c>
      <c r="F710" s="87" t="s">
        <v>1779</v>
      </c>
      <c r="G710" s="89" t="s">
        <v>375</v>
      </c>
      <c r="H710" s="93"/>
      <c r="I710" s="91"/>
      <c r="J710" s="92"/>
      <c r="K710" s="93" t="s">
        <v>3166</v>
      </c>
      <c r="L710" s="91">
        <v>10</v>
      </c>
      <c r="M710" s="96"/>
      <c r="N710" s="95"/>
      <c r="O710" s="22" t="str">
        <f t="shared" si="96"/>
        <v>四條畷市</v>
      </c>
      <c r="P710" s="22">
        <f>COUNTIF($O$4:O710,"四條畷市")</f>
        <v>2</v>
      </c>
      <c r="Q710" s="72"/>
      <c r="R710" s="72"/>
    </row>
    <row r="711" spans="1:18" ht="30" customHeight="1" x14ac:dyDescent="0.2">
      <c r="A711" s="99">
        <v>2755720063</v>
      </c>
      <c r="B711" s="87" t="s">
        <v>424</v>
      </c>
      <c r="C711" s="88" t="s">
        <v>4809</v>
      </c>
      <c r="D711" s="88" t="s">
        <v>4809</v>
      </c>
      <c r="E711" s="88" t="s">
        <v>441</v>
      </c>
      <c r="F711" s="87" t="s">
        <v>4075</v>
      </c>
      <c r="G711" s="89" t="s">
        <v>432</v>
      </c>
      <c r="H711" s="93"/>
      <c r="I711" s="91"/>
      <c r="J711" s="92"/>
      <c r="K711" s="93" t="s">
        <v>3166</v>
      </c>
      <c r="L711" s="91">
        <v>10</v>
      </c>
      <c r="M711" s="96"/>
      <c r="N711" s="95"/>
      <c r="O711" s="22" t="str">
        <f t="shared" si="96"/>
        <v>四條畷市</v>
      </c>
      <c r="P711" s="22">
        <f>COUNTIF($O$4:O711,"四條畷市")</f>
        <v>3</v>
      </c>
      <c r="Q711" s="72"/>
      <c r="R711" s="72"/>
    </row>
    <row r="712" spans="1:18" ht="30" customHeight="1" x14ac:dyDescent="0.2">
      <c r="A712" s="86">
        <v>2755720097</v>
      </c>
      <c r="B712" s="97" t="s">
        <v>981</v>
      </c>
      <c r="C712" s="88" t="s">
        <v>591</v>
      </c>
      <c r="D712" s="88"/>
      <c r="E712" s="88" t="s">
        <v>592</v>
      </c>
      <c r="F712" s="87" t="s">
        <v>1302</v>
      </c>
      <c r="G712" s="98" t="s">
        <v>593</v>
      </c>
      <c r="H712" s="93"/>
      <c r="I712" s="91"/>
      <c r="J712" s="92"/>
      <c r="K712" s="93" t="s">
        <v>3166</v>
      </c>
      <c r="L712" s="91">
        <v>10</v>
      </c>
      <c r="M712" s="96"/>
      <c r="N712" s="104"/>
      <c r="O712" s="22" t="str">
        <f t="shared" si="96"/>
        <v>四條畷市</v>
      </c>
      <c r="P712" s="22">
        <f>COUNTIF($O$4:O712,"四條畷市")</f>
        <v>4</v>
      </c>
      <c r="Q712" s="72"/>
      <c r="R712" s="72"/>
    </row>
    <row r="713" spans="1:18" ht="30" customHeight="1" x14ac:dyDescent="0.2">
      <c r="A713" s="86">
        <v>2755720105</v>
      </c>
      <c r="B713" s="97" t="s">
        <v>594</v>
      </c>
      <c r="C713" s="88" t="s">
        <v>608</v>
      </c>
      <c r="D713" s="88" t="s">
        <v>607</v>
      </c>
      <c r="E713" s="88" t="s">
        <v>609</v>
      </c>
      <c r="F713" s="87" t="s">
        <v>633</v>
      </c>
      <c r="G713" s="98" t="s">
        <v>605</v>
      </c>
      <c r="H713" s="93" t="s">
        <v>3166</v>
      </c>
      <c r="I713" s="91">
        <v>10</v>
      </c>
      <c r="J713" s="92"/>
      <c r="K713" s="93" t="s">
        <v>3166</v>
      </c>
      <c r="L713" s="91">
        <v>10</v>
      </c>
      <c r="M713" s="96"/>
      <c r="N713" s="95"/>
      <c r="O713" s="22" t="str">
        <f t="shared" si="96"/>
        <v>四條畷市</v>
      </c>
      <c r="P713" s="22">
        <f>COUNTIF($O$4:O713,"四條畷市")</f>
        <v>5</v>
      </c>
      <c r="Q713" s="72"/>
      <c r="R713" s="72"/>
    </row>
    <row r="714" spans="1:18" ht="30" customHeight="1" x14ac:dyDescent="0.2">
      <c r="A714" s="86">
        <v>2755720113</v>
      </c>
      <c r="B714" s="97" t="s">
        <v>596</v>
      </c>
      <c r="C714" s="88" t="s">
        <v>617</v>
      </c>
      <c r="D714" s="88" t="s">
        <v>616</v>
      </c>
      <c r="E714" s="88" t="s">
        <v>618</v>
      </c>
      <c r="F714" s="87" t="s">
        <v>634</v>
      </c>
      <c r="G714" s="98" t="s">
        <v>432</v>
      </c>
      <c r="H714" s="93"/>
      <c r="I714" s="91"/>
      <c r="J714" s="92"/>
      <c r="K714" s="93" t="s">
        <v>3166</v>
      </c>
      <c r="L714" s="91">
        <v>10</v>
      </c>
      <c r="M714" s="96"/>
      <c r="N714" s="95"/>
      <c r="O714" s="22" t="str">
        <f t="shared" si="96"/>
        <v>四條畷市</v>
      </c>
      <c r="P714" s="22">
        <f>COUNTIF($O$4:O714,"四條畷市")</f>
        <v>6</v>
      </c>
    </row>
    <row r="715" spans="1:18" ht="30" customHeight="1" x14ac:dyDescent="0.2">
      <c r="A715" s="86">
        <v>2755720139</v>
      </c>
      <c r="B715" s="97" t="s">
        <v>1101</v>
      </c>
      <c r="C715" s="88" t="s">
        <v>1142</v>
      </c>
      <c r="D715" s="88" t="s">
        <v>1143</v>
      </c>
      <c r="E715" s="88" t="s">
        <v>1144</v>
      </c>
      <c r="F715" s="87" t="s">
        <v>1102</v>
      </c>
      <c r="G715" s="98" t="s">
        <v>474</v>
      </c>
      <c r="H715" s="93" t="s">
        <v>3166</v>
      </c>
      <c r="I715" s="91">
        <v>10</v>
      </c>
      <c r="J715" s="92"/>
      <c r="K715" s="93" t="s">
        <v>3166</v>
      </c>
      <c r="L715" s="91">
        <v>10</v>
      </c>
      <c r="M715" s="96"/>
      <c r="N715" s="95"/>
      <c r="O715" s="22" t="str">
        <f t="shared" si="96"/>
        <v>四條畷市</v>
      </c>
      <c r="P715" s="22">
        <f>COUNTIF($O$4:O715,"四條畷市")</f>
        <v>7</v>
      </c>
    </row>
    <row r="716" spans="1:18" ht="30" customHeight="1" x14ac:dyDescent="0.2">
      <c r="A716" s="86">
        <v>2755720147</v>
      </c>
      <c r="B716" s="97" t="s">
        <v>1450</v>
      </c>
      <c r="C716" s="88" t="s">
        <v>1456</v>
      </c>
      <c r="D716" s="88" t="s">
        <v>1457</v>
      </c>
      <c r="E716" s="88" t="s">
        <v>1144</v>
      </c>
      <c r="F716" s="87" t="s">
        <v>1458</v>
      </c>
      <c r="G716" s="98" t="s">
        <v>1451</v>
      </c>
      <c r="H716" s="93" t="s">
        <v>3166</v>
      </c>
      <c r="I716" s="91">
        <v>10</v>
      </c>
      <c r="J716" s="92"/>
      <c r="K716" s="93" t="s">
        <v>3166</v>
      </c>
      <c r="L716" s="91">
        <v>10</v>
      </c>
      <c r="M716" s="96"/>
      <c r="N716" s="95"/>
      <c r="O716" s="22" t="str">
        <f t="shared" si="96"/>
        <v>四條畷市</v>
      </c>
      <c r="P716" s="22">
        <f>COUNTIF($O$4:O716,"四條畷市")</f>
        <v>8</v>
      </c>
    </row>
    <row r="717" spans="1:18" ht="30" customHeight="1" x14ac:dyDescent="0.2">
      <c r="A717" s="86">
        <v>2755720154</v>
      </c>
      <c r="B717" s="97" t="s">
        <v>1721</v>
      </c>
      <c r="C717" s="88" t="s">
        <v>1722</v>
      </c>
      <c r="D717" s="88" t="s">
        <v>1723</v>
      </c>
      <c r="E717" s="88" t="s">
        <v>1724</v>
      </c>
      <c r="F717" s="87" t="s">
        <v>1725</v>
      </c>
      <c r="G717" s="98" t="s">
        <v>1726</v>
      </c>
      <c r="H717" s="93" t="s">
        <v>3166</v>
      </c>
      <c r="I717" s="91">
        <v>10</v>
      </c>
      <c r="J717" s="92"/>
      <c r="K717" s="93" t="s">
        <v>3166</v>
      </c>
      <c r="L717" s="91">
        <v>10</v>
      </c>
      <c r="M717" s="96"/>
      <c r="N717" s="95"/>
      <c r="O717" s="22" t="str">
        <f t="shared" si="96"/>
        <v>四條畷市</v>
      </c>
      <c r="P717" s="22">
        <f>COUNTIF($O$4:O717,"四條畷市")</f>
        <v>9</v>
      </c>
    </row>
    <row r="718" spans="1:18" ht="30" customHeight="1" x14ac:dyDescent="0.2">
      <c r="A718" s="86">
        <v>2755720162</v>
      </c>
      <c r="B718" s="97" t="s">
        <v>2564</v>
      </c>
      <c r="C718" s="88" t="s">
        <v>2585</v>
      </c>
      <c r="D718" s="88" t="s">
        <v>2586</v>
      </c>
      <c r="E718" s="88" t="s">
        <v>2587</v>
      </c>
      <c r="F718" s="87" t="s">
        <v>2563</v>
      </c>
      <c r="G718" s="98" t="s">
        <v>2569</v>
      </c>
      <c r="H718" s="93"/>
      <c r="I718" s="91"/>
      <c r="J718" s="92"/>
      <c r="K718" s="93" t="s">
        <v>3166</v>
      </c>
      <c r="L718" s="91">
        <v>10</v>
      </c>
      <c r="M718" s="96"/>
      <c r="N718" s="95"/>
      <c r="O718" s="22" t="str">
        <f t="shared" si="96"/>
        <v>四條畷市</v>
      </c>
      <c r="P718" s="22">
        <f>COUNTIF($O$4:O718,"四條畷市")</f>
        <v>10</v>
      </c>
    </row>
    <row r="719" spans="1:18" ht="30" customHeight="1" x14ac:dyDescent="0.2">
      <c r="A719" s="86">
        <v>2755720188</v>
      </c>
      <c r="B719" s="97" t="s">
        <v>2636</v>
      </c>
      <c r="C719" s="88" t="s">
        <v>2649</v>
      </c>
      <c r="D719" s="88" t="s">
        <v>2650</v>
      </c>
      <c r="E719" s="88" t="s">
        <v>2651</v>
      </c>
      <c r="F719" s="87" t="s">
        <v>2638</v>
      </c>
      <c r="G719" s="98" t="s">
        <v>2637</v>
      </c>
      <c r="H719" s="93"/>
      <c r="I719" s="91"/>
      <c r="J719" s="92"/>
      <c r="K719" s="93" t="s">
        <v>3166</v>
      </c>
      <c r="L719" s="91">
        <v>10</v>
      </c>
      <c r="M719" s="96"/>
      <c r="N719" s="95"/>
      <c r="O719" s="22" t="str">
        <f t="shared" si="96"/>
        <v>四條畷市</v>
      </c>
      <c r="P719" s="22">
        <f>COUNTIF($O$4:O719,"四條畷市")</f>
        <v>11</v>
      </c>
    </row>
    <row r="720" spans="1:18" ht="30" customHeight="1" x14ac:dyDescent="0.2">
      <c r="A720" s="86" t="s">
        <v>2923</v>
      </c>
      <c r="B720" s="97" t="s">
        <v>2924</v>
      </c>
      <c r="C720" s="88" t="s">
        <v>2971</v>
      </c>
      <c r="D720" s="88" t="s">
        <v>2972</v>
      </c>
      <c r="E720" s="88" t="s">
        <v>2973</v>
      </c>
      <c r="F720" s="87" t="s">
        <v>2925</v>
      </c>
      <c r="G720" s="98" t="s">
        <v>2926</v>
      </c>
      <c r="H720" s="93" t="s">
        <v>3166</v>
      </c>
      <c r="I720" s="91">
        <v>10</v>
      </c>
      <c r="J720" s="92"/>
      <c r="K720" s="93" t="s">
        <v>3166</v>
      </c>
      <c r="L720" s="91">
        <v>10</v>
      </c>
      <c r="M720" s="96"/>
      <c r="N720" s="95"/>
      <c r="O720" s="22" t="str">
        <f t="shared" si="96"/>
        <v>四條畷市</v>
      </c>
      <c r="P720" s="22">
        <f>COUNTIF($O$4:O720,"四條畷市")</f>
        <v>12</v>
      </c>
    </row>
    <row r="721" spans="1:16" ht="30" customHeight="1" x14ac:dyDescent="0.2">
      <c r="A721" s="86" t="s">
        <v>3370</v>
      </c>
      <c r="B721" s="97" t="s">
        <v>3369</v>
      </c>
      <c r="C721" s="88" t="s">
        <v>3373</v>
      </c>
      <c r="D721" s="88" t="s">
        <v>3373</v>
      </c>
      <c r="E721" s="88" t="s">
        <v>1144</v>
      </c>
      <c r="F721" s="87" t="s">
        <v>3371</v>
      </c>
      <c r="G721" s="98" t="s">
        <v>3372</v>
      </c>
      <c r="H721" s="93" t="s">
        <v>3166</v>
      </c>
      <c r="I721" s="91">
        <v>10</v>
      </c>
      <c r="J721" s="92"/>
      <c r="K721" s="93" t="s">
        <v>3169</v>
      </c>
      <c r="L721" s="91">
        <v>10</v>
      </c>
      <c r="M721" s="96"/>
      <c r="N721" s="95"/>
      <c r="O721" s="22" t="str">
        <f t="shared" ref="O721" si="112">IF(ISERROR(FIND("群",F721))=FALSE,LEFT(F721,FIND("群",F721)),IF(ISERROR(FIND("市",F721))=FALSE,LEFT(F721,FIND("市",F721)),IF(ISERROR(FIND("町",F721))=FALSE,LEFT(F721,FIND("町",F721)),IF(ISERROR(FIND("村",F721))=FALSE,LEFT(F721,FIND("村",F721))))))</f>
        <v>四條畷市</v>
      </c>
      <c r="P721" s="22">
        <f>COUNTIF($O$4:O721,"四條畷市")</f>
        <v>13</v>
      </c>
    </row>
    <row r="722" spans="1:16" s="72" customFormat="1" ht="30" customHeight="1" x14ac:dyDescent="0.2">
      <c r="A722" s="86" t="s">
        <v>3929</v>
      </c>
      <c r="B722" s="97" t="s">
        <v>3928</v>
      </c>
      <c r="C722" s="88" t="s">
        <v>3930</v>
      </c>
      <c r="D722" s="88"/>
      <c r="E722" s="88" t="s">
        <v>3931</v>
      </c>
      <c r="F722" s="87" t="s">
        <v>4074</v>
      </c>
      <c r="G722" s="98" t="s">
        <v>3932</v>
      </c>
      <c r="H722" s="93" t="s">
        <v>3166</v>
      </c>
      <c r="I722" s="91">
        <v>10</v>
      </c>
      <c r="J722" s="92"/>
      <c r="K722" s="93" t="s">
        <v>3166</v>
      </c>
      <c r="L722" s="91">
        <v>10</v>
      </c>
      <c r="M722" s="96"/>
      <c r="N722" s="95"/>
      <c r="O722" s="22" t="s">
        <v>3927</v>
      </c>
      <c r="P722" s="22">
        <f>COUNTIF($O$4:O722,"四條畷市")</f>
        <v>13</v>
      </c>
    </row>
    <row r="723" spans="1:16" s="72" customFormat="1" ht="30" customHeight="1" x14ac:dyDescent="0.2">
      <c r="A723" s="86" t="s">
        <v>4112</v>
      </c>
      <c r="B723" s="97" t="s">
        <v>4111</v>
      </c>
      <c r="C723" s="88" t="s">
        <v>4114</v>
      </c>
      <c r="D723" s="88"/>
      <c r="E723" s="88" t="s">
        <v>609</v>
      </c>
      <c r="F723" s="87" t="s">
        <v>4253</v>
      </c>
      <c r="G723" s="98" t="s">
        <v>4113</v>
      </c>
      <c r="H723" s="93"/>
      <c r="I723" s="91"/>
      <c r="J723" s="92"/>
      <c r="K723" s="93" t="s">
        <v>3166</v>
      </c>
      <c r="L723" s="91">
        <v>10</v>
      </c>
      <c r="M723" s="96"/>
      <c r="N723" s="95"/>
      <c r="O723" s="22" t="s">
        <v>4110</v>
      </c>
      <c r="P723" s="22">
        <f>COUNTIF($O$4:O723,"四條畷市")</f>
        <v>14</v>
      </c>
    </row>
    <row r="724" spans="1:16" ht="30" customHeight="1" x14ac:dyDescent="0.2">
      <c r="A724" s="99">
        <v>2753620059</v>
      </c>
      <c r="B724" s="87" t="s">
        <v>404</v>
      </c>
      <c r="C724" s="88" t="s">
        <v>407</v>
      </c>
      <c r="D724" s="88" t="s">
        <v>408</v>
      </c>
      <c r="E724" s="88" t="s">
        <v>409</v>
      </c>
      <c r="F724" s="87" t="s">
        <v>406</v>
      </c>
      <c r="G724" s="89" t="s">
        <v>405</v>
      </c>
      <c r="H724" s="93" t="s">
        <v>3166</v>
      </c>
      <c r="I724" s="91">
        <v>10</v>
      </c>
      <c r="J724" s="92"/>
      <c r="K724" s="93" t="s">
        <v>3166</v>
      </c>
      <c r="L724" s="91">
        <v>10</v>
      </c>
      <c r="M724" s="96"/>
      <c r="N724" s="95"/>
      <c r="O724" s="22" t="str">
        <f t="shared" si="96"/>
        <v>交野市</v>
      </c>
      <c r="P724" s="22">
        <f>COUNTIF($O$4:O724,"交野市")</f>
        <v>1</v>
      </c>
    </row>
    <row r="725" spans="1:16" ht="30" customHeight="1" x14ac:dyDescent="0.2">
      <c r="A725" s="99">
        <v>2753620067</v>
      </c>
      <c r="B725" s="87" t="s">
        <v>2830</v>
      </c>
      <c r="C725" s="88" t="s">
        <v>3695</v>
      </c>
      <c r="D725" s="88" t="s">
        <v>3696</v>
      </c>
      <c r="E725" s="88" t="s">
        <v>683</v>
      </c>
      <c r="F725" s="87" t="s">
        <v>2819</v>
      </c>
      <c r="G725" s="89" t="s">
        <v>684</v>
      </c>
      <c r="H725" s="93" t="s">
        <v>3166</v>
      </c>
      <c r="I725" s="91">
        <v>10</v>
      </c>
      <c r="J725" s="92"/>
      <c r="K725" s="93" t="s">
        <v>3166</v>
      </c>
      <c r="L725" s="91">
        <v>10</v>
      </c>
      <c r="M725" s="96"/>
      <c r="N725" s="95"/>
      <c r="O725" s="22" t="str">
        <f t="shared" si="96"/>
        <v>交野市</v>
      </c>
      <c r="P725" s="22">
        <f>COUNTIF($O$4:O725,"交野市")</f>
        <v>2</v>
      </c>
    </row>
    <row r="726" spans="1:16" ht="30" customHeight="1" x14ac:dyDescent="0.2">
      <c r="A726" s="99">
        <v>2753620075</v>
      </c>
      <c r="B726" s="87" t="s">
        <v>699</v>
      </c>
      <c r="C726" s="88" t="s">
        <v>714</v>
      </c>
      <c r="D726" s="88" t="s">
        <v>715</v>
      </c>
      <c r="E726" s="88" t="s">
        <v>1796</v>
      </c>
      <c r="F726" s="87" t="s">
        <v>1797</v>
      </c>
      <c r="G726" s="89" t="s">
        <v>713</v>
      </c>
      <c r="H726" s="93"/>
      <c r="I726" s="91"/>
      <c r="J726" s="92"/>
      <c r="K726" s="93" t="s">
        <v>3166</v>
      </c>
      <c r="L726" s="91">
        <v>10</v>
      </c>
      <c r="M726" s="96"/>
      <c r="N726" s="95"/>
      <c r="O726" s="22" t="str">
        <f t="shared" si="96"/>
        <v>交野市</v>
      </c>
      <c r="P726" s="22">
        <f>COUNTIF($O$4:O726,"交野市")</f>
        <v>3</v>
      </c>
    </row>
    <row r="727" spans="1:16" ht="30" customHeight="1" x14ac:dyDescent="0.2">
      <c r="A727" s="99">
        <v>2753620083</v>
      </c>
      <c r="B727" s="87" t="s">
        <v>702</v>
      </c>
      <c r="C727" s="88" t="s">
        <v>717</v>
      </c>
      <c r="D727" s="88" t="s">
        <v>718</v>
      </c>
      <c r="E727" s="88" t="s">
        <v>708</v>
      </c>
      <c r="F727" s="87" t="s">
        <v>825</v>
      </c>
      <c r="G727" s="89" t="s">
        <v>405</v>
      </c>
      <c r="H727" s="93" t="s">
        <v>3166</v>
      </c>
      <c r="I727" s="91">
        <v>10</v>
      </c>
      <c r="J727" s="92"/>
      <c r="K727" s="93" t="s">
        <v>3166</v>
      </c>
      <c r="L727" s="91">
        <v>10</v>
      </c>
      <c r="M727" s="96"/>
      <c r="N727" s="95"/>
      <c r="O727" s="22" t="str">
        <f t="shared" si="96"/>
        <v>交野市</v>
      </c>
      <c r="P727" s="22">
        <f>COUNTIF($O$4:O727,"交野市")</f>
        <v>4</v>
      </c>
    </row>
    <row r="728" spans="1:16" ht="30" customHeight="1" x14ac:dyDescent="0.2">
      <c r="A728" s="99">
        <v>2753620091</v>
      </c>
      <c r="B728" s="87" t="s">
        <v>952</v>
      </c>
      <c r="C728" s="88" t="s">
        <v>965</v>
      </c>
      <c r="D728" s="88" t="s">
        <v>966</v>
      </c>
      <c r="E728" s="88" t="s">
        <v>967</v>
      </c>
      <c r="F728" s="87" t="s">
        <v>3477</v>
      </c>
      <c r="G728" s="89" t="s">
        <v>968</v>
      </c>
      <c r="H728" s="93"/>
      <c r="I728" s="91"/>
      <c r="J728" s="92"/>
      <c r="K728" s="93" t="s">
        <v>3166</v>
      </c>
      <c r="L728" s="91">
        <v>10</v>
      </c>
      <c r="M728" s="96"/>
      <c r="N728" s="95"/>
      <c r="O728" s="22" t="str">
        <f t="shared" si="96"/>
        <v>交野市</v>
      </c>
      <c r="P728" s="22">
        <f>COUNTIF($O$4:O728,"交野市")</f>
        <v>5</v>
      </c>
    </row>
    <row r="729" spans="1:16" ht="30" customHeight="1" x14ac:dyDescent="0.2">
      <c r="A729" s="99">
        <v>2753620109</v>
      </c>
      <c r="B729" s="87" t="s">
        <v>1084</v>
      </c>
      <c r="C729" s="88" t="s">
        <v>1125</v>
      </c>
      <c r="D729" s="88" t="s">
        <v>1126</v>
      </c>
      <c r="E729" s="88" t="s">
        <v>1127</v>
      </c>
      <c r="F729" s="87" t="s">
        <v>1103</v>
      </c>
      <c r="G729" s="89" t="s">
        <v>405</v>
      </c>
      <c r="H729" s="93" t="s">
        <v>3166</v>
      </c>
      <c r="I729" s="91">
        <v>10</v>
      </c>
      <c r="J729" s="92"/>
      <c r="K729" s="93" t="s">
        <v>3166</v>
      </c>
      <c r="L729" s="91">
        <v>10</v>
      </c>
      <c r="M729" s="96" t="s">
        <v>3169</v>
      </c>
      <c r="N729" s="95"/>
      <c r="O729" s="22" t="str">
        <f t="shared" ref="O729:O820" si="113">IF(ISERROR(FIND("群",F729))=FALSE,LEFT(F729,FIND("群",F729)),IF(ISERROR(FIND("市",F729))=FALSE,LEFT(F729,FIND("市",F729)),IF(ISERROR(FIND("町",F729))=FALSE,LEFT(F729,FIND("町",F729)),IF(ISERROR(FIND("村",F729))=FALSE,LEFT(F729,FIND("村",F729))))))</f>
        <v>交野市</v>
      </c>
      <c r="P729" s="22">
        <f>COUNTIF($O$4:O729,"交野市")</f>
        <v>6</v>
      </c>
    </row>
    <row r="730" spans="1:16" ht="30" customHeight="1" x14ac:dyDescent="0.2">
      <c r="A730" s="99">
        <v>2753620125</v>
      </c>
      <c r="B730" s="87" t="s">
        <v>1282</v>
      </c>
      <c r="C730" s="88" t="s">
        <v>1294</v>
      </c>
      <c r="D730" s="88" t="s">
        <v>1295</v>
      </c>
      <c r="E730" s="88" t="s">
        <v>1296</v>
      </c>
      <c r="F730" s="87" t="s">
        <v>3102</v>
      </c>
      <c r="G730" s="89" t="s">
        <v>2743</v>
      </c>
      <c r="H730" s="93"/>
      <c r="I730" s="91"/>
      <c r="J730" s="92"/>
      <c r="K730" s="93" t="s">
        <v>3166</v>
      </c>
      <c r="L730" s="91">
        <v>10</v>
      </c>
      <c r="M730" s="96"/>
      <c r="N730" s="95"/>
      <c r="O730" s="22" t="str">
        <f t="shared" si="113"/>
        <v>交野市</v>
      </c>
      <c r="P730" s="22">
        <f>COUNTIF($O$4:O730,"交野市")</f>
        <v>7</v>
      </c>
    </row>
    <row r="731" spans="1:16" ht="30" customHeight="1" x14ac:dyDescent="0.2">
      <c r="A731" s="86">
        <v>2750320075</v>
      </c>
      <c r="B731" s="87" t="s">
        <v>177</v>
      </c>
      <c r="C731" s="88" t="s">
        <v>1571</v>
      </c>
      <c r="D731" s="88" t="s">
        <v>1572</v>
      </c>
      <c r="E731" s="88" t="s">
        <v>1573</v>
      </c>
      <c r="F731" s="87" t="s">
        <v>1574</v>
      </c>
      <c r="G731" s="89" t="s">
        <v>1191</v>
      </c>
      <c r="H731" s="93" t="s">
        <v>3166</v>
      </c>
      <c r="I731" s="91">
        <v>10</v>
      </c>
      <c r="J731" s="92"/>
      <c r="K731" s="93" t="s">
        <v>3166</v>
      </c>
      <c r="L731" s="91">
        <v>10</v>
      </c>
      <c r="M731" s="96"/>
      <c r="N731" s="95"/>
      <c r="O731" s="22" t="str">
        <f t="shared" si="113"/>
        <v>交野市</v>
      </c>
      <c r="P731" s="22">
        <f>COUNTIF($O$4:O731,"交野市")</f>
        <v>8</v>
      </c>
    </row>
    <row r="732" spans="1:16" ht="30" customHeight="1" x14ac:dyDescent="0.2">
      <c r="A732" s="99">
        <v>2753620133</v>
      </c>
      <c r="B732" s="87" t="s">
        <v>1329</v>
      </c>
      <c r="C732" s="88" t="s">
        <v>1336</v>
      </c>
      <c r="D732" s="88" t="s">
        <v>3478</v>
      </c>
      <c r="E732" s="88" t="s">
        <v>1337</v>
      </c>
      <c r="F732" s="87" t="s">
        <v>1364</v>
      </c>
      <c r="G732" s="89" t="s">
        <v>1365</v>
      </c>
      <c r="H732" s="93"/>
      <c r="I732" s="91"/>
      <c r="J732" s="92"/>
      <c r="K732" s="93" t="s">
        <v>3166</v>
      </c>
      <c r="L732" s="91">
        <v>10</v>
      </c>
      <c r="M732" s="96"/>
      <c r="N732" s="95"/>
      <c r="O732" s="22" t="str">
        <f t="shared" si="113"/>
        <v>交野市</v>
      </c>
      <c r="P732" s="22">
        <f>COUNTIF($O$4:O732,"交野市")</f>
        <v>9</v>
      </c>
    </row>
    <row r="733" spans="1:16" ht="30" customHeight="1" x14ac:dyDescent="0.2">
      <c r="A733" s="99">
        <v>2753620141</v>
      </c>
      <c r="B733" s="87" t="s">
        <v>3261</v>
      </c>
      <c r="C733" s="88" t="s">
        <v>343</v>
      </c>
      <c r="D733" s="88" t="s">
        <v>344</v>
      </c>
      <c r="E733" s="88" t="s">
        <v>342</v>
      </c>
      <c r="F733" s="87" t="s">
        <v>3999</v>
      </c>
      <c r="G733" s="89" t="s">
        <v>1809</v>
      </c>
      <c r="H733" s="93" t="s">
        <v>3166</v>
      </c>
      <c r="I733" s="91">
        <v>20</v>
      </c>
      <c r="J733" s="92"/>
      <c r="K733" s="93" t="s">
        <v>3166</v>
      </c>
      <c r="L733" s="91">
        <v>20</v>
      </c>
      <c r="M733" s="96"/>
      <c r="N733" s="95"/>
      <c r="O733" s="22" t="str">
        <f t="shared" si="113"/>
        <v>交野市</v>
      </c>
      <c r="P733" s="22">
        <f>COUNTIF($O$4:O733,"交野市")</f>
        <v>10</v>
      </c>
    </row>
    <row r="734" spans="1:16" s="72" customFormat="1" ht="30" customHeight="1" x14ac:dyDescent="0.2">
      <c r="A734" s="86">
        <v>2753620166</v>
      </c>
      <c r="B734" s="87" t="s">
        <v>3954</v>
      </c>
      <c r="C734" s="88" t="s">
        <v>1890</v>
      </c>
      <c r="D734" s="88" t="s">
        <v>1891</v>
      </c>
      <c r="E734" s="88" t="s">
        <v>1892</v>
      </c>
      <c r="F734" s="87" t="s">
        <v>1893</v>
      </c>
      <c r="G734" s="89" t="s">
        <v>1894</v>
      </c>
      <c r="H734" s="93" t="s">
        <v>3166</v>
      </c>
      <c r="I734" s="91">
        <v>10</v>
      </c>
      <c r="J734" s="92"/>
      <c r="K734" s="93" t="s">
        <v>3166</v>
      </c>
      <c r="L734" s="91">
        <v>10</v>
      </c>
      <c r="M734" s="96"/>
      <c r="N734" s="95"/>
      <c r="O734" s="22" t="str">
        <f t="shared" si="113"/>
        <v>交野市</v>
      </c>
      <c r="P734" s="22">
        <f>COUNTIF($O$4:O734,"交野市")</f>
        <v>11</v>
      </c>
    </row>
    <row r="735" spans="1:16" ht="30" customHeight="1" x14ac:dyDescent="0.2">
      <c r="A735" s="86">
        <v>2753620174</v>
      </c>
      <c r="B735" s="87" t="s">
        <v>2276</v>
      </c>
      <c r="C735" s="88" t="s">
        <v>3096</v>
      </c>
      <c r="D735" s="88" t="s">
        <v>2277</v>
      </c>
      <c r="E735" s="88" t="s">
        <v>2278</v>
      </c>
      <c r="F735" s="87" t="s">
        <v>2279</v>
      </c>
      <c r="G735" s="89" t="s">
        <v>2280</v>
      </c>
      <c r="H735" s="93" t="s">
        <v>3166</v>
      </c>
      <c r="I735" s="91">
        <v>10</v>
      </c>
      <c r="J735" s="92"/>
      <c r="K735" s="93" t="s">
        <v>3166</v>
      </c>
      <c r="L735" s="91">
        <v>10</v>
      </c>
      <c r="M735" s="96"/>
      <c r="N735" s="95"/>
      <c r="O735" s="22" t="str">
        <f t="shared" si="113"/>
        <v>交野市</v>
      </c>
      <c r="P735" s="22">
        <f>COUNTIF($O$4:O735,"交野市")</f>
        <v>12</v>
      </c>
    </row>
    <row r="736" spans="1:16" ht="30" customHeight="1" x14ac:dyDescent="0.2">
      <c r="A736" s="86">
        <v>2753620182</v>
      </c>
      <c r="B736" s="87" t="s">
        <v>2389</v>
      </c>
      <c r="C736" s="88" t="s">
        <v>2390</v>
      </c>
      <c r="D736" s="88" t="s">
        <v>2391</v>
      </c>
      <c r="E736" s="88" t="s">
        <v>2392</v>
      </c>
      <c r="F736" s="87" t="s">
        <v>2393</v>
      </c>
      <c r="G736" s="89" t="s">
        <v>2394</v>
      </c>
      <c r="H736" s="93" t="s">
        <v>3166</v>
      </c>
      <c r="I736" s="91">
        <v>10</v>
      </c>
      <c r="J736" s="92"/>
      <c r="K736" s="93" t="s">
        <v>3166</v>
      </c>
      <c r="L736" s="91">
        <v>10</v>
      </c>
      <c r="M736" s="96"/>
      <c r="N736" s="95"/>
      <c r="O736" s="22" t="str">
        <f t="shared" si="113"/>
        <v>交野市</v>
      </c>
      <c r="P736" s="22">
        <f>COUNTIF($O$4:O736,"交野市")</f>
        <v>13</v>
      </c>
    </row>
    <row r="737" spans="1:16" ht="30" customHeight="1" x14ac:dyDescent="0.2">
      <c r="A737" s="86" t="s">
        <v>3535</v>
      </c>
      <c r="B737" s="87" t="s">
        <v>3536</v>
      </c>
      <c r="C737" s="88" t="s">
        <v>3537</v>
      </c>
      <c r="D737" s="88" t="s">
        <v>3538</v>
      </c>
      <c r="E737" s="88" t="s">
        <v>342</v>
      </c>
      <c r="F737" s="87" t="s">
        <v>3539</v>
      </c>
      <c r="G737" s="89" t="s">
        <v>3540</v>
      </c>
      <c r="H737" s="93" t="s">
        <v>176</v>
      </c>
      <c r="I737" s="91">
        <v>5</v>
      </c>
      <c r="J737" s="92" t="s">
        <v>3166</v>
      </c>
      <c r="K737" s="93" t="s">
        <v>176</v>
      </c>
      <c r="L737" s="91">
        <v>5</v>
      </c>
      <c r="M737" s="96" t="s">
        <v>3166</v>
      </c>
      <c r="N737" s="95"/>
      <c r="O737" s="22" t="str">
        <f t="shared" ref="O737" si="114">IF(ISERROR(FIND("群",F737))=FALSE,LEFT(F737,FIND("群",F737)),IF(ISERROR(FIND("市",F737))=FALSE,LEFT(F737,FIND("市",F737)),IF(ISERROR(FIND("町",F737))=FALSE,LEFT(F737,FIND("町",F737)),IF(ISERROR(FIND("村",F737))=FALSE,LEFT(F737,FIND("村",F737))))))</f>
        <v>交野市</v>
      </c>
      <c r="P737" s="22">
        <f>COUNTIF($O$4:O737,"交野市")</f>
        <v>14</v>
      </c>
    </row>
    <row r="738" spans="1:16" ht="30" customHeight="1" x14ac:dyDescent="0.2">
      <c r="A738" s="86" t="s">
        <v>3541</v>
      </c>
      <c r="B738" s="87" t="s">
        <v>3542</v>
      </c>
      <c r="C738" s="88" t="s">
        <v>3543</v>
      </c>
      <c r="D738" s="88" t="s">
        <v>3544</v>
      </c>
      <c r="E738" s="88" t="s">
        <v>1296</v>
      </c>
      <c r="F738" s="87" t="s">
        <v>3545</v>
      </c>
      <c r="G738" s="89" t="s">
        <v>3546</v>
      </c>
      <c r="H738" s="93"/>
      <c r="I738" s="91"/>
      <c r="J738" s="92"/>
      <c r="K738" s="93"/>
      <c r="L738" s="91"/>
      <c r="M738" s="96" t="s">
        <v>3166</v>
      </c>
      <c r="N738" s="95"/>
      <c r="O738" s="22" t="str">
        <f t="shared" ref="O738" si="115">IF(ISERROR(FIND("群",F738))=FALSE,LEFT(F738,FIND("群",F738)),IF(ISERROR(FIND("市",F738))=FALSE,LEFT(F738,FIND("市",F738)),IF(ISERROR(FIND("町",F738))=FALSE,LEFT(F738,FIND("町",F738)),IF(ISERROR(FIND("村",F738))=FALSE,LEFT(F738,FIND("村",F738))))))</f>
        <v>交野市</v>
      </c>
      <c r="P738" s="22">
        <f>COUNTIF($O$4:O738,"交野市")</f>
        <v>15</v>
      </c>
    </row>
    <row r="739" spans="1:16" ht="30" customHeight="1" x14ac:dyDescent="0.2">
      <c r="A739" s="86" t="s">
        <v>3715</v>
      </c>
      <c r="B739" s="87" t="s">
        <v>3716</v>
      </c>
      <c r="C739" s="88" t="s">
        <v>3717</v>
      </c>
      <c r="D739" s="88" t="s">
        <v>3718</v>
      </c>
      <c r="E739" s="88" t="s">
        <v>3719</v>
      </c>
      <c r="F739" s="87" t="s">
        <v>3720</v>
      </c>
      <c r="G739" s="89" t="s">
        <v>3721</v>
      </c>
      <c r="H739" s="93" t="s">
        <v>3169</v>
      </c>
      <c r="I739" s="91">
        <v>10</v>
      </c>
      <c r="J739" s="92"/>
      <c r="K739" s="93" t="s">
        <v>3169</v>
      </c>
      <c r="L739" s="91">
        <v>10</v>
      </c>
      <c r="M739" s="96"/>
      <c r="N739" s="95"/>
      <c r="O739" s="22" t="s">
        <v>3714</v>
      </c>
      <c r="P739" s="22">
        <f>COUNTIF($O$4:O739,"交野市")</f>
        <v>16</v>
      </c>
    </row>
    <row r="740" spans="1:16" ht="30" customHeight="1" x14ac:dyDescent="0.2">
      <c r="A740" s="86" t="s">
        <v>3727</v>
      </c>
      <c r="B740" s="87" t="s">
        <v>3726</v>
      </c>
      <c r="C740" s="88" t="s">
        <v>3725</v>
      </c>
      <c r="D740" s="88" t="s">
        <v>3724</v>
      </c>
      <c r="E740" s="88" t="s">
        <v>683</v>
      </c>
      <c r="F740" s="87" t="s">
        <v>3723</v>
      </c>
      <c r="G740" s="89" t="s">
        <v>3722</v>
      </c>
      <c r="H740" s="93" t="s">
        <v>3169</v>
      </c>
      <c r="I740" s="91">
        <v>10</v>
      </c>
      <c r="J740" s="92"/>
      <c r="K740" s="93" t="s">
        <v>3169</v>
      </c>
      <c r="L740" s="91">
        <v>10</v>
      </c>
      <c r="M740" s="96"/>
      <c r="N740" s="95"/>
      <c r="O740" s="22" t="s">
        <v>3714</v>
      </c>
      <c r="P740" s="22">
        <f>COUNTIF($O$4:O740,"交野市")</f>
        <v>17</v>
      </c>
    </row>
    <row r="741" spans="1:16" s="72" customFormat="1" ht="30" customHeight="1" x14ac:dyDescent="0.2">
      <c r="A741" s="86" t="s">
        <v>4211</v>
      </c>
      <c r="B741" s="87" t="s">
        <v>4212</v>
      </c>
      <c r="C741" s="88" t="s">
        <v>4214</v>
      </c>
      <c r="D741" s="88" t="s">
        <v>4215</v>
      </c>
      <c r="E741" s="88" t="s">
        <v>4216</v>
      </c>
      <c r="F741" s="87" t="s">
        <v>4210</v>
      </c>
      <c r="G741" s="89" t="s">
        <v>4213</v>
      </c>
      <c r="H741" s="93"/>
      <c r="I741" s="91"/>
      <c r="J741" s="92"/>
      <c r="K741" s="93" t="s">
        <v>3166</v>
      </c>
      <c r="L741" s="91">
        <v>10</v>
      </c>
      <c r="M741" s="96"/>
      <c r="N741" s="95"/>
      <c r="O741" s="22" t="s">
        <v>3714</v>
      </c>
      <c r="P741" s="22">
        <f>COUNTIF($O$4:O741,"交野市")</f>
        <v>18</v>
      </c>
    </row>
    <row r="742" spans="1:16" s="72" customFormat="1" ht="30" customHeight="1" x14ac:dyDescent="0.2">
      <c r="A742" s="86">
        <v>2753620240</v>
      </c>
      <c r="B742" s="87" t="s">
        <v>4803</v>
      </c>
      <c r="C742" s="88" t="s">
        <v>4805</v>
      </c>
      <c r="D742" s="88" t="s">
        <v>4806</v>
      </c>
      <c r="E742" s="88" t="s">
        <v>2278</v>
      </c>
      <c r="F742" s="87" t="s">
        <v>4804</v>
      </c>
      <c r="G742" s="89" t="s">
        <v>4539</v>
      </c>
      <c r="H742" s="93"/>
      <c r="I742" s="91"/>
      <c r="J742" s="92"/>
      <c r="K742" s="93" t="s">
        <v>176</v>
      </c>
      <c r="L742" s="91">
        <v>5</v>
      </c>
      <c r="M742" s="96"/>
      <c r="N742" s="95"/>
      <c r="O742" s="22" t="s">
        <v>3714</v>
      </c>
      <c r="P742" s="22">
        <f>COUNTIF($O$4:O742,"交野市")</f>
        <v>19</v>
      </c>
    </row>
    <row r="743" spans="1:16" ht="30" customHeight="1" x14ac:dyDescent="0.2">
      <c r="A743" s="86">
        <v>2759320043</v>
      </c>
      <c r="B743" s="87" t="s">
        <v>674</v>
      </c>
      <c r="C743" s="88" t="s">
        <v>675</v>
      </c>
      <c r="D743" s="88" t="s">
        <v>676</v>
      </c>
      <c r="E743" s="88" t="s">
        <v>677</v>
      </c>
      <c r="F743" s="87" t="s">
        <v>678</v>
      </c>
      <c r="G743" s="89" t="s">
        <v>679</v>
      </c>
      <c r="H743" s="93" t="s">
        <v>3166</v>
      </c>
      <c r="I743" s="91">
        <v>10</v>
      </c>
      <c r="J743" s="92"/>
      <c r="K743" s="93" t="s">
        <v>3166</v>
      </c>
      <c r="L743" s="91">
        <v>10</v>
      </c>
      <c r="M743" s="96" t="s">
        <v>3166</v>
      </c>
      <c r="N743" s="95"/>
      <c r="O743" s="22" t="str">
        <f t="shared" si="113"/>
        <v>大阪狭山市</v>
      </c>
      <c r="P743" s="22">
        <f>COUNTIF($O$4:O743,"大阪狭山市")</f>
        <v>1</v>
      </c>
    </row>
    <row r="744" spans="1:16" ht="30" customHeight="1" x14ac:dyDescent="0.2">
      <c r="A744" s="86">
        <v>2759320068</v>
      </c>
      <c r="B744" s="87" t="s">
        <v>920</v>
      </c>
      <c r="C744" s="88" t="s">
        <v>943</v>
      </c>
      <c r="D744" s="88" t="s">
        <v>943</v>
      </c>
      <c r="E744" s="88" t="s">
        <v>944</v>
      </c>
      <c r="F744" s="87" t="s">
        <v>927</v>
      </c>
      <c r="G744" s="89" t="s">
        <v>605</v>
      </c>
      <c r="H744" s="93" t="s">
        <v>3166</v>
      </c>
      <c r="I744" s="91">
        <v>10</v>
      </c>
      <c r="J744" s="92"/>
      <c r="K744" s="93" t="s">
        <v>3166</v>
      </c>
      <c r="L744" s="91">
        <v>10</v>
      </c>
      <c r="M744" s="96"/>
      <c r="N744" s="95"/>
      <c r="O744" s="22" t="str">
        <f t="shared" si="113"/>
        <v>大阪狭山市</v>
      </c>
      <c r="P744" s="22">
        <f>COUNTIF($O$4:O744,"大阪狭山市")</f>
        <v>2</v>
      </c>
    </row>
    <row r="745" spans="1:16" ht="30" customHeight="1" x14ac:dyDescent="0.2">
      <c r="A745" s="86">
        <v>2759320076</v>
      </c>
      <c r="B745" s="87" t="s">
        <v>2402</v>
      </c>
      <c r="C745" s="88" t="s">
        <v>973</v>
      </c>
      <c r="D745" s="88" t="s">
        <v>974</v>
      </c>
      <c r="E745" s="88" t="s">
        <v>975</v>
      </c>
      <c r="F745" s="87" t="s">
        <v>976</v>
      </c>
      <c r="G745" s="89" t="s">
        <v>2403</v>
      </c>
      <c r="H745" s="93" t="s">
        <v>3166</v>
      </c>
      <c r="I745" s="91">
        <v>10</v>
      </c>
      <c r="J745" s="92"/>
      <c r="K745" s="93" t="s">
        <v>3166</v>
      </c>
      <c r="L745" s="91">
        <v>10</v>
      </c>
      <c r="M745" s="96"/>
      <c r="N745" s="95"/>
      <c r="O745" s="22" t="str">
        <f t="shared" si="113"/>
        <v>大阪狭山市</v>
      </c>
      <c r="P745" s="22">
        <f>COUNTIF($O$4:O745,"大阪狭山市")</f>
        <v>3</v>
      </c>
    </row>
    <row r="746" spans="1:16" ht="30" customHeight="1" x14ac:dyDescent="0.2">
      <c r="A746" s="86">
        <v>2759320084</v>
      </c>
      <c r="B746" s="87" t="s">
        <v>1104</v>
      </c>
      <c r="C746" s="88" t="s">
        <v>1145</v>
      </c>
      <c r="D746" s="88" t="s">
        <v>1146</v>
      </c>
      <c r="E746" s="88" t="s">
        <v>1147</v>
      </c>
      <c r="F746" s="87" t="s">
        <v>1106</v>
      </c>
      <c r="G746" s="89" t="s">
        <v>1107</v>
      </c>
      <c r="H746" s="93"/>
      <c r="I746" s="91"/>
      <c r="J746" s="92"/>
      <c r="K746" s="93" t="s">
        <v>3166</v>
      </c>
      <c r="L746" s="91">
        <v>10</v>
      </c>
      <c r="M746" s="96"/>
      <c r="N746" s="95"/>
      <c r="O746" s="22" t="str">
        <f t="shared" si="113"/>
        <v>大阪狭山市</v>
      </c>
      <c r="P746" s="22">
        <f>COUNTIF($O$4:O746,"大阪狭山市")</f>
        <v>4</v>
      </c>
    </row>
    <row r="747" spans="1:16" ht="30" customHeight="1" x14ac:dyDescent="0.2">
      <c r="A747" s="86">
        <v>2759320092</v>
      </c>
      <c r="B747" s="87" t="s">
        <v>1105</v>
      </c>
      <c r="C747" s="88" t="s">
        <v>1149</v>
      </c>
      <c r="D747" s="88" t="s">
        <v>1148</v>
      </c>
      <c r="E747" s="88" t="s">
        <v>3130</v>
      </c>
      <c r="F747" s="87" t="s">
        <v>3131</v>
      </c>
      <c r="G747" s="89" t="s">
        <v>1108</v>
      </c>
      <c r="H747" s="93"/>
      <c r="I747" s="91"/>
      <c r="J747" s="92"/>
      <c r="K747" s="93" t="s">
        <v>3166</v>
      </c>
      <c r="L747" s="91">
        <v>10</v>
      </c>
      <c r="M747" s="96"/>
      <c r="N747" s="95"/>
      <c r="O747" s="22" t="str">
        <f t="shared" si="113"/>
        <v>大阪狭山市</v>
      </c>
      <c r="P747" s="22">
        <f>COUNTIF($O$4:O747,"大阪狭山市")</f>
        <v>5</v>
      </c>
    </row>
    <row r="748" spans="1:16" ht="30" customHeight="1" x14ac:dyDescent="0.2">
      <c r="A748" s="86">
        <v>2759320100</v>
      </c>
      <c r="B748" s="87" t="s">
        <v>1181</v>
      </c>
      <c r="C748" s="88" t="s">
        <v>1203</v>
      </c>
      <c r="D748" s="88" t="s">
        <v>1204</v>
      </c>
      <c r="E748" s="88" t="s">
        <v>1189</v>
      </c>
      <c r="F748" s="87" t="s">
        <v>1182</v>
      </c>
      <c r="G748" s="89" t="s">
        <v>1183</v>
      </c>
      <c r="H748" s="93" t="s">
        <v>3166</v>
      </c>
      <c r="I748" s="91">
        <v>10</v>
      </c>
      <c r="J748" s="92"/>
      <c r="K748" s="93" t="s">
        <v>3166</v>
      </c>
      <c r="L748" s="91">
        <v>10</v>
      </c>
      <c r="M748" s="96"/>
      <c r="N748" s="95"/>
      <c r="O748" s="22" t="str">
        <f t="shared" si="113"/>
        <v>大阪狭山市</v>
      </c>
      <c r="P748" s="22">
        <f>COUNTIF($O$4:O748,"大阪狭山市")</f>
        <v>6</v>
      </c>
    </row>
    <row r="749" spans="1:16" ht="30" customHeight="1" x14ac:dyDescent="0.2">
      <c r="A749" s="86">
        <v>2759320126</v>
      </c>
      <c r="B749" s="87" t="s">
        <v>1283</v>
      </c>
      <c r="C749" s="88" t="s">
        <v>1297</v>
      </c>
      <c r="D749" s="88" t="s">
        <v>1297</v>
      </c>
      <c r="E749" s="88" t="s">
        <v>1189</v>
      </c>
      <c r="F749" s="87" t="s">
        <v>4667</v>
      </c>
      <c r="G749" s="89" t="s">
        <v>1298</v>
      </c>
      <c r="H749" s="93" t="s">
        <v>3166</v>
      </c>
      <c r="I749" s="91">
        <v>10</v>
      </c>
      <c r="J749" s="92"/>
      <c r="K749" s="93" t="s">
        <v>3166</v>
      </c>
      <c r="L749" s="91">
        <v>10</v>
      </c>
      <c r="M749" s="96" t="s">
        <v>3166</v>
      </c>
      <c r="N749" s="95"/>
      <c r="O749" s="22" t="str">
        <f t="shared" si="113"/>
        <v>大阪狭山市</v>
      </c>
      <c r="P749" s="22">
        <f>COUNTIF($O$4:O749,"大阪狭山市")</f>
        <v>7</v>
      </c>
    </row>
    <row r="750" spans="1:16" ht="30" customHeight="1" x14ac:dyDescent="0.2">
      <c r="A750" s="86">
        <v>2759320134</v>
      </c>
      <c r="B750" s="87" t="s">
        <v>1390</v>
      </c>
      <c r="C750" s="88" t="s">
        <v>1412</v>
      </c>
      <c r="D750" s="88" t="s">
        <v>1412</v>
      </c>
      <c r="E750" s="88" t="s">
        <v>1413</v>
      </c>
      <c r="F750" s="87" t="s">
        <v>1934</v>
      </c>
      <c r="G750" s="87" t="s">
        <v>1391</v>
      </c>
      <c r="H750" s="93" t="s">
        <v>3166</v>
      </c>
      <c r="I750" s="91">
        <v>10</v>
      </c>
      <c r="J750" s="92"/>
      <c r="K750" s="93" t="s">
        <v>3166</v>
      </c>
      <c r="L750" s="91">
        <v>10</v>
      </c>
      <c r="M750" s="96"/>
      <c r="N750" s="95"/>
      <c r="O750" s="22" t="str">
        <f t="shared" si="113"/>
        <v>大阪狭山市</v>
      </c>
      <c r="P750" s="22">
        <f>COUNTIF($O$4:O750,"大阪狭山市")</f>
        <v>8</v>
      </c>
    </row>
    <row r="751" spans="1:16" ht="30" customHeight="1" x14ac:dyDescent="0.2">
      <c r="A751" s="86">
        <v>2759320142</v>
      </c>
      <c r="B751" s="87" t="s">
        <v>2404</v>
      </c>
      <c r="C751" s="88" t="s">
        <v>1452</v>
      </c>
      <c r="D751" s="88" t="s">
        <v>1453</v>
      </c>
      <c r="E751" s="88" t="s">
        <v>1454</v>
      </c>
      <c r="F751" s="87" t="s">
        <v>1455</v>
      </c>
      <c r="G751" s="89" t="s">
        <v>2403</v>
      </c>
      <c r="H751" s="93" t="s">
        <v>3166</v>
      </c>
      <c r="I751" s="91">
        <v>10</v>
      </c>
      <c r="J751" s="92"/>
      <c r="K751" s="93" t="s">
        <v>3166</v>
      </c>
      <c r="L751" s="91">
        <v>10</v>
      </c>
      <c r="M751" s="96"/>
      <c r="N751" s="95"/>
      <c r="O751" s="22" t="str">
        <f t="shared" si="113"/>
        <v>大阪狭山市</v>
      </c>
      <c r="P751" s="22">
        <f>COUNTIF($O$4:O751,"大阪狭山市")</f>
        <v>9</v>
      </c>
    </row>
    <row r="752" spans="1:16" ht="30" customHeight="1" x14ac:dyDescent="0.2">
      <c r="A752" s="86">
        <v>2759320167</v>
      </c>
      <c r="B752" s="87" t="s">
        <v>1828</v>
      </c>
      <c r="C752" s="88" t="s">
        <v>1836</v>
      </c>
      <c r="D752" s="88" t="s">
        <v>1837</v>
      </c>
      <c r="E752" s="88" t="s">
        <v>1838</v>
      </c>
      <c r="F752" s="87" t="s">
        <v>1839</v>
      </c>
      <c r="G752" s="89" t="s">
        <v>1829</v>
      </c>
      <c r="H752" s="93" t="s">
        <v>1840</v>
      </c>
      <c r="I752" s="91">
        <v>5</v>
      </c>
      <c r="J752" s="92"/>
      <c r="K752" s="93" t="s">
        <v>1841</v>
      </c>
      <c r="L752" s="91">
        <v>5</v>
      </c>
      <c r="M752" s="96"/>
      <c r="N752" s="95"/>
      <c r="O752" s="22" t="str">
        <f t="shared" si="113"/>
        <v>大阪狭山市</v>
      </c>
      <c r="P752" s="22">
        <f>COUNTIF($O$4:O752,"大阪狭山市")</f>
        <v>10</v>
      </c>
    </row>
    <row r="753" spans="1:18" ht="30" customHeight="1" x14ac:dyDescent="0.2">
      <c r="A753" s="86">
        <v>2759320175</v>
      </c>
      <c r="B753" s="87" t="s">
        <v>2405</v>
      </c>
      <c r="C753" s="88" t="s">
        <v>1951</v>
      </c>
      <c r="D753" s="88" t="s">
        <v>1952</v>
      </c>
      <c r="E753" s="88" t="s">
        <v>1953</v>
      </c>
      <c r="F753" s="87" t="s">
        <v>1954</v>
      </c>
      <c r="G753" s="89" t="s">
        <v>2403</v>
      </c>
      <c r="H753" s="93" t="s">
        <v>3166</v>
      </c>
      <c r="I753" s="91">
        <v>10</v>
      </c>
      <c r="J753" s="92"/>
      <c r="K753" s="93" t="s">
        <v>3166</v>
      </c>
      <c r="L753" s="91">
        <v>10</v>
      </c>
      <c r="M753" s="96"/>
      <c r="N753" s="95"/>
      <c r="O753" s="22" t="str">
        <f t="shared" si="113"/>
        <v>大阪狭山市</v>
      </c>
      <c r="P753" s="22">
        <f>COUNTIF($O$4:O753,"大阪狭山市")</f>
        <v>11</v>
      </c>
    </row>
    <row r="754" spans="1:18" ht="30" customHeight="1" x14ac:dyDescent="0.2">
      <c r="A754" s="86">
        <v>2759320183</v>
      </c>
      <c r="B754" s="87" t="s">
        <v>1963</v>
      </c>
      <c r="C754" s="88" t="s">
        <v>1964</v>
      </c>
      <c r="D754" s="88" t="s">
        <v>1965</v>
      </c>
      <c r="E754" s="88" t="s">
        <v>1953</v>
      </c>
      <c r="F754" s="87" t="s">
        <v>1966</v>
      </c>
      <c r="G754" s="89" t="s">
        <v>1967</v>
      </c>
      <c r="H754" s="93"/>
      <c r="I754" s="91"/>
      <c r="J754" s="92"/>
      <c r="K754" s="93" t="s">
        <v>3166</v>
      </c>
      <c r="L754" s="91">
        <v>10</v>
      </c>
      <c r="M754" s="96"/>
      <c r="N754" s="95"/>
      <c r="O754" s="22" t="str">
        <f t="shared" si="113"/>
        <v>大阪狭山市</v>
      </c>
      <c r="P754" s="22">
        <f>COUNTIF($O$4:O754,"大阪狭山市")</f>
        <v>12</v>
      </c>
    </row>
    <row r="755" spans="1:18" ht="30" customHeight="1" x14ac:dyDescent="0.2">
      <c r="A755" s="86">
        <v>2759320209</v>
      </c>
      <c r="B755" s="87" t="s">
        <v>2206</v>
      </c>
      <c r="C755" s="88" t="s">
        <v>2207</v>
      </c>
      <c r="D755" s="88" t="s">
        <v>2208</v>
      </c>
      <c r="E755" s="88" t="s">
        <v>2209</v>
      </c>
      <c r="F755" s="87" t="s">
        <v>2210</v>
      </c>
      <c r="G755" s="89" t="s">
        <v>1985</v>
      </c>
      <c r="H755" s="93" t="s">
        <v>3166</v>
      </c>
      <c r="I755" s="91">
        <v>10</v>
      </c>
      <c r="J755" s="92"/>
      <c r="K755" s="93" t="s">
        <v>3166</v>
      </c>
      <c r="L755" s="91">
        <v>10</v>
      </c>
      <c r="M755" s="96"/>
      <c r="N755" s="95"/>
      <c r="O755" s="22" t="str">
        <f t="shared" si="113"/>
        <v>大阪狭山市</v>
      </c>
      <c r="P755" s="22">
        <f>COUNTIF($O$4:O755,"大阪狭山市")</f>
        <v>13</v>
      </c>
    </row>
    <row r="756" spans="1:18" s="72" customFormat="1" ht="30" customHeight="1" x14ac:dyDescent="0.2">
      <c r="A756" s="86">
        <v>2759320217</v>
      </c>
      <c r="B756" s="87" t="s">
        <v>3033</v>
      </c>
      <c r="C756" s="88" t="s">
        <v>3628</v>
      </c>
      <c r="D756" s="88" t="s">
        <v>2242</v>
      </c>
      <c r="E756" s="88" t="s">
        <v>2243</v>
      </c>
      <c r="F756" s="87" t="s">
        <v>2244</v>
      </c>
      <c r="G756" s="89" t="s">
        <v>2245</v>
      </c>
      <c r="H756" s="93" t="s">
        <v>3166</v>
      </c>
      <c r="I756" s="91">
        <v>10</v>
      </c>
      <c r="J756" s="92"/>
      <c r="K756" s="93" t="s">
        <v>3166</v>
      </c>
      <c r="L756" s="91">
        <v>10</v>
      </c>
      <c r="M756" s="96"/>
      <c r="N756" s="95"/>
      <c r="O756" s="22" t="str">
        <f t="shared" si="113"/>
        <v>大阪狭山市</v>
      </c>
      <c r="P756" s="22">
        <f>COUNTIF($O$4:O756,"大阪狭山市")</f>
        <v>14</v>
      </c>
    </row>
    <row r="757" spans="1:18" ht="30" customHeight="1" x14ac:dyDescent="0.2">
      <c r="A757" s="86">
        <v>2759320225</v>
      </c>
      <c r="B757" s="87" t="s">
        <v>2399</v>
      </c>
      <c r="C757" s="88" t="s">
        <v>2408</v>
      </c>
      <c r="D757" s="88" t="s">
        <v>2409</v>
      </c>
      <c r="E757" s="88" t="s">
        <v>2401</v>
      </c>
      <c r="F757" s="87" t="s">
        <v>2407</v>
      </c>
      <c r="G757" s="89" t="s">
        <v>2400</v>
      </c>
      <c r="H757" s="93" t="s">
        <v>3166</v>
      </c>
      <c r="I757" s="91">
        <v>10</v>
      </c>
      <c r="J757" s="92"/>
      <c r="K757" s="93" t="s">
        <v>3166</v>
      </c>
      <c r="L757" s="91">
        <v>10</v>
      </c>
      <c r="M757" s="96" t="s">
        <v>3166</v>
      </c>
      <c r="N757" s="95"/>
      <c r="O757" s="22" t="str">
        <f t="shared" si="113"/>
        <v>大阪狭山市</v>
      </c>
      <c r="P757" s="22">
        <f>COUNTIF($O$4:O757,"大阪狭山市")</f>
        <v>15</v>
      </c>
      <c r="Q757" s="72"/>
      <c r="R757" s="72"/>
    </row>
    <row r="758" spans="1:18" ht="30" customHeight="1" x14ac:dyDescent="0.2">
      <c r="A758" s="86">
        <v>2759320233</v>
      </c>
      <c r="B758" s="87" t="s">
        <v>2499</v>
      </c>
      <c r="C758" s="88" t="s">
        <v>2502</v>
      </c>
      <c r="D758" s="88" t="s">
        <v>2502</v>
      </c>
      <c r="E758" s="88" t="s">
        <v>2503</v>
      </c>
      <c r="F758" s="87" t="s">
        <v>2500</v>
      </c>
      <c r="G758" s="89" t="s">
        <v>2501</v>
      </c>
      <c r="H758" s="93"/>
      <c r="I758" s="91"/>
      <c r="J758" s="92"/>
      <c r="K758" s="93" t="s">
        <v>3166</v>
      </c>
      <c r="L758" s="91">
        <v>10</v>
      </c>
      <c r="M758" s="96"/>
      <c r="N758" s="95"/>
      <c r="O758" s="22" t="str">
        <f t="shared" si="113"/>
        <v>大阪狭山市</v>
      </c>
      <c r="P758" s="22">
        <f>COUNTIF($O$4:O758,"大阪狭山市")</f>
        <v>16</v>
      </c>
      <c r="Q758" s="72"/>
      <c r="R758" s="72"/>
    </row>
    <row r="759" spans="1:18" ht="30" customHeight="1" x14ac:dyDescent="0.2">
      <c r="A759" s="86">
        <v>2759320241</v>
      </c>
      <c r="B759" s="87" t="s">
        <v>2695</v>
      </c>
      <c r="C759" s="88" t="s">
        <v>3177</v>
      </c>
      <c r="D759" s="88"/>
      <c r="E759" s="88" t="s">
        <v>2742</v>
      </c>
      <c r="F759" s="87" t="s">
        <v>2718</v>
      </c>
      <c r="G759" s="89" t="s">
        <v>4618</v>
      </c>
      <c r="H759" s="93"/>
      <c r="I759" s="91"/>
      <c r="J759" s="92"/>
      <c r="K759" s="93" t="s">
        <v>3166</v>
      </c>
      <c r="L759" s="91">
        <v>10</v>
      </c>
      <c r="M759" s="96"/>
      <c r="N759" s="95"/>
      <c r="O759" s="22" t="str">
        <f t="shared" ref="O759" si="116">IF(ISERROR(FIND("群",F759))=FALSE,LEFT(F759,FIND("群",F759)),IF(ISERROR(FIND("市",F759))=FALSE,LEFT(F759,FIND("市",F759)),IF(ISERROR(FIND("町",F759))=FALSE,LEFT(F759,FIND("町",F759)),IF(ISERROR(FIND("村",F759))=FALSE,LEFT(F759,FIND("村",F759))))))</f>
        <v>大阪狭山市</v>
      </c>
      <c r="P759" s="22">
        <f>COUNTIF($O$4:O759,"大阪狭山市")</f>
        <v>17</v>
      </c>
      <c r="Q759" s="72"/>
      <c r="R759" s="72"/>
    </row>
    <row r="760" spans="1:18" ht="30" customHeight="1" x14ac:dyDescent="0.2">
      <c r="A760" s="86" t="s">
        <v>3008</v>
      </c>
      <c r="B760" s="87" t="s">
        <v>3009</v>
      </c>
      <c r="C760" s="88" t="s">
        <v>3017</v>
      </c>
      <c r="D760" s="88" t="s">
        <v>3016</v>
      </c>
      <c r="E760" s="88" t="s">
        <v>3012</v>
      </c>
      <c r="F760" s="87" t="s">
        <v>3013</v>
      </c>
      <c r="G760" s="89" t="s">
        <v>3010</v>
      </c>
      <c r="H760" s="93" t="s">
        <v>3166</v>
      </c>
      <c r="I760" s="91">
        <v>10</v>
      </c>
      <c r="J760" s="92"/>
      <c r="K760" s="93" t="s">
        <v>3166</v>
      </c>
      <c r="L760" s="91">
        <v>10</v>
      </c>
      <c r="M760" s="96" t="s">
        <v>3166</v>
      </c>
      <c r="N760" s="95"/>
      <c r="O760" s="22" t="str">
        <f t="shared" ref="O760" si="117">IF(ISERROR(FIND("群",F760))=FALSE,LEFT(F760,FIND("群",F760)),IF(ISERROR(FIND("市",F760))=FALSE,LEFT(F760,FIND("市",F760)),IF(ISERROR(FIND("町",F760))=FALSE,LEFT(F760,FIND("町",F760)),IF(ISERROR(FIND("村",F760))=FALSE,LEFT(F760,FIND("村",F760))))))</f>
        <v>大阪狭山市</v>
      </c>
      <c r="P760" s="22">
        <f>COUNTIF($O$4:O760,"大阪狭山市")</f>
        <v>18</v>
      </c>
      <c r="Q760" s="72"/>
      <c r="R760" s="72"/>
    </row>
    <row r="761" spans="1:18" ht="30" customHeight="1" x14ac:dyDescent="0.2">
      <c r="A761" s="86" t="s">
        <v>4057</v>
      </c>
      <c r="B761" s="87" t="s">
        <v>4056</v>
      </c>
      <c r="C761" s="88" t="s">
        <v>4058</v>
      </c>
      <c r="D761" s="88" t="s">
        <v>4059</v>
      </c>
      <c r="E761" s="88" t="s">
        <v>4060</v>
      </c>
      <c r="F761" s="87" t="s">
        <v>4055</v>
      </c>
      <c r="G761" s="89" t="s">
        <v>4061</v>
      </c>
      <c r="H761" s="93" t="s">
        <v>3166</v>
      </c>
      <c r="I761" s="91">
        <v>10</v>
      </c>
      <c r="J761" s="92"/>
      <c r="K761" s="93" t="s">
        <v>3166</v>
      </c>
      <c r="L761" s="91">
        <v>10</v>
      </c>
      <c r="M761" s="96"/>
      <c r="N761" s="95"/>
      <c r="O761" s="22" t="s">
        <v>4062</v>
      </c>
      <c r="P761" s="22">
        <f>COUNTIF($O$4:O761,"大阪狭山市")</f>
        <v>19</v>
      </c>
      <c r="Q761" s="72"/>
      <c r="R761" s="72"/>
    </row>
    <row r="762" spans="1:18" ht="30" customHeight="1" x14ac:dyDescent="0.2">
      <c r="A762" s="86">
        <v>2759320290</v>
      </c>
      <c r="B762" s="87" t="s">
        <v>4086</v>
      </c>
      <c r="C762" s="88" t="s">
        <v>4088</v>
      </c>
      <c r="D762" s="88" t="s">
        <v>4089</v>
      </c>
      <c r="E762" s="88" t="s">
        <v>4090</v>
      </c>
      <c r="F762" s="87" t="s">
        <v>4087</v>
      </c>
      <c r="G762" s="89" t="s">
        <v>4085</v>
      </c>
      <c r="H762" s="93" t="s">
        <v>3166</v>
      </c>
      <c r="I762" s="91">
        <v>10</v>
      </c>
      <c r="J762" s="92"/>
      <c r="K762" s="93" t="s">
        <v>3166</v>
      </c>
      <c r="L762" s="91">
        <v>10</v>
      </c>
      <c r="M762" s="96" t="s">
        <v>3166</v>
      </c>
      <c r="N762" s="95"/>
      <c r="O762" s="22" t="s">
        <v>4062</v>
      </c>
      <c r="P762" s="22">
        <f>COUNTIF($O$4:O762,"大阪狭山市")</f>
        <v>20</v>
      </c>
      <c r="Q762" s="72"/>
      <c r="R762" s="72"/>
    </row>
    <row r="763" spans="1:18" s="72" customFormat="1" ht="30" customHeight="1" x14ac:dyDescent="0.2">
      <c r="A763" s="86" t="s">
        <v>4386</v>
      </c>
      <c r="B763" s="87" t="s">
        <v>4388</v>
      </c>
      <c r="C763" s="88" t="s">
        <v>4390</v>
      </c>
      <c r="D763" s="88" t="s">
        <v>4391</v>
      </c>
      <c r="E763" s="88" t="s">
        <v>944</v>
      </c>
      <c r="F763" s="87" t="s">
        <v>4387</v>
      </c>
      <c r="G763" s="89" t="s">
        <v>4389</v>
      </c>
      <c r="H763" s="93" t="s">
        <v>3166</v>
      </c>
      <c r="I763" s="91">
        <v>10</v>
      </c>
      <c r="J763" s="92"/>
      <c r="K763" s="93" t="s">
        <v>3166</v>
      </c>
      <c r="L763" s="91">
        <v>10</v>
      </c>
      <c r="M763" s="96"/>
      <c r="N763" s="95"/>
      <c r="O763" s="22" t="s">
        <v>4062</v>
      </c>
      <c r="P763" s="22">
        <f>COUNTIF($O$4:O763,"大阪狭山市")</f>
        <v>21</v>
      </c>
    </row>
    <row r="764" spans="1:18" s="72" customFormat="1" ht="30" customHeight="1" x14ac:dyDescent="0.2">
      <c r="A764" s="86" t="s">
        <v>4601</v>
      </c>
      <c r="B764" s="87" t="s">
        <v>4600</v>
      </c>
      <c r="C764" s="88" t="s">
        <v>4603</v>
      </c>
      <c r="D764" s="88" t="s">
        <v>4604</v>
      </c>
      <c r="E764" s="88" t="s">
        <v>975</v>
      </c>
      <c r="F764" s="87" t="s">
        <v>4602</v>
      </c>
      <c r="G764" s="89" t="s">
        <v>4618</v>
      </c>
      <c r="H764" s="93"/>
      <c r="I764" s="91"/>
      <c r="J764" s="92"/>
      <c r="K764" s="93" t="s">
        <v>3166</v>
      </c>
      <c r="L764" s="91">
        <v>10</v>
      </c>
      <c r="M764" s="96"/>
      <c r="N764" s="95"/>
      <c r="O764" s="22" t="s">
        <v>4062</v>
      </c>
      <c r="P764" s="22">
        <f>COUNTIF($O$4:O764,"大阪狭山市")</f>
        <v>22</v>
      </c>
    </row>
    <row r="765" spans="1:18" s="72" customFormat="1" ht="30" customHeight="1" x14ac:dyDescent="0.2">
      <c r="A765" s="86">
        <v>2759320324</v>
      </c>
      <c r="B765" s="87" t="s">
        <v>4748</v>
      </c>
      <c r="C765" s="88" t="s">
        <v>4751</v>
      </c>
      <c r="D765" s="88" t="s">
        <v>4752</v>
      </c>
      <c r="E765" s="88" t="s">
        <v>4753</v>
      </c>
      <c r="F765" s="87" t="s">
        <v>4749</v>
      </c>
      <c r="G765" s="89" t="s">
        <v>4750</v>
      </c>
      <c r="H765" s="93" t="s">
        <v>3166</v>
      </c>
      <c r="I765" s="91">
        <v>10</v>
      </c>
      <c r="J765" s="92"/>
      <c r="K765" s="93"/>
      <c r="L765" s="91"/>
      <c r="M765" s="96"/>
      <c r="N765" s="95"/>
      <c r="O765" s="22" t="s">
        <v>4062</v>
      </c>
      <c r="P765" s="22">
        <f>COUNTIF($O$4:O765,"大阪狭山市")</f>
        <v>23</v>
      </c>
    </row>
    <row r="766" spans="1:18" ht="30" customHeight="1" x14ac:dyDescent="0.2">
      <c r="A766" s="86">
        <v>2759520030</v>
      </c>
      <c r="B766" s="87" t="s">
        <v>667</v>
      </c>
      <c r="C766" s="88" t="s">
        <v>668</v>
      </c>
      <c r="D766" s="88" t="s">
        <v>669</v>
      </c>
      <c r="E766" s="88" t="s">
        <v>670</v>
      </c>
      <c r="F766" s="87" t="s">
        <v>671</v>
      </c>
      <c r="G766" s="89" t="s">
        <v>672</v>
      </c>
      <c r="H766" s="93" t="s">
        <v>3166</v>
      </c>
      <c r="I766" s="91">
        <v>10</v>
      </c>
      <c r="J766" s="92"/>
      <c r="K766" s="93" t="s">
        <v>3166</v>
      </c>
      <c r="L766" s="91">
        <v>10</v>
      </c>
      <c r="M766" s="96" t="s">
        <v>3166</v>
      </c>
      <c r="N766" s="95"/>
      <c r="O766" s="22" t="str">
        <f t="shared" si="113"/>
        <v>阪南市</v>
      </c>
      <c r="P766" s="22">
        <f>COUNTIF($O$4:O766,"阪南市")</f>
        <v>1</v>
      </c>
      <c r="Q766" s="72"/>
      <c r="R766" s="72"/>
    </row>
    <row r="767" spans="1:18" ht="30" customHeight="1" x14ac:dyDescent="0.2">
      <c r="A767" s="86">
        <v>2759520055</v>
      </c>
      <c r="B767" s="87" t="s">
        <v>969</v>
      </c>
      <c r="C767" s="88" t="s">
        <v>1800</v>
      </c>
      <c r="D767" s="88" t="s">
        <v>1801</v>
      </c>
      <c r="E767" s="88" t="s">
        <v>1802</v>
      </c>
      <c r="F767" s="87" t="s">
        <v>1803</v>
      </c>
      <c r="G767" s="89" t="s">
        <v>970</v>
      </c>
      <c r="H767" s="93"/>
      <c r="I767" s="91"/>
      <c r="J767" s="92"/>
      <c r="K767" s="93" t="s">
        <v>3166</v>
      </c>
      <c r="L767" s="91">
        <v>10</v>
      </c>
      <c r="M767" s="96"/>
      <c r="N767" s="95"/>
      <c r="O767" s="22" t="str">
        <f t="shared" si="113"/>
        <v>阪南市</v>
      </c>
      <c r="P767" s="22">
        <f>COUNTIF($O$4:O767,"阪南市")</f>
        <v>2</v>
      </c>
      <c r="Q767" s="72"/>
      <c r="R767" s="72"/>
    </row>
    <row r="768" spans="1:18" ht="30" customHeight="1" x14ac:dyDescent="0.2">
      <c r="A768" s="86">
        <v>2759520063</v>
      </c>
      <c r="B768" s="87" t="s">
        <v>1310</v>
      </c>
      <c r="C768" s="88" t="s">
        <v>1315</v>
      </c>
      <c r="D768" s="88" t="s">
        <v>1316</v>
      </c>
      <c r="E768" s="88" t="s">
        <v>1317</v>
      </c>
      <c r="F768" s="87" t="s">
        <v>1311</v>
      </c>
      <c r="G768" s="89" t="s">
        <v>1312</v>
      </c>
      <c r="H768" s="93" t="s">
        <v>3167</v>
      </c>
      <c r="I768" s="91">
        <v>15</v>
      </c>
      <c r="J768" s="92"/>
      <c r="K768" s="93" t="s">
        <v>3167</v>
      </c>
      <c r="L768" s="91">
        <v>15</v>
      </c>
      <c r="M768" s="96"/>
      <c r="N768" s="95"/>
      <c r="O768" s="22" t="str">
        <f t="shared" si="113"/>
        <v>阪南市</v>
      </c>
      <c r="P768" s="22">
        <f>COUNTIF($O$4:O768,"阪南市")</f>
        <v>3</v>
      </c>
      <c r="Q768" s="72"/>
      <c r="R768" s="72"/>
    </row>
    <row r="769" spans="1:18" ht="30" customHeight="1" x14ac:dyDescent="0.2">
      <c r="A769" s="86">
        <v>2759520071</v>
      </c>
      <c r="B769" s="87" t="s">
        <v>1443</v>
      </c>
      <c r="C769" s="88" t="s">
        <v>1444</v>
      </c>
      <c r="D769" s="88" t="s">
        <v>1445</v>
      </c>
      <c r="E769" s="88" t="s">
        <v>1446</v>
      </c>
      <c r="F769" s="87" t="s">
        <v>1447</v>
      </c>
      <c r="G769" s="89" t="s">
        <v>1448</v>
      </c>
      <c r="H769" s="93" t="s">
        <v>3166</v>
      </c>
      <c r="I769" s="91">
        <v>10</v>
      </c>
      <c r="J769" s="92"/>
      <c r="K769" s="93" t="s">
        <v>3166</v>
      </c>
      <c r="L769" s="91">
        <v>10</v>
      </c>
      <c r="M769" s="96"/>
      <c r="N769" s="95"/>
      <c r="O769" s="22" t="str">
        <f t="shared" si="113"/>
        <v>阪南市</v>
      </c>
      <c r="P769" s="22">
        <f>COUNTIF($O$4:O769,"阪南市")</f>
        <v>4</v>
      </c>
      <c r="Q769" s="72"/>
      <c r="R769" s="72"/>
    </row>
    <row r="770" spans="1:18" ht="30" customHeight="1" x14ac:dyDescent="0.2">
      <c r="A770" s="86">
        <v>2759520089</v>
      </c>
      <c r="B770" s="87" t="s">
        <v>2041</v>
      </c>
      <c r="C770" s="88" t="s">
        <v>2042</v>
      </c>
      <c r="D770" s="88" t="s">
        <v>2043</v>
      </c>
      <c r="E770" s="88" t="s">
        <v>2044</v>
      </c>
      <c r="F770" s="87" t="s">
        <v>2045</v>
      </c>
      <c r="G770" s="89" t="s">
        <v>2046</v>
      </c>
      <c r="H770" s="93"/>
      <c r="I770" s="91"/>
      <c r="J770" s="92"/>
      <c r="K770" s="93" t="s">
        <v>3166</v>
      </c>
      <c r="L770" s="91">
        <v>10</v>
      </c>
      <c r="M770" s="96"/>
      <c r="N770" s="95"/>
      <c r="O770" s="22" t="str">
        <f t="shared" si="113"/>
        <v>阪南市</v>
      </c>
      <c r="P770" s="22">
        <f>COUNTIF($O$4:O770,"阪南市")</f>
        <v>5</v>
      </c>
      <c r="Q770" s="72"/>
    </row>
    <row r="771" spans="1:18" ht="30" customHeight="1" x14ac:dyDescent="0.2">
      <c r="A771" s="86">
        <v>2759520097</v>
      </c>
      <c r="B771" s="87" t="s">
        <v>2504</v>
      </c>
      <c r="C771" s="88" t="s">
        <v>2507</v>
      </c>
      <c r="D771" s="88" t="s">
        <v>3176</v>
      </c>
      <c r="E771" s="88" t="s">
        <v>2508</v>
      </c>
      <c r="F771" s="87" t="s">
        <v>2505</v>
      </c>
      <c r="G771" s="89" t="s">
        <v>2506</v>
      </c>
      <c r="H771" s="93" t="s">
        <v>3166</v>
      </c>
      <c r="I771" s="91">
        <v>10</v>
      </c>
      <c r="J771" s="92"/>
      <c r="K771" s="93" t="s">
        <v>3166</v>
      </c>
      <c r="L771" s="91">
        <v>10</v>
      </c>
      <c r="M771" s="96"/>
      <c r="N771" s="95"/>
      <c r="O771" s="22" t="str">
        <f t="shared" si="113"/>
        <v>阪南市</v>
      </c>
      <c r="P771" s="22">
        <f>COUNTIF($O$4:O771,"阪南市")</f>
        <v>6</v>
      </c>
    </row>
    <row r="772" spans="1:18" ht="30" customHeight="1" x14ac:dyDescent="0.2">
      <c r="A772" s="86" t="s">
        <v>3255</v>
      </c>
      <c r="B772" s="87" t="s">
        <v>3253</v>
      </c>
      <c r="C772" s="88" t="s">
        <v>3256</v>
      </c>
      <c r="D772" s="88" t="s">
        <v>3257</v>
      </c>
      <c r="E772" s="88" t="s">
        <v>314</v>
      </c>
      <c r="F772" s="87" t="s">
        <v>3254</v>
      </c>
      <c r="G772" s="89" t="s">
        <v>264</v>
      </c>
      <c r="H772" s="93" t="s">
        <v>3166</v>
      </c>
      <c r="I772" s="91">
        <v>10</v>
      </c>
      <c r="J772" s="92"/>
      <c r="K772" s="93" t="s">
        <v>3166</v>
      </c>
      <c r="L772" s="91">
        <v>10</v>
      </c>
      <c r="M772" s="96" t="s">
        <v>3166</v>
      </c>
      <c r="N772" s="95"/>
      <c r="O772" s="22" t="str">
        <f t="shared" ref="O772" si="118">IF(ISERROR(FIND("群",F772))=FALSE,LEFT(F772,FIND("群",F772)),IF(ISERROR(FIND("市",F772))=FALSE,LEFT(F772,FIND("市",F772)),IF(ISERROR(FIND("町",F772))=FALSE,LEFT(F772,FIND("町",F772)),IF(ISERROR(FIND("村",F772))=FALSE,LEFT(F772,FIND("村",F772))))))</f>
        <v>阪南市</v>
      </c>
      <c r="P772" s="22">
        <f>COUNTIF($O$4:O772,"阪南市")</f>
        <v>7</v>
      </c>
    </row>
    <row r="773" spans="1:18" s="72" customFormat="1" ht="30" customHeight="1" x14ac:dyDescent="0.2">
      <c r="A773" s="86" t="s">
        <v>4299</v>
      </c>
      <c r="B773" s="87" t="s">
        <v>4297</v>
      </c>
      <c r="C773" s="88" t="s">
        <v>4624</v>
      </c>
      <c r="D773" s="88" t="s">
        <v>4625</v>
      </c>
      <c r="E773" s="88" t="s">
        <v>1317</v>
      </c>
      <c r="F773" s="87" t="s">
        <v>4298</v>
      </c>
      <c r="G773" s="89" t="s">
        <v>4289</v>
      </c>
      <c r="H773" s="93" t="s">
        <v>3166</v>
      </c>
      <c r="I773" s="91">
        <v>10</v>
      </c>
      <c r="J773" s="92"/>
      <c r="K773" s="93" t="s">
        <v>3166</v>
      </c>
      <c r="L773" s="91">
        <v>10</v>
      </c>
      <c r="M773" s="96"/>
      <c r="N773" s="95"/>
      <c r="O773" s="22" t="s">
        <v>4296</v>
      </c>
      <c r="P773" s="22">
        <f>COUNTIF($O$4:O773,"阪南市")</f>
        <v>8</v>
      </c>
    </row>
    <row r="774" spans="1:18" s="72" customFormat="1" ht="30" customHeight="1" x14ac:dyDescent="0.2">
      <c r="A774" s="86">
        <v>2759520147</v>
      </c>
      <c r="B774" s="87" t="s">
        <v>4648</v>
      </c>
      <c r="C774" s="88" t="s">
        <v>4651</v>
      </c>
      <c r="D774" s="88" t="s">
        <v>4652</v>
      </c>
      <c r="E774" s="88" t="s">
        <v>4653</v>
      </c>
      <c r="F774" s="87" t="s">
        <v>4649</v>
      </c>
      <c r="G774" s="89" t="s">
        <v>4650</v>
      </c>
      <c r="H774" s="93" t="s">
        <v>3166</v>
      </c>
      <c r="I774" s="91">
        <v>10</v>
      </c>
      <c r="J774" s="92"/>
      <c r="K774" s="93" t="s">
        <v>3166</v>
      </c>
      <c r="L774" s="91">
        <v>10</v>
      </c>
      <c r="M774" s="96"/>
      <c r="N774" s="95"/>
      <c r="O774" s="22" t="s">
        <v>4296</v>
      </c>
      <c r="P774" s="22">
        <f>COUNTIF($O$4:O774,"阪南市")</f>
        <v>9</v>
      </c>
    </row>
    <row r="775" spans="1:18" ht="30" customHeight="1" x14ac:dyDescent="0.2">
      <c r="A775" s="86">
        <v>2753920012</v>
      </c>
      <c r="B775" s="87" t="s">
        <v>210</v>
      </c>
      <c r="C775" s="88" t="s">
        <v>216</v>
      </c>
      <c r="D775" s="88" t="s">
        <v>1449</v>
      </c>
      <c r="E775" s="88" t="s">
        <v>217</v>
      </c>
      <c r="F775" s="87" t="s">
        <v>2523</v>
      </c>
      <c r="G775" s="89" t="s">
        <v>209</v>
      </c>
      <c r="H775" s="93" t="s">
        <v>3166</v>
      </c>
      <c r="I775" s="91">
        <v>10</v>
      </c>
      <c r="J775" s="92"/>
      <c r="K775" s="93" t="s">
        <v>3166</v>
      </c>
      <c r="L775" s="91">
        <v>10</v>
      </c>
      <c r="M775" s="96" t="s">
        <v>3166</v>
      </c>
      <c r="N775" s="95"/>
      <c r="O775" s="22" t="str">
        <f t="shared" si="113"/>
        <v>三島郡島本町</v>
      </c>
      <c r="P775" s="22">
        <f>COUNTIF($O$4:O775,"三島郡島本町")</f>
        <v>1</v>
      </c>
    </row>
    <row r="776" spans="1:18" ht="30" customHeight="1" x14ac:dyDescent="0.2">
      <c r="A776" s="86">
        <v>2753920038</v>
      </c>
      <c r="B776" s="87" t="s">
        <v>3045</v>
      </c>
      <c r="C776" s="88" t="s">
        <v>3046</v>
      </c>
      <c r="D776" s="88" t="s">
        <v>3047</v>
      </c>
      <c r="E776" s="88" t="s">
        <v>217</v>
      </c>
      <c r="F776" s="87" t="s">
        <v>3048</v>
      </c>
      <c r="G776" s="89" t="s">
        <v>376</v>
      </c>
      <c r="H776" s="93" t="s">
        <v>3166</v>
      </c>
      <c r="I776" s="91">
        <v>20</v>
      </c>
      <c r="J776" s="92"/>
      <c r="K776" s="93" t="s">
        <v>3166</v>
      </c>
      <c r="L776" s="91">
        <v>20</v>
      </c>
      <c r="M776" s="96"/>
      <c r="N776" s="95"/>
      <c r="O776" s="22" t="str">
        <f t="shared" si="113"/>
        <v>三島郡島本町</v>
      </c>
      <c r="P776" s="22">
        <f>COUNTIF($O$4:O776,"三島郡島本町")</f>
        <v>2</v>
      </c>
    </row>
    <row r="777" spans="1:18" ht="30" customHeight="1" x14ac:dyDescent="0.2">
      <c r="A777" s="86">
        <v>2750920247</v>
      </c>
      <c r="B777" s="87" t="s">
        <v>552</v>
      </c>
      <c r="C777" s="88" t="s">
        <v>1079</v>
      </c>
      <c r="D777" s="88" t="s">
        <v>1080</v>
      </c>
      <c r="E777" s="88" t="s">
        <v>3164</v>
      </c>
      <c r="F777" s="87" t="s">
        <v>3132</v>
      </c>
      <c r="G777" s="89" t="s">
        <v>553</v>
      </c>
      <c r="H777" s="93" t="s">
        <v>3166</v>
      </c>
      <c r="I777" s="91">
        <v>10</v>
      </c>
      <c r="J777" s="92"/>
      <c r="K777" s="93" t="s">
        <v>3166</v>
      </c>
      <c r="L777" s="91">
        <v>10</v>
      </c>
      <c r="M777" s="96"/>
      <c r="N777" s="104"/>
      <c r="O777" s="22" t="str">
        <f t="shared" si="113"/>
        <v>三島郡島本町</v>
      </c>
      <c r="P777" s="22">
        <f>COUNTIF($O$4:O777,"三島郡島本町")</f>
        <v>3</v>
      </c>
    </row>
    <row r="778" spans="1:18" ht="30" customHeight="1" x14ac:dyDescent="0.2">
      <c r="A778" s="86">
        <v>2753920087</v>
      </c>
      <c r="B778" s="87" t="s">
        <v>2509</v>
      </c>
      <c r="C778" s="88" t="s">
        <v>2512</v>
      </c>
      <c r="D778" s="88" t="s">
        <v>2513</v>
      </c>
      <c r="E778" s="88" t="s">
        <v>2514</v>
      </c>
      <c r="F778" s="87" t="s">
        <v>2510</v>
      </c>
      <c r="G778" s="89" t="s">
        <v>2511</v>
      </c>
      <c r="H778" s="93" t="s">
        <v>3166</v>
      </c>
      <c r="I778" s="91">
        <v>10</v>
      </c>
      <c r="J778" s="92"/>
      <c r="K778" s="93" t="s">
        <v>3166</v>
      </c>
      <c r="L778" s="91">
        <v>10</v>
      </c>
      <c r="M778" s="96"/>
      <c r="N778" s="104"/>
      <c r="O778" s="22" t="str">
        <f t="shared" si="113"/>
        <v>三島郡島本町</v>
      </c>
      <c r="P778" s="22">
        <f>COUNTIF($O$4:O778,"三島郡島本町")</f>
        <v>4</v>
      </c>
    </row>
    <row r="779" spans="1:18" ht="30" customHeight="1" x14ac:dyDescent="0.2">
      <c r="A779" s="86">
        <v>2753920095</v>
      </c>
      <c r="B779" s="87" t="s">
        <v>2566</v>
      </c>
      <c r="C779" s="88" t="s">
        <v>2582</v>
      </c>
      <c r="D779" s="88" t="s">
        <v>2583</v>
      </c>
      <c r="E779" s="88" t="s">
        <v>2584</v>
      </c>
      <c r="F779" s="87" t="s">
        <v>2565</v>
      </c>
      <c r="G779" s="89" t="s">
        <v>2570</v>
      </c>
      <c r="H779" s="93" t="s">
        <v>3166</v>
      </c>
      <c r="I779" s="91">
        <v>10</v>
      </c>
      <c r="J779" s="92"/>
      <c r="K779" s="93"/>
      <c r="L779" s="91"/>
      <c r="M779" s="96"/>
      <c r="N779" s="104"/>
      <c r="O779" s="22" t="str">
        <f t="shared" si="113"/>
        <v>三島郡島本町</v>
      </c>
      <c r="P779" s="22">
        <f>COUNTIF($O$4:O779,"三島郡島本町")</f>
        <v>5</v>
      </c>
    </row>
    <row r="780" spans="1:18" ht="30" customHeight="1" x14ac:dyDescent="0.2">
      <c r="A780" s="86">
        <v>2753920111</v>
      </c>
      <c r="B780" s="87" t="s">
        <v>3393</v>
      </c>
      <c r="C780" s="88" t="s">
        <v>3403</v>
      </c>
      <c r="D780" s="88" t="s">
        <v>3404</v>
      </c>
      <c r="E780" s="88" t="s">
        <v>3405</v>
      </c>
      <c r="F780" s="87" t="s">
        <v>3394</v>
      </c>
      <c r="G780" s="89" t="s">
        <v>3395</v>
      </c>
      <c r="H780" s="93" t="s">
        <v>3166</v>
      </c>
      <c r="I780" s="91">
        <v>10</v>
      </c>
      <c r="J780" s="92"/>
      <c r="K780" s="93" t="s">
        <v>3166</v>
      </c>
      <c r="L780" s="91">
        <v>10</v>
      </c>
      <c r="M780" s="96"/>
      <c r="N780" s="104"/>
      <c r="O780" s="22" t="str">
        <f t="shared" ref="O780" si="119">IF(ISERROR(FIND("群",F780))=FALSE,LEFT(F780,FIND("群",F780)),IF(ISERROR(FIND("市",F780))=FALSE,LEFT(F780,FIND("市",F780)),IF(ISERROR(FIND("町",F780))=FALSE,LEFT(F780,FIND("町",F780)),IF(ISERROR(FIND("村",F780))=FALSE,LEFT(F780,FIND("村",F780))))))</f>
        <v>三島郡島本町</v>
      </c>
      <c r="P780" s="22">
        <f>COUNTIF($O$4:O780,"三島郡島本町")</f>
        <v>6</v>
      </c>
    </row>
    <row r="781" spans="1:18" ht="30" customHeight="1" x14ac:dyDescent="0.2">
      <c r="A781" s="86" t="s">
        <v>3512</v>
      </c>
      <c r="B781" s="87" t="s">
        <v>3513</v>
      </c>
      <c r="C781" s="88" t="s">
        <v>2953</v>
      </c>
      <c r="D781" s="88" t="s">
        <v>2953</v>
      </c>
      <c r="E781" s="88" t="s">
        <v>2954</v>
      </c>
      <c r="F781" s="87" t="s">
        <v>3514</v>
      </c>
      <c r="G781" s="89" t="s">
        <v>3395</v>
      </c>
      <c r="H781" s="93" t="s">
        <v>3166</v>
      </c>
      <c r="I781" s="91">
        <v>10</v>
      </c>
      <c r="J781" s="92"/>
      <c r="K781" s="93" t="s">
        <v>3166</v>
      </c>
      <c r="L781" s="91">
        <v>10</v>
      </c>
      <c r="M781" s="96" t="s">
        <v>3166</v>
      </c>
      <c r="N781" s="104"/>
      <c r="O781" s="22" t="str">
        <f t="shared" ref="O781" si="120">IF(ISERROR(FIND("群",F781))=FALSE,LEFT(F781,FIND("群",F781)),IF(ISERROR(FIND("市",F781))=FALSE,LEFT(F781,FIND("市",F781)),IF(ISERROR(FIND("町",F781))=FALSE,LEFT(F781,FIND("町",F781)),IF(ISERROR(FIND("村",F781))=FALSE,LEFT(F781,FIND("村",F781))))))</f>
        <v>三島郡島本町</v>
      </c>
      <c r="P781" s="22">
        <f>COUNTIF($O$4:O781,"三島郡島本町")</f>
        <v>7</v>
      </c>
    </row>
    <row r="782" spans="1:18" ht="30" customHeight="1" x14ac:dyDescent="0.2">
      <c r="A782" s="86" t="s">
        <v>3552</v>
      </c>
      <c r="B782" s="87" t="s">
        <v>3553</v>
      </c>
      <c r="C782" s="88" t="s">
        <v>3554</v>
      </c>
      <c r="D782" s="88" t="s">
        <v>3554</v>
      </c>
      <c r="E782" s="88" t="s">
        <v>3555</v>
      </c>
      <c r="F782" s="87" t="s">
        <v>3556</v>
      </c>
      <c r="G782" s="89" t="s">
        <v>3557</v>
      </c>
      <c r="H782" s="93" t="s">
        <v>3166</v>
      </c>
      <c r="I782" s="91">
        <v>10</v>
      </c>
      <c r="J782" s="92"/>
      <c r="K782" s="93"/>
      <c r="L782" s="91"/>
      <c r="M782" s="96"/>
      <c r="N782" s="104"/>
      <c r="O782" s="22" t="str">
        <f t="shared" ref="O782:O783" si="121">IF(ISERROR(FIND("群",F782))=FALSE,LEFT(F782,FIND("群",F782)),IF(ISERROR(FIND("市",F782))=FALSE,LEFT(F782,FIND("市",F782)),IF(ISERROR(FIND("町",F782))=FALSE,LEFT(F782,FIND("町",F782)),IF(ISERROR(FIND("村",F782))=FALSE,LEFT(F782,FIND("村",F782))))))</f>
        <v>三島郡島本町</v>
      </c>
      <c r="P782" s="22">
        <f>COUNTIF($O$4:O782,"三島郡島本町")</f>
        <v>8</v>
      </c>
      <c r="Q782" s="72"/>
    </row>
    <row r="783" spans="1:18" s="72" customFormat="1" ht="30" customHeight="1" x14ac:dyDescent="0.2">
      <c r="A783" s="86" t="s">
        <v>3853</v>
      </c>
      <c r="B783" s="87" t="s">
        <v>3854</v>
      </c>
      <c r="C783" s="88" t="s">
        <v>3855</v>
      </c>
      <c r="D783" s="88" t="s">
        <v>3856</v>
      </c>
      <c r="E783" s="88" t="s">
        <v>3857</v>
      </c>
      <c r="F783" s="87" t="s">
        <v>3852</v>
      </c>
      <c r="G783" s="89" t="s">
        <v>2511</v>
      </c>
      <c r="H783" s="93" t="s">
        <v>3166</v>
      </c>
      <c r="I783" s="91">
        <v>10</v>
      </c>
      <c r="J783" s="92"/>
      <c r="K783" s="93" t="s">
        <v>3169</v>
      </c>
      <c r="L783" s="91">
        <v>10</v>
      </c>
      <c r="M783" s="96"/>
      <c r="N783" s="104"/>
      <c r="O783" s="22" t="str">
        <f t="shared" si="121"/>
        <v>三島郡島本町</v>
      </c>
      <c r="P783" s="22">
        <v>9</v>
      </c>
    </row>
    <row r="784" spans="1:18" s="72" customFormat="1" ht="30" customHeight="1" x14ac:dyDescent="0.2">
      <c r="A784" s="86" t="s">
        <v>4239</v>
      </c>
      <c r="B784" s="87" t="s">
        <v>4238</v>
      </c>
      <c r="C784" s="88" t="s">
        <v>4630</v>
      </c>
      <c r="D784" s="88" t="s">
        <v>4630</v>
      </c>
      <c r="E784" s="88" t="s">
        <v>217</v>
      </c>
      <c r="F784" s="87" t="s">
        <v>4240</v>
      </c>
      <c r="G784" s="89" t="s">
        <v>4237</v>
      </c>
      <c r="H784" s="93" t="s">
        <v>3166</v>
      </c>
      <c r="I784" s="91">
        <v>10</v>
      </c>
      <c r="J784" s="92"/>
      <c r="K784" s="93" t="s">
        <v>3166</v>
      </c>
      <c r="L784" s="91">
        <v>10</v>
      </c>
      <c r="M784" s="96" t="s">
        <v>3166</v>
      </c>
      <c r="N784" s="104"/>
      <c r="O784" s="22" t="s">
        <v>4236</v>
      </c>
      <c r="P784" s="22">
        <v>10</v>
      </c>
    </row>
    <row r="785" spans="1:17" s="72" customFormat="1" ht="30" customHeight="1" x14ac:dyDescent="0.2">
      <c r="A785" s="86">
        <v>2754220115</v>
      </c>
      <c r="B785" s="87" t="s">
        <v>4318</v>
      </c>
      <c r="C785" s="88" t="s">
        <v>4305</v>
      </c>
      <c r="D785" s="88" t="s">
        <v>4306</v>
      </c>
      <c r="E785" s="88" t="s">
        <v>13</v>
      </c>
      <c r="F785" s="87" t="s">
        <v>4494</v>
      </c>
      <c r="G785" s="89" t="s">
        <v>4319</v>
      </c>
      <c r="H785" s="93"/>
      <c r="I785" s="91"/>
      <c r="J785" s="92"/>
      <c r="K785" s="93" t="s">
        <v>3166</v>
      </c>
      <c r="L785" s="91">
        <v>10</v>
      </c>
      <c r="M785" s="96"/>
      <c r="N785" s="104"/>
      <c r="O785" s="22" t="s">
        <v>4236</v>
      </c>
      <c r="P785" s="22">
        <v>11</v>
      </c>
    </row>
    <row r="786" spans="1:17" s="72" customFormat="1" ht="30" customHeight="1" x14ac:dyDescent="0.2">
      <c r="A786" s="86" t="s">
        <v>4491</v>
      </c>
      <c r="B786" s="87" t="s">
        <v>4493</v>
      </c>
      <c r="C786" s="88" t="s">
        <v>4495</v>
      </c>
      <c r="D786" s="88" t="s">
        <v>4496</v>
      </c>
      <c r="E786" s="88" t="s">
        <v>2954</v>
      </c>
      <c r="F786" s="87" t="s">
        <v>4492</v>
      </c>
      <c r="G786" s="89" t="s">
        <v>2511</v>
      </c>
      <c r="H786" s="93" t="s">
        <v>3166</v>
      </c>
      <c r="I786" s="91">
        <v>10</v>
      </c>
      <c r="J786" s="92"/>
      <c r="K786" s="93" t="s">
        <v>3166</v>
      </c>
      <c r="L786" s="91">
        <v>10</v>
      </c>
      <c r="M786" s="96"/>
      <c r="N786" s="104"/>
      <c r="O786" s="22" t="s">
        <v>4236</v>
      </c>
      <c r="P786" s="22">
        <v>12</v>
      </c>
    </row>
    <row r="787" spans="1:17" ht="30" customHeight="1" x14ac:dyDescent="0.2">
      <c r="A787" s="86">
        <v>2754720015</v>
      </c>
      <c r="B787" s="87" t="s">
        <v>496</v>
      </c>
      <c r="C787" s="88" t="s">
        <v>501</v>
      </c>
      <c r="D787" s="88" t="s">
        <v>502</v>
      </c>
      <c r="E787" s="88" t="s">
        <v>3407</v>
      </c>
      <c r="F787" s="87" t="s">
        <v>3406</v>
      </c>
      <c r="G787" s="89" t="s">
        <v>498</v>
      </c>
      <c r="H787" s="93" t="s">
        <v>3166</v>
      </c>
      <c r="I787" s="91">
        <v>10</v>
      </c>
      <c r="J787" s="92"/>
      <c r="K787" s="93" t="s">
        <v>3166</v>
      </c>
      <c r="L787" s="91">
        <v>10</v>
      </c>
      <c r="M787" s="96"/>
      <c r="N787" s="95"/>
      <c r="O787" s="22" t="str">
        <f t="shared" si="113"/>
        <v>豊能郡豊能町</v>
      </c>
      <c r="P787" s="22">
        <f>COUNTIF($O$4:O787,"豊能郡豊能町")</f>
        <v>1</v>
      </c>
      <c r="Q787" s="72"/>
    </row>
    <row r="788" spans="1:17" ht="30" customHeight="1" x14ac:dyDescent="0.2">
      <c r="A788" s="86" t="s">
        <v>4456</v>
      </c>
      <c r="B788" s="87" t="s">
        <v>4458</v>
      </c>
      <c r="C788" s="88" t="s">
        <v>4683</v>
      </c>
      <c r="D788" s="88" t="s">
        <v>4460</v>
      </c>
      <c r="E788" s="88" t="s">
        <v>4461</v>
      </c>
      <c r="F788" s="87" t="s">
        <v>4457</v>
      </c>
      <c r="G788" s="89" t="s">
        <v>4459</v>
      </c>
      <c r="H788" s="93" t="s">
        <v>3166</v>
      </c>
      <c r="I788" s="91">
        <v>10</v>
      </c>
      <c r="J788" s="92"/>
      <c r="K788" s="93" t="s">
        <v>3166</v>
      </c>
      <c r="L788" s="91">
        <v>10</v>
      </c>
      <c r="M788" s="96"/>
      <c r="N788" s="95"/>
      <c r="O788" s="22" t="s">
        <v>4455</v>
      </c>
      <c r="P788" s="22">
        <v>2</v>
      </c>
      <c r="Q788" s="72"/>
    </row>
    <row r="789" spans="1:17" ht="30" customHeight="1" x14ac:dyDescent="0.2">
      <c r="A789" s="86">
        <v>2754720049</v>
      </c>
      <c r="B789" s="87" t="s">
        <v>4639</v>
      </c>
      <c r="C789" s="88" t="s">
        <v>4643</v>
      </c>
      <c r="D789" s="88"/>
      <c r="E789" s="88" t="s">
        <v>4644</v>
      </c>
      <c r="F789" s="87" t="s">
        <v>4640</v>
      </c>
      <c r="G789" s="89" t="s">
        <v>4641</v>
      </c>
      <c r="H789" s="93"/>
      <c r="I789" s="91"/>
      <c r="J789" s="92"/>
      <c r="K789" s="93"/>
      <c r="L789" s="91"/>
      <c r="M789" s="96" t="s">
        <v>3166</v>
      </c>
      <c r="N789" s="95"/>
      <c r="O789" s="22" t="s">
        <v>4642</v>
      </c>
      <c r="P789" s="22">
        <v>1</v>
      </c>
      <c r="Q789" s="72"/>
    </row>
    <row r="790" spans="1:17" ht="30" customHeight="1" x14ac:dyDescent="0.2">
      <c r="A790" s="99">
        <v>2751220019</v>
      </c>
      <c r="B790" s="87" t="s">
        <v>27</v>
      </c>
      <c r="C790" s="88" t="s">
        <v>50</v>
      </c>
      <c r="D790" s="88" t="s">
        <v>3602</v>
      </c>
      <c r="E790" s="88" t="s">
        <v>3600</v>
      </c>
      <c r="F790" s="87" t="s">
        <v>3601</v>
      </c>
      <c r="G790" s="89" t="s">
        <v>154</v>
      </c>
      <c r="H790" s="93"/>
      <c r="I790" s="91"/>
      <c r="J790" s="92"/>
      <c r="K790" s="93" t="s">
        <v>3166</v>
      </c>
      <c r="L790" s="91">
        <v>10</v>
      </c>
      <c r="M790" s="96"/>
      <c r="N790" s="95"/>
      <c r="O790" s="22" t="str">
        <f t="shared" si="113"/>
        <v>泉南郡熊取町</v>
      </c>
      <c r="P790" s="22">
        <f>COUNTIF($O$4:O790,"泉南郡熊取町")</f>
        <v>1</v>
      </c>
      <c r="Q790" s="72"/>
    </row>
    <row r="791" spans="1:17" ht="30" customHeight="1" x14ac:dyDescent="0.2">
      <c r="A791" s="114">
        <v>2751220035</v>
      </c>
      <c r="B791" s="87" t="s">
        <v>267</v>
      </c>
      <c r="C791" s="88" t="s">
        <v>4334</v>
      </c>
      <c r="D791" s="88" t="s">
        <v>1121</v>
      </c>
      <c r="E791" s="88" t="s">
        <v>292</v>
      </c>
      <c r="F791" s="87" t="s">
        <v>268</v>
      </c>
      <c r="G791" s="89" t="s">
        <v>269</v>
      </c>
      <c r="H791" s="93"/>
      <c r="I791" s="91"/>
      <c r="J791" s="92"/>
      <c r="K791" s="93" t="s">
        <v>3166</v>
      </c>
      <c r="L791" s="91">
        <v>10</v>
      </c>
      <c r="M791" s="96"/>
      <c r="N791" s="95"/>
      <c r="O791" s="22" t="str">
        <f t="shared" si="113"/>
        <v>泉南郡熊取町</v>
      </c>
      <c r="P791" s="22">
        <f>COUNTIF($O$4:O791,"泉南郡熊取町")</f>
        <v>2</v>
      </c>
      <c r="Q791" s="72"/>
    </row>
    <row r="792" spans="1:17" ht="30" customHeight="1" x14ac:dyDescent="0.2">
      <c r="A792" s="114">
        <v>2751220076</v>
      </c>
      <c r="B792" s="87" t="s">
        <v>2590</v>
      </c>
      <c r="C792" s="88" t="s">
        <v>581</v>
      </c>
      <c r="D792" s="88" t="s">
        <v>582</v>
      </c>
      <c r="E792" s="88" t="s">
        <v>583</v>
      </c>
      <c r="F792" s="87" t="s">
        <v>580</v>
      </c>
      <c r="G792" s="89" t="s">
        <v>1780</v>
      </c>
      <c r="H792" s="93"/>
      <c r="I792" s="91"/>
      <c r="J792" s="92"/>
      <c r="K792" s="93" t="s">
        <v>3166</v>
      </c>
      <c r="L792" s="91">
        <v>10</v>
      </c>
      <c r="M792" s="96"/>
      <c r="N792" s="95"/>
      <c r="O792" s="22" t="str">
        <f t="shared" si="113"/>
        <v>泉南郡熊取町</v>
      </c>
      <c r="P792" s="22">
        <f>COUNTIF($O$4:O792,"泉南郡熊取町")</f>
        <v>3</v>
      </c>
      <c r="Q792" s="72"/>
    </row>
    <row r="793" spans="1:17" ht="30" customHeight="1" x14ac:dyDescent="0.2">
      <c r="A793" s="114">
        <v>2751220118</v>
      </c>
      <c r="B793" s="87" t="s">
        <v>1109</v>
      </c>
      <c r="C793" s="88" t="s">
        <v>1120</v>
      </c>
      <c r="D793" s="88" t="s">
        <v>1121</v>
      </c>
      <c r="E793" s="88" t="s">
        <v>1122</v>
      </c>
      <c r="F793" s="87" t="s">
        <v>1111</v>
      </c>
      <c r="G793" s="89" t="s">
        <v>1112</v>
      </c>
      <c r="H793" s="93" t="s">
        <v>3166</v>
      </c>
      <c r="I793" s="91">
        <v>10</v>
      </c>
      <c r="J793" s="92"/>
      <c r="K793" s="93" t="s">
        <v>3166</v>
      </c>
      <c r="L793" s="91">
        <v>10</v>
      </c>
      <c r="M793" s="96"/>
      <c r="N793" s="95"/>
      <c r="O793" s="22" t="str">
        <f t="shared" si="113"/>
        <v>泉南郡熊取町</v>
      </c>
      <c r="P793" s="22">
        <f>COUNTIF($O$4:O793,"泉南郡熊取町")</f>
        <v>4</v>
      </c>
      <c r="Q793" s="72"/>
    </row>
    <row r="794" spans="1:17" s="72" customFormat="1" ht="30" customHeight="1" x14ac:dyDescent="0.2">
      <c r="A794" s="114">
        <v>2751220142</v>
      </c>
      <c r="B794" s="87" t="s">
        <v>1751</v>
      </c>
      <c r="C794" s="88" t="s">
        <v>3029</v>
      </c>
      <c r="D794" s="88" t="s">
        <v>3030</v>
      </c>
      <c r="E794" s="88" t="s">
        <v>3039</v>
      </c>
      <c r="F794" s="87" t="s">
        <v>3031</v>
      </c>
      <c r="G794" s="89" t="s">
        <v>1752</v>
      </c>
      <c r="H794" s="93" t="s">
        <v>142</v>
      </c>
      <c r="I794" s="91">
        <v>5</v>
      </c>
      <c r="J794" s="92"/>
      <c r="K794" s="93" t="s">
        <v>1753</v>
      </c>
      <c r="L794" s="91">
        <v>5</v>
      </c>
      <c r="M794" s="96"/>
      <c r="N794" s="95"/>
      <c r="O794" s="22" t="str">
        <f t="shared" si="113"/>
        <v>泉南郡熊取町</v>
      </c>
      <c r="P794" s="22">
        <f>COUNTIF($O$4:O794,"泉南郡熊取町")</f>
        <v>5</v>
      </c>
    </row>
    <row r="795" spans="1:17" s="72" customFormat="1" ht="30" customHeight="1" x14ac:dyDescent="0.2">
      <c r="A795" s="114" t="s">
        <v>4267</v>
      </c>
      <c r="B795" s="87" t="s">
        <v>4265</v>
      </c>
      <c r="C795" s="88" t="s">
        <v>4807</v>
      </c>
      <c r="D795" s="88" t="s">
        <v>4268</v>
      </c>
      <c r="E795" s="88" t="s">
        <v>1119</v>
      </c>
      <c r="F795" s="87" t="s">
        <v>1110</v>
      </c>
      <c r="G795" s="89" t="s">
        <v>4266</v>
      </c>
      <c r="H795" s="93" t="s">
        <v>3166</v>
      </c>
      <c r="I795" s="91">
        <v>10</v>
      </c>
      <c r="J795" s="92"/>
      <c r="K795" s="93" t="s">
        <v>3166</v>
      </c>
      <c r="L795" s="91">
        <v>10</v>
      </c>
      <c r="M795" s="96"/>
      <c r="N795" s="95"/>
      <c r="O795" s="22" t="s">
        <v>3649</v>
      </c>
      <c r="P795" s="22">
        <f>COUNTIF($O$4:O795,"泉南郡熊取町")</f>
        <v>6</v>
      </c>
    </row>
    <row r="796" spans="1:17" s="72" customFormat="1" ht="30" customHeight="1" x14ac:dyDescent="0.2">
      <c r="A796" s="114" t="s">
        <v>3643</v>
      </c>
      <c r="B796" s="87" t="s">
        <v>3644</v>
      </c>
      <c r="C796" s="88" t="s">
        <v>3645</v>
      </c>
      <c r="D796" s="88"/>
      <c r="E796" s="88" t="s">
        <v>3646</v>
      </c>
      <c r="F796" s="87" t="s">
        <v>3647</v>
      </c>
      <c r="G796" s="89" t="s">
        <v>3648</v>
      </c>
      <c r="H796" s="93" t="s">
        <v>3169</v>
      </c>
      <c r="I796" s="91">
        <v>10</v>
      </c>
      <c r="J796" s="92"/>
      <c r="K796" s="93" t="s">
        <v>3169</v>
      </c>
      <c r="L796" s="91">
        <v>10</v>
      </c>
      <c r="M796" s="96" t="s">
        <v>3169</v>
      </c>
      <c r="N796" s="95"/>
      <c r="O796" s="22" t="s">
        <v>3649</v>
      </c>
      <c r="P796" s="22">
        <f>COUNTIF($O$4:O796,"泉南郡熊取町")</f>
        <v>7</v>
      </c>
    </row>
    <row r="797" spans="1:17" s="72" customFormat="1" ht="30" customHeight="1" x14ac:dyDescent="0.2">
      <c r="A797" s="114" t="s">
        <v>3689</v>
      </c>
      <c r="B797" s="87" t="s">
        <v>3690</v>
      </c>
      <c r="C797" s="88" t="s">
        <v>3691</v>
      </c>
      <c r="D797" s="88" t="s">
        <v>3692</v>
      </c>
      <c r="E797" s="88" t="s">
        <v>3039</v>
      </c>
      <c r="F797" s="87" t="s">
        <v>3688</v>
      </c>
      <c r="G797" s="89" t="s">
        <v>3693</v>
      </c>
      <c r="H797" s="93"/>
      <c r="I797" s="91"/>
      <c r="J797" s="92"/>
      <c r="K797" s="93" t="s">
        <v>3169</v>
      </c>
      <c r="L797" s="91">
        <v>10</v>
      </c>
      <c r="M797" s="96" t="s">
        <v>3166</v>
      </c>
      <c r="N797" s="95"/>
      <c r="O797" s="22" t="s">
        <v>3649</v>
      </c>
      <c r="P797" s="22">
        <f>COUNTIF($O$4:O797,"泉南郡熊取町")</f>
        <v>8</v>
      </c>
    </row>
    <row r="798" spans="1:17" s="72" customFormat="1" ht="30" customHeight="1" x14ac:dyDescent="0.2">
      <c r="A798" s="114" t="s">
        <v>4485</v>
      </c>
      <c r="B798" s="87" t="s">
        <v>4486</v>
      </c>
      <c r="C798" s="88" t="s">
        <v>4490</v>
      </c>
      <c r="D798" s="88"/>
      <c r="E798" s="88" t="s">
        <v>4489</v>
      </c>
      <c r="F798" s="87" t="s">
        <v>4488</v>
      </c>
      <c r="G798" s="89" t="s">
        <v>4487</v>
      </c>
      <c r="H798" s="93"/>
      <c r="I798" s="91"/>
      <c r="J798" s="92"/>
      <c r="K798" s="93"/>
      <c r="L798" s="91"/>
      <c r="M798" s="96" t="s">
        <v>3166</v>
      </c>
      <c r="N798" s="95"/>
      <c r="O798" s="22" t="s">
        <v>3649</v>
      </c>
      <c r="P798" s="22">
        <f>COUNTIF($O$4:O798,"泉南郡熊取町")</f>
        <v>9</v>
      </c>
    </row>
    <row r="799" spans="1:17" s="72" customFormat="1" ht="30" customHeight="1" x14ac:dyDescent="0.2">
      <c r="A799" s="114" t="s">
        <v>4510</v>
      </c>
      <c r="B799" s="87" t="s">
        <v>4508</v>
      </c>
      <c r="C799" s="88" t="s">
        <v>4512</v>
      </c>
      <c r="D799" s="88" t="s">
        <v>4513</v>
      </c>
      <c r="E799" s="88" t="s">
        <v>4489</v>
      </c>
      <c r="F799" s="87" t="s">
        <v>4511</v>
      </c>
      <c r="G799" s="89" t="s">
        <v>4509</v>
      </c>
      <c r="H799" s="93" t="s">
        <v>3166</v>
      </c>
      <c r="I799" s="91">
        <v>10</v>
      </c>
      <c r="J799" s="92"/>
      <c r="K799" s="93" t="s">
        <v>3166</v>
      </c>
      <c r="L799" s="91">
        <v>10</v>
      </c>
      <c r="M799" s="96"/>
      <c r="N799" s="95"/>
      <c r="O799" s="22" t="s">
        <v>3649</v>
      </c>
      <c r="P799" s="22">
        <f>COUNTIF($O$4:O799,"泉南郡熊取町")</f>
        <v>10</v>
      </c>
    </row>
    <row r="800" spans="1:17" s="72" customFormat="1" ht="30" customHeight="1" x14ac:dyDescent="0.2">
      <c r="A800" s="114" t="s">
        <v>4583</v>
      </c>
      <c r="B800" s="87" t="s">
        <v>4584</v>
      </c>
      <c r="C800" s="88" t="s">
        <v>4588</v>
      </c>
      <c r="D800" s="88"/>
      <c r="E800" s="88" t="s">
        <v>4587</v>
      </c>
      <c r="F800" s="87" t="s">
        <v>4585</v>
      </c>
      <c r="G800" s="89" t="s">
        <v>4586</v>
      </c>
      <c r="H800" s="93"/>
      <c r="I800" s="91"/>
      <c r="J800" s="92"/>
      <c r="K800" s="93" t="s">
        <v>3166</v>
      </c>
      <c r="L800" s="91">
        <v>10</v>
      </c>
      <c r="M800" s="96"/>
      <c r="N800" s="95"/>
      <c r="O800" s="22" t="s">
        <v>3649</v>
      </c>
      <c r="P800" s="22">
        <f>COUNTIF($O$4:O800,"泉南郡熊取町")</f>
        <v>11</v>
      </c>
    </row>
    <row r="801" spans="1:18" s="72" customFormat="1" ht="30" customHeight="1" x14ac:dyDescent="0.2">
      <c r="A801" s="114">
        <v>2751220233</v>
      </c>
      <c r="B801" s="87" t="s">
        <v>4695</v>
      </c>
      <c r="C801" s="88" t="s">
        <v>4698</v>
      </c>
      <c r="D801" s="88" t="s">
        <v>4699</v>
      </c>
      <c r="E801" s="88" t="s">
        <v>4700</v>
      </c>
      <c r="F801" s="87" t="s">
        <v>4696</v>
      </c>
      <c r="G801" s="89" t="s">
        <v>4697</v>
      </c>
      <c r="H801" s="93" t="s">
        <v>3166</v>
      </c>
      <c r="I801" s="91">
        <v>10</v>
      </c>
      <c r="J801" s="92"/>
      <c r="K801" s="93" t="s">
        <v>3166</v>
      </c>
      <c r="L801" s="91">
        <v>10</v>
      </c>
      <c r="M801" s="96"/>
      <c r="N801" s="95"/>
      <c r="O801" s="22" t="s">
        <v>3649</v>
      </c>
      <c r="P801" s="22">
        <f>COUNTIF($O$4:O801,"泉南郡熊取町")</f>
        <v>12</v>
      </c>
    </row>
    <row r="802" spans="1:18" s="72" customFormat="1" ht="30" customHeight="1" x14ac:dyDescent="0.2">
      <c r="A802" s="114">
        <v>2751220241</v>
      </c>
      <c r="B802" s="87" t="s">
        <v>4783</v>
      </c>
      <c r="C802" s="88" t="s">
        <v>4786</v>
      </c>
      <c r="D802" s="88" t="s">
        <v>4786</v>
      </c>
      <c r="E802" s="88" t="s">
        <v>4787</v>
      </c>
      <c r="F802" s="87" t="s">
        <v>4784</v>
      </c>
      <c r="G802" s="89" t="s">
        <v>4785</v>
      </c>
      <c r="H802" s="93" t="s">
        <v>3166</v>
      </c>
      <c r="I802" s="91">
        <v>10</v>
      </c>
      <c r="J802" s="92"/>
      <c r="K802" s="93" t="s">
        <v>3166</v>
      </c>
      <c r="L802" s="91">
        <v>10</v>
      </c>
      <c r="M802" s="96"/>
      <c r="N802" s="95"/>
      <c r="O802" s="22" t="s">
        <v>3649</v>
      </c>
      <c r="P802" s="22">
        <f>COUNTIF($O$4:O802,"泉南郡熊取町")</f>
        <v>13</v>
      </c>
    </row>
    <row r="803" spans="1:18" s="72" customFormat="1" ht="30" customHeight="1" x14ac:dyDescent="0.2">
      <c r="A803" s="114">
        <v>2751220258</v>
      </c>
      <c r="B803" s="87" t="s">
        <v>4788</v>
      </c>
      <c r="C803" s="88" t="s">
        <v>4790</v>
      </c>
      <c r="D803" s="88"/>
      <c r="E803" s="88" t="s">
        <v>4791</v>
      </c>
      <c r="F803" s="87" t="s">
        <v>4789</v>
      </c>
      <c r="G803" s="89" t="s">
        <v>4785</v>
      </c>
      <c r="H803" s="93"/>
      <c r="I803" s="91"/>
      <c r="J803" s="92"/>
      <c r="K803" s="93" t="s">
        <v>3166</v>
      </c>
      <c r="L803" s="91">
        <v>10</v>
      </c>
      <c r="M803" s="96"/>
      <c r="N803" s="95"/>
      <c r="O803" s="22" t="s">
        <v>3649</v>
      </c>
      <c r="P803" s="22">
        <f>COUNTIF($O$4:O803,"泉南郡熊取町")</f>
        <v>14</v>
      </c>
    </row>
    <row r="804" spans="1:18" ht="30" customHeight="1" x14ac:dyDescent="0.2">
      <c r="A804" s="114">
        <v>2751220043</v>
      </c>
      <c r="B804" s="87" t="s">
        <v>495</v>
      </c>
      <c r="C804" s="88" t="s">
        <v>4684</v>
      </c>
      <c r="D804" s="88" t="s">
        <v>2111</v>
      </c>
      <c r="E804" s="88" t="s">
        <v>503</v>
      </c>
      <c r="F804" s="87" t="s">
        <v>4685</v>
      </c>
      <c r="G804" s="89" t="s">
        <v>264</v>
      </c>
      <c r="H804" s="93" t="s">
        <v>3166</v>
      </c>
      <c r="I804" s="91">
        <v>10</v>
      </c>
      <c r="J804" s="92"/>
      <c r="K804" s="93" t="s">
        <v>3166</v>
      </c>
      <c r="L804" s="91">
        <v>10</v>
      </c>
      <c r="M804" s="96" t="s">
        <v>3166</v>
      </c>
      <c r="N804" s="95"/>
      <c r="O804" s="22" t="str">
        <f>IF(ISERROR(FIND("群",F804))=FALSE,LEFT(F804,FIND("群",F804)),IF(ISERROR(FIND("市",F804))=FALSE,LEFT(F804,FIND("市",F804)),IF(ISERROR(FIND("町",F804))=FALSE,LEFT(F804,FIND("町",F804)),IF(ISERROR(FIND("村",F804))=FALSE,LEFT(F804,FIND("村",F804))))))</f>
        <v>泉南郡田尻町</v>
      </c>
      <c r="P804" s="22">
        <f>COUNTIF($O$4:O804,"泉南郡田尻町")</f>
        <v>1</v>
      </c>
      <c r="Q804" s="72"/>
    </row>
    <row r="805" spans="1:18" s="72" customFormat="1" ht="30" customHeight="1" x14ac:dyDescent="0.2">
      <c r="A805" s="114" t="s">
        <v>4235</v>
      </c>
      <c r="B805" s="87" t="s">
        <v>4232</v>
      </c>
      <c r="C805" s="88" t="s">
        <v>3320</v>
      </c>
      <c r="D805" s="88" t="s">
        <v>3321</v>
      </c>
      <c r="E805" s="88" t="s">
        <v>3319</v>
      </c>
      <c r="F805" s="87" t="s">
        <v>4234</v>
      </c>
      <c r="G805" s="89" t="s">
        <v>4233</v>
      </c>
      <c r="H805" s="93" t="s">
        <v>3166</v>
      </c>
      <c r="I805" s="91">
        <v>10</v>
      </c>
      <c r="J805" s="92"/>
      <c r="K805" s="93" t="s">
        <v>3166</v>
      </c>
      <c r="L805" s="91">
        <v>10</v>
      </c>
      <c r="M805" s="96" t="s">
        <v>3166</v>
      </c>
      <c r="N805" s="95"/>
      <c r="O805" s="22" t="s">
        <v>4231</v>
      </c>
      <c r="P805" s="22">
        <v>1</v>
      </c>
    </row>
    <row r="806" spans="1:18" ht="30" customHeight="1" x14ac:dyDescent="0.2">
      <c r="A806" s="114">
        <v>2755400013</v>
      </c>
      <c r="B806" s="87" t="s">
        <v>513</v>
      </c>
      <c r="C806" s="88" t="s">
        <v>523</v>
      </c>
      <c r="D806" s="88" t="s">
        <v>524</v>
      </c>
      <c r="E806" s="88" t="s">
        <v>525</v>
      </c>
      <c r="F806" s="87" t="s">
        <v>590</v>
      </c>
      <c r="G806" s="89" t="s">
        <v>518</v>
      </c>
      <c r="H806" s="93" t="s">
        <v>3166</v>
      </c>
      <c r="I806" s="91">
        <v>10</v>
      </c>
      <c r="J806" s="92"/>
      <c r="K806" s="93" t="s">
        <v>3166</v>
      </c>
      <c r="L806" s="91">
        <v>10</v>
      </c>
      <c r="M806" s="96"/>
      <c r="N806" s="95"/>
      <c r="O806" s="22" t="str">
        <f t="shared" si="113"/>
        <v>泉北郡忠岡町</v>
      </c>
      <c r="P806" s="22">
        <f>COUNTIF($O$4:O806,"泉北郡忠岡町")</f>
        <v>1</v>
      </c>
      <c r="Q806" s="72"/>
      <c r="R806" s="72"/>
    </row>
    <row r="807" spans="1:18" ht="30" customHeight="1" x14ac:dyDescent="0.2">
      <c r="A807" s="114">
        <v>2755400021</v>
      </c>
      <c r="B807" s="87" t="s">
        <v>1039</v>
      </c>
      <c r="C807" s="88" t="s">
        <v>1040</v>
      </c>
      <c r="D807" s="88" t="s">
        <v>1040</v>
      </c>
      <c r="E807" s="88" t="s">
        <v>1041</v>
      </c>
      <c r="F807" s="87" t="s">
        <v>1046</v>
      </c>
      <c r="G807" s="89" t="s">
        <v>1042</v>
      </c>
      <c r="H807" s="93" t="s">
        <v>3166</v>
      </c>
      <c r="I807" s="91">
        <v>10</v>
      </c>
      <c r="J807" s="92"/>
      <c r="K807" s="93" t="s">
        <v>3166</v>
      </c>
      <c r="L807" s="91">
        <v>10</v>
      </c>
      <c r="M807" s="96"/>
      <c r="N807" s="95"/>
      <c r="O807" s="22" t="str">
        <f t="shared" si="113"/>
        <v>泉北郡忠岡町</v>
      </c>
      <c r="P807" s="22">
        <f>COUNTIF($O$4:O807,"泉北郡忠岡町")</f>
        <v>2</v>
      </c>
      <c r="Q807" s="72"/>
      <c r="R807" s="72"/>
    </row>
    <row r="808" spans="1:18" ht="30" customHeight="1" x14ac:dyDescent="0.2">
      <c r="A808" s="114">
        <v>2755400039</v>
      </c>
      <c r="B808" s="87" t="s">
        <v>1270</v>
      </c>
      <c r="C808" s="88" t="s">
        <v>1271</v>
      </c>
      <c r="D808" s="88" t="s">
        <v>1272</v>
      </c>
      <c r="E808" s="88" t="s">
        <v>525</v>
      </c>
      <c r="F808" s="87" t="s">
        <v>1273</v>
      </c>
      <c r="G808" s="89" t="s">
        <v>1812</v>
      </c>
      <c r="H808" s="93" t="s">
        <v>3166</v>
      </c>
      <c r="I808" s="91">
        <v>10</v>
      </c>
      <c r="J808" s="92"/>
      <c r="K808" s="93" t="s">
        <v>3166</v>
      </c>
      <c r="L808" s="91">
        <v>10</v>
      </c>
      <c r="M808" s="96"/>
      <c r="N808" s="95"/>
      <c r="O808" s="22" t="str">
        <f t="shared" si="113"/>
        <v>泉北郡忠岡町</v>
      </c>
      <c r="P808" s="22">
        <f>COUNTIF($O$4:O808,"泉北郡忠岡町")</f>
        <v>3</v>
      </c>
    </row>
    <row r="809" spans="1:18" ht="30" customHeight="1" x14ac:dyDescent="0.2">
      <c r="A809" s="114">
        <v>2755400047</v>
      </c>
      <c r="B809" s="87" t="s">
        <v>1552</v>
      </c>
      <c r="C809" s="88" t="s">
        <v>1553</v>
      </c>
      <c r="D809" s="88" t="s">
        <v>1553</v>
      </c>
      <c r="E809" s="88" t="s">
        <v>1781</v>
      </c>
      <c r="F809" s="87" t="s">
        <v>1551</v>
      </c>
      <c r="G809" s="89" t="s">
        <v>1042</v>
      </c>
      <c r="H809" s="93" t="s">
        <v>3166</v>
      </c>
      <c r="I809" s="91">
        <v>10</v>
      </c>
      <c r="J809" s="92"/>
      <c r="K809" s="93" t="s">
        <v>3166</v>
      </c>
      <c r="L809" s="91">
        <v>10</v>
      </c>
      <c r="M809" s="96"/>
      <c r="N809" s="95"/>
      <c r="O809" s="22" t="str">
        <f t="shared" si="113"/>
        <v>泉北郡忠岡町</v>
      </c>
      <c r="P809" s="22">
        <f>COUNTIF($O$4:O809,"泉北郡忠岡町")</f>
        <v>4</v>
      </c>
    </row>
    <row r="810" spans="1:18" ht="30" customHeight="1" x14ac:dyDescent="0.2">
      <c r="A810" s="114">
        <v>2755400062</v>
      </c>
      <c r="B810" s="87" t="s">
        <v>1811</v>
      </c>
      <c r="C810" s="88" t="s">
        <v>1842</v>
      </c>
      <c r="D810" s="88" t="s">
        <v>1843</v>
      </c>
      <c r="E810" s="88" t="s">
        <v>1844</v>
      </c>
      <c r="F810" s="87" t="s">
        <v>1845</v>
      </c>
      <c r="G810" s="89" t="s">
        <v>2308</v>
      </c>
      <c r="H810" s="93" t="s">
        <v>3166</v>
      </c>
      <c r="I810" s="91">
        <v>10</v>
      </c>
      <c r="J810" s="92"/>
      <c r="K810" s="93" t="s">
        <v>3166</v>
      </c>
      <c r="L810" s="91">
        <v>10</v>
      </c>
      <c r="M810" s="96"/>
      <c r="N810" s="95"/>
      <c r="O810" s="22" t="str">
        <f t="shared" si="113"/>
        <v>泉北郡忠岡町</v>
      </c>
      <c r="P810" s="22">
        <f>COUNTIF($O$4:O810,"泉北郡忠岡町")</f>
        <v>5</v>
      </c>
    </row>
    <row r="811" spans="1:18" s="72" customFormat="1" ht="30" customHeight="1" x14ac:dyDescent="0.2">
      <c r="A811" s="114" t="s">
        <v>3616</v>
      </c>
      <c r="B811" s="87" t="s">
        <v>3615</v>
      </c>
      <c r="C811" s="88" t="s">
        <v>3617</v>
      </c>
      <c r="D811" s="88" t="s">
        <v>3618</v>
      </c>
      <c r="E811" s="88" t="s">
        <v>1041</v>
      </c>
      <c r="F811" s="87" t="s">
        <v>3619</v>
      </c>
      <c r="G811" s="89" t="s">
        <v>2164</v>
      </c>
      <c r="H811" s="93" t="s">
        <v>3166</v>
      </c>
      <c r="I811" s="91">
        <v>10</v>
      </c>
      <c r="J811" s="92"/>
      <c r="K811" s="93"/>
      <c r="L811" s="91"/>
      <c r="M811" s="96"/>
      <c r="N811" s="95"/>
      <c r="O811" s="22" t="str">
        <f t="shared" si="113"/>
        <v>泉北郡忠岡町</v>
      </c>
      <c r="P811" s="22">
        <v>6</v>
      </c>
    </row>
    <row r="812" spans="1:18" ht="30" customHeight="1" x14ac:dyDescent="0.2">
      <c r="A812" s="114">
        <v>2753520010</v>
      </c>
      <c r="B812" s="87" t="s">
        <v>1417</v>
      </c>
      <c r="C812" s="88" t="s">
        <v>1782</v>
      </c>
      <c r="D812" s="88" t="s">
        <v>1783</v>
      </c>
      <c r="E812" s="88" t="s">
        <v>1784</v>
      </c>
      <c r="F812" s="87" t="s">
        <v>1418</v>
      </c>
      <c r="G812" s="89" t="s">
        <v>1419</v>
      </c>
      <c r="H812" s="93"/>
      <c r="I812" s="91"/>
      <c r="J812" s="92"/>
      <c r="K812" s="93" t="s">
        <v>3166</v>
      </c>
      <c r="L812" s="91">
        <v>10</v>
      </c>
      <c r="M812" s="96"/>
      <c r="N812" s="95" t="s">
        <v>1424</v>
      </c>
      <c r="O812" s="22" t="str">
        <f t="shared" si="113"/>
        <v>南河内郡太子町</v>
      </c>
      <c r="P812" s="22">
        <f>COUNTIF($O$4:O812,"南河内郡太子町")</f>
        <v>1</v>
      </c>
    </row>
    <row r="813" spans="1:18" ht="30" customHeight="1" x14ac:dyDescent="0.2">
      <c r="A813" s="114">
        <v>2753580055</v>
      </c>
      <c r="B813" s="87" t="s">
        <v>2420</v>
      </c>
      <c r="C813" s="88" t="s">
        <v>2625</v>
      </c>
      <c r="D813" s="88" t="s">
        <v>2626</v>
      </c>
      <c r="E813" s="88" t="s">
        <v>2421</v>
      </c>
      <c r="F813" s="87" t="s">
        <v>2422</v>
      </c>
      <c r="G813" s="89" t="s">
        <v>2423</v>
      </c>
      <c r="H813" s="93" t="s">
        <v>3166</v>
      </c>
      <c r="I813" s="91">
        <v>10</v>
      </c>
      <c r="J813" s="92"/>
      <c r="K813" s="93" t="s">
        <v>3166</v>
      </c>
      <c r="L813" s="91">
        <v>10</v>
      </c>
      <c r="M813" s="96"/>
      <c r="N813" s="95"/>
      <c r="O813" s="22" t="str">
        <f t="shared" si="113"/>
        <v>南河内郡太子町</v>
      </c>
      <c r="P813" s="22">
        <f>COUNTIF($O$4:O813,"南河内郡太子町")</f>
        <v>2</v>
      </c>
    </row>
    <row r="814" spans="1:18" s="72" customFormat="1" ht="30" customHeight="1" x14ac:dyDescent="0.2">
      <c r="A814" s="114" t="s">
        <v>4371</v>
      </c>
      <c r="B814" s="87" t="s">
        <v>2567</v>
      </c>
      <c r="C814" s="88" t="s">
        <v>4374</v>
      </c>
      <c r="D814" s="88"/>
      <c r="E814" s="88" t="s">
        <v>4375</v>
      </c>
      <c r="F814" s="87" t="s">
        <v>4372</v>
      </c>
      <c r="G814" s="89" t="s">
        <v>4373</v>
      </c>
      <c r="H814" s="93" t="s">
        <v>142</v>
      </c>
      <c r="I814" s="91">
        <v>5</v>
      </c>
      <c r="J814" s="92"/>
      <c r="K814" s="93" t="s">
        <v>142</v>
      </c>
      <c r="L814" s="91">
        <v>5</v>
      </c>
      <c r="M814" s="96"/>
      <c r="N814" s="95"/>
      <c r="O814" s="22" t="str">
        <f t="shared" si="113"/>
        <v>南河内郡太子町</v>
      </c>
      <c r="P814" s="22">
        <v>3</v>
      </c>
    </row>
    <row r="815" spans="1:18" ht="30" customHeight="1" x14ac:dyDescent="0.2">
      <c r="A815" s="114">
        <v>2753540018</v>
      </c>
      <c r="B815" s="87" t="s">
        <v>597</v>
      </c>
      <c r="C815" s="88" t="s">
        <v>620</v>
      </c>
      <c r="D815" s="88" t="s">
        <v>619</v>
      </c>
      <c r="E815" s="88" t="s">
        <v>621</v>
      </c>
      <c r="F815" s="87" t="s">
        <v>635</v>
      </c>
      <c r="G815" s="89" t="s">
        <v>606</v>
      </c>
      <c r="H815" s="93" t="s">
        <v>3166</v>
      </c>
      <c r="I815" s="91">
        <v>10</v>
      </c>
      <c r="J815" s="92"/>
      <c r="K815" s="93" t="s">
        <v>3166</v>
      </c>
      <c r="L815" s="91">
        <v>10</v>
      </c>
      <c r="M815" s="96"/>
      <c r="N815" s="95"/>
      <c r="O815" s="22" t="str">
        <f t="shared" si="113"/>
        <v>南河内郡河南町</v>
      </c>
      <c r="P815" s="22">
        <f>COUNTIF($O$4:O815,"南河内郡河南町")</f>
        <v>1</v>
      </c>
    </row>
    <row r="816" spans="1:18" ht="30" customHeight="1" x14ac:dyDescent="0.2">
      <c r="A816" s="114">
        <v>2753540034</v>
      </c>
      <c r="B816" s="87" t="s">
        <v>995</v>
      </c>
      <c r="C816" s="88" t="s">
        <v>1010</v>
      </c>
      <c r="D816" s="88" t="s">
        <v>1011</v>
      </c>
      <c r="E816" s="88" t="s">
        <v>1012</v>
      </c>
      <c r="F816" s="87" t="s">
        <v>1013</v>
      </c>
      <c r="G816" s="89" t="s">
        <v>996</v>
      </c>
      <c r="H816" s="93" t="s">
        <v>3166</v>
      </c>
      <c r="I816" s="91">
        <v>10</v>
      </c>
      <c r="J816" s="92"/>
      <c r="K816" s="93" t="s">
        <v>3166</v>
      </c>
      <c r="L816" s="91">
        <v>10</v>
      </c>
      <c r="M816" s="96"/>
      <c r="N816" s="95"/>
      <c r="O816" s="22" t="str">
        <f t="shared" si="113"/>
        <v>南河内郡河南町</v>
      </c>
      <c r="P816" s="22">
        <f>COUNTIF($O$4:O816,"南河内郡河南町")</f>
        <v>2</v>
      </c>
    </row>
    <row r="817" spans="1:16" ht="30" customHeight="1" x14ac:dyDescent="0.2">
      <c r="A817" s="114">
        <v>2753540042</v>
      </c>
      <c r="B817" s="87" t="s">
        <v>1226</v>
      </c>
      <c r="C817" s="88" t="s">
        <v>1228</v>
      </c>
      <c r="D817" s="88" t="s">
        <v>1229</v>
      </c>
      <c r="E817" s="88" t="s">
        <v>1785</v>
      </c>
      <c r="F817" s="87" t="s">
        <v>1230</v>
      </c>
      <c r="G817" s="89" t="s">
        <v>1227</v>
      </c>
      <c r="H817" s="93"/>
      <c r="I817" s="91"/>
      <c r="J817" s="92"/>
      <c r="K817" s="93" t="s">
        <v>3166</v>
      </c>
      <c r="L817" s="91">
        <v>10</v>
      </c>
      <c r="M817" s="96"/>
      <c r="N817" s="95"/>
      <c r="O817" s="22" t="str">
        <f t="shared" si="113"/>
        <v>南河内郡河南町</v>
      </c>
      <c r="P817" s="22">
        <f>COUNTIF($O$4:O817,"南河内郡河南町")</f>
        <v>3</v>
      </c>
    </row>
    <row r="818" spans="1:16" ht="30" customHeight="1" x14ac:dyDescent="0.2">
      <c r="A818" s="114">
        <v>2753580014</v>
      </c>
      <c r="B818" s="87" t="s">
        <v>2692</v>
      </c>
      <c r="C818" s="88" t="s">
        <v>559</v>
      </c>
      <c r="D818" s="88" t="s">
        <v>560</v>
      </c>
      <c r="E818" s="88" t="s">
        <v>561</v>
      </c>
      <c r="F818" s="87" t="s">
        <v>562</v>
      </c>
      <c r="G818" s="89" t="s">
        <v>1303</v>
      </c>
      <c r="H818" s="93" t="s">
        <v>3166</v>
      </c>
      <c r="I818" s="91">
        <v>10</v>
      </c>
      <c r="J818" s="92"/>
      <c r="K818" s="93" t="s">
        <v>3166</v>
      </c>
      <c r="L818" s="91">
        <v>10</v>
      </c>
      <c r="M818" s="96"/>
      <c r="N818" s="95"/>
      <c r="O818" s="22" t="str">
        <f t="shared" si="113"/>
        <v>南河内郡千早赤阪村</v>
      </c>
      <c r="P818" s="22">
        <f>COUNTIF($O$4:O818,"南河内郡千早赤阪村")</f>
        <v>1</v>
      </c>
    </row>
    <row r="819" spans="1:16" ht="30" customHeight="1" x14ac:dyDescent="0.2">
      <c r="A819" s="114">
        <v>2753580022</v>
      </c>
      <c r="B819" s="87" t="s">
        <v>2750</v>
      </c>
      <c r="C819" s="88" t="s">
        <v>1260</v>
      </c>
      <c r="D819" s="88" t="s">
        <v>560</v>
      </c>
      <c r="E819" s="88" t="s">
        <v>561</v>
      </c>
      <c r="F819" s="87" t="s">
        <v>1261</v>
      </c>
      <c r="G819" s="89" t="s">
        <v>1303</v>
      </c>
      <c r="H819" s="93" t="s">
        <v>3166</v>
      </c>
      <c r="I819" s="115">
        <v>10</v>
      </c>
      <c r="J819" s="92"/>
      <c r="K819" s="93" t="s">
        <v>3166</v>
      </c>
      <c r="L819" s="91">
        <v>10</v>
      </c>
      <c r="M819" s="96"/>
      <c r="N819" s="95"/>
      <c r="O819" s="22" t="str">
        <f t="shared" si="113"/>
        <v>南河内郡千早赤阪村</v>
      </c>
      <c r="P819" s="22">
        <f>COUNTIF($O$4:O819,"南河内郡千早赤阪村")</f>
        <v>2</v>
      </c>
    </row>
    <row r="820" spans="1:16" ht="30" customHeight="1" x14ac:dyDescent="0.2">
      <c r="A820" s="116">
        <v>2753580030</v>
      </c>
      <c r="B820" s="117" t="s">
        <v>2064</v>
      </c>
      <c r="C820" s="118" t="s">
        <v>4687</v>
      </c>
      <c r="D820" s="118" t="s">
        <v>2065</v>
      </c>
      <c r="E820" s="118" t="s">
        <v>2066</v>
      </c>
      <c r="F820" s="117" t="s">
        <v>4686</v>
      </c>
      <c r="G820" s="119" t="s">
        <v>2067</v>
      </c>
      <c r="H820" s="120" t="s">
        <v>3166</v>
      </c>
      <c r="I820" s="121">
        <v>10</v>
      </c>
      <c r="J820" s="122"/>
      <c r="K820" s="120" t="s">
        <v>3166</v>
      </c>
      <c r="L820" s="123">
        <v>10</v>
      </c>
      <c r="M820" s="124"/>
      <c r="N820" s="125"/>
      <c r="O820" s="22" t="str">
        <f t="shared" si="113"/>
        <v>南河内郡千早赤阪村</v>
      </c>
      <c r="P820" s="22">
        <f>COUNTIF($O$4:O820,"南河内郡千早赤阪村")</f>
        <v>3</v>
      </c>
    </row>
    <row r="821" spans="1:16" ht="30" customHeight="1" thickBot="1" x14ac:dyDescent="0.25">
      <c r="A821" s="126">
        <v>2753580071</v>
      </c>
      <c r="B821" s="127" t="s">
        <v>2751</v>
      </c>
      <c r="C821" s="128" t="s">
        <v>2646</v>
      </c>
      <c r="D821" s="128" t="s">
        <v>2647</v>
      </c>
      <c r="E821" s="128" t="s">
        <v>2648</v>
      </c>
      <c r="F821" s="127" t="s">
        <v>2639</v>
      </c>
      <c r="G821" s="129" t="s">
        <v>2640</v>
      </c>
      <c r="H821" s="93" t="s">
        <v>3166</v>
      </c>
      <c r="I821" s="91">
        <v>10</v>
      </c>
      <c r="J821" s="92"/>
      <c r="K821" s="93" t="s">
        <v>3166</v>
      </c>
      <c r="L821" s="91">
        <v>10</v>
      </c>
      <c r="M821" s="130"/>
      <c r="N821" s="131"/>
      <c r="O821" s="22" t="str">
        <f t="shared" ref="O821" si="122">IF(ISERROR(FIND("群",F821))=FALSE,LEFT(F821,FIND("群",F821)),IF(ISERROR(FIND("市",F821))=FALSE,LEFT(F821,FIND("市",F821)),IF(ISERROR(FIND("町",F821))=FALSE,LEFT(F821,FIND("町",F821)),IF(ISERROR(FIND("村",F821))=FALSE,LEFT(F821,FIND("村",F821))))))</f>
        <v>南河内郡千早赤阪村</v>
      </c>
      <c r="P821" s="22">
        <f>COUNTIF($O$4:O821,"南河内郡千早赤阪村")</f>
        <v>4</v>
      </c>
    </row>
    <row r="822" spans="1:16" ht="30" customHeight="1" x14ac:dyDescent="0.2">
      <c r="H822" s="132">
        <f>COUNTIF(H4:H821,"&lt;&gt;")</f>
        <v>640</v>
      </c>
      <c r="I822" s="133">
        <f>SUM(I4:I821)</f>
        <v>6236</v>
      </c>
      <c r="J822" s="133">
        <f>COUNTIF(J4:J821,"&lt;&gt;")</f>
        <v>11</v>
      </c>
      <c r="K822" s="132">
        <f>COUNTIF(K4:K821,"&lt;&gt;")</f>
        <v>766</v>
      </c>
      <c r="L822" s="134">
        <f>SUM(L4:L821)</f>
        <v>7420</v>
      </c>
      <c r="M822" s="135">
        <f>COUNTIF(M4:M821,"&lt;&gt;")</f>
        <v>97</v>
      </c>
      <c r="N822" s="136"/>
      <c r="O822" s="24"/>
      <c r="P822" s="24"/>
    </row>
    <row r="823" spans="1:16" ht="30" customHeight="1" x14ac:dyDescent="0.2">
      <c r="O823" s="24"/>
      <c r="P823" s="24"/>
    </row>
    <row r="825" spans="1:16" ht="30" customHeight="1" x14ac:dyDescent="0.2">
      <c r="A825" s="17"/>
      <c r="B825" s="17"/>
      <c r="C825" s="17"/>
    </row>
    <row r="826" spans="1:16" ht="30" customHeight="1" x14ac:dyDescent="0.2">
      <c r="A826" s="17"/>
      <c r="B826" s="17"/>
      <c r="C826" s="17"/>
    </row>
    <row r="827" spans="1:16" ht="30" customHeight="1" x14ac:dyDescent="0.2">
      <c r="A827" s="17"/>
      <c r="B827" s="17"/>
      <c r="C827" s="17"/>
    </row>
    <row r="828" spans="1:16" ht="30" customHeight="1" x14ac:dyDescent="0.2">
      <c r="A828" s="17"/>
      <c r="B828" s="17"/>
      <c r="C828" s="17"/>
    </row>
    <row r="829" spans="1:16" ht="30" customHeight="1" x14ac:dyDescent="0.2">
      <c r="A829" s="17"/>
      <c r="B829" s="17"/>
      <c r="C829" s="17"/>
    </row>
    <row r="830" spans="1:16" ht="30" customHeight="1" x14ac:dyDescent="0.2">
      <c r="A830" s="17"/>
      <c r="B830" s="17"/>
      <c r="C830" s="17"/>
    </row>
    <row r="831" spans="1:16" ht="30" customHeight="1" x14ac:dyDescent="0.2">
      <c r="A831" s="17"/>
      <c r="B831" s="17"/>
      <c r="C831" s="17"/>
    </row>
    <row r="832" spans="1:16" ht="30" customHeight="1" x14ac:dyDescent="0.2">
      <c r="A832" s="17"/>
      <c r="B832" s="17"/>
      <c r="C832" s="17"/>
    </row>
    <row r="833" spans="1:3" ht="30" customHeight="1" x14ac:dyDescent="0.2">
      <c r="A833" s="17"/>
      <c r="B833" s="17"/>
      <c r="C833" s="17"/>
    </row>
    <row r="834" spans="1:3" ht="30" customHeight="1" x14ac:dyDescent="0.2">
      <c r="A834" s="17"/>
      <c r="B834" s="17"/>
      <c r="C834" s="17"/>
    </row>
    <row r="835" spans="1:3" ht="30" customHeight="1" x14ac:dyDescent="0.2">
      <c r="A835" s="17"/>
      <c r="B835" s="17"/>
      <c r="C835" s="17"/>
    </row>
    <row r="836" spans="1:3" ht="30" customHeight="1" x14ac:dyDescent="0.2">
      <c r="A836" s="17"/>
      <c r="B836" s="17"/>
      <c r="C836" s="17"/>
    </row>
    <row r="837" spans="1:3" ht="30" customHeight="1" x14ac:dyDescent="0.2">
      <c r="A837" s="17"/>
      <c r="B837" s="17"/>
      <c r="C837" s="17"/>
    </row>
    <row r="838" spans="1:3" ht="30" customHeight="1" x14ac:dyDescent="0.2">
      <c r="A838" s="17"/>
      <c r="B838" s="17"/>
      <c r="C838" s="17"/>
    </row>
    <row r="839" spans="1:3" ht="30" customHeight="1" x14ac:dyDescent="0.2">
      <c r="A839" s="17"/>
      <c r="B839" s="17"/>
      <c r="C839" s="17"/>
    </row>
    <row r="840" spans="1:3" ht="30" customHeight="1" x14ac:dyDescent="0.2">
      <c r="A840" s="24"/>
      <c r="B840" s="24"/>
      <c r="C840" s="17"/>
    </row>
    <row r="841" spans="1:3" ht="30" customHeight="1" x14ac:dyDescent="0.2">
      <c r="A841" s="24"/>
      <c r="B841" s="24"/>
      <c r="C841" s="17"/>
    </row>
    <row r="842" spans="1:3" ht="30" customHeight="1" x14ac:dyDescent="0.2">
      <c r="A842" s="24"/>
      <c r="B842" s="24"/>
      <c r="C842" s="17"/>
    </row>
    <row r="843" spans="1:3" ht="30" customHeight="1" x14ac:dyDescent="0.2">
      <c r="A843" s="24"/>
      <c r="B843" s="24"/>
      <c r="C843" s="17"/>
    </row>
    <row r="844" spans="1:3" ht="30" customHeight="1" x14ac:dyDescent="0.2">
      <c r="A844" s="24"/>
      <c r="B844" s="24"/>
      <c r="C844" s="17"/>
    </row>
    <row r="845" spans="1:3" ht="30" customHeight="1" x14ac:dyDescent="0.2">
      <c r="A845" s="24"/>
      <c r="B845" s="24"/>
      <c r="C845" s="17"/>
    </row>
    <row r="846" spans="1:3" ht="30" customHeight="1" x14ac:dyDescent="0.2">
      <c r="A846" s="24"/>
      <c r="B846" s="24"/>
      <c r="C846" s="17"/>
    </row>
    <row r="847" spans="1:3" ht="30" customHeight="1" x14ac:dyDescent="0.2">
      <c r="A847" s="24"/>
      <c r="B847" s="24"/>
      <c r="C847" s="17"/>
    </row>
    <row r="848" spans="1:3" ht="30" customHeight="1" x14ac:dyDescent="0.2">
      <c r="A848" s="24"/>
      <c r="B848" s="24"/>
      <c r="C848" s="17"/>
    </row>
    <row r="849" spans="1:14" ht="30" customHeight="1" x14ac:dyDescent="0.2">
      <c r="A849" s="24"/>
      <c r="B849" s="24"/>
      <c r="C849" s="17"/>
      <c r="D849" s="24"/>
      <c r="E849" s="24"/>
      <c r="F849" s="24"/>
      <c r="H849" s="24"/>
      <c r="I849" s="24"/>
      <c r="J849" s="24"/>
      <c r="K849" s="24"/>
      <c r="L849" s="24"/>
      <c r="M849" s="24"/>
      <c r="N849" s="24"/>
    </row>
    <row r="850" spans="1:14" ht="30" customHeight="1" x14ac:dyDescent="0.2">
      <c r="A850" s="24"/>
      <c r="B850" s="24"/>
      <c r="C850" s="17"/>
      <c r="D850" s="24"/>
      <c r="E850" s="24"/>
      <c r="F850" s="24"/>
      <c r="H850" s="24"/>
      <c r="I850" s="24"/>
      <c r="J850" s="24"/>
      <c r="K850" s="24"/>
      <c r="L850" s="24"/>
      <c r="M850" s="24"/>
      <c r="N850" s="24"/>
    </row>
    <row r="851" spans="1:14" ht="30" customHeight="1" x14ac:dyDescent="0.2">
      <c r="A851" s="24"/>
      <c r="B851" s="24"/>
      <c r="C851" s="17"/>
      <c r="D851" s="24"/>
      <c r="E851" s="24"/>
      <c r="F851" s="24"/>
      <c r="H851" s="24"/>
      <c r="I851" s="24"/>
      <c r="J851" s="24"/>
      <c r="K851" s="24"/>
      <c r="L851" s="24"/>
      <c r="M851" s="24"/>
      <c r="N851" s="24"/>
    </row>
    <row r="852" spans="1:14" ht="30" customHeight="1" x14ac:dyDescent="0.2">
      <c r="A852" s="24"/>
      <c r="B852" s="24"/>
      <c r="C852" s="17"/>
      <c r="D852" s="24"/>
      <c r="E852" s="24"/>
      <c r="F852" s="24"/>
      <c r="H852" s="24"/>
      <c r="I852" s="24"/>
      <c r="J852" s="24"/>
      <c r="K852" s="24"/>
      <c r="L852" s="24"/>
      <c r="M852" s="24"/>
      <c r="N852" s="24"/>
    </row>
    <row r="853" spans="1:14" ht="30" customHeight="1" x14ac:dyDescent="0.2">
      <c r="A853" s="24"/>
      <c r="B853" s="24"/>
      <c r="C853" s="17"/>
      <c r="D853" s="24"/>
      <c r="E853" s="24"/>
      <c r="F853" s="24"/>
      <c r="H853" s="24"/>
      <c r="I853" s="24"/>
      <c r="J853" s="24"/>
      <c r="K853" s="24"/>
      <c r="L853" s="24"/>
      <c r="M853" s="24"/>
      <c r="N853" s="24"/>
    </row>
    <row r="854" spans="1:14" ht="30" customHeight="1" x14ac:dyDescent="0.2">
      <c r="A854" s="24"/>
      <c r="B854" s="24"/>
      <c r="C854" s="17"/>
      <c r="D854" s="24"/>
      <c r="E854" s="24"/>
      <c r="F854" s="24"/>
      <c r="H854" s="24"/>
      <c r="I854" s="24"/>
      <c r="J854" s="24"/>
      <c r="K854" s="24"/>
      <c r="L854" s="24"/>
      <c r="M854" s="24"/>
      <c r="N854" s="24"/>
    </row>
    <row r="855" spans="1:14" ht="30" customHeight="1" x14ac:dyDescent="0.2">
      <c r="A855" s="24"/>
      <c r="B855" s="24"/>
      <c r="C855" s="17"/>
      <c r="D855" s="24"/>
      <c r="E855" s="24"/>
      <c r="F855" s="24"/>
      <c r="H855" s="24"/>
      <c r="I855" s="24"/>
      <c r="J855" s="24"/>
      <c r="K855" s="24"/>
      <c r="L855" s="24"/>
      <c r="M855" s="24"/>
      <c r="N855" s="24"/>
    </row>
    <row r="856" spans="1:14" ht="30" customHeight="1" x14ac:dyDescent="0.2">
      <c r="A856" s="24"/>
      <c r="B856" s="24"/>
      <c r="C856" s="17"/>
      <c r="D856" s="24"/>
      <c r="E856" s="24"/>
      <c r="F856" s="24"/>
      <c r="H856" s="24"/>
      <c r="I856" s="24"/>
      <c r="J856" s="24"/>
      <c r="K856" s="24"/>
      <c r="L856" s="24"/>
      <c r="M856" s="24"/>
      <c r="N856" s="24"/>
    </row>
    <row r="857" spans="1:14" ht="30" customHeight="1" x14ac:dyDescent="0.2">
      <c r="A857" s="24"/>
      <c r="B857" s="24"/>
      <c r="C857" s="17"/>
      <c r="D857" s="24"/>
      <c r="E857" s="24"/>
      <c r="F857" s="24"/>
      <c r="H857" s="24"/>
      <c r="I857" s="24"/>
      <c r="J857" s="24"/>
      <c r="K857" s="24"/>
      <c r="L857" s="24"/>
      <c r="M857" s="24"/>
      <c r="N857" s="24"/>
    </row>
    <row r="858" spans="1:14" ht="30" customHeight="1" x14ac:dyDescent="0.2">
      <c r="A858" s="24"/>
      <c r="B858" s="24"/>
      <c r="C858" s="17"/>
      <c r="D858" s="24"/>
      <c r="E858" s="24"/>
      <c r="F858" s="24"/>
      <c r="H858" s="24"/>
      <c r="I858" s="24"/>
      <c r="J858" s="24"/>
      <c r="K858" s="24"/>
      <c r="L858" s="24"/>
      <c r="M858" s="24"/>
      <c r="N858" s="24"/>
    </row>
    <row r="859" spans="1:14" ht="30" customHeight="1" x14ac:dyDescent="0.2">
      <c r="A859" s="24"/>
      <c r="B859" s="24"/>
      <c r="C859" s="17"/>
      <c r="D859" s="24"/>
      <c r="E859" s="24"/>
      <c r="F859" s="24"/>
      <c r="H859" s="24"/>
      <c r="I859" s="24"/>
      <c r="J859" s="24"/>
      <c r="K859" s="24"/>
      <c r="L859" s="24"/>
      <c r="M859" s="24"/>
      <c r="N859" s="24"/>
    </row>
    <row r="860" spans="1:14" ht="30" customHeight="1" x14ac:dyDescent="0.2">
      <c r="A860" s="24"/>
      <c r="B860" s="24"/>
      <c r="C860" s="17"/>
      <c r="D860" s="24"/>
      <c r="E860" s="24"/>
      <c r="F860" s="24"/>
      <c r="H860" s="24"/>
      <c r="I860" s="24"/>
      <c r="J860" s="24"/>
      <c r="K860" s="24"/>
      <c r="L860" s="24"/>
      <c r="M860" s="24"/>
      <c r="N860" s="24"/>
    </row>
    <row r="861" spans="1:14" ht="30" customHeight="1" x14ac:dyDescent="0.2">
      <c r="A861" s="24"/>
      <c r="B861" s="24"/>
      <c r="C861" s="17"/>
      <c r="D861" s="24"/>
      <c r="E861" s="24"/>
      <c r="F861" s="24"/>
      <c r="H861" s="24"/>
      <c r="I861" s="24"/>
      <c r="J861" s="24"/>
      <c r="K861" s="24"/>
      <c r="L861" s="24"/>
      <c r="M861" s="24"/>
      <c r="N861" s="24"/>
    </row>
    <row r="862" spans="1:14" ht="30" customHeight="1" x14ac:dyDescent="0.2">
      <c r="A862" s="24"/>
      <c r="B862" s="24"/>
      <c r="C862" s="17"/>
      <c r="D862" s="24"/>
      <c r="E862" s="24"/>
      <c r="F862" s="24"/>
      <c r="H862" s="24"/>
      <c r="I862" s="24"/>
      <c r="J862" s="24"/>
      <c r="K862" s="24"/>
      <c r="L862" s="24"/>
      <c r="M862" s="24"/>
      <c r="N862" s="24"/>
    </row>
    <row r="863" spans="1:14" ht="30" customHeight="1" x14ac:dyDescent="0.2">
      <c r="A863" s="24"/>
      <c r="B863" s="24"/>
      <c r="C863" s="17"/>
      <c r="D863" s="24"/>
      <c r="E863" s="24"/>
      <c r="F863" s="24"/>
      <c r="H863" s="24"/>
      <c r="I863" s="24"/>
      <c r="J863" s="24"/>
      <c r="K863" s="24"/>
      <c r="L863" s="24"/>
      <c r="M863" s="24"/>
      <c r="N863" s="24"/>
    </row>
    <row r="864" spans="1:14" ht="30" customHeight="1" x14ac:dyDescent="0.2">
      <c r="A864" s="24"/>
      <c r="B864" s="24"/>
      <c r="C864" s="17"/>
      <c r="D864" s="24"/>
      <c r="E864" s="24"/>
      <c r="F864" s="24"/>
      <c r="H864" s="24"/>
      <c r="I864" s="24"/>
      <c r="J864" s="24"/>
      <c r="K864" s="24"/>
      <c r="L864" s="24"/>
      <c r="M864" s="24"/>
      <c r="N864" s="24"/>
    </row>
    <row r="865" spans="1:14" ht="30" customHeight="1" x14ac:dyDescent="0.2">
      <c r="A865" s="24"/>
      <c r="B865" s="24"/>
      <c r="C865" s="17"/>
      <c r="D865" s="24"/>
      <c r="E865" s="24"/>
      <c r="F865" s="24"/>
      <c r="H865" s="24"/>
      <c r="I865" s="24"/>
      <c r="J865" s="24"/>
      <c r="K865" s="24"/>
      <c r="L865" s="24"/>
      <c r="M865" s="24"/>
      <c r="N865" s="24"/>
    </row>
    <row r="866" spans="1:14" ht="30" customHeight="1" x14ac:dyDescent="0.2">
      <c r="A866" s="24"/>
      <c r="B866" s="24"/>
      <c r="C866" s="17"/>
      <c r="D866" s="24"/>
      <c r="E866" s="24"/>
      <c r="F866" s="24"/>
      <c r="H866" s="24"/>
      <c r="I866" s="24"/>
      <c r="J866" s="24"/>
      <c r="K866" s="24"/>
      <c r="L866" s="24"/>
      <c r="M866" s="24"/>
      <c r="N866" s="24"/>
    </row>
    <row r="867" spans="1:14" ht="30" customHeight="1" x14ac:dyDescent="0.2">
      <c r="A867" s="24"/>
      <c r="B867" s="24"/>
      <c r="C867" s="17"/>
      <c r="D867" s="24"/>
      <c r="E867" s="24"/>
      <c r="F867" s="24"/>
      <c r="H867" s="24"/>
      <c r="I867" s="24"/>
      <c r="J867" s="24"/>
      <c r="K867" s="24"/>
      <c r="L867" s="24"/>
      <c r="M867" s="24"/>
      <c r="N867" s="24"/>
    </row>
    <row r="868" spans="1:14" ht="30" customHeight="1" x14ac:dyDescent="0.2">
      <c r="A868" s="24"/>
      <c r="B868" s="24"/>
      <c r="C868" s="17"/>
      <c r="D868" s="24"/>
      <c r="E868" s="24"/>
      <c r="F868" s="24"/>
      <c r="H868" s="24"/>
      <c r="I868" s="24"/>
      <c r="J868" s="24"/>
      <c r="K868" s="24"/>
      <c r="L868" s="24"/>
      <c r="M868" s="24"/>
      <c r="N868" s="24"/>
    </row>
    <row r="869" spans="1:14" ht="30" customHeight="1" x14ac:dyDescent="0.2">
      <c r="A869" s="24"/>
      <c r="B869" s="24"/>
      <c r="C869" s="17"/>
      <c r="D869" s="24"/>
      <c r="E869" s="24"/>
      <c r="F869" s="24"/>
      <c r="H869" s="24"/>
      <c r="I869" s="24"/>
      <c r="J869" s="24"/>
      <c r="K869" s="24"/>
      <c r="L869" s="24"/>
      <c r="M869" s="24"/>
      <c r="N869" s="24"/>
    </row>
    <row r="870" spans="1:14" ht="30" customHeight="1" x14ac:dyDescent="0.2">
      <c r="A870" s="24"/>
      <c r="B870" s="24"/>
      <c r="C870" s="17"/>
      <c r="D870" s="24"/>
      <c r="E870" s="24"/>
      <c r="F870" s="24"/>
      <c r="H870" s="24"/>
      <c r="I870" s="24"/>
      <c r="J870" s="24"/>
      <c r="K870" s="24"/>
      <c r="L870" s="24"/>
      <c r="M870" s="24"/>
      <c r="N870" s="24"/>
    </row>
    <row r="871" spans="1:14" ht="30" customHeight="1" x14ac:dyDescent="0.2">
      <c r="A871" s="24"/>
      <c r="B871" s="24"/>
      <c r="C871" s="17"/>
      <c r="D871" s="24"/>
      <c r="E871" s="24"/>
      <c r="F871" s="24"/>
      <c r="H871" s="24"/>
      <c r="I871" s="24"/>
      <c r="J871" s="24"/>
      <c r="K871" s="24"/>
      <c r="L871" s="24"/>
      <c r="M871" s="24"/>
      <c r="N871" s="24"/>
    </row>
    <row r="872" spans="1:14" ht="30" customHeight="1" x14ac:dyDescent="0.2">
      <c r="A872" s="24"/>
      <c r="B872" s="24"/>
      <c r="C872" s="17"/>
      <c r="D872" s="24"/>
      <c r="E872" s="24"/>
      <c r="F872" s="24"/>
      <c r="H872" s="24"/>
      <c r="I872" s="24"/>
      <c r="J872" s="24"/>
      <c r="K872" s="24"/>
      <c r="L872" s="24"/>
      <c r="M872" s="24"/>
      <c r="N872" s="24"/>
    </row>
    <row r="873" spans="1:14" ht="30" customHeight="1" x14ac:dyDescent="0.2">
      <c r="A873" s="24"/>
      <c r="B873" s="24"/>
      <c r="C873" s="17"/>
      <c r="D873" s="24"/>
      <c r="E873" s="24"/>
      <c r="F873" s="24"/>
      <c r="H873" s="24"/>
      <c r="I873" s="24"/>
      <c r="J873" s="24"/>
      <c r="K873" s="24"/>
      <c r="L873" s="24"/>
      <c r="M873" s="24"/>
      <c r="N873" s="24"/>
    </row>
    <row r="874" spans="1:14" ht="30" customHeight="1" x14ac:dyDescent="0.2">
      <c r="A874" s="24"/>
      <c r="B874" s="24"/>
      <c r="C874" s="17"/>
      <c r="D874" s="24"/>
      <c r="E874" s="24"/>
      <c r="F874" s="24"/>
      <c r="H874" s="24"/>
      <c r="I874" s="24"/>
      <c r="J874" s="24"/>
      <c r="K874" s="24"/>
      <c r="L874" s="24"/>
      <c r="M874" s="24"/>
      <c r="N874" s="24"/>
    </row>
    <row r="875" spans="1:14" ht="30" customHeight="1" x14ac:dyDescent="0.2">
      <c r="A875" s="24"/>
      <c r="B875" s="24"/>
      <c r="C875" s="17"/>
      <c r="D875" s="24"/>
      <c r="E875" s="24"/>
      <c r="F875" s="24"/>
      <c r="H875" s="24"/>
      <c r="I875" s="24"/>
      <c r="J875" s="24"/>
      <c r="K875" s="24"/>
      <c r="L875" s="24"/>
      <c r="M875" s="24"/>
      <c r="N875" s="24"/>
    </row>
    <row r="876" spans="1:14" ht="30" customHeight="1" x14ac:dyDescent="0.2">
      <c r="A876" s="24"/>
      <c r="B876" s="24"/>
      <c r="C876" s="17"/>
      <c r="D876" s="24"/>
      <c r="E876" s="24"/>
      <c r="F876" s="24"/>
      <c r="H876" s="24"/>
      <c r="I876" s="24"/>
      <c r="J876" s="24"/>
      <c r="K876" s="24"/>
      <c r="L876" s="24"/>
      <c r="M876" s="24"/>
      <c r="N876" s="24"/>
    </row>
    <row r="877" spans="1:14" ht="30" customHeight="1" x14ac:dyDescent="0.2">
      <c r="A877" s="24"/>
      <c r="B877" s="24"/>
      <c r="C877" s="17"/>
      <c r="D877" s="24"/>
      <c r="E877" s="24"/>
      <c r="F877" s="24"/>
      <c r="H877" s="24"/>
      <c r="I877" s="24"/>
      <c r="J877" s="24"/>
      <c r="K877" s="24"/>
      <c r="L877" s="24"/>
      <c r="M877" s="24"/>
      <c r="N877" s="24"/>
    </row>
    <row r="878" spans="1:14" ht="30" customHeight="1" x14ac:dyDescent="0.2">
      <c r="A878" s="24"/>
      <c r="B878" s="24"/>
      <c r="C878" s="17"/>
      <c r="D878" s="24"/>
      <c r="E878" s="24"/>
      <c r="F878" s="24"/>
      <c r="H878" s="24"/>
      <c r="I878" s="24"/>
      <c r="J878" s="24"/>
      <c r="K878" s="24"/>
      <c r="L878" s="24"/>
      <c r="M878" s="24"/>
      <c r="N878" s="24"/>
    </row>
    <row r="879" spans="1:14" ht="30" customHeight="1" x14ac:dyDescent="0.2">
      <c r="A879" s="24"/>
      <c r="B879" s="24"/>
      <c r="C879" s="17"/>
      <c r="D879" s="24"/>
      <c r="E879" s="24"/>
      <c r="F879" s="24"/>
      <c r="H879" s="24"/>
      <c r="I879" s="24"/>
      <c r="J879" s="24"/>
      <c r="K879" s="24"/>
      <c r="L879" s="24"/>
      <c r="M879" s="24"/>
      <c r="N879" s="24"/>
    </row>
    <row r="880" spans="1:14" ht="30" customHeight="1" x14ac:dyDescent="0.2">
      <c r="A880" s="24"/>
      <c r="B880" s="24"/>
      <c r="C880" s="17"/>
      <c r="D880" s="24"/>
      <c r="E880" s="24"/>
      <c r="F880" s="24"/>
      <c r="H880" s="24"/>
      <c r="I880" s="24"/>
      <c r="J880" s="24"/>
      <c r="K880" s="24"/>
      <c r="L880" s="24"/>
      <c r="M880" s="24"/>
      <c r="N880" s="24"/>
    </row>
    <row r="881" spans="1:14" ht="30" customHeight="1" x14ac:dyDescent="0.2">
      <c r="A881" s="24"/>
      <c r="B881" s="24"/>
      <c r="C881" s="17"/>
      <c r="D881" s="24"/>
      <c r="E881" s="24"/>
      <c r="F881" s="24"/>
      <c r="H881" s="24"/>
      <c r="I881" s="24"/>
      <c r="J881" s="24"/>
      <c r="K881" s="24"/>
      <c r="L881" s="24"/>
      <c r="M881" s="24"/>
      <c r="N881" s="24"/>
    </row>
    <row r="882" spans="1:14" ht="30" customHeight="1" x14ac:dyDescent="0.2">
      <c r="A882" s="24"/>
      <c r="B882" s="24"/>
      <c r="C882" s="17"/>
      <c r="D882" s="24"/>
      <c r="E882" s="24"/>
      <c r="F882" s="24"/>
      <c r="H882" s="24"/>
      <c r="I882" s="24"/>
      <c r="J882" s="24"/>
      <c r="K882" s="24"/>
      <c r="L882" s="24"/>
      <c r="M882" s="24"/>
      <c r="N882" s="24"/>
    </row>
    <row r="883" spans="1:14" ht="30" customHeight="1" x14ac:dyDescent="0.2">
      <c r="A883" s="24"/>
      <c r="B883" s="24"/>
      <c r="C883" s="17"/>
      <c r="D883" s="24"/>
      <c r="E883" s="24"/>
      <c r="F883" s="24"/>
      <c r="H883" s="24"/>
      <c r="I883" s="24"/>
      <c r="J883" s="24"/>
      <c r="K883" s="24"/>
      <c r="L883" s="24"/>
      <c r="M883" s="24"/>
      <c r="N883" s="24"/>
    </row>
    <row r="884" spans="1:14" ht="30" customHeight="1" x14ac:dyDescent="0.2">
      <c r="A884" s="24"/>
      <c r="B884" s="24"/>
      <c r="C884" s="17"/>
      <c r="D884" s="24"/>
      <c r="E884" s="24"/>
      <c r="F884" s="24"/>
      <c r="H884" s="24"/>
      <c r="I884" s="24"/>
      <c r="J884" s="24"/>
      <c r="K884" s="24"/>
      <c r="L884" s="24"/>
      <c r="M884" s="24"/>
      <c r="N884" s="24"/>
    </row>
    <row r="885" spans="1:14" ht="30" customHeight="1" x14ac:dyDescent="0.2">
      <c r="A885" s="24"/>
      <c r="B885" s="24"/>
      <c r="C885" s="17"/>
      <c r="D885" s="24"/>
      <c r="E885" s="24"/>
      <c r="F885" s="24"/>
      <c r="H885" s="24"/>
      <c r="I885" s="24"/>
      <c r="J885" s="24"/>
      <c r="K885" s="24"/>
      <c r="L885" s="24"/>
      <c r="M885" s="24"/>
      <c r="N885" s="24"/>
    </row>
    <row r="886" spans="1:14" ht="30" customHeight="1" x14ac:dyDescent="0.2">
      <c r="A886" s="24"/>
      <c r="B886" s="24"/>
      <c r="C886" s="17"/>
      <c r="D886" s="24"/>
      <c r="E886" s="24"/>
      <c r="F886" s="24"/>
      <c r="H886" s="24"/>
      <c r="I886" s="24"/>
      <c r="J886" s="24"/>
      <c r="K886" s="24"/>
      <c r="L886" s="24"/>
      <c r="M886" s="24"/>
      <c r="N886" s="24"/>
    </row>
    <row r="887" spans="1:14" ht="30" customHeight="1" x14ac:dyDescent="0.2">
      <c r="A887" s="24"/>
      <c r="B887" s="24"/>
      <c r="C887" s="17"/>
      <c r="D887" s="24"/>
      <c r="E887" s="24"/>
      <c r="F887" s="24"/>
      <c r="H887" s="24"/>
      <c r="I887" s="24"/>
      <c r="J887" s="24"/>
      <c r="K887" s="24"/>
      <c r="L887" s="24"/>
      <c r="M887" s="24"/>
      <c r="N887" s="24"/>
    </row>
    <row r="888" spans="1:14" ht="30" customHeight="1" x14ac:dyDescent="0.2">
      <c r="A888" s="24"/>
      <c r="B888" s="24"/>
      <c r="C888" s="17"/>
      <c r="D888" s="24"/>
      <c r="E888" s="24"/>
      <c r="F888" s="24"/>
      <c r="H888" s="24"/>
      <c r="I888" s="24"/>
      <c r="J888" s="24"/>
      <c r="K888" s="24"/>
      <c r="L888" s="24"/>
      <c r="M888" s="24"/>
      <c r="N888" s="24"/>
    </row>
    <row r="889" spans="1:14" ht="30" customHeight="1" x14ac:dyDescent="0.2">
      <c r="A889" s="24"/>
      <c r="B889" s="24"/>
      <c r="C889" s="17"/>
      <c r="D889" s="24"/>
      <c r="E889" s="24"/>
      <c r="F889" s="24"/>
      <c r="H889" s="24"/>
      <c r="I889" s="24"/>
      <c r="J889" s="24"/>
      <c r="K889" s="24"/>
      <c r="L889" s="24"/>
      <c r="M889" s="24"/>
      <c r="N889" s="24"/>
    </row>
    <row r="890" spans="1:14" ht="30" customHeight="1" x14ac:dyDescent="0.2">
      <c r="A890" s="24"/>
      <c r="B890" s="24"/>
      <c r="C890" s="17"/>
      <c r="D890" s="24"/>
      <c r="E890" s="24"/>
      <c r="F890" s="24"/>
      <c r="H890" s="24"/>
      <c r="I890" s="24"/>
      <c r="J890" s="24"/>
      <c r="K890" s="24"/>
      <c r="L890" s="24"/>
      <c r="M890" s="24"/>
      <c r="N890" s="24"/>
    </row>
    <row r="891" spans="1:14" ht="30" customHeight="1" x14ac:dyDescent="0.2">
      <c r="A891" s="24"/>
      <c r="B891" s="24"/>
      <c r="C891" s="17"/>
      <c r="D891" s="24"/>
      <c r="E891" s="24"/>
      <c r="F891" s="24"/>
      <c r="H891" s="24"/>
      <c r="I891" s="24"/>
      <c r="J891" s="24"/>
      <c r="K891" s="24"/>
      <c r="L891" s="24"/>
      <c r="M891" s="24"/>
      <c r="N891" s="24"/>
    </row>
    <row r="892" spans="1:14" ht="30" customHeight="1" x14ac:dyDescent="0.2">
      <c r="A892" s="24"/>
      <c r="B892" s="24"/>
      <c r="C892" s="17"/>
      <c r="D892" s="24"/>
      <c r="E892" s="24"/>
      <c r="F892" s="24"/>
      <c r="H892" s="24"/>
      <c r="I892" s="24"/>
      <c r="J892" s="24"/>
      <c r="K892" s="24"/>
      <c r="L892" s="24"/>
      <c r="M892" s="24"/>
      <c r="N892" s="24"/>
    </row>
    <row r="893" spans="1:14" ht="30" customHeight="1" x14ac:dyDescent="0.2">
      <c r="A893" s="24"/>
      <c r="B893" s="24"/>
      <c r="C893" s="17"/>
      <c r="D893" s="24"/>
      <c r="E893" s="24"/>
      <c r="F893" s="24"/>
      <c r="H893" s="24"/>
      <c r="I893" s="24"/>
      <c r="J893" s="24"/>
      <c r="K893" s="24"/>
      <c r="L893" s="24"/>
      <c r="M893" s="24"/>
      <c r="N893" s="24"/>
    </row>
    <row r="894" spans="1:14" ht="30" customHeight="1" x14ac:dyDescent="0.2">
      <c r="A894" s="24"/>
      <c r="B894" s="24"/>
      <c r="C894" s="17"/>
      <c r="D894" s="24"/>
      <c r="E894" s="24"/>
      <c r="F894" s="24"/>
      <c r="H894" s="24"/>
      <c r="I894" s="24"/>
      <c r="J894" s="24"/>
      <c r="K894" s="24"/>
      <c r="L894" s="24"/>
      <c r="M894" s="24"/>
      <c r="N894" s="24"/>
    </row>
    <row r="895" spans="1:14" ht="30" customHeight="1" x14ac:dyDescent="0.2">
      <c r="A895" s="24"/>
      <c r="B895" s="24"/>
      <c r="C895" s="17"/>
      <c r="D895" s="24"/>
      <c r="E895" s="24"/>
      <c r="F895" s="24"/>
      <c r="H895" s="24"/>
      <c r="I895" s="24"/>
      <c r="J895" s="24"/>
      <c r="K895" s="24"/>
      <c r="L895" s="24"/>
      <c r="M895" s="24"/>
      <c r="N895" s="24"/>
    </row>
    <row r="896" spans="1:14" ht="30" customHeight="1" x14ac:dyDescent="0.2">
      <c r="A896" s="24"/>
      <c r="B896" s="24"/>
      <c r="C896" s="17"/>
      <c r="D896" s="24"/>
      <c r="E896" s="24"/>
      <c r="F896" s="24"/>
      <c r="H896" s="24"/>
      <c r="I896" s="24"/>
      <c r="J896" s="24"/>
      <c r="K896" s="24"/>
      <c r="L896" s="24"/>
      <c r="M896" s="24"/>
      <c r="N896" s="24"/>
    </row>
    <row r="897" spans="1:14" ht="30" customHeight="1" x14ac:dyDescent="0.2">
      <c r="A897" s="24"/>
      <c r="B897" s="24"/>
      <c r="C897" s="17"/>
      <c r="D897" s="24"/>
      <c r="E897" s="24"/>
      <c r="F897" s="24"/>
      <c r="H897" s="24"/>
      <c r="I897" s="24"/>
      <c r="J897" s="24"/>
      <c r="K897" s="24"/>
      <c r="L897" s="24"/>
      <c r="M897" s="24"/>
      <c r="N897" s="24"/>
    </row>
    <row r="898" spans="1:14" ht="30" customHeight="1" x14ac:dyDescent="0.2">
      <c r="A898" s="24"/>
      <c r="B898" s="24"/>
      <c r="C898" s="17"/>
      <c r="D898" s="24"/>
      <c r="E898" s="24"/>
      <c r="F898" s="24"/>
      <c r="H898" s="24"/>
      <c r="I898" s="24"/>
      <c r="J898" s="24"/>
      <c r="K898" s="24"/>
      <c r="L898" s="24"/>
      <c r="M898" s="24"/>
      <c r="N898" s="24"/>
    </row>
    <row r="899" spans="1:14" ht="30" customHeight="1" x14ac:dyDescent="0.2">
      <c r="A899" s="24"/>
      <c r="B899" s="24"/>
      <c r="C899" s="17"/>
      <c r="D899" s="24"/>
      <c r="E899" s="24"/>
      <c r="F899" s="24"/>
      <c r="H899" s="24"/>
      <c r="I899" s="24"/>
      <c r="J899" s="24"/>
      <c r="K899" s="24"/>
      <c r="L899" s="24"/>
      <c r="M899" s="24"/>
      <c r="N899" s="24"/>
    </row>
    <row r="900" spans="1:14" ht="30" customHeight="1" x14ac:dyDescent="0.2">
      <c r="A900" s="24"/>
      <c r="B900" s="24"/>
      <c r="C900" s="17"/>
      <c r="D900" s="24"/>
      <c r="E900" s="24"/>
      <c r="F900" s="24"/>
      <c r="H900" s="24"/>
      <c r="I900" s="24"/>
      <c r="J900" s="24"/>
      <c r="K900" s="24"/>
      <c r="L900" s="24"/>
      <c r="M900" s="24"/>
      <c r="N900" s="24"/>
    </row>
    <row r="901" spans="1:14" ht="30" customHeight="1" x14ac:dyDescent="0.2">
      <c r="A901" s="24"/>
      <c r="B901" s="24"/>
      <c r="C901" s="17"/>
      <c r="D901" s="24"/>
      <c r="E901" s="24"/>
      <c r="F901" s="24"/>
      <c r="H901" s="24"/>
      <c r="I901" s="24"/>
      <c r="J901" s="24"/>
      <c r="K901" s="24"/>
      <c r="L901" s="24"/>
      <c r="M901" s="24"/>
      <c r="N901" s="24"/>
    </row>
    <row r="902" spans="1:14" ht="30" customHeight="1" x14ac:dyDescent="0.2">
      <c r="A902" s="24"/>
      <c r="B902" s="24"/>
      <c r="C902" s="17"/>
      <c r="D902" s="24"/>
      <c r="E902" s="24"/>
      <c r="F902" s="24"/>
      <c r="H902" s="24"/>
      <c r="I902" s="24"/>
      <c r="J902" s="24"/>
      <c r="K902" s="24"/>
      <c r="L902" s="24"/>
      <c r="M902" s="24"/>
      <c r="N902" s="24"/>
    </row>
    <row r="903" spans="1:14" ht="30" customHeight="1" x14ac:dyDescent="0.2">
      <c r="A903" s="24"/>
      <c r="B903" s="24"/>
      <c r="C903" s="17"/>
      <c r="D903" s="24"/>
      <c r="E903" s="24"/>
      <c r="F903" s="24"/>
      <c r="H903" s="24"/>
      <c r="I903" s="24"/>
      <c r="J903" s="24"/>
      <c r="K903" s="24"/>
      <c r="L903" s="24"/>
      <c r="M903" s="24"/>
      <c r="N903" s="24"/>
    </row>
    <row r="904" spans="1:14" ht="30" customHeight="1" x14ac:dyDescent="0.2">
      <c r="A904" s="24"/>
      <c r="B904" s="24"/>
      <c r="C904" s="17"/>
      <c r="D904" s="24"/>
      <c r="E904" s="24"/>
      <c r="F904" s="24"/>
      <c r="H904" s="24"/>
      <c r="I904" s="24"/>
      <c r="J904" s="24"/>
      <c r="K904" s="24"/>
      <c r="L904" s="24"/>
      <c r="M904" s="24"/>
      <c r="N904" s="24"/>
    </row>
    <row r="905" spans="1:14" ht="30" customHeight="1" x14ac:dyDescent="0.2">
      <c r="A905" s="24"/>
      <c r="B905" s="24"/>
      <c r="C905" s="17"/>
      <c r="D905" s="24"/>
      <c r="E905" s="24"/>
      <c r="F905" s="24"/>
      <c r="H905" s="24"/>
      <c r="I905" s="24"/>
      <c r="J905" s="24"/>
      <c r="K905" s="24"/>
      <c r="L905" s="24"/>
      <c r="M905" s="24"/>
      <c r="N905" s="24"/>
    </row>
    <row r="906" spans="1:14" ht="30" customHeight="1" x14ac:dyDescent="0.2">
      <c r="A906" s="24"/>
      <c r="B906" s="24"/>
      <c r="C906" s="17"/>
      <c r="D906" s="24"/>
      <c r="E906" s="24"/>
      <c r="F906" s="24"/>
      <c r="H906" s="24"/>
      <c r="I906" s="24"/>
      <c r="J906" s="24"/>
      <c r="K906" s="24"/>
      <c r="L906" s="24"/>
      <c r="M906" s="24"/>
      <c r="N906" s="24"/>
    </row>
    <row r="907" spans="1:14" ht="30" customHeight="1" x14ac:dyDescent="0.2">
      <c r="A907" s="24"/>
      <c r="B907" s="24"/>
      <c r="C907" s="17"/>
      <c r="D907" s="24"/>
      <c r="E907" s="24"/>
      <c r="F907" s="24"/>
      <c r="H907" s="24"/>
      <c r="I907" s="24"/>
      <c r="J907" s="24"/>
      <c r="K907" s="24"/>
      <c r="L907" s="24"/>
      <c r="M907" s="24"/>
      <c r="N907" s="24"/>
    </row>
    <row r="908" spans="1:14" ht="30" customHeight="1" x14ac:dyDescent="0.2">
      <c r="A908" s="24"/>
      <c r="B908" s="24"/>
      <c r="C908" s="17"/>
      <c r="D908" s="24"/>
      <c r="E908" s="24"/>
      <c r="F908" s="24"/>
      <c r="H908" s="24"/>
      <c r="I908" s="24"/>
      <c r="J908" s="24"/>
      <c r="K908" s="24"/>
      <c r="L908" s="24"/>
      <c r="M908" s="24"/>
      <c r="N908" s="24"/>
    </row>
    <row r="909" spans="1:14" ht="30" customHeight="1" x14ac:dyDescent="0.2">
      <c r="A909" s="24"/>
      <c r="B909" s="24"/>
      <c r="C909" s="17"/>
      <c r="D909" s="24"/>
      <c r="E909" s="24"/>
      <c r="F909" s="24"/>
      <c r="H909" s="24"/>
      <c r="I909" s="24"/>
      <c r="J909" s="24"/>
      <c r="K909" s="24"/>
      <c r="L909" s="24"/>
      <c r="M909" s="24"/>
      <c r="N909" s="24"/>
    </row>
    <row r="910" spans="1:14" ht="30" customHeight="1" x14ac:dyDescent="0.2">
      <c r="A910" s="24"/>
      <c r="B910" s="24"/>
      <c r="C910" s="17"/>
      <c r="D910" s="24"/>
      <c r="E910" s="24"/>
      <c r="F910" s="24"/>
      <c r="H910" s="24"/>
      <c r="I910" s="24"/>
      <c r="J910" s="24"/>
      <c r="K910" s="24"/>
      <c r="L910" s="24"/>
      <c r="M910" s="24"/>
      <c r="N910" s="24"/>
    </row>
    <row r="911" spans="1:14" ht="30" customHeight="1" x14ac:dyDescent="0.2">
      <c r="A911" s="24"/>
      <c r="B911" s="24"/>
      <c r="C911" s="17"/>
      <c r="D911" s="24"/>
      <c r="E911" s="24"/>
      <c r="F911" s="24"/>
      <c r="H911" s="24"/>
      <c r="I911" s="24"/>
      <c r="J911" s="24"/>
      <c r="K911" s="24"/>
      <c r="L911" s="24"/>
      <c r="M911" s="24"/>
      <c r="N911" s="24"/>
    </row>
    <row r="912" spans="1:14" ht="30" customHeight="1" x14ac:dyDescent="0.2">
      <c r="A912" s="24"/>
      <c r="B912" s="24"/>
      <c r="C912" s="17"/>
      <c r="D912" s="24"/>
      <c r="E912" s="24"/>
      <c r="F912" s="24"/>
      <c r="H912" s="24"/>
      <c r="I912" s="24"/>
      <c r="J912" s="24"/>
      <c r="K912" s="24"/>
      <c r="L912" s="24"/>
      <c r="M912" s="24"/>
      <c r="N912" s="24"/>
    </row>
    <row r="913" spans="1:14" ht="30" customHeight="1" x14ac:dyDescent="0.2">
      <c r="A913" s="24"/>
      <c r="B913" s="24"/>
      <c r="C913" s="17"/>
      <c r="D913" s="24"/>
      <c r="E913" s="24"/>
      <c r="F913" s="24"/>
      <c r="H913" s="24"/>
      <c r="I913" s="24"/>
      <c r="J913" s="24"/>
      <c r="K913" s="24"/>
      <c r="L913" s="24"/>
      <c r="M913" s="24"/>
      <c r="N913" s="24"/>
    </row>
    <row r="914" spans="1:14" ht="30" customHeight="1" x14ac:dyDescent="0.2">
      <c r="A914" s="24"/>
      <c r="B914" s="24"/>
      <c r="C914" s="17"/>
      <c r="D914" s="24"/>
      <c r="E914" s="24"/>
      <c r="F914" s="24"/>
      <c r="H914" s="24"/>
      <c r="I914" s="24"/>
      <c r="J914" s="24"/>
      <c r="K914" s="24"/>
      <c r="L914" s="24"/>
      <c r="M914" s="24"/>
      <c r="N914" s="24"/>
    </row>
    <row r="915" spans="1:14" ht="30" customHeight="1" x14ac:dyDescent="0.2">
      <c r="A915" s="24"/>
      <c r="B915" s="24"/>
      <c r="C915" s="17"/>
      <c r="D915" s="24"/>
      <c r="E915" s="24"/>
      <c r="F915" s="24"/>
      <c r="H915" s="24"/>
      <c r="I915" s="24"/>
      <c r="J915" s="24"/>
      <c r="K915" s="24"/>
      <c r="L915" s="24"/>
      <c r="M915" s="24"/>
      <c r="N915" s="24"/>
    </row>
    <row r="916" spans="1:14" ht="30" customHeight="1" x14ac:dyDescent="0.2">
      <c r="A916" s="24"/>
      <c r="B916" s="24"/>
      <c r="C916" s="17"/>
      <c r="D916" s="24"/>
      <c r="E916" s="24"/>
      <c r="F916" s="24"/>
      <c r="H916" s="24"/>
      <c r="I916" s="24"/>
      <c r="J916" s="24"/>
      <c r="K916" s="24"/>
      <c r="L916" s="24"/>
      <c r="M916" s="24"/>
      <c r="N916" s="24"/>
    </row>
    <row r="917" spans="1:14" ht="30" customHeight="1" x14ac:dyDescent="0.2">
      <c r="A917" s="24"/>
      <c r="B917" s="24"/>
      <c r="C917" s="17"/>
      <c r="D917" s="24"/>
      <c r="E917" s="24"/>
      <c r="F917" s="24"/>
      <c r="H917" s="24"/>
      <c r="I917" s="24"/>
      <c r="J917" s="24"/>
      <c r="K917" s="24"/>
      <c r="L917" s="24"/>
      <c r="M917" s="24"/>
      <c r="N917" s="24"/>
    </row>
    <row r="918" spans="1:14" ht="30" customHeight="1" x14ac:dyDescent="0.2">
      <c r="A918" s="24"/>
      <c r="B918" s="24"/>
      <c r="C918" s="17"/>
      <c r="D918" s="24"/>
      <c r="E918" s="24"/>
      <c r="F918" s="24"/>
      <c r="H918" s="24"/>
      <c r="I918" s="24"/>
      <c r="J918" s="24"/>
      <c r="K918" s="24"/>
      <c r="L918" s="24"/>
      <c r="M918" s="24"/>
      <c r="N918" s="24"/>
    </row>
    <row r="919" spans="1:14" ht="30" customHeight="1" x14ac:dyDescent="0.2">
      <c r="A919" s="24"/>
      <c r="B919" s="24"/>
      <c r="C919" s="17"/>
      <c r="D919" s="24"/>
      <c r="E919" s="24"/>
      <c r="F919" s="24"/>
      <c r="H919" s="24"/>
      <c r="I919" s="24"/>
      <c r="J919" s="24"/>
      <c r="K919" s="24"/>
      <c r="L919" s="24"/>
      <c r="M919" s="24"/>
      <c r="N919" s="24"/>
    </row>
    <row r="920" spans="1:14" ht="30" customHeight="1" x14ac:dyDescent="0.2">
      <c r="A920" s="24"/>
      <c r="B920" s="24"/>
      <c r="C920" s="17"/>
      <c r="D920" s="24"/>
      <c r="E920" s="24"/>
      <c r="F920" s="24"/>
      <c r="H920" s="24"/>
      <c r="I920" s="24"/>
      <c r="J920" s="24"/>
      <c r="K920" s="24"/>
      <c r="L920" s="24"/>
      <c r="M920" s="24"/>
      <c r="N920" s="24"/>
    </row>
    <row r="921" spans="1:14" ht="30" customHeight="1" x14ac:dyDescent="0.2">
      <c r="A921" s="24"/>
      <c r="B921" s="24"/>
      <c r="C921" s="17"/>
      <c r="D921" s="24"/>
      <c r="E921" s="24"/>
      <c r="F921" s="24"/>
      <c r="H921" s="24"/>
      <c r="I921" s="24"/>
      <c r="J921" s="24"/>
      <c r="K921" s="24"/>
      <c r="L921" s="24"/>
      <c r="M921" s="24"/>
      <c r="N921" s="24"/>
    </row>
    <row r="922" spans="1:14" ht="30" customHeight="1" x14ac:dyDescent="0.2">
      <c r="A922" s="24"/>
      <c r="B922" s="24"/>
      <c r="C922" s="17"/>
      <c r="D922" s="24"/>
      <c r="E922" s="24"/>
      <c r="F922" s="24"/>
      <c r="H922" s="24"/>
      <c r="I922" s="24"/>
      <c r="J922" s="24"/>
      <c r="K922" s="24"/>
      <c r="L922" s="24"/>
      <c r="M922" s="24"/>
      <c r="N922" s="24"/>
    </row>
    <row r="923" spans="1:14" ht="30" customHeight="1" x14ac:dyDescent="0.2">
      <c r="A923" s="24"/>
      <c r="B923" s="24"/>
      <c r="C923" s="17"/>
      <c r="D923" s="24"/>
      <c r="E923" s="24"/>
      <c r="F923" s="24"/>
      <c r="H923" s="24"/>
      <c r="I923" s="24"/>
      <c r="J923" s="24"/>
      <c r="K923" s="24"/>
      <c r="L923" s="24"/>
      <c r="M923" s="24"/>
      <c r="N923" s="24"/>
    </row>
    <row r="924" spans="1:14" ht="30" customHeight="1" x14ac:dyDescent="0.2">
      <c r="A924" s="24"/>
      <c r="B924" s="24"/>
      <c r="C924" s="17"/>
      <c r="D924" s="24"/>
      <c r="E924" s="24"/>
      <c r="F924" s="24"/>
      <c r="H924" s="24"/>
      <c r="I924" s="24"/>
      <c r="J924" s="24"/>
      <c r="K924" s="24"/>
      <c r="L924" s="24"/>
      <c r="M924" s="24"/>
      <c r="N924" s="24"/>
    </row>
    <row r="925" spans="1:14" ht="30" customHeight="1" x14ac:dyDescent="0.2">
      <c r="A925" s="24"/>
      <c r="B925" s="24"/>
      <c r="C925" s="17"/>
      <c r="D925" s="24"/>
      <c r="E925" s="24"/>
      <c r="F925" s="24"/>
      <c r="H925" s="24"/>
      <c r="I925" s="24"/>
      <c r="J925" s="24"/>
      <c r="K925" s="24"/>
      <c r="L925" s="24"/>
      <c r="M925" s="24"/>
      <c r="N925" s="24"/>
    </row>
    <row r="926" spans="1:14" ht="30" customHeight="1" x14ac:dyDescent="0.2">
      <c r="A926" s="24"/>
      <c r="B926" s="24"/>
      <c r="C926" s="17"/>
      <c r="D926" s="24"/>
      <c r="E926" s="24"/>
      <c r="F926" s="24"/>
      <c r="H926" s="24"/>
      <c r="I926" s="24"/>
      <c r="J926" s="24"/>
      <c r="K926" s="24"/>
      <c r="L926" s="24"/>
      <c r="M926" s="24"/>
      <c r="N926" s="24"/>
    </row>
    <row r="927" spans="1:14" ht="30" customHeight="1" x14ac:dyDescent="0.2">
      <c r="A927" s="24"/>
      <c r="B927" s="24"/>
      <c r="C927" s="17"/>
      <c r="D927" s="24"/>
      <c r="E927" s="24"/>
      <c r="F927" s="24"/>
      <c r="H927" s="24"/>
      <c r="I927" s="24"/>
      <c r="J927" s="24"/>
      <c r="K927" s="24"/>
      <c r="L927" s="24"/>
      <c r="M927" s="24"/>
      <c r="N927" s="24"/>
    </row>
    <row r="928" spans="1:14" ht="30" customHeight="1" x14ac:dyDescent="0.2">
      <c r="A928" s="24"/>
      <c r="B928" s="24"/>
      <c r="C928" s="17"/>
      <c r="D928" s="24"/>
      <c r="E928" s="24"/>
      <c r="F928" s="24"/>
      <c r="H928" s="24"/>
      <c r="I928" s="24"/>
      <c r="J928" s="24"/>
      <c r="K928" s="24"/>
      <c r="L928" s="24"/>
      <c r="M928" s="24"/>
      <c r="N928" s="24"/>
    </row>
  </sheetData>
  <autoFilter ref="A3:P822" xr:uid="{00000000-0009-0000-0000-00001E000000}"/>
  <mergeCells count="1">
    <mergeCell ref="H2:N2"/>
  </mergeCells>
  <phoneticPr fontId="2"/>
  <hyperlinks>
    <hyperlink ref="N1" location="市町村一覧!A1" display="市町村一覧に戻る" xr:uid="{00000000-0004-0000-1E00-000000000000}"/>
  </hyperlinks>
  <pageMargins left="0.25" right="0.25" top="0.75" bottom="0.75" header="0.3" footer="0.3"/>
  <pageSetup paperSize="9" scale="2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31</vt:i4>
      </vt:variant>
      <vt:variant>
        <vt:lpstr>名前付き一覧</vt:lpstr>
      </vt:variant>
      <vt:variant>
        <vt:i4>2</vt:i4>
      </vt:variant>
    </vt:vector>
  </HeadingPairs>
  <TitlesOfParts>
    <vt:vector size="33" baseType="lpstr">
      <vt:lpstr>市町村一覧</vt:lpstr>
      <vt:lpstr>岸和田市</vt:lpstr>
      <vt:lpstr>池田市</vt:lpstr>
      <vt:lpstr>泉大津市</vt:lpstr>
      <vt:lpstr>貝塚市</vt:lpstr>
      <vt:lpstr>守口市</vt:lpstr>
      <vt:lpstr>茨木市</vt:lpstr>
      <vt:lpstr>泉佐野市</vt:lpstr>
      <vt:lpstr>富田林市</vt:lpstr>
      <vt:lpstr>河内長野市</vt:lpstr>
      <vt:lpstr>松原市</vt:lpstr>
      <vt:lpstr>大東市</vt:lpstr>
      <vt:lpstr>和泉市</vt:lpstr>
      <vt:lpstr>箕面市</vt:lpstr>
      <vt:lpstr>柏原市</vt:lpstr>
      <vt:lpstr>羽曳野市</vt:lpstr>
      <vt:lpstr>門真市</vt:lpstr>
      <vt:lpstr>摂津市</vt:lpstr>
      <vt:lpstr>高石市</vt:lpstr>
      <vt:lpstr>藤井寺市</vt:lpstr>
      <vt:lpstr>泉南市</vt:lpstr>
      <vt:lpstr>四條畷市</vt:lpstr>
      <vt:lpstr>交野市</vt:lpstr>
      <vt:lpstr>大阪狭山市</vt:lpstr>
      <vt:lpstr>阪南市</vt:lpstr>
      <vt:lpstr>島本町</vt:lpstr>
      <vt:lpstr>豊能郡</vt:lpstr>
      <vt:lpstr>泉南郡</vt:lpstr>
      <vt:lpstr>忠岡町</vt:lpstr>
      <vt:lpstr>南河内郡</vt:lpstr>
      <vt:lpstr>事業所一覧</vt:lpstr>
      <vt:lpstr>市町村一覧!Print_Area</vt:lpstr>
      <vt:lpstr>事業所一覧!Print_Titles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2020-09-11T08:39:12Z</dcterms:created>
  <dcterms:modified xsi:type="dcterms:W3CDTF">2026-10-28T07:05:27Z</dcterms:modified>
  <cp:contentStatus/>
</cp:coreProperties>
</file>