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LS-QVL023\share\02 地域医療構想・医療計画圏域・保健所調整・講演会等\02-02 病院プラン\2022年度\01 ホームページ掲載用（令和３年度圏域別結果一覧）\01 様式（作成用、記入例、QA）\"/>
    </mc:Choice>
  </mc:AlternateContent>
  <workbookProtection workbookAlgorithmName="SHA-512" workbookHashValue="PM/qsZNcMXKVeW+i+xLD36+eGVVtFd6BGL2lr7bckkQhj8u7I9cpo4g71twiaLGLf9DL3wfHWMEsF4XSL/HSmA==" workbookSaltValue="Or0mZlVpOSqHvCrRwi6y4A==" workbookSpinCount="100000" lockStructure="1"/>
  <bookViews>
    <workbookView xWindow="-90" yWindow="-90" windowWidth="23235" windowHeight="12435" activeTab="1"/>
  </bookViews>
  <sheets>
    <sheet name="表紙 " sheetId="27" r:id="rId1"/>
    <sheet name="様式１" sheetId="12" r:id="rId2"/>
    <sheet name="様式２" sheetId="14" r:id="rId3"/>
    <sheet name="様式3" sheetId="21" r:id="rId4"/>
    <sheet name="様式４" sheetId="19" r:id="rId5"/>
    <sheet name="様式５" sheetId="25" r:id="rId6"/>
    <sheet name="様式６" sheetId="20" r:id="rId7"/>
    <sheet name="病棟機能確認票" sheetId="17" r:id="rId8"/>
    <sheet name="様式７" sheetId="11" r:id="rId9"/>
    <sheet name="別紙１" sheetId="4" r:id="rId10"/>
    <sheet name="別紙2" sheetId="6" r:id="rId11"/>
    <sheet name="別紙３" sheetId="8" r:id="rId12"/>
    <sheet name="保健所ご担当者様用確認シート" sheetId="28" state="hidden" r:id="rId13"/>
    <sheet name="入院基本料（プルダウン作成用）" sheetId="2" state="hidden" r:id="rId14"/>
    <sheet name="R4＿プラン調査対象医療機関一覧" sheetId="13" state="hidden" r:id="rId15"/>
  </sheets>
  <definedNames>
    <definedName name="_01_豊中市">'R4＿プラン調査対象医療機関一覧'!$AA$3:$AA$25</definedName>
    <definedName name="_01_豊能">'R4＿プラン調査対象医療機関一覧'!$N$3:$N$14</definedName>
    <definedName name="_02_三島">'R4＿プラン調査対象医療機関一覧'!$O$3:$O$14</definedName>
    <definedName name="_02_池田市">'R4＿プラン調査対象医療機関一覧'!$AB$3:$AB$25</definedName>
    <definedName name="_03_吹田市">'R4＿プラン調査対象医療機関一覧'!$AC$3:$AC$25</definedName>
    <definedName name="_03_北河内">'R4＿プラン調査対象医療機関一覧'!$P$3:$P$14</definedName>
    <definedName name="_04_中河内">'R4＿プラン調査対象医療機関一覧'!$Q$3:$Q$14</definedName>
    <definedName name="_04_箕面市">'R4＿プラン調査対象医療機関一覧'!$AD$3:$AD$25</definedName>
    <definedName name="_05_南河内">'R4＿プラン調査対象医療機関一覧'!$R$3:$R$14</definedName>
    <definedName name="_05_豊能町">'R4＿プラン調査対象医療機関一覧'!$AE$3:$AE$25</definedName>
    <definedName name="_06_堺市">'R4＿プラン調査対象医療機関一覧'!$S$3:$S$14</definedName>
    <definedName name="_06_能勢町">'R4＿プラン調査対象医療機関一覧'!$AF$3:$AF$25</definedName>
    <definedName name="_07_高槻市">'R4＿プラン調査対象医療機関一覧'!$AG$3:$AG$25</definedName>
    <definedName name="_07_泉州">'R4＿プラン調査対象医療機関一覧'!$T$3:$T$14</definedName>
    <definedName name="_08_1_大阪市北部">'R4＿プラン調査対象医療機関一覧'!$U$3:$U$14</definedName>
    <definedName name="_08_2_大阪市西部">'R4＿プラン調査対象医療機関一覧'!$V$3:$V$14</definedName>
    <definedName name="_08_3_大阪市東部">'R4＿プラン調査対象医療機関一覧'!$W$3:$W$14</definedName>
    <definedName name="_08_4_大阪市南部">'R4＿プラン調査対象医療機関一覧'!$X$3:$X$14</definedName>
    <definedName name="_08_茨木市">'R4＿プラン調査対象医療機関一覧'!$AH$3:$AH$25</definedName>
    <definedName name="_09_摂津市">'R4＿プラン調査対象医療機関一覧'!$AI$3:$AI$25</definedName>
    <definedName name="_10_島本町">'R4＿プラン調査対象医療機関一覧'!$AJ$3:$AJ$25</definedName>
    <definedName name="_11_守口市">'R4＿プラン調査対象医療機関一覧'!$AK$3:$AK$25</definedName>
    <definedName name="_12_枚方市">'R4＿プラン調査対象医療機関一覧'!$AL$3:$AL$25</definedName>
    <definedName name="_13_寝屋川市">'R4＿プラン調査対象医療機関一覧'!$AM$3:$AM$25</definedName>
    <definedName name="_14_大東市">'R4＿プラン調査対象医療機関一覧'!$AN$3:$AN$25</definedName>
    <definedName name="_15_門真市">'R4＿プラン調査対象医療機関一覧'!$AO$3:$AO$25</definedName>
    <definedName name="_16_四條畷市">'R4＿プラン調査対象医療機関一覧'!$AP$3:$AP$25</definedName>
    <definedName name="_17_交野市">'R4＿プラン調査対象医療機関一覧'!$AQ$3:$AQ$25</definedName>
    <definedName name="_18_八尾市">'R4＿プラン調査対象医療機関一覧'!$AR$3:$AR$25</definedName>
    <definedName name="_19_柏原市">'R4＿プラン調査対象医療機関一覧'!$AS$3:$AS$25</definedName>
    <definedName name="_20_東大阪市">'R4＿プラン調査対象医療機関一覧'!$AT$3:$AT$25</definedName>
    <definedName name="_21_富田林市">'R4＿プラン調査対象医療機関一覧'!$AU$3:$AU$25</definedName>
    <definedName name="_22_河内長野市">'R4＿プラン調査対象医療機関一覧'!$AV$3:$AV$25</definedName>
    <definedName name="_23_松原市">'R4＿プラン調査対象医療機関一覧'!$AW$3:$AW$25</definedName>
    <definedName name="_24_羽曳野市">'R4＿プラン調査対象医療機関一覧'!$AX$3:$AX$25</definedName>
    <definedName name="_25_藤井寺市">'R4＿プラン調査対象医療機関一覧'!$AY$3:$AY$25</definedName>
    <definedName name="_26_大阪狭山市">'R4＿プラン調査対象医療機関一覧'!$AZ$3:$AZ$25</definedName>
    <definedName name="_27_太子町">'R4＿プラン調査対象医療機関一覧'!$BA$3:$BA$25</definedName>
    <definedName name="_28_河南町">'R4＿プラン調査対象医療機関一覧'!$BB$3:$BB$25</definedName>
    <definedName name="_29_千早赤阪村">'R4＿プラン調査対象医療機関一覧'!$BC$3:$BC$25</definedName>
    <definedName name="_30_岸和田市">'R4＿プラン調査対象医療機関一覧'!$BK$3:$BK$25</definedName>
    <definedName name="_31_泉大津市">'R4＿プラン調査対象医療機関一覧'!$BL$3:$BL$25</definedName>
    <definedName name="_32_貝塚市">'R4＿プラン調査対象医療機関一覧'!$BM$3:$BM$25</definedName>
    <definedName name="_33_泉佐野市">'R4＿プラン調査対象医療機関一覧'!$BN$3:$BN$25</definedName>
    <definedName name="_34_和泉市">'R4＿プラン調査対象医療機関一覧'!$BO$3:$BO$25</definedName>
    <definedName name="_35_高石市">'R4＿プラン調査対象医療機関一覧'!$BP$3:$BP$25</definedName>
    <definedName name="_36_泉南市">'R4＿プラン調査対象医療機関一覧'!$BQ$3:$BQ$25</definedName>
    <definedName name="_37_阪南市">'R4＿プラン調査対象医療機関一覧'!$BR$3:$BR$25</definedName>
    <definedName name="_38_忠岡町">'R4＿プラン調査対象医療機関一覧'!$BS$3:$BS$25</definedName>
    <definedName name="_39_熊取町">'R4＿プラン調査対象医療機関一覧'!$BT$3:$BT$25</definedName>
    <definedName name="_40_田尻町">'R4＿プラン調査対象医療機関一覧'!$BU$3:$BU$25</definedName>
    <definedName name="_41_岬町">'R4＿プラン調査対象医療機関一覧'!$BV$3:$BV$25</definedName>
    <definedName name="_51_堺区">'R4＿プラン調査対象医療機関一覧'!$BD$3:$BD$25</definedName>
    <definedName name="_52_中区">'R4＿プラン調査対象医療機関一覧'!$BE$3:$BE$25</definedName>
    <definedName name="_53_東区">'R4＿プラン調査対象医療機関一覧'!$BF$3:$BF$25</definedName>
    <definedName name="_54_西区">'R4＿プラン調査対象医療機関一覧'!$BG$3:$BG$25</definedName>
    <definedName name="_55_南区">'R4＿プラン調査対象医療機関一覧'!$BH$3:$BH$25</definedName>
    <definedName name="_56_北区">'R4＿プラン調査対象医療機関一覧'!$BI$3:$BI$25</definedName>
    <definedName name="_57_美原区">'R4＿プラン調査対象医療機関一覧'!$BJ$3:$BJ$25</definedName>
    <definedName name="_61_都島区">'R4＿プラン調査対象医療機関一覧'!$BW$3:$BW$25</definedName>
    <definedName name="_62_東淀川区">'R4＿プラン調査対象医療機関一覧'!$BX$3:$BX$25</definedName>
    <definedName name="_63_旭区">'R4＿プラン調査対象医療機関一覧'!$BY$3:$BY$25</definedName>
    <definedName name="_64_淀川区">'R4＿プラン調査対象医療機関一覧'!$BZ$3:$BZ$25</definedName>
    <definedName name="_65_北区">'R4＿プラン調査対象医療機関一覧'!$CA$3:$CA$25</definedName>
    <definedName name="_66_福島区">'R4＿プラン調査対象医療機関一覧'!$CB$3:$CB$25</definedName>
    <definedName name="_67_此花区">'R4＿プラン調査対象医療機関一覧'!$CC$3:$CC$25</definedName>
    <definedName name="_68_西区">'R4＿プラン調査対象医療機関一覧'!$CD$3:$CD$25</definedName>
    <definedName name="_69_港区">'R4＿プラン調査対象医療機関一覧'!$CE$3:$CE$25</definedName>
    <definedName name="_70_大正区">'R4＿プラン調査対象医療機関一覧'!$CF$3:$CF$25</definedName>
    <definedName name="_71_西淀川区">'R4＿プラン調査対象医療機関一覧'!$CG$3:$CG$25</definedName>
    <definedName name="_72_天王寺区">'R4＿プラン調査対象医療機関一覧'!$CH$3:$CH$25</definedName>
    <definedName name="_73_浪速区">'R4＿プラン調査対象医療機関一覧'!$CI$3:$CI$25</definedName>
    <definedName name="_74_東成区">'R4＿プラン調査対象医療機関一覧'!$CJ$3:$CJ$25</definedName>
    <definedName name="_75_生野区">'R4＿プラン調査対象医療機関一覧'!$CK$3:$CK$25</definedName>
    <definedName name="_76_城東区">'R4＿プラン調査対象医療機関一覧'!$CL$3:$CL$25</definedName>
    <definedName name="_77_鶴見区">'R4＿プラン調査対象医療機関一覧'!$CM$3:$CM$25</definedName>
    <definedName name="_78_中央区">'R4＿プラン調査対象医療機関一覧'!$CN$3:$CN$25</definedName>
    <definedName name="_79_阿倍野区">'R4＿プラン調査対象医療機関一覧'!$CO$3:$CO$25</definedName>
    <definedName name="_80_住吉区">'R4＿プラン調査対象医療機関一覧'!$CP$3:$CP$25</definedName>
    <definedName name="_81_東住吉区">'R4＿プラン調査対象医療機関一覧'!$CQ$3:$CQ$25</definedName>
    <definedName name="_82_西成区">'R4＿プラン調査対象医療機関一覧'!$CR$3:$CR$25</definedName>
    <definedName name="_83_住之江区">'R4＿プラン調査対象医療機関一覧'!$CS$3:$CS$25</definedName>
    <definedName name="_84_平野区">'R4＿プラン調査対象医療機関一覧'!$CT$3:$CT$25</definedName>
    <definedName name="_xlnm._FilterDatabase" localSheetId="14" hidden="1">'R4＿プラン調査対象医療機関一覧'!$D$3:$J$3</definedName>
    <definedName name="_xlnm.Print_Area" localSheetId="14">'R4＿プラン調査対象医療機関一覧'!$Z$2:$CT$25</definedName>
    <definedName name="_xlnm.Print_Area" localSheetId="0">'表紙 '!$A$1:$I$54</definedName>
    <definedName name="_xlnm.Print_Area" localSheetId="7">病棟機能確認票!$A$1:$N$63</definedName>
    <definedName name="_xlnm.Print_Area" localSheetId="9">別紙１!$A$1:$C$14</definedName>
    <definedName name="_xlnm.Print_Area" localSheetId="10">別紙2!$A$1:$C$15</definedName>
    <definedName name="_xlnm.Print_Area" localSheetId="11">別紙３!$A$1:$C$28</definedName>
    <definedName name="_xlnm.Print_Area" localSheetId="12">保健所ご担当者様用確認シート!$A$1:$P$55</definedName>
    <definedName name="_xlnm.Print_Area" localSheetId="1">様式１!$A$1:$P$48</definedName>
    <definedName name="_xlnm.Print_Area" localSheetId="2">様式２!$A$1:$L$47</definedName>
    <definedName name="_xlnm.Print_Area" localSheetId="4">様式４!$A$1:$H$41</definedName>
    <definedName name="_xlnm.Print_Area" localSheetId="5">様式５!$A$1:$Q$56</definedName>
    <definedName name="_xlnm.Print_Area" localSheetId="6">様式６!$A$1:$Q$410</definedName>
    <definedName name="_xlnm.Print_Area" localSheetId="8">様式７!$A$1:$G$46</definedName>
    <definedName name="_xlnm.Print_Titles" localSheetId="14">'R4＿プラン調査対象医療機関一覧'!$1:$2</definedName>
    <definedName name="_xlnm.Print_Titles" localSheetId="4">様式４!$2:$5</definedName>
    <definedName name="_xlnm.Print_Titles" localSheetId="6">様式６!$1:$4</definedName>
    <definedName name="茨木市">'R4＿プラン調査対象医療機関一覧'!$AH$3:$AH$25</definedName>
    <definedName name="羽曳野市">'R4＿プラン調査対象医療機関一覧'!$AX$3:$AX$25</definedName>
    <definedName name="河内長野市">'R4＿プラン調査対象医療機関一覧'!$AV$3:$AV$25</definedName>
    <definedName name="河南町">'R4＿プラン調査対象医療機関一覧'!$BB$3:$BB$25</definedName>
    <definedName name="貝塚市">'R4＿プラン調査対象医療機関一覧'!$BM$3:$BM$25</definedName>
    <definedName name="岸和田市">'R4＿プラン調査対象医療機関一覧'!$BK$3:$BK$25</definedName>
    <definedName name="熊取町">'R4＿プラン調査対象医療機関一覧'!$BT$3:$BT$25</definedName>
    <definedName name="交野市">'R4＿プラン調査対象医療機関一覧'!$AQ$3:$AQ$25</definedName>
    <definedName name="高石市">'R4＿プラン調査対象医療機関一覧'!$BP$3:$BP$25</definedName>
    <definedName name="高槻市">'R4＿プラン調査対象医療機関一覧'!$AG$3:$AG$25</definedName>
    <definedName name="阪南市">'R4＿プラン調査対象医療機関一覧'!$BR$3:$BR$25</definedName>
    <definedName name="堺市">'R4＿プラン調査対象医療機関一覧'!$S$18:$S$29</definedName>
    <definedName name="堺市堺区">'R4＿プラン調査対象医療機関一覧'!$BD$3:$BD$25</definedName>
    <definedName name="堺市西区">'R4＿プラン調査対象医療機関一覧'!$BG$3:$BG$25</definedName>
    <definedName name="堺市中区">'R4＿プラン調査対象医療機関一覧'!$BE$3:$BE$25</definedName>
    <definedName name="堺市東区">'R4＿プラン調査対象医療機関一覧'!$BF$3:$BF$25</definedName>
    <definedName name="堺市南区">'R4＿プラン調査対象医療機関一覧'!$BH$3:$BH$25</definedName>
    <definedName name="堺市美原区">'R4＿プラン調査対象医療機関一覧'!$BJ$3:$BJ$25</definedName>
    <definedName name="堺市北区">'R4＿プラン調査対象医療機関一覧'!$BI$3:$BI$25</definedName>
    <definedName name="三島">'R4＿プラン調査対象医療機関一覧'!$O$18:$O$29</definedName>
    <definedName name="四條畷市">'R4＿プラン調査対象医療機関一覧'!$AP$3:$AP$25</definedName>
    <definedName name="守口市">'R4＿プラン調査対象医療機関一覧'!$AK$3:$AK$25</definedName>
    <definedName name="松原市">'R4＿プラン調査対象医療機関一覧'!$AW$3:$AW$25</definedName>
    <definedName name="寝屋川市">'R4＿プラン調査対象医療機関一覧'!$AM$3:$AM$25</definedName>
    <definedName name="吹田市">'R4＿プラン調査対象医療機関一覧'!$AC$3:$AC$25</definedName>
    <definedName name="摂津市">'R4＿プラン調査対象医療機関一覧'!$AI$3:$AI$25</definedName>
    <definedName name="千早赤阪村">'R4＿プラン調査対象医療機関一覧'!$BC$3:$BC$25</definedName>
    <definedName name="泉佐野市">'R4＿プラン調査対象医療機関一覧'!$BN$3:$BN$25</definedName>
    <definedName name="泉州">'R4＿プラン調査対象医療機関一覧'!$T$18:$T$29</definedName>
    <definedName name="泉大津市">'R4＿プラン調査対象医療機関一覧'!$BL$3:$BL$25</definedName>
    <definedName name="泉南市">'R4＿プラン調査対象医療機関一覧'!$BQ$3:$BQ$25</definedName>
    <definedName name="太子町">'R4＿プラン調査対象医療機関一覧'!$BA$3:$BA$25</definedName>
    <definedName name="大阪狭山市">'R4＿プラン調査対象医療機関一覧'!$AZ$3:$AZ$25</definedName>
    <definedName name="大阪市阿倍野区">'R4＿プラン調査対象医療機関一覧'!$CO$3:$CO$25</definedName>
    <definedName name="大阪市旭区">'R4＿プラン調査対象医療機関一覧'!$BY$3:$BY$25</definedName>
    <definedName name="大阪市港区">'R4＿プラン調査対象医療機関一覧'!$CE$3:$CE$25</definedName>
    <definedName name="大阪市此花区">'R4＿プラン調査対象医療機関一覧'!$CC$3:$CC$25</definedName>
    <definedName name="大阪市住吉区">'R4＿プラン調査対象医療機関一覧'!$CP$3:$CP$25</definedName>
    <definedName name="大阪市住之江区">'R4＿プラン調査対象医療機関一覧'!$CS$3:$CS$25</definedName>
    <definedName name="大阪市城東区">'R4＿プラン調査対象医療機関一覧'!$CL$3:$CL$25</definedName>
    <definedName name="大阪市生野区">'R4＿プラン調査対象医療機関一覧'!$CK$3:$CK$25</definedName>
    <definedName name="大阪市西区">'R4＿プラン調査対象医療機関一覧'!$CD$3:$CD$25</definedName>
    <definedName name="大阪市西成区">'R4＿プラン調査対象医療機関一覧'!$CR$3:$CR$25</definedName>
    <definedName name="大阪市西部">'R4＿プラン調査対象医療機関一覧'!$V$18:$V$29</definedName>
    <definedName name="大阪市西淀川区">'R4＿プラン調査対象医療機関一覧'!$CG$3:$CG$25</definedName>
    <definedName name="大阪市大正区">'R4＿プラン調査対象医療機関一覧'!$CF$3:$CF$25</definedName>
    <definedName name="大阪市中央区">'R4＿プラン調査対象医療機関一覧'!$CN$3:$CN$25</definedName>
    <definedName name="大阪市鶴見区">'R4＿プラン調査対象医療機関一覧'!$CM$3:$CM$25</definedName>
    <definedName name="大阪市天王寺区">'R4＿プラン調査対象医療機関一覧'!$CH$3:$CH$25</definedName>
    <definedName name="大阪市都島区">'R4＿プラン調査対象医療機関一覧'!$BW$3:$BW$25</definedName>
    <definedName name="大阪市東住吉区">'R4＿プラン調査対象医療機関一覧'!$CQ$3:$CQ$25</definedName>
    <definedName name="大阪市東成区">'R4＿プラン調査対象医療機関一覧'!$CJ$3:$CJ$25</definedName>
    <definedName name="大阪市東部">'R4＿プラン調査対象医療機関一覧'!$W$18:$W$29</definedName>
    <definedName name="大阪市東淀川区">'R4＿プラン調査対象医療機関一覧'!$BX$3:$BX$25</definedName>
    <definedName name="大阪市南部">'R4＿プラン調査対象医療機関一覧'!$X$18:$X$29</definedName>
    <definedName name="大阪市福島区">'R4＿プラン調査対象医療機関一覧'!$CB$3:$CB$25</definedName>
    <definedName name="大阪市平野区">'R4＿プラン調査対象医療機関一覧'!$CT$3:$CT$25</definedName>
    <definedName name="大阪市北区">'R4＿プラン調査対象医療機関一覧'!$CA$3:$CA$25</definedName>
    <definedName name="大阪市北部">'R4＿プラン調査対象医療機関一覧'!$U$18:$U$29</definedName>
    <definedName name="大阪市淀川区">'R4＿プラン調査対象医療機関一覧'!$BZ$3:$BZ$25</definedName>
    <definedName name="大阪市浪速区">'R4＿プラン調査対象医療機関一覧'!$CI$3:$CI$25</definedName>
    <definedName name="大東市">'R4＿プラン調査対象医療機関一覧'!$AN$3:$AN$25</definedName>
    <definedName name="池田市">'R4＿プラン調査対象医療機関一覧'!$AB$3:$AB$25</definedName>
    <definedName name="中河内">'R4＿プラン調査対象医療機関一覧'!$Q$18:$Q$29</definedName>
    <definedName name="忠岡町">'R4＿プラン調査対象医療機関一覧'!$BS$3:$BS$25</definedName>
    <definedName name="田尻町">'R4＿プラン調査対象医療機関一覧'!$BU$3:$BU$25</definedName>
    <definedName name="島本町">'R4＿プラン調査対象医療機関一覧'!$AJ$3:$AJ$25</definedName>
    <definedName name="東大阪市">'R4＿プラン調査対象医療機関一覧'!$AT$3:$AT$25</definedName>
    <definedName name="藤井寺市">'R4＿プラン調査対象医療機関一覧'!$AY$3:$AY$25</definedName>
    <definedName name="南河内">'R4＿プラン調査対象医療機関一覧'!$R$18:$R$29</definedName>
    <definedName name="二次医療圏">'R4＿プラン調査対象医療機関一覧'!$N$17:$X$17</definedName>
    <definedName name="能勢町">'R4＿プラン調査対象医療機関一覧'!$AF$3:$AF$25</definedName>
    <definedName name="柏原市">'R4＿プラン調査対象医療機関一覧'!$AS$3:$AS$25</definedName>
    <definedName name="八尾市">'R4＿プラン調査対象医療機関一覧'!$AR$3:$AR$25</definedName>
    <definedName name="富田林市">'R4＿プラン調査対象医療機関一覧'!$AU$3:$AU$25</definedName>
    <definedName name="豊中市">'R4＿プラン調査対象医療機関一覧'!$AA$3:$AA$25</definedName>
    <definedName name="豊能">'R4＿プラン調査対象医療機関一覧'!$N$18:$N$29</definedName>
    <definedName name="豊能町">'R4＿プラン調査対象医療機関一覧'!$AE$3:$AE$25</definedName>
    <definedName name="北河内">'R4＿プラン調査対象医療機関一覧'!$P$18:$P$29</definedName>
    <definedName name="枚方市">'R4＿プラン調査対象医療機関一覧'!$AL$3:$AL$25</definedName>
    <definedName name="箕面市">'R4＿プラン調査対象医療機関一覧'!$AD$3:$AD$25</definedName>
    <definedName name="岬町">'R4＿プラン調査対象医療機関一覧'!$BV$3:$BV$25</definedName>
    <definedName name="門真市">'R4＿プラン調査対象医療機関一覧'!$AO$3:$AO$25</definedName>
    <definedName name="和泉市">'R4＿プラン調査対象医療機関一覧'!$BO$3:$BO$25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32" i="11" l="1"/>
  <c r="A9" i="17" l="1"/>
  <c r="F406" i="20" l="1"/>
  <c r="F404" i="20"/>
  <c r="H404" i="20" s="1"/>
  <c r="O381" i="20"/>
  <c r="F381" i="20"/>
  <c r="O369" i="20"/>
  <c r="F369" i="20"/>
  <c r="O357" i="20"/>
  <c r="F357" i="20"/>
  <c r="O345" i="20"/>
  <c r="F345" i="20"/>
  <c r="B57" i="20"/>
  <c r="D404" i="20"/>
  <c r="E288" i="20" l="1"/>
  <c r="E156" i="20"/>
  <c r="F57" i="20"/>
  <c r="C343" i="20" l="1"/>
  <c r="F45" i="25" l="1"/>
  <c r="J7" i="28" l="1"/>
  <c r="J8" i="28"/>
  <c r="J9" i="28"/>
  <c r="J10" i="28"/>
  <c r="J11" i="28"/>
  <c r="J12" i="28"/>
  <c r="J13" i="28"/>
  <c r="J14" i="28"/>
  <c r="J15" i="28"/>
  <c r="J16" i="28"/>
  <c r="J17" i="28"/>
  <c r="J18" i="28"/>
  <c r="J19" i="28"/>
  <c r="J20" i="28"/>
  <c r="J6" i="28"/>
  <c r="B7" i="28" l="1"/>
  <c r="B8" i="28"/>
  <c r="B9" i="28"/>
  <c r="B10" i="28"/>
  <c r="B11" i="28"/>
  <c r="B12" i="28"/>
  <c r="B13" i="28"/>
  <c r="B14" i="28"/>
  <c r="B15" i="28"/>
  <c r="B16" i="28"/>
  <c r="B17" i="28"/>
  <c r="B18" i="28"/>
  <c r="B19" i="28"/>
  <c r="B20" i="28"/>
  <c r="B6" i="28"/>
  <c r="B31" i="28"/>
  <c r="B32" i="28"/>
  <c r="B33" i="28"/>
  <c r="B34" i="28"/>
  <c r="B35" i="28"/>
  <c r="B36" i="28"/>
  <c r="B37" i="28"/>
  <c r="B38" i="28"/>
  <c r="B39" i="28"/>
  <c r="B40" i="28"/>
  <c r="B41" i="28"/>
  <c r="B42" i="28"/>
  <c r="B43" i="28"/>
  <c r="B44" i="28"/>
  <c r="B45" i="28"/>
  <c r="B46" i="28"/>
  <c r="B47" i="28"/>
  <c r="B48" i="28"/>
  <c r="B49" i="28"/>
  <c r="B50" i="28"/>
  <c r="B51" i="28"/>
  <c r="B52" i="28"/>
  <c r="B53" i="28"/>
  <c r="B54" i="28"/>
  <c r="B55" i="28"/>
  <c r="O27" i="28"/>
  <c r="O28" i="28"/>
  <c r="O29" i="28"/>
  <c r="O30" i="28"/>
  <c r="I31" i="28"/>
  <c r="O31" i="28"/>
  <c r="I32" i="28"/>
  <c r="O32" i="28"/>
  <c r="I33" i="28"/>
  <c r="O33" i="28"/>
  <c r="I34" i="28"/>
  <c r="O34" i="28"/>
  <c r="I35" i="28"/>
  <c r="K35" i="28"/>
  <c r="O35" i="28"/>
  <c r="I36" i="28"/>
  <c r="K36" i="28"/>
  <c r="O36" i="28"/>
  <c r="I37" i="28"/>
  <c r="O37" i="28"/>
  <c r="I38" i="28"/>
  <c r="O38" i="28"/>
  <c r="I39" i="28"/>
  <c r="O39" i="28"/>
  <c r="I40" i="28"/>
  <c r="O40" i="28"/>
  <c r="I41" i="28"/>
  <c r="O41" i="28"/>
  <c r="I42" i="28"/>
  <c r="O42" i="28"/>
  <c r="I43" i="28"/>
  <c r="O43" i="28"/>
  <c r="I44" i="28"/>
  <c r="K44" i="28"/>
  <c r="O44" i="28"/>
  <c r="I45" i="28"/>
  <c r="O45" i="28"/>
  <c r="I46" i="28"/>
  <c r="O46" i="28"/>
  <c r="I47" i="28"/>
  <c r="O47" i="28"/>
  <c r="I48" i="28"/>
  <c r="O48" i="28"/>
  <c r="I49" i="28"/>
  <c r="O49" i="28"/>
  <c r="I50" i="28"/>
  <c r="O50" i="28"/>
  <c r="I51" i="28"/>
  <c r="O51" i="28"/>
  <c r="I52" i="28"/>
  <c r="O52" i="28"/>
  <c r="I53" i="28"/>
  <c r="O53" i="28"/>
  <c r="I54" i="28"/>
  <c r="O54" i="28"/>
  <c r="I55" i="28"/>
  <c r="O55" i="28"/>
  <c r="O26" i="28"/>
  <c r="O385" i="20"/>
  <c r="O373" i="20"/>
  <c r="O361" i="20"/>
  <c r="O349" i="20"/>
  <c r="F385" i="20"/>
  <c r="F373" i="20"/>
  <c r="F361" i="20"/>
  <c r="F349" i="20"/>
  <c r="D7" i="12" l="1"/>
  <c r="G14" i="17" l="1"/>
  <c r="H31" i="28" s="1"/>
  <c r="H14" i="17"/>
  <c r="I14" i="17"/>
  <c r="J31" i="28" s="1"/>
  <c r="J14" i="17"/>
  <c r="K31" i="28" s="1"/>
  <c r="K14" i="17"/>
  <c r="L31" i="28" s="1"/>
  <c r="L14" i="17"/>
  <c r="M31" i="28" s="1"/>
  <c r="A291" i="20" l="1"/>
  <c r="E247" i="20"/>
  <c r="A250" i="20"/>
  <c r="E208" i="20"/>
  <c r="A211" i="20"/>
  <c r="A210" i="20" s="1"/>
  <c r="A159" i="20"/>
  <c r="A158" i="20" s="1"/>
  <c r="E115" i="20"/>
  <c r="A118" i="20"/>
  <c r="A117" i="20" s="1"/>
  <c r="E74" i="20"/>
  <c r="P41" i="25"/>
  <c r="I41" i="25"/>
  <c r="B16" i="25" l="1"/>
  <c r="P1" i="25" l="1"/>
  <c r="F353" i="20"/>
  <c r="F351" i="20"/>
  <c r="F347" i="20"/>
  <c r="K22" i="14" l="1"/>
  <c r="F14" i="17" s="1"/>
  <c r="G31" i="28" s="1"/>
  <c r="K23" i="14"/>
  <c r="K24" i="14"/>
  <c r="K25" i="14"/>
  <c r="K26" i="14"/>
  <c r="K27" i="14"/>
  <c r="K28" i="14"/>
  <c r="K29" i="14"/>
  <c r="K30" i="14"/>
  <c r="K31" i="14"/>
  <c r="K32" i="14"/>
  <c r="K33" i="14"/>
  <c r="K34" i="14"/>
  <c r="K35" i="14"/>
  <c r="K36" i="14"/>
  <c r="K37" i="14"/>
  <c r="K38" i="14"/>
  <c r="K39" i="14"/>
  <c r="K40" i="14"/>
  <c r="K41" i="14"/>
  <c r="K42" i="14"/>
  <c r="K43" i="14"/>
  <c r="K44" i="14"/>
  <c r="K45" i="14"/>
  <c r="K46" i="14"/>
  <c r="D5" i="14"/>
  <c r="O353" i="20" l="1"/>
  <c r="O351" i="20"/>
  <c r="O347" i="20"/>
  <c r="O389" i="20"/>
  <c r="O387" i="20"/>
  <c r="O383" i="20"/>
  <c r="O377" i="20"/>
  <c r="O375" i="20"/>
  <c r="O371" i="20"/>
  <c r="H406" i="20"/>
  <c r="O365" i="20"/>
  <c r="O363" i="20"/>
  <c r="O359" i="20"/>
  <c r="F389" i="20"/>
  <c r="F387" i="20"/>
  <c r="F383" i="20"/>
  <c r="F377" i="20"/>
  <c r="F375" i="20"/>
  <c r="F371" i="20"/>
  <c r="F365" i="20"/>
  <c r="F363" i="20"/>
  <c r="J57" i="20"/>
  <c r="H57" i="20"/>
  <c r="F359" i="20"/>
  <c r="D57" i="20"/>
  <c r="P1" i="20"/>
  <c r="C2" i="20" s="1"/>
  <c r="M2" i="17"/>
  <c r="E12" i="17" s="1"/>
  <c r="F29" i="28" s="1"/>
  <c r="B12" i="25"/>
  <c r="B13" i="25"/>
  <c r="B14" i="25"/>
  <c r="B15" i="25"/>
  <c r="B17" i="25"/>
  <c r="B18" i="25"/>
  <c r="B19" i="25"/>
  <c r="B20" i="25"/>
  <c r="B21" i="25"/>
  <c r="B22" i="25"/>
  <c r="B23" i="25"/>
  <c r="B24" i="25"/>
  <c r="B25" i="25"/>
  <c r="B26" i="25"/>
  <c r="B27" i="25"/>
  <c r="B28" i="25"/>
  <c r="B29" i="25"/>
  <c r="B30" i="25"/>
  <c r="B31" i="25"/>
  <c r="B32" i="25"/>
  <c r="B33" i="25"/>
  <c r="B34" i="25"/>
  <c r="B35" i="25"/>
  <c r="B36" i="25"/>
  <c r="B37" i="25"/>
  <c r="B38" i="25"/>
  <c r="B39" i="25"/>
  <c r="B40" i="25"/>
  <c r="B11" i="25"/>
  <c r="B24" i="20" l="1"/>
  <c r="D7" i="28" s="1"/>
  <c r="F7" i="28" s="1"/>
  <c r="B50" i="20"/>
  <c r="L18" i="28" s="1"/>
  <c r="N18" i="28" s="1"/>
  <c r="B46" i="20"/>
  <c r="L14" i="28" s="1"/>
  <c r="N14" i="28" s="1"/>
  <c r="B42" i="20"/>
  <c r="L10" i="28" s="1"/>
  <c r="N10" i="28" s="1"/>
  <c r="B38" i="20"/>
  <c r="L6" i="28" s="1"/>
  <c r="N6" i="28" s="1"/>
  <c r="B34" i="20"/>
  <c r="D17" i="28" s="1"/>
  <c r="F17" i="28" s="1"/>
  <c r="B30" i="20"/>
  <c r="D13" i="28" s="1"/>
  <c r="F13" i="28" s="1"/>
  <c r="B26" i="20"/>
  <c r="D9" i="28" s="1"/>
  <c r="F9" i="28" s="1"/>
  <c r="B51" i="20"/>
  <c r="L19" i="28" s="1"/>
  <c r="N19" i="28" s="1"/>
  <c r="B43" i="20"/>
  <c r="L11" i="28" s="1"/>
  <c r="N11" i="28" s="1"/>
  <c r="B35" i="20"/>
  <c r="D18" i="28" s="1"/>
  <c r="F18" i="28" s="1"/>
  <c r="B27" i="20"/>
  <c r="D10" i="28" s="1"/>
  <c r="F10" i="28" s="1"/>
  <c r="B23" i="20"/>
  <c r="D6" i="28" s="1"/>
  <c r="F6" i="28" s="1"/>
  <c r="B49" i="20"/>
  <c r="L17" i="28" s="1"/>
  <c r="N17" i="28" s="1"/>
  <c r="B45" i="20"/>
  <c r="L13" i="28" s="1"/>
  <c r="N13" i="28" s="1"/>
  <c r="B41" i="20"/>
  <c r="L9" i="28" s="1"/>
  <c r="N9" i="28" s="1"/>
  <c r="B37" i="20"/>
  <c r="D20" i="28" s="1"/>
  <c r="F20" i="28" s="1"/>
  <c r="B33" i="20"/>
  <c r="D16" i="28" s="1"/>
  <c r="F16" i="28" s="1"/>
  <c r="B29" i="20"/>
  <c r="D12" i="28" s="1"/>
  <c r="F12" i="28" s="1"/>
  <c r="B25" i="20"/>
  <c r="D8" i="28" s="1"/>
  <c r="F8" i="28" s="1"/>
  <c r="B47" i="20"/>
  <c r="L15" i="28" s="1"/>
  <c r="N15" i="28" s="1"/>
  <c r="B39" i="20"/>
  <c r="L7" i="28" s="1"/>
  <c r="N7" i="28" s="1"/>
  <c r="B31" i="20"/>
  <c r="D14" i="28" s="1"/>
  <c r="F14" i="28" s="1"/>
  <c r="B52" i="20"/>
  <c r="L20" i="28" s="1"/>
  <c r="N20" i="28" s="1"/>
  <c r="B48" i="20"/>
  <c r="L16" i="28" s="1"/>
  <c r="N16" i="28" s="1"/>
  <c r="B44" i="20"/>
  <c r="L12" i="28" s="1"/>
  <c r="N12" i="28" s="1"/>
  <c r="B40" i="20"/>
  <c r="L8" i="28" s="1"/>
  <c r="N8" i="28" s="1"/>
  <c r="B36" i="20"/>
  <c r="D19" i="28" s="1"/>
  <c r="F19" i="28" s="1"/>
  <c r="B32" i="20"/>
  <c r="D15" i="28" s="1"/>
  <c r="F15" i="28" s="1"/>
  <c r="B28" i="20"/>
  <c r="D11" i="28" s="1"/>
  <c r="F11" i="28" s="1"/>
  <c r="D35" i="17"/>
  <c r="D27" i="17"/>
  <c r="D19" i="17"/>
  <c r="E35" i="17"/>
  <c r="F52" i="28" s="1"/>
  <c r="E19" i="17"/>
  <c r="F36" i="28" s="1"/>
  <c r="D33" i="17"/>
  <c r="D25" i="17"/>
  <c r="D17" i="17"/>
  <c r="E31" i="17"/>
  <c r="F48" i="28" s="1"/>
  <c r="E15" i="17"/>
  <c r="F32" i="28" s="1"/>
  <c r="D9" i="17"/>
  <c r="D31" i="17"/>
  <c r="D23" i="17"/>
  <c r="D13" i="17"/>
  <c r="E27" i="17"/>
  <c r="F44" i="28" s="1"/>
  <c r="E11" i="17"/>
  <c r="F28" i="28" s="1"/>
  <c r="D37" i="17"/>
  <c r="D29" i="17"/>
  <c r="D21" i="17"/>
  <c r="E9" i="17"/>
  <c r="F26" i="28" s="1"/>
  <c r="E23" i="17"/>
  <c r="F40" i="28" s="1"/>
  <c r="D36" i="17"/>
  <c r="D32" i="17"/>
  <c r="D28" i="17"/>
  <c r="D24" i="17"/>
  <c r="D20" i="17"/>
  <c r="D16" i="17"/>
  <c r="D12" i="17"/>
  <c r="E38" i="17"/>
  <c r="F55" i="28" s="1"/>
  <c r="E34" i="17"/>
  <c r="F51" i="28" s="1"/>
  <c r="E30" i="17"/>
  <c r="F47" i="28" s="1"/>
  <c r="E26" i="17"/>
  <c r="F43" i="28" s="1"/>
  <c r="E22" i="17"/>
  <c r="F39" i="28" s="1"/>
  <c r="E18" i="17"/>
  <c r="F35" i="28" s="1"/>
  <c r="E14" i="17"/>
  <c r="F31" i="28" s="1"/>
  <c r="E10" i="17"/>
  <c r="F27" i="28" s="1"/>
  <c r="D15" i="17"/>
  <c r="D11" i="17"/>
  <c r="D28" i="28" s="1"/>
  <c r="E37" i="17"/>
  <c r="F54" i="28" s="1"/>
  <c r="E33" i="17"/>
  <c r="F50" i="28" s="1"/>
  <c r="E29" i="17"/>
  <c r="F46" i="28" s="1"/>
  <c r="E25" i="17"/>
  <c r="F42" i="28" s="1"/>
  <c r="E21" i="17"/>
  <c r="F38" i="28" s="1"/>
  <c r="E17" i="17"/>
  <c r="F34" i="28" s="1"/>
  <c r="E13" i="17"/>
  <c r="F30" i="28" s="1"/>
  <c r="D38" i="17"/>
  <c r="D34" i="17"/>
  <c r="D30" i="17"/>
  <c r="D26" i="17"/>
  <c r="D22" i="17"/>
  <c r="D18" i="17"/>
  <c r="D14" i="17"/>
  <c r="D10" i="17"/>
  <c r="D27" i="28" s="1"/>
  <c r="E36" i="17"/>
  <c r="F53" i="28" s="1"/>
  <c r="E32" i="17"/>
  <c r="F49" i="28" s="1"/>
  <c r="E28" i="17"/>
  <c r="F45" i="28" s="1"/>
  <c r="E24" i="17"/>
  <c r="F41" i="28" s="1"/>
  <c r="E20" i="17"/>
  <c r="F37" i="28" s="1"/>
  <c r="E16" i="17"/>
  <c r="F33" i="28" s="1"/>
  <c r="D55" i="28" l="1"/>
  <c r="M38" i="17"/>
  <c r="N55" i="28" s="1"/>
  <c r="P55" i="28" s="1"/>
  <c r="D37" i="28"/>
  <c r="M20" i="17"/>
  <c r="N37" i="28" s="1"/>
  <c r="P37" i="28" s="1"/>
  <c r="D46" i="28"/>
  <c r="M29" i="17"/>
  <c r="N46" i="28" s="1"/>
  <c r="P46" i="28" s="1"/>
  <c r="D32" i="28"/>
  <c r="M15" i="17"/>
  <c r="N32" i="28" s="1"/>
  <c r="P32" i="28" s="1"/>
  <c r="D41" i="28"/>
  <c r="M24" i="17"/>
  <c r="N41" i="28" s="1"/>
  <c r="P41" i="28" s="1"/>
  <c r="D54" i="28"/>
  <c r="M37" i="17"/>
  <c r="N54" i="28" s="1"/>
  <c r="P54" i="28" s="1"/>
  <c r="D40" i="28"/>
  <c r="M23" i="17"/>
  <c r="N40" i="28" s="1"/>
  <c r="P40" i="28" s="1"/>
  <c r="D52" i="28"/>
  <c r="M35" i="17"/>
  <c r="N52" i="28" s="1"/>
  <c r="P52" i="28" s="1"/>
  <c r="D31" i="28"/>
  <c r="M14" i="17"/>
  <c r="N31" i="28" s="1"/>
  <c r="P31" i="28" s="1"/>
  <c r="D47" i="28"/>
  <c r="M30" i="17"/>
  <c r="N47" i="28" s="1"/>
  <c r="P47" i="28" s="1"/>
  <c r="D29" i="28"/>
  <c r="D45" i="28"/>
  <c r="M28" i="17"/>
  <c r="N45" i="28" s="1"/>
  <c r="P45" i="28" s="1"/>
  <c r="D48" i="28"/>
  <c r="M31" i="17"/>
  <c r="N48" i="28" s="1"/>
  <c r="P48" i="28" s="1"/>
  <c r="D34" i="28"/>
  <c r="M17" i="17"/>
  <c r="N34" i="28" s="1"/>
  <c r="P34" i="28" s="1"/>
  <c r="D39" i="28"/>
  <c r="M22" i="17"/>
  <c r="N39" i="28" s="1"/>
  <c r="P39" i="28" s="1"/>
  <c r="D53" i="28"/>
  <c r="M36" i="17"/>
  <c r="N53" i="28" s="1"/>
  <c r="P53" i="28" s="1"/>
  <c r="D30" i="28"/>
  <c r="D50" i="28"/>
  <c r="M33" i="17"/>
  <c r="N50" i="28" s="1"/>
  <c r="P50" i="28" s="1"/>
  <c r="D44" i="28"/>
  <c r="M27" i="17"/>
  <c r="N44" i="28" s="1"/>
  <c r="P44" i="28" s="1"/>
  <c r="D43" i="28"/>
  <c r="M26" i="17"/>
  <c r="N43" i="28" s="1"/>
  <c r="P43" i="28" s="1"/>
  <c r="D35" i="28"/>
  <c r="M18" i="17"/>
  <c r="N35" i="28" s="1"/>
  <c r="P35" i="28" s="1"/>
  <c r="D51" i="28"/>
  <c r="M34" i="17"/>
  <c r="N51" i="28" s="1"/>
  <c r="P51" i="28" s="1"/>
  <c r="D33" i="28"/>
  <c r="M16" i="17"/>
  <c r="N33" i="28" s="1"/>
  <c r="P33" i="28" s="1"/>
  <c r="D49" i="28"/>
  <c r="M32" i="17"/>
  <c r="N49" i="28" s="1"/>
  <c r="P49" i="28" s="1"/>
  <c r="D38" i="28"/>
  <c r="M21" i="17"/>
  <c r="N38" i="28" s="1"/>
  <c r="P38" i="28" s="1"/>
  <c r="D26" i="28"/>
  <c r="M9" i="17"/>
  <c r="N26" i="28" s="1"/>
  <c r="P26" i="28" s="1"/>
  <c r="D42" i="28"/>
  <c r="M25" i="17"/>
  <c r="N42" i="28" s="1"/>
  <c r="P42" i="28" s="1"/>
  <c r="D36" i="28"/>
  <c r="M19" i="17"/>
  <c r="N36" i="28" s="1"/>
  <c r="P36" i="28" s="1"/>
  <c r="A29" i="17"/>
  <c r="A33" i="17"/>
  <c r="A10" i="17"/>
  <c r="A26" i="17"/>
  <c r="A24" i="17"/>
  <c r="A37" i="17"/>
  <c r="A23" i="17"/>
  <c r="A35" i="17"/>
  <c r="A38" i="17"/>
  <c r="A11" i="17"/>
  <c r="A36" i="17"/>
  <c r="A13" i="17"/>
  <c r="M13" i="17" s="1"/>
  <c r="N30" i="28" s="1"/>
  <c r="P30" i="28" s="1"/>
  <c r="A27" i="17"/>
  <c r="A30" i="17"/>
  <c r="I10" i="17"/>
  <c r="J27" i="28" s="1"/>
  <c r="L10" i="17"/>
  <c r="M27" i="28" s="1"/>
  <c r="K10" i="17"/>
  <c r="L27" i="28" s="1"/>
  <c r="J10" i="17"/>
  <c r="K27" i="28" s="1"/>
  <c r="A12" i="17"/>
  <c r="M12" i="17" s="1"/>
  <c r="N29" i="28" s="1"/>
  <c r="P29" i="28" s="1"/>
  <c r="A28" i="17"/>
  <c r="A31" i="17"/>
  <c r="A22" i="17"/>
  <c r="A34" i="17"/>
  <c r="A32" i="17"/>
  <c r="A21" i="17"/>
  <c r="A25" i="17"/>
  <c r="A15" i="17"/>
  <c r="A14" i="17"/>
  <c r="A17" i="17"/>
  <c r="A20" i="17"/>
  <c r="A18" i="17"/>
  <c r="A16" i="17"/>
  <c r="A19" i="17"/>
  <c r="B10" i="17"/>
  <c r="B27" i="28" s="1"/>
  <c r="B11" i="17"/>
  <c r="B28" i="28" s="1"/>
  <c r="B12" i="17"/>
  <c r="B29" i="28" s="1"/>
  <c r="B13" i="17"/>
  <c r="B30" i="28" s="1"/>
  <c r="B14" i="17"/>
  <c r="B15" i="17"/>
  <c r="B16" i="17"/>
  <c r="B17" i="17"/>
  <c r="B18" i="17"/>
  <c r="B19" i="17"/>
  <c r="B20" i="17"/>
  <c r="B21" i="17"/>
  <c r="B22" i="17"/>
  <c r="B23" i="17"/>
  <c r="B24" i="17"/>
  <c r="B25" i="17"/>
  <c r="B26" i="17"/>
  <c r="B27" i="17"/>
  <c r="B28" i="17"/>
  <c r="B29" i="17"/>
  <c r="B30" i="17"/>
  <c r="B31" i="17"/>
  <c r="B32" i="17"/>
  <c r="B33" i="17"/>
  <c r="B34" i="17"/>
  <c r="B35" i="17"/>
  <c r="B36" i="17"/>
  <c r="B37" i="17"/>
  <c r="B38" i="17"/>
  <c r="B9" i="17" l="1"/>
  <c r="B26" i="28" s="1"/>
  <c r="B11" i="19"/>
  <c r="B12" i="19"/>
  <c r="B13" i="19"/>
  <c r="B14" i="19"/>
  <c r="B15" i="19"/>
  <c r="B16" i="19"/>
  <c r="B17" i="19"/>
  <c r="B18" i="19"/>
  <c r="B19" i="19"/>
  <c r="B20" i="19"/>
  <c r="B21" i="19"/>
  <c r="B22" i="19"/>
  <c r="B23" i="19"/>
  <c r="B24" i="19"/>
  <c r="B25" i="19"/>
  <c r="B26" i="19"/>
  <c r="B27" i="19"/>
  <c r="B28" i="19"/>
  <c r="B29" i="19"/>
  <c r="B30" i="19"/>
  <c r="B31" i="19"/>
  <c r="B32" i="19"/>
  <c r="B33" i="19"/>
  <c r="B34" i="19"/>
  <c r="B35" i="19"/>
  <c r="B36" i="19"/>
  <c r="B37" i="19"/>
  <c r="B38" i="19"/>
  <c r="B39" i="19"/>
  <c r="B10" i="19"/>
  <c r="B8" i="21"/>
  <c r="B9" i="21"/>
  <c r="B10" i="21"/>
  <c r="B11" i="21"/>
  <c r="B12" i="21"/>
  <c r="B13" i="21"/>
  <c r="B14" i="21"/>
  <c r="B15" i="21"/>
  <c r="B16" i="21"/>
  <c r="B17" i="21"/>
  <c r="B18" i="21"/>
  <c r="B19" i="21"/>
  <c r="B20" i="21"/>
  <c r="B21" i="21"/>
  <c r="B22" i="21"/>
  <c r="B23" i="21"/>
  <c r="B24" i="21"/>
  <c r="B25" i="21"/>
  <c r="B26" i="21"/>
  <c r="B27" i="21"/>
  <c r="B28" i="21"/>
  <c r="B29" i="21"/>
  <c r="B30" i="21"/>
  <c r="B31" i="21"/>
  <c r="B32" i="21"/>
  <c r="B33" i="21"/>
  <c r="B34" i="21"/>
  <c r="B35" i="21"/>
  <c r="B36" i="21"/>
  <c r="B7" i="21"/>
  <c r="F17" i="14"/>
  <c r="J17" i="14" s="1"/>
  <c r="J45" i="25"/>
  <c r="H45" i="25"/>
  <c r="D45" i="25"/>
  <c r="B45" i="25"/>
  <c r="E40" i="25"/>
  <c r="A40" i="25"/>
  <c r="E39" i="25"/>
  <c r="A39" i="25"/>
  <c r="E38" i="25"/>
  <c r="A38" i="25"/>
  <c r="E37" i="25"/>
  <c r="A37" i="25"/>
  <c r="E36" i="25"/>
  <c r="A36" i="25"/>
  <c r="E35" i="25"/>
  <c r="A35" i="25"/>
  <c r="E34" i="25"/>
  <c r="A34" i="25"/>
  <c r="E33" i="25"/>
  <c r="A33" i="25"/>
  <c r="E32" i="25"/>
  <c r="A32" i="25"/>
  <c r="E31" i="25"/>
  <c r="A31" i="25"/>
  <c r="E30" i="25"/>
  <c r="A30" i="25"/>
  <c r="E29" i="25"/>
  <c r="A29" i="25"/>
  <c r="E28" i="25"/>
  <c r="A28" i="25"/>
  <c r="E27" i="25"/>
  <c r="A27" i="25"/>
  <c r="E26" i="25"/>
  <c r="A26" i="25"/>
  <c r="E25" i="25"/>
  <c r="A25" i="25"/>
  <c r="E24" i="25"/>
  <c r="A24" i="25"/>
  <c r="E23" i="25"/>
  <c r="A23" i="25"/>
  <c r="E22" i="25"/>
  <c r="A22" i="25"/>
  <c r="E21" i="25"/>
  <c r="A21" i="25"/>
  <c r="E20" i="25"/>
  <c r="A20" i="25"/>
  <c r="E19" i="25"/>
  <c r="A19" i="25"/>
  <c r="E18" i="25"/>
  <c r="A18" i="25"/>
  <c r="E17" i="25"/>
  <c r="A17" i="25"/>
  <c r="E16" i="25"/>
  <c r="A16" i="25"/>
  <c r="E15" i="25"/>
  <c r="A15" i="25"/>
  <c r="E14" i="25"/>
  <c r="A14" i="25"/>
  <c r="A13" i="25"/>
  <c r="A12" i="25"/>
  <c r="E11" i="25"/>
  <c r="A11" i="25"/>
  <c r="A10" i="25"/>
  <c r="L45" i="25" l="1"/>
  <c r="A9" i="25"/>
  <c r="E26" i="20"/>
  <c r="E27" i="20"/>
  <c r="E28" i="20"/>
  <c r="E29" i="20"/>
  <c r="E30" i="20"/>
  <c r="E31" i="20"/>
  <c r="E32" i="20"/>
  <c r="E33" i="20"/>
  <c r="E34" i="20"/>
  <c r="E35" i="20"/>
  <c r="E36" i="20"/>
  <c r="E37" i="20"/>
  <c r="E38" i="20"/>
  <c r="E39" i="20"/>
  <c r="E40" i="20"/>
  <c r="E41" i="20"/>
  <c r="E42" i="20"/>
  <c r="E43" i="20"/>
  <c r="E44" i="20"/>
  <c r="E45" i="20"/>
  <c r="E46" i="20"/>
  <c r="E47" i="20"/>
  <c r="E48" i="20"/>
  <c r="E49" i="20"/>
  <c r="E50" i="20"/>
  <c r="E51" i="20"/>
  <c r="E52" i="20"/>
  <c r="E23" i="20"/>
  <c r="H322" i="20"/>
  <c r="H190" i="20"/>
  <c r="A321" i="20"/>
  <c r="A320" i="20"/>
  <c r="A319" i="20"/>
  <c r="A318" i="20"/>
  <c r="A317" i="20"/>
  <c r="A316" i="20"/>
  <c r="A315" i="20"/>
  <c r="A314" i="20"/>
  <c r="A313" i="20"/>
  <c r="A312" i="20"/>
  <c r="A311" i="20"/>
  <c r="A310" i="20"/>
  <c r="A309" i="20"/>
  <c r="A308" i="20"/>
  <c r="A307" i="20"/>
  <c r="A306" i="20"/>
  <c r="A305" i="20"/>
  <c r="A304" i="20"/>
  <c r="A303" i="20"/>
  <c r="A302" i="20"/>
  <c r="A301" i="20"/>
  <c r="A300" i="20"/>
  <c r="A299" i="20"/>
  <c r="A298" i="20"/>
  <c r="A297" i="20"/>
  <c r="A296" i="20"/>
  <c r="A295" i="20"/>
  <c r="A294" i="20"/>
  <c r="A293" i="20"/>
  <c r="A292" i="20"/>
  <c r="A23" i="20"/>
  <c r="A24" i="20"/>
  <c r="A25" i="20"/>
  <c r="A26" i="20"/>
  <c r="A27" i="20"/>
  <c r="A28" i="20"/>
  <c r="A29" i="20"/>
  <c r="A30" i="20"/>
  <c r="A31" i="20"/>
  <c r="A32" i="20"/>
  <c r="A33" i="20"/>
  <c r="A34" i="20"/>
  <c r="A35" i="20"/>
  <c r="A36" i="20"/>
  <c r="A37" i="20"/>
  <c r="A38" i="20"/>
  <c r="A39" i="20"/>
  <c r="A40" i="20"/>
  <c r="A41" i="20"/>
  <c r="A42" i="20"/>
  <c r="A43" i="20"/>
  <c r="A44" i="20"/>
  <c r="A45" i="20"/>
  <c r="A46" i="20"/>
  <c r="A47" i="20"/>
  <c r="A48" i="20"/>
  <c r="A49" i="20"/>
  <c r="A50" i="20"/>
  <c r="A51" i="20"/>
  <c r="A52" i="20"/>
  <c r="I53" i="20"/>
  <c r="P53" i="20"/>
  <c r="A77" i="20"/>
  <c r="A78" i="20"/>
  <c r="A79" i="20"/>
  <c r="A80" i="20"/>
  <c r="A81" i="20"/>
  <c r="A82" i="20"/>
  <c r="A83" i="20"/>
  <c r="A84" i="20"/>
  <c r="A85" i="20"/>
  <c r="A86" i="20"/>
  <c r="A87" i="20"/>
  <c r="A88" i="20"/>
  <c r="A89" i="20"/>
  <c r="A90" i="20"/>
  <c r="A91" i="20"/>
  <c r="A92" i="20"/>
  <c r="A93" i="20"/>
  <c r="A94" i="20"/>
  <c r="A95" i="20"/>
  <c r="A96" i="20"/>
  <c r="A97" i="20"/>
  <c r="A98" i="20"/>
  <c r="A99" i="20"/>
  <c r="A100" i="20"/>
  <c r="A101" i="20"/>
  <c r="A102" i="20"/>
  <c r="A103" i="20"/>
  <c r="A104" i="20"/>
  <c r="A105" i="20"/>
  <c r="A106" i="20"/>
  <c r="A107" i="20"/>
  <c r="H108" i="20"/>
  <c r="H242" i="20"/>
  <c r="A251" i="20"/>
  <c r="A252" i="20"/>
  <c r="A253" i="20"/>
  <c r="A254" i="20"/>
  <c r="A255" i="20"/>
  <c r="A256" i="20"/>
  <c r="A257" i="20"/>
  <c r="A258" i="20"/>
  <c r="A259" i="20"/>
  <c r="A260" i="20"/>
  <c r="A261" i="20"/>
  <c r="A262" i="20"/>
  <c r="A263" i="20"/>
  <c r="A264" i="20"/>
  <c r="A265" i="20"/>
  <c r="A266" i="20"/>
  <c r="A267" i="20"/>
  <c r="A268" i="20"/>
  <c r="A269" i="20"/>
  <c r="A270" i="20"/>
  <c r="A271" i="20"/>
  <c r="A272" i="20"/>
  <c r="A273" i="20"/>
  <c r="A274" i="20"/>
  <c r="A275" i="20"/>
  <c r="A276" i="20"/>
  <c r="A277" i="20"/>
  <c r="A278" i="20"/>
  <c r="A279" i="20"/>
  <c r="A280" i="20"/>
  <c r="H149" i="20"/>
  <c r="H281" i="20"/>
  <c r="F18" i="14"/>
  <c r="J18" i="14" s="1"/>
  <c r="I9" i="17"/>
  <c r="J26" i="28" s="1"/>
  <c r="I11" i="17"/>
  <c r="J28" i="28" s="1"/>
  <c r="J11" i="17"/>
  <c r="K28" i="28" s="1"/>
  <c r="K11" i="17"/>
  <c r="L28" i="28" s="1"/>
  <c r="L11" i="17"/>
  <c r="M28" i="28" s="1"/>
  <c r="I12" i="17"/>
  <c r="J29" i="28" s="1"/>
  <c r="J12" i="17"/>
  <c r="K29" i="28" s="1"/>
  <c r="K12" i="17"/>
  <c r="L29" i="28" s="1"/>
  <c r="L12" i="17"/>
  <c r="M29" i="28" s="1"/>
  <c r="I13" i="17"/>
  <c r="J30" i="28" s="1"/>
  <c r="J13" i="17"/>
  <c r="K30" i="28" s="1"/>
  <c r="K13" i="17"/>
  <c r="L30" i="28" s="1"/>
  <c r="L13" i="17"/>
  <c r="M30" i="28" s="1"/>
  <c r="I15" i="17"/>
  <c r="J32" i="28" s="1"/>
  <c r="J15" i="17"/>
  <c r="K32" i="28" s="1"/>
  <c r="K15" i="17"/>
  <c r="L32" i="28" s="1"/>
  <c r="L15" i="17"/>
  <c r="M32" i="28" s="1"/>
  <c r="I16" i="17"/>
  <c r="J33" i="28" s="1"/>
  <c r="J16" i="17"/>
  <c r="K33" i="28" s="1"/>
  <c r="K16" i="17"/>
  <c r="L33" i="28" s="1"/>
  <c r="L16" i="17"/>
  <c r="M33" i="28" s="1"/>
  <c r="I17" i="17"/>
  <c r="J34" i="28" s="1"/>
  <c r="J17" i="17"/>
  <c r="K34" i="28" s="1"/>
  <c r="K17" i="17"/>
  <c r="L34" i="28" s="1"/>
  <c r="L17" i="17"/>
  <c r="M34" i="28" s="1"/>
  <c r="I18" i="17"/>
  <c r="J35" i="28" s="1"/>
  <c r="K18" i="17"/>
  <c r="L35" i="28" s="1"/>
  <c r="L18" i="17"/>
  <c r="M35" i="28" s="1"/>
  <c r="I19" i="17"/>
  <c r="J36" i="28" s="1"/>
  <c r="K19" i="17"/>
  <c r="L36" i="28" s="1"/>
  <c r="L19" i="17"/>
  <c r="M36" i="28" s="1"/>
  <c r="I20" i="17"/>
  <c r="J37" i="28" s="1"/>
  <c r="J20" i="17"/>
  <c r="K37" i="28" s="1"/>
  <c r="K20" i="17"/>
  <c r="L37" i="28" s="1"/>
  <c r="L20" i="17"/>
  <c r="M37" i="28" s="1"/>
  <c r="I21" i="17"/>
  <c r="J38" i="28" s="1"/>
  <c r="J21" i="17"/>
  <c r="K38" i="28" s="1"/>
  <c r="K21" i="17"/>
  <c r="L38" i="28" s="1"/>
  <c r="L21" i="17"/>
  <c r="M38" i="28" s="1"/>
  <c r="I22" i="17"/>
  <c r="J39" i="28" s="1"/>
  <c r="J22" i="17"/>
  <c r="K39" i="28" s="1"/>
  <c r="K22" i="17"/>
  <c r="L39" i="28" s="1"/>
  <c r="L22" i="17"/>
  <c r="M39" i="28" s="1"/>
  <c r="I23" i="17"/>
  <c r="J40" i="28" s="1"/>
  <c r="J23" i="17"/>
  <c r="K40" i="28" s="1"/>
  <c r="K23" i="17"/>
  <c r="L40" i="28" s="1"/>
  <c r="L23" i="17"/>
  <c r="M40" i="28" s="1"/>
  <c r="I24" i="17"/>
  <c r="J41" i="28" s="1"/>
  <c r="J24" i="17"/>
  <c r="K41" i="28" s="1"/>
  <c r="K24" i="17"/>
  <c r="L41" i="28" s="1"/>
  <c r="L24" i="17"/>
  <c r="M41" i="28" s="1"/>
  <c r="I25" i="17"/>
  <c r="J42" i="28" s="1"/>
  <c r="J25" i="17"/>
  <c r="K42" i="28" s="1"/>
  <c r="K25" i="17"/>
  <c r="L42" i="28" s="1"/>
  <c r="L25" i="17"/>
  <c r="M42" i="28" s="1"/>
  <c r="I26" i="17"/>
  <c r="J43" i="28" s="1"/>
  <c r="J26" i="17"/>
  <c r="K43" i="28" s="1"/>
  <c r="K26" i="17"/>
  <c r="L43" i="28" s="1"/>
  <c r="L26" i="17"/>
  <c r="M43" i="28" s="1"/>
  <c r="I27" i="17"/>
  <c r="J44" i="28" s="1"/>
  <c r="K27" i="17"/>
  <c r="L44" i="28" s="1"/>
  <c r="L27" i="17"/>
  <c r="M44" i="28" s="1"/>
  <c r="I28" i="17"/>
  <c r="J45" i="28" s="1"/>
  <c r="J28" i="17"/>
  <c r="K45" i="28" s="1"/>
  <c r="K28" i="17"/>
  <c r="L45" i="28" s="1"/>
  <c r="L28" i="17"/>
  <c r="M45" i="28" s="1"/>
  <c r="I29" i="17"/>
  <c r="J46" i="28" s="1"/>
  <c r="J29" i="17"/>
  <c r="K46" i="28" s="1"/>
  <c r="K29" i="17"/>
  <c r="L46" i="28" s="1"/>
  <c r="L29" i="17"/>
  <c r="M46" i="28" s="1"/>
  <c r="I30" i="17"/>
  <c r="J47" i="28" s="1"/>
  <c r="J30" i="17"/>
  <c r="K47" i="28" s="1"/>
  <c r="K30" i="17"/>
  <c r="L47" i="28" s="1"/>
  <c r="L30" i="17"/>
  <c r="M47" i="28" s="1"/>
  <c r="I31" i="17"/>
  <c r="J48" i="28" s="1"/>
  <c r="J31" i="17"/>
  <c r="K48" i="28" s="1"/>
  <c r="K31" i="17"/>
  <c r="L48" i="28" s="1"/>
  <c r="L31" i="17"/>
  <c r="M48" i="28" s="1"/>
  <c r="I32" i="17"/>
  <c r="J49" i="28" s="1"/>
  <c r="J32" i="17"/>
  <c r="K49" i="28" s="1"/>
  <c r="K32" i="17"/>
  <c r="L49" i="28" s="1"/>
  <c r="L32" i="17"/>
  <c r="M49" i="28" s="1"/>
  <c r="I33" i="17"/>
  <c r="J50" i="28" s="1"/>
  <c r="J33" i="17"/>
  <c r="K50" i="28" s="1"/>
  <c r="K33" i="17"/>
  <c r="L50" i="28" s="1"/>
  <c r="L33" i="17"/>
  <c r="M50" i="28" s="1"/>
  <c r="I34" i="17"/>
  <c r="J51" i="28" s="1"/>
  <c r="J34" i="17"/>
  <c r="K51" i="28" s="1"/>
  <c r="K34" i="17"/>
  <c r="L51" i="28" s="1"/>
  <c r="L34" i="17"/>
  <c r="M51" i="28" s="1"/>
  <c r="I35" i="17"/>
  <c r="J52" i="28" s="1"/>
  <c r="J35" i="17"/>
  <c r="K52" i="28" s="1"/>
  <c r="K35" i="17"/>
  <c r="L52" i="28" s="1"/>
  <c r="L35" i="17"/>
  <c r="M52" i="28" s="1"/>
  <c r="I36" i="17"/>
  <c r="J53" i="28" s="1"/>
  <c r="J36" i="17"/>
  <c r="K53" i="28" s="1"/>
  <c r="K36" i="17"/>
  <c r="L53" i="28" s="1"/>
  <c r="L36" i="17"/>
  <c r="M53" i="28" s="1"/>
  <c r="I37" i="17"/>
  <c r="J54" i="28" s="1"/>
  <c r="J37" i="17"/>
  <c r="K54" i="28" s="1"/>
  <c r="K37" i="17"/>
  <c r="L54" i="28" s="1"/>
  <c r="L37" i="17"/>
  <c r="M54" i="28" s="1"/>
  <c r="I38" i="17"/>
  <c r="J55" i="28" s="1"/>
  <c r="J38" i="17"/>
  <c r="K55" i="28" s="1"/>
  <c r="K38" i="17"/>
  <c r="L55" i="28" s="1"/>
  <c r="L38" i="17"/>
  <c r="M55" i="28" s="1"/>
  <c r="J9" i="17"/>
  <c r="K26" i="28" s="1"/>
  <c r="K9" i="17"/>
  <c r="L26" i="28" s="1"/>
  <c r="L9" i="17"/>
  <c r="M26" i="28" s="1"/>
  <c r="H15" i="17"/>
  <c r="H16" i="17"/>
  <c r="H17" i="17"/>
  <c r="H18" i="17"/>
  <c r="H19" i="17"/>
  <c r="H20" i="17"/>
  <c r="H21" i="17"/>
  <c r="H22" i="17"/>
  <c r="H23" i="17"/>
  <c r="H24" i="17"/>
  <c r="H25" i="17"/>
  <c r="H26" i="17"/>
  <c r="H27" i="17"/>
  <c r="H28" i="17"/>
  <c r="H29" i="17"/>
  <c r="H30" i="17"/>
  <c r="H31" i="17"/>
  <c r="H32" i="17"/>
  <c r="H33" i="17"/>
  <c r="H34" i="17"/>
  <c r="H35" i="17"/>
  <c r="H36" i="17"/>
  <c r="H37" i="17"/>
  <c r="H38" i="17"/>
  <c r="A290" i="20" l="1"/>
  <c r="E198" i="20"/>
  <c r="A249" i="20"/>
  <c r="A76" i="20"/>
  <c r="A22" i="20"/>
  <c r="L57" i="20"/>
  <c r="A21" i="20" l="1"/>
  <c r="P381" i="20" l="1"/>
  <c r="P369" i="20"/>
  <c r="P357" i="20"/>
  <c r="L379" i="20"/>
  <c r="L367" i="20"/>
  <c r="L355" i="20"/>
  <c r="G36" i="21"/>
  <c r="G35" i="21"/>
  <c r="G34" i="21"/>
  <c r="G33" i="21"/>
  <c r="G32" i="21"/>
  <c r="G31" i="21"/>
  <c r="G30" i="21"/>
  <c r="G29" i="21"/>
  <c r="G28" i="21"/>
  <c r="G27" i="21"/>
  <c r="G26" i="21"/>
  <c r="G25" i="21"/>
  <c r="G24" i="21"/>
  <c r="G23" i="21"/>
  <c r="G22" i="21"/>
  <c r="G21" i="21"/>
  <c r="G20" i="21"/>
  <c r="G19" i="21"/>
  <c r="G18" i="21"/>
  <c r="G17" i="21"/>
  <c r="G16" i="21"/>
  <c r="G15" i="21"/>
  <c r="G14" i="21"/>
  <c r="G13" i="21"/>
  <c r="G12" i="21"/>
  <c r="G11" i="21"/>
  <c r="H13" i="17" s="1"/>
  <c r="I30" i="28" s="1"/>
  <c r="G10" i="21"/>
  <c r="H12" i="17" s="1"/>
  <c r="I29" i="28" s="1"/>
  <c r="G9" i="21"/>
  <c r="H11" i="17" s="1"/>
  <c r="I28" i="28" s="1"/>
  <c r="G8" i="21"/>
  <c r="H10" i="17" s="1"/>
  <c r="I27" i="28" s="1"/>
  <c r="G7" i="21"/>
  <c r="H9" i="17" s="1"/>
  <c r="I26" i="28" s="1"/>
  <c r="G40" i="19"/>
  <c r="F40" i="19"/>
  <c r="E40" i="19"/>
  <c r="D40" i="19"/>
  <c r="F44" i="11"/>
  <c r="F43" i="11"/>
  <c r="D45" i="11"/>
  <c r="F45" i="11"/>
  <c r="E45" i="11"/>
  <c r="C45" i="11"/>
  <c r="E39" i="11"/>
  <c r="D39" i="11"/>
  <c r="C39" i="11"/>
  <c r="F38" i="11"/>
  <c r="F37" i="11"/>
  <c r="F39" i="11" s="1"/>
  <c r="E33" i="11"/>
  <c r="D33" i="11"/>
  <c r="C33" i="11"/>
  <c r="F31" i="11"/>
  <c r="D27" i="11"/>
  <c r="E27" i="11"/>
  <c r="C27" i="11"/>
  <c r="F24" i="11"/>
  <c r="F25" i="11"/>
  <c r="F26" i="11"/>
  <c r="F23" i="11"/>
  <c r="D19" i="11"/>
  <c r="E19" i="11"/>
  <c r="C19" i="11"/>
  <c r="F18" i="11"/>
  <c r="F17" i="11"/>
  <c r="D13" i="11"/>
  <c r="E13" i="11"/>
  <c r="C13" i="11"/>
  <c r="F9" i="11"/>
  <c r="F10" i="11"/>
  <c r="F11" i="11"/>
  <c r="F12" i="11"/>
  <c r="F8" i="11"/>
  <c r="F396" i="20" l="1"/>
  <c r="F398" i="20"/>
  <c r="F400" i="20"/>
  <c r="F394" i="20"/>
  <c r="F402" i="20"/>
  <c r="P345" i="20"/>
  <c r="F33" i="11"/>
  <c r="F19" i="11"/>
  <c r="F27" i="11"/>
  <c r="F13" i="11"/>
  <c r="F408" i="20" l="1"/>
  <c r="C355" i="20"/>
  <c r="G357" i="20"/>
  <c r="C379" i="20"/>
  <c r="C367" i="20"/>
  <c r="G369" i="20"/>
  <c r="G381" i="20"/>
  <c r="L343" i="20"/>
  <c r="F22" i="17" l="1"/>
  <c r="G39" i="28" s="1"/>
  <c r="F19" i="17"/>
  <c r="G36" i="28" s="1"/>
  <c r="F20" i="17"/>
  <c r="G37" i="28" s="1"/>
  <c r="F15" i="17"/>
  <c r="G32" i="28" s="1"/>
  <c r="F18" i="17"/>
  <c r="G35" i="28" s="1"/>
  <c r="F14" i="12"/>
  <c r="M14" i="12" s="1"/>
  <c r="M20" i="12" s="1"/>
  <c r="H33" i="14" l="1"/>
  <c r="F25" i="17"/>
  <c r="G42" i="28" s="1"/>
  <c r="F25" i="14"/>
  <c r="G17" i="17" s="1"/>
  <c r="H34" i="28" s="1"/>
  <c r="F17" i="17"/>
  <c r="G34" i="28" s="1"/>
  <c r="H29" i="14"/>
  <c r="F21" i="17"/>
  <c r="G38" i="28" s="1"/>
  <c r="H32" i="14"/>
  <c r="F24" i="17"/>
  <c r="G41" i="28" s="1"/>
  <c r="F20" i="14"/>
  <c r="G12" i="17" s="1"/>
  <c r="H29" i="28" s="1"/>
  <c r="F21" i="14"/>
  <c r="G13" i="17" s="1"/>
  <c r="H30" i="28" s="1"/>
  <c r="F24" i="14"/>
  <c r="G16" i="17" s="1"/>
  <c r="H33" i="28" s="1"/>
  <c r="F16" i="17"/>
  <c r="G33" i="28" s="1"/>
  <c r="J31" i="14"/>
  <c r="F23" i="17"/>
  <c r="G40" i="28" s="1"/>
  <c r="F31" i="14"/>
  <c r="G23" i="17" s="1"/>
  <c r="H40" i="28" s="1"/>
  <c r="H31" i="14"/>
  <c r="F19" i="14"/>
  <c r="G11" i="17" s="1"/>
  <c r="H28" i="28" s="1"/>
  <c r="F27" i="14"/>
  <c r="G19" i="17" s="1"/>
  <c r="H36" i="28" s="1"/>
  <c r="J30" i="14"/>
  <c r="F30" i="14"/>
  <c r="G22" i="17" s="1"/>
  <c r="H39" i="28" s="1"/>
  <c r="F26" i="14"/>
  <c r="G18" i="17" s="1"/>
  <c r="H35" i="28" s="1"/>
  <c r="F22" i="14"/>
  <c r="H30" i="14"/>
  <c r="J33" i="14"/>
  <c r="J29" i="14"/>
  <c r="F23" i="14"/>
  <c r="G15" i="17" s="1"/>
  <c r="H32" i="28" s="1"/>
  <c r="F33" i="14"/>
  <c r="G25" i="17" s="1"/>
  <c r="H42" i="28" s="1"/>
  <c r="F29" i="14"/>
  <c r="G21" i="17" s="1"/>
  <c r="H38" i="28" s="1"/>
  <c r="J32" i="14"/>
  <c r="F32" i="14"/>
  <c r="G24" i="17" s="1"/>
  <c r="H41" i="28" s="1"/>
  <c r="F28" i="14"/>
  <c r="G20" i="17" s="1"/>
  <c r="H37" i="28" s="1"/>
  <c r="F29" i="17"/>
  <c r="G46" i="28" s="1"/>
  <c r="J28" i="14" l="1"/>
  <c r="H28" i="14"/>
  <c r="H37" i="14"/>
  <c r="F37" i="14"/>
  <c r="G29" i="17" s="1"/>
  <c r="H46" i="28" s="1"/>
  <c r="J37" i="14"/>
  <c r="F38" i="17"/>
  <c r="G55" i="28" s="1"/>
  <c r="F37" i="17"/>
  <c r="G54" i="28" s="1"/>
  <c r="F36" i="17"/>
  <c r="G53" i="28" s="1"/>
  <c r="F35" i="17"/>
  <c r="G52" i="28" s="1"/>
  <c r="F34" i="17"/>
  <c r="G51" i="28" s="1"/>
  <c r="F33" i="17"/>
  <c r="G50" i="28" s="1"/>
  <c r="F32" i="17"/>
  <c r="G49" i="28" s="1"/>
  <c r="F31" i="17"/>
  <c r="G48" i="28" s="1"/>
  <c r="F30" i="17"/>
  <c r="G47" i="28" s="1"/>
  <c r="F28" i="17"/>
  <c r="G45" i="28" s="1"/>
  <c r="F27" i="17"/>
  <c r="G44" i="28" s="1"/>
  <c r="F26" i="17"/>
  <c r="G43" i="28" s="1"/>
  <c r="J39" i="14" l="1"/>
  <c r="H39" i="14"/>
  <c r="F39" i="14"/>
  <c r="G31" i="17" s="1"/>
  <c r="H48" i="28" s="1"/>
  <c r="J43" i="14"/>
  <c r="H43" i="14"/>
  <c r="F43" i="14"/>
  <c r="G35" i="17" s="1"/>
  <c r="H52" i="28" s="1"/>
  <c r="H40" i="14"/>
  <c r="F40" i="14"/>
  <c r="G32" i="17" s="1"/>
  <c r="H49" i="28" s="1"/>
  <c r="J40" i="14"/>
  <c r="H36" i="14"/>
  <c r="F36" i="14"/>
  <c r="G28" i="17" s="1"/>
  <c r="H45" i="28" s="1"/>
  <c r="J36" i="14"/>
  <c r="H41" i="14"/>
  <c r="F41" i="14"/>
  <c r="G33" i="17" s="1"/>
  <c r="H50" i="28" s="1"/>
  <c r="J41" i="14"/>
  <c r="H45" i="14"/>
  <c r="F45" i="14"/>
  <c r="G37" i="17" s="1"/>
  <c r="H54" i="28" s="1"/>
  <c r="J45" i="14"/>
  <c r="J34" i="14"/>
  <c r="H34" i="14"/>
  <c r="F34" i="14"/>
  <c r="G26" i="17" s="1"/>
  <c r="H43" i="28" s="1"/>
  <c r="J35" i="14"/>
  <c r="H35" i="14"/>
  <c r="F35" i="14"/>
  <c r="G27" i="17" s="1"/>
  <c r="H44" i="28" s="1"/>
  <c r="H44" i="14"/>
  <c r="F44" i="14"/>
  <c r="G36" i="17" s="1"/>
  <c r="H53" i="28" s="1"/>
  <c r="J44" i="14"/>
  <c r="J38" i="14"/>
  <c r="H38" i="14"/>
  <c r="F38" i="14"/>
  <c r="G30" i="17" s="1"/>
  <c r="H47" i="28" s="1"/>
  <c r="H42" i="14"/>
  <c r="F42" i="14"/>
  <c r="G34" i="17" s="1"/>
  <c r="H51" i="28" s="1"/>
  <c r="J42" i="14"/>
  <c r="J46" i="14"/>
  <c r="H46" i="14"/>
  <c r="F46" i="14"/>
  <c r="G38" i="17" s="1"/>
  <c r="H55" i="28" s="1"/>
  <c r="G10" i="17"/>
  <c r="H27" i="28" s="1"/>
  <c r="G9" i="17"/>
  <c r="H26" i="28" s="1"/>
  <c r="B5" i="13"/>
  <c r="A5" i="13" s="1"/>
  <c r="B6" i="13"/>
  <c r="A6" i="13" s="1"/>
  <c r="B7" i="13"/>
  <c r="A7" i="13" s="1"/>
  <c r="B8" i="13"/>
  <c r="A8" i="13" s="1"/>
  <c r="B9" i="13"/>
  <c r="A9" i="13" s="1"/>
  <c r="B10" i="13"/>
  <c r="A10" i="13" s="1"/>
  <c r="B11" i="13"/>
  <c r="A11" i="13" s="1"/>
  <c r="B12" i="13"/>
  <c r="A12" i="13" s="1"/>
  <c r="B13" i="13"/>
  <c r="A13" i="13" s="1"/>
  <c r="B14" i="13"/>
  <c r="A14" i="13" s="1"/>
  <c r="B15" i="13"/>
  <c r="A15" i="13" s="1"/>
  <c r="B16" i="13"/>
  <c r="A16" i="13" s="1"/>
  <c r="B17" i="13"/>
  <c r="A17" i="13" s="1"/>
  <c r="B18" i="13"/>
  <c r="A18" i="13" s="1"/>
  <c r="B19" i="13"/>
  <c r="A19" i="13" s="1"/>
  <c r="B20" i="13"/>
  <c r="A20" i="13" s="1"/>
  <c r="B21" i="13"/>
  <c r="A21" i="13" s="1"/>
  <c r="B22" i="13"/>
  <c r="A22" i="13" s="1"/>
  <c r="B23" i="13"/>
  <c r="A23" i="13" s="1"/>
  <c r="B24" i="13"/>
  <c r="A24" i="13" s="1"/>
  <c r="B25" i="13"/>
  <c r="A25" i="13" s="1"/>
  <c r="B26" i="13"/>
  <c r="A26" i="13" s="1"/>
  <c r="B27" i="13"/>
  <c r="A27" i="13" s="1"/>
  <c r="B28" i="13"/>
  <c r="A28" i="13" s="1"/>
  <c r="B29" i="13"/>
  <c r="A29" i="13" s="1"/>
  <c r="B30" i="13"/>
  <c r="A30" i="13" s="1"/>
  <c r="B31" i="13"/>
  <c r="A31" i="13" s="1"/>
  <c r="B32" i="13"/>
  <c r="A32" i="13" s="1"/>
  <c r="B33" i="13"/>
  <c r="A33" i="13" s="1"/>
  <c r="B34" i="13"/>
  <c r="A34" i="13" s="1"/>
  <c r="B35" i="13"/>
  <c r="A35" i="13" s="1"/>
  <c r="B36" i="13"/>
  <c r="A36" i="13" s="1"/>
  <c r="B37" i="13"/>
  <c r="A37" i="13" s="1"/>
  <c r="B38" i="13"/>
  <c r="A38" i="13" s="1"/>
  <c r="B39" i="13"/>
  <c r="A39" i="13" s="1"/>
  <c r="B40" i="13"/>
  <c r="A40" i="13" s="1"/>
  <c r="B41" i="13"/>
  <c r="A41" i="13" s="1"/>
  <c r="B42" i="13"/>
  <c r="A42" i="13" s="1"/>
  <c r="B43" i="13"/>
  <c r="A43" i="13" s="1"/>
  <c r="B44" i="13"/>
  <c r="A44" i="13" s="1"/>
  <c r="B45" i="13"/>
  <c r="A45" i="13" s="1"/>
  <c r="B46" i="13"/>
  <c r="A46" i="13" s="1"/>
  <c r="B47" i="13"/>
  <c r="A47" i="13" s="1"/>
  <c r="B48" i="13"/>
  <c r="A48" i="13" s="1"/>
  <c r="B49" i="13"/>
  <c r="A49" i="13" s="1"/>
  <c r="B50" i="13"/>
  <c r="A50" i="13" s="1"/>
  <c r="B51" i="13"/>
  <c r="A51" i="13" s="1"/>
  <c r="B52" i="13"/>
  <c r="A52" i="13" s="1"/>
  <c r="B53" i="13"/>
  <c r="A53" i="13" s="1"/>
  <c r="B54" i="13"/>
  <c r="A54" i="13" s="1"/>
  <c r="B55" i="13"/>
  <c r="A55" i="13" s="1"/>
  <c r="B56" i="13"/>
  <c r="A56" i="13" s="1"/>
  <c r="B57" i="13"/>
  <c r="A57" i="13" s="1"/>
  <c r="B58" i="13"/>
  <c r="A58" i="13" s="1"/>
  <c r="B59" i="13"/>
  <c r="A59" i="13" s="1"/>
  <c r="B60" i="13"/>
  <c r="A60" i="13" s="1"/>
  <c r="B61" i="13"/>
  <c r="A61" i="13" s="1"/>
  <c r="B62" i="13"/>
  <c r="A62" i="13" s="1"/>
  <c r="B63" i="13"/>
  <c r="A63" i="13" s="1"/>
  <c r="B64" i="13"/>
  <c r="A64" i="13" s="1"/>
  <c r="B65" i="13"/>
  <c r="A65" i="13" s="1"/>
  <c r="B66" i="13"/>
  <c r="A66" i="13" s="1"/>
  <c r="B67" i="13"/>
  <c r="A67" i="13" s="1"/>
  <c r="B68" i="13"/>
  <c r="A68" i="13" s="1"/>
  <c r="B69" i="13"/>
  <c r="A69" i="13" s="1"/>
  <c r="B70" i="13"/>
  <c r="A70" i="13" s="1"/>
  <c r="B71" i="13"/>
  <c r="A71" i="13" s="1"/>
  <c r="B72" i="13"/>
  <c r="A72" i="13" s="1"/>
  <c r="B73" i="13"/>
  <c r="A73" i="13" s="1"/>
  <c r="B74" i="13"/>
  <c r="A74" i="13" s="1"/>
  <c r="B75" i="13"/>
  <c r="A75" i="13" s="1"/>
  <c r="B76" i="13"/>
  <c r="A76" i="13" s="1"/>
  <c r="B77" i="13"/>
  <c r="A77" i="13" s="1"/>
  <c r="B78" i="13"/>
  <c r="A78" i="13" s="1"/>
  <c r="B79" i="13"/>
  <c r="A79" i="13" s="1"/>
  <c r="B80" i="13"/>
  <c r="A80" i="13" s="1"/>
  <c r="B81" i="13"/>
  <c r="A81" i="13" s="1"/>
  <c r="B82" i="13"/>
  <c r="A82" i="13" s="1"/>
  <c r="B83" i="13"/>
  <c r="A83" i="13" s="1"/>
  <c r="B84" i="13"/>
  <c r="A84" i="13" s="1"/>
  <c r="B85" i="13"/>
  <c r="A85" i="13" s="1"/>
  <c r="B86" i="13"/>
  <c r="A86" i="13" s="1"/>
  <c r="B87" i="13"/>
  <c r="A87" i="13" s="1"/>
  <c r="B88" i="13"/>
  <c r="A88" i="13" s="1"/>
  <c r="B89" i="13"/>
  <c r="A89" i="13" s="1"/>
  <c r="B90" i="13"/>
  <c r="A90" i="13" s="1"/>
  <c r="B91" i="13"/>
  <c r="A91" i="13" s="1"/>
  <c r="B92" i="13"/>
  <c r="A92" i="13" s="1"/>
  <c r="B93" i="13"/>
  <c r="A93" i="13" s="1"/>
  <c r="B94" i="13"/>
  <c r="A94" i="13" s="1"/>
  <c r="B95" i="13"/>
  <c r="A95" i="13" s="1"/>
  <c r="B96" i="13"/>
  <c r="A96" i="13" s="1"/>
  <c r="B97" i="13"/>
  <c r="A97" i="13" s="1"/>
  <c r="B98" i="13"/>
  <c r="A98" i="13" s="1"/>
  <c r="B99" i="13"/>
  <c r="A99" i="13" s="1"/>
  <c r="B100" i="13"/>
  <c r="A100" i="13" s="1"/>
  <c r="B101" i="13"/>
  <c r="A101" i="13" s="1"/>
  <c r="B102" i="13"/>
  <c r="A102" i="13" s="1"/>
  <c r="B103" i="13"/>
  <c r="A103" i="13" s="1"/>
  <c r="B104" i="13"/>
  <c r="A104" i="13" s="1"/>
  <c r="B105" i="13"/>
  <c r="A105" i="13" s="1"/>
  <c r="B106" i="13"/>
  <c r="A106" i="13" s="1"/>
  <c r="B107" i="13"/>
  <c r="A107" i="13" s="1"/>
  <c r="B108" i="13"/>
  <c r="A108" i="13" s="1"/>
  <c r="B109" i="13"/>
  <c r="A109" i="13" s="1"/>
  <c r="B110" i="13"/>
  <c r="A110" i="13" s="1"/>
  <c r="B111" i="13"/>
  <c r="A111" i="13" s="1"/>
  <c r="B112" i="13"/>
  <c r="A112" i="13" s="1"/>
  <c r="B113" i="13"/>
  <c r="A113" i="13" s="1"/>
  <c r="B114" i="13"/>
  <c r="A114" i="13" s="1"/>
  <c r="B115" i="13"/>
  <c r="A115" i="13" s="1"/>
  <c r="B116" i="13"/>
  <c r="A116" i="13" s="1"/>
  <c r="B117" i="13"/>
  <c r="A117" i="13" s="1"/>
  <c r="B118" i="13"/>
  <c r="A118" i="13" s="1"/>
  <c r="B119" i="13"/>
  <c r="A119" i="13" s="1"/>
  <c r="B120" i="13"/>
  <c r="A120" i="13" s="1"/>
  <c r="B121" i="13"/>
  <c r="A121" i="13" s="1"/>
  <c r="B122" i="13"/>
  <c r="A122" i="13" s="1"/>
  <c r="B123" i="13"/>
  <c r="A123" i="13" s="1"/>
  <c r="B124" i="13"/>
  <c r="A124" i="13" s="1"/>
  <c r="B125" i="13"/>
  <c r="A125" i="13" s="1"/>
  <c r="B126" i="13"/>
  <c r="A126" i="13" s="1"/>
  <c r="B127" i="13"/>
  <c r="A127" i="13" s="1"/>
  <c r="B128" i="13"/>
  <c r="A128" i="13" s="1"/>
  <c r="B129" i="13"/>
  <c r="A129" i="13" s="1"/>
  <c r="B130" i="13"/>
  <c r="A130" i="13" s="1"/>
  <c r="B131" i="13"/>
  <c r="A131" i="13" s="1"/>
  <c r="B132" i="13"/>
  <c r="A132" i="13" s="1"/>
  <c r="B133" i="13"/>
  <c r="A133" i="13" s="1"/>
  <c r="B134" i="13"/>
  <c r="A134" i="13" s="1"/>
  <c r="B135" i="13"/>
  <c r="A135" i="13" s="1"/>
  <c r="B136" i="13"/>
  <c r="A136" i="13" s="1"/>
  <c r="B137" i="13"/>
  <c r="A137" i="13" s="1"/>
  <c r="B138" i="13"/>
  <c r="A138" i="13" s="1"/>
  <c r="B139" i="13"/>
  <c r="A139" i="13" s="1"/>
  <c r="B140" i="13"/>
  <c r="A140" i="13" s="1"/>
  <c r="B141" i="13"/>
  <c r="A141" i="13" s="1"/>
  <c r="B142" i="13"/>
  <c r="A142" i="13" s="1"/>
  <c r="B143" i="13"/>
  <c r="A143" i="13" s="1"/>
  <c r="B144" i="13"/>
  <c r="A144" i="13" s="1"/>
  <c r="B145" i="13"/>
  <c r="A145" i="13" s="1"/>
  <c r="B146" i="13"/>
  <c r="A146" i="13" s="1"/>
  <c r="B147" i="13"/>
  <c r="A147" i="13" s="1"/>
  <c r="B148" i="13"/>
  <c r="A148" i="13" s="1"/>
  <c r="B149" i="13"/>
  <c r="A149" i="13" s="1"/>
  <c r="B150" i="13"/>
  <c r="A150" i="13" s="1"/>
  <c r="B151" i="13"/>
  <c r="A151" i="13" s="1"/>
  <c r="B152" i="13"/>
  <c r="A152" i="13" s="1"/>
  <c r="B153" i="13"/>
  <c r="A153" i="13" s="1"/>
  <c r="B154" i="13"/>
  <c r="A154" i="13" s="1"/>
  <c r="B155" i="13"/>
  <c r="A155" i="13" s="1"/>
  <c r="B156" i="13"/>
  <c r="A156" i="13" s="1"/>
  <c r="B157" i="13"/>
  <c r="A157" i="13" s="1"/>
  <c r="B158" i="13"/>
  <c r="A158" i="13" s="1"/>
  <c r="B159" i="13"/>
  <c r="A159" i="13" s="1"/>
  <c r="B160" i="13"/>
  <c r="A160" i="13" s="1"/>
  <c r="B161" i="13"/>
  <c r="A161" i="13" s="1"/>
  <c r="B162" i="13"/>
  <c r="A162" i="13" s="1"/>
  <c r="B163" i="13"/>
  <c r="A163" i="13" s="1"/>
  <c r="B164" i="13"/>
  <c r="A164" i="13" s="1"/>
  <c r="B165" i="13"/>
  <c r="A165" i="13" s="1"/>
  <c r="B166" i="13"/>
  <c r="A166" i="13" s="1"/>
  <c r="B167" i="13"/>
  <c r="A167" i="13" s="1"/>
  <c r="B168" i="13"/>
  <c r="A168" i="13" s="1"/>
  <c r="B169" i="13"/>
  <c r="A169" i="13" s="1"/>
  <c r="B170" i="13"/>
  <c r="A170" i="13" s="1"/>
  <c r="B171" i="13"/>
  <c r="A171" i="13" s="1"/>
  <c r="B172" i="13"/>
  <c r="A172" i="13" s="1"/>
  <c r="B173" i="13"/>
  <c r="A173" i="13" s="1"/>
  <c r="B174" i="13"/>
  <c r="A174" i="13" s="1"/>
  <c r="B175" i="13"/>
  <c r="A175" i="13" s="1"/>
  <c r="B176" i="13"/>
  <c r="A176" i="13" s="1"/>
  <c r="B177" i="13"/>
  <c r="A177" i="13" s="1"/>
  <c r="B178" i="13"/>
  <c r="A178" i="13" s="1"/>
  <c r="B179" i="13"/>
  <c r="A179" i="13" s="1"/>
  <c r="B180" i="13"/>
  <c r="A180" i="13" s="1"/>
  <c r="B181" i="13"/>
  <c r="A181" i="13" s="1"/>
  <c r="B182" i="13"/>
  <c r="A182" i="13" s="1"/>
  <c r="B183" i="13"/>
  <c r="A183" i="13" s="1"/>
  <c r="B184" i="13"/>
  <c r="A184" i="13" s="1"/>
  <c r="B185" i="13"/>
  <c r="A185" i="13" s="1"/>
  <c r="B186" i="13"/>
  <c r="A186" i="13" s="1"/>
  <c r="B187" i="13"/>
  <c r="A187" i="13" s="1"/>
  <c r="B188" i="13"/>
  <c r="A188" i="13" s="1"/>
  <c r="B189" i="13"/>
  <c r="A189" i="13" s="1"/>
  <c r="B190" i="13"/>
  <c r="A190" i="13" s="1"/>
  <c r="B191" i="13"/>
  <c r="A191" i="13" s="1"/>
  <c r="B192" i="13"/>
  <c r="A192" i="13" s="1"/>
  <c r="B193" i="13"/>
  <c r="A193" i="13" s="1"/>
  <c r="B194" i="13"/>
  <c r="A194" i="13" s="1"/>
  <c r="B195" i="13"/>
  <c r="A195" i="13" s="1"/>
  <c r="B196" i="13"/>
  <c r="A196" i="13" s="1"/>
  <c r="B197" i="13"/>
  <c r="A197" i="13" s="1"/>
  <c r="B198" i="13"/>
  <c r="A198" i="13" s="1"/>
  <c r="B199" i="13"/>
  <c r="A199" i="13" s="1"/>
  <c r="B200" i="13"/>
  <c r="A200" i="13" s="1"/>
  <c r="B201" i="13"/>
  <c r="A201" i="13" s="1"/>
  <c r="B202" i="13"/>
  <c r="A202" i="13" s="1"/>
  <c r="B203" i="13"/>
  <c r="A203" i="13" s="1"/>
  <c r="B204" i="13"/>
  <c r="A204" i="13" s="1"/>
  <c r="B205" i="13"/>
  <c r="A205" i="13" s="1"/>
  <c r="B206" i="13"/>
  <c r="A206" i="13" s="1"/>
  <c r="B207" i="13"/>
  <c r="A207" i="13" s="1"/>
  <c r="B208" i="13"/>
  <c r="A208" i="13" s="1"/>
  <c r="B209" i="13"/>
  <c r="A209" i="13" s="1"/>
  <c r="B210" i="13"/>
  <c r="A210" i="13" s="1"/>
  <c r="B211" i="13"/>
  <c r="A211" i="13" s="1"/>
  <c r="B212" i="13"/>
  <c r="A212" i="13" s="1"/>
  <c r="B213" i="13"/>
  <c r="A213" i="13" s="1"/>
  <c r="B214" i="13"/>
  <c r="A214" i="13" s="1"/>
  <c r="B215" i="13"/>
  <c r="A215" i="13" s="1"/>
  <c r="B216" i="13"/>
  <c r="A216" i="13" s="1"/>
  <c r="B217" i="13"/>
  <c r="A217" i="13" s="1"/>
  <c r="B218" i="13"/>
  <c r="A218" i="13" s="1"/>
  <c r="B219" i="13"/>
  <c r="A219" i="13" s="1"/>
  <c r="B220" i="13"/>
  <c r="A220" i="13" s="1"/>
  <c r="B221" i="13"/>
  <c r="A221" i="13" s="1"/>
  <c r="B222" i="13"/>
  <c r="A222" i="13" s="1"/>
  <c r="B223" i="13"/>
  <c r="A223" i="13" s="1"/>
  <c r="B224" i="13"/>
  <c r="A224" i="13" s="1"/>
  <c r="B225" i="13"/>
  <c r="A225" i="13" s="1"/>
  <c r="B226" i="13"/>
  <c r="A226" i="13" s="1"/>
  <c r="B227" i="13"/>
  <c r="A227" i="13" s="1"/>
  <c r="B228" i="13"/>
  <c r="A228" i="13" s="1"/>
  <c r="B229" i="13"/>
  <c r="A229" i="13" s="1"/>
  <c r="B230" i="13"/>
  <c r="A230" i="13" s="1"/>
  <c r="B231" i="13"/>
  <c r="A231" i="13" s="1"/>
  <c r="B232" i="13"/>
  <c r="A232" i="13" s="1"/>
  <c r="B233" i="13"/>
  <c r="A233" i="13" s="1"/>
  <c r="B234" i="13"/>
  <c r="A234" i="13" s="1"/>
  <c r="B235" i="13"/>
  <c r="A235" i="13" s="1"/>
  <c r="B236" i="13"/>
  <c r="A236" i="13" s="1"/>
  <c r="B237" i="13"/>
  <c r="A237" i="13" s="1"/>
  <c r="B238" i="13"/>
  <c r="A238" i="13" s="1"/>
  <c r="B239" i="13"/>
  <c r="A239" i="13" s="1"/>
  <c r="B240" i="13"/>
  <c r="A240" i="13" s="1"/>
  <c r="B241" i="13"/>
  <c r="A241" i="13" s="1"/>
  <c r="B242" i="13"/>
  <c r="A242" i="13" s="1"/>
  <c r="B243" i="13"/>
  <c r="A243" i="13" s="1"/>
  <c r="B244" i="13"/>
  <c r="A244" i="13" s="1"/>
  <c r="B245" i="13"/>
  <c r="A245" i="13" s="1"/>
  <c r="B246" i="13"/>
  <c r="A246" i="13" s="1"/>
  <c r="B247" i="13"/>
  <c r="A247" i="13" s="1"/>
  <c r="B248" i="13"/>
  <c r="A248" i="13" s="1"/>
  <c r="B249" i="13"/>
  <c r="A249" i="13" s="1"/>
  <c r="B250" i="13"/>
  <c r="A250" i="13" s="1"/>
  <c r="B251" i="13"/>
  <c r="A251" i="13" s="1"/>
  <c r="B252" i="13"/>
  <c r="A252" i="13" s="1"/>
  <c r="B253" i="13"/>
  <c r="A253" i="13" s="1"/>
  <c r="B254" i="13"/>
  <c r="A254" i="13" s="1"/>
  <c r="B255" i="13"/>
  <c r="A255" i="13" s="1"/>
  <c r="B256" i="13"/>
  <c r="A256" i="13" s="1"/>
  <c r="B257" i="13"/>
  <c r="A257" i="13" s="1"/>
  <c r="B258" i="13"/>
  <c r="A258" i="13" s="1"/>
  <c r="B259" i="13"/>
  <c r="A259" i="13" s="1"/>
  <c r="B260" i="13"/>
  <c r="A260" i="13" s="1"/>
  <c r="B261" i="13"/>
  <c r="A261" i="13" s="1"/>
  <c r="B262" i="13"/>
  <c r="A262" i="13" s="1"/>
  <c r="B263" i="13"/>
  <c r="A263" i="13" s="1"/>
  <c r="B264" i="13"/>
  <c r="A264" i="13" s="1"/>
  <c r="B265" i="13"/>
  <c r="A265" i="13" s="1"/>
  <c r="B266" i="13"/>
  <c r="A266" i="13" s="1"/>
  <c r="B267" i="13"/>
  <c r="A267" i="13" s="1"/>
  <c r="B268" i="13"/>
  <c r="A268" i="13" s="1"/>
  <c r="B269" i="13"/>
  <c r="A269" i="13" s="1"/>
  <c r="B270" i="13"/>
  <c r="A270" i="13" s="1"/>
  <c r="B271" i="13"/>
  <c r="A271" i="13" s="1"/>
  <c r="B272" i="13"/>
  <c r="A272" i="13" s="1"/>
  <c r="B273" i="13"/>
  <c r="A273" i="13" s="1"/>
  <c r="B274" i="13"/>
  <c r="A274" i="13" s="1"/>
  <c r="B275" i="13"/>
  <c r="A275" i="13" s="1"/>
  <c r="B276" i="13"/>
  <c r="A276" i="13" s="1"/>
  <c r="B277" i="13"/>
  <c r="A277" i="13" s="1"/>
  <c r="B278" i="13"/>
  <c r="A278" i="13" s="1"/>
  <c r="B279" i="13"/>
  <c r="A279" i="13" s="1"/>
  <c r="B280" i="13"/>
  <c r="A280" i="13" s="1"/>
  <c r="B281" i="13"/>
  <c r="A281" i="13" s="1"/>
  <c r="B282" i="13"/>
  <c r="A282" i="13" s="1"/>
  <c r="B283" i="13"/>
  <c r="A283" i="13" s="1"/>
  <c r="B284" i="13"/>
  <c r="A284" i="13" s="1"/>
  <c r="B285" i="13"/>
  <c r="A285" i="13" s="1"/>
  <c r="B286" i="13"/>
  <c r="A286" i="13" s="1"/>
  <c r="B287" i="13"/>
  <c r="A287" i="13" s="1"/>
  <c r="B288" i="13"/>
  <c r="A288" i="13" s="1"/>
  <c r="B289" i="13"/>
  <c r="A289" i="13" s="1"/>
  <c r="B290" i="13"/>
  <c r="A290" i="13" s="1"/>
  <c r="B291" i="13"/>
  <c r="A291" i="13" s="1"/>
  <c r="B292" i="13"/>
  <c r="A292" i="13" s="1"/>
  <c r="B293" i="13"/>
  <c r="A293" i="13" s="1"/>
  <c r="B294" i="13"/>
  <c r="A294" i="13" s="1"/>
  <c r="B295" i="13"/>
  <c r="A295" i="13" s="1"/>
  <c r="B296" i="13"/>
  <c r="A296" i="13" s="1"/>
  <c r="B297" i="13"/>
  <c r="A297" i="13" s="1"/>
  <c r="B298" i="13"/>
  <c r="A298" i="13" s="1"/>
  <c r="B299" i="13"/>
  <c r="A299" i="13" s="1"/>
  <c r="B300" i="13"/>
  <c r="A300" i="13" s="1"/>
  <c r="B301" i="13"/>
  <c r="A301" i="13" s="1"/>
  <c r="B302" i="13"/>
  <c r="A302" i="13" s="1"/>
  <c r="B303" i="13"/>
  <c r="A303" i="13" s="1"/>
  <c r="B304" i="13"/>
  <c r="A304" i="13" s="1"/>
  <c r="B305" i="13"/>
  <c r="A305" i="13" s="1"/>
  <c r="B306" i="13"/>
  <c r="A306" i="13" s="1"/>
  <c r="B307" i="13"/>
  <c r="A307" i="13" s="1"/>
  <c r="B308" i="13"/>
  <c r="A308" i="13" s="1"/>
  <c r="B309" i="13"/>
  <c r="A309" i="13" s="1"/>
  <c r="B310" i="13"/>
  <c r="A310" i="13" s="1"/>
  <c r="B311" i="13"/>
  <c r="A311" i="13" s="1"/>
  <c r="B312" i="13"/>
  <c r="A312" i="13" s="1"/>
  <c r="B313" i="13"/>
  <c r="A313" i="13" s="1"/>
  <c r="B314" i="13"/>
  <c r="A314" i="13" s="1"/>
  <c r="B315" i="13"/>
  <c r="A315" i="13" s="1"/>
  <c r="B316" i="13"/>
  <c r="A316" i="13" s="1"/>
  <c r="B317" i="13"/>
  <c r="A317" i="13" s="1"/>
  <c r="B318" i="13"/>
  <c r="A318" i="13" s="1"/>
  <c r="B319" i="13"/>
  <c r="A319" i="13" s="1"/>
  <c r="B320" i="13"/>
  <c r="A320" i="13" s="1"/>
  <c r="B321" i="13"/>
  <c r="A321" i="13" s="1"/>
  <c r="B322" i="13"/>
  <c r="A322" i="13" s="1"/>
  <c r="B323" i="13"/>
  <c r="A323" i="13" s="1"/>
  <c r="B324" i="13"/>
  <c r="A324" i="13" s="1"/>
  <c r="B325" i="13"/>
  <c r="A325" i="13" s="1"/>
  <c r="B326" i="13"/>
  <c r="A326" i="13" s="1"/>
  <c r="B327" i="13"/>
  <c r="A327" i="13" s="1"/>
  <c r="B328" i="13"/>
  <c r="A328" i="13" s="1"/>
  <c r="B329" i="13"/>
  <c r="A329" i="13" s="1"/>
  <c r="B330" i="13"/>
  <c r="A330" i="13" s="1"/>
  <c r="B331" i="13"/>
  <c r="A331" i="13" s="1"/>
  <c r="B332" i="13"/>
  <c r="A332" i="13" s="1"/>
  <c r="B333" i="13"/>
  <c r="A333" i="13" s="1"/>
  <c r="B334" i="13"/>
  <c r="A334" i="13" s="1"/>
  <c r="B335" i="13"/>
  <c r="A335" i="13" s="1"/>
  <c r="B336" i="13"/>
  <c r="A336" i="13" s="1"/>
  <c r="B337" i="13"/>
  <c r="A337" i="13" s="1"/>
  <c r="B338" i="13"/>
  <c r="A338" i="13" s="1"/>
  <c r="B339" i="13"/>
  <c r="A339" i="13" s="1"/>
  <c r="B340" i="13"/>
  <c r="A340" i="13" s="1"/>
  <c r="B341" i="13"/>
  <c r="A341" i="13" s="1"/>
  <c r="B342" i="13"/>
  <c r="A342" i="13" s="1"/>
  <c r="B343" i="13"/>
  <c r="A343" i="13" s="1"/>
  <c r="B344" i="13"/>
  <c r="A344" i="13" s="1"/>
  <c r="B345" i="13"/>
  <c r="A345" i="13" s="1"/>
  <c r="B346" i="13"/>
  <c r="A346" i="13" s="1"/>
  <c r="B347" i="13"/>
  <c r="A347" i="13" s="1"/>
  <c r="B348" i="13"/>
  <c r="A348" i="13" s="1"/>
  <c r="B349" i="13"/>
  <c r="A349" i="13" s="1"/>
  <c r="B350" i="13"/>
  <c r="A350" i="13" s="1"/>
  <c r="B351" i="13"/>
  <c r="A351" i="13" s="1"/>
  <c r="B352" i="13"/>
  <c r="A352" i="13" s="1"/>
  <c r="B353" i="13"/>
  <c r="A353" i="13" s="1"/>
  <c r="B354" i="13"/>
  <c r="A354" i="13" s="1"/>
  <c r="B355" i="13"/>
  <c r="A355" i="13" s="1"/>
  <c r="B356" i="13"/>
  <c r="A356" i="13" s="1"/>
  <c r="B357" i="13"/>
  <c r="A357" i="13" s="1"/>
  <c r="B358" i="13"/>
  <c r="A358" i="13" s="1"/>
  <c r="B359" i="13"/>
  <c r="A359" i="13" s="1"/>
  <c r="B360" i="13"/>
  <c r="A360" i="13" s="1"/>
  <c r="B361" i="13"/>
  <c r="A361" i="13" s="1"/>
  <c r="B362" i="13"/>
  <c r="A362" i="13" s="1"/>
  <c r="B363" i="13"/>
  <c r="A363" i="13" s="1"/>
  <c r="B364" i="13"/>
  <c r="A364" i="13" s="1"/>
  <c r="B365" i="13"/>
  <c r="A365" i="13" s="1"/>
  <c r="B366" i="13"/>
  <c r="A366" i="13" s="1"/>
  <c r="B367" i="13"/>
  <c r="A367" i="13" s="1"/>
  <c r="B368" i="13"/>
  <c r="A368" i="13" s="1"/>
  <c r="B369" i="13"/>
  <c r="A369" i="13" s="1"/>
  <c r="B370" i="13"/>
  <c r="A370" i="13" s="1"/>
  <c r="B371" i="13"/>
  <c r="A371" i="13" s="1"/>
  <c r="B372" i="13"/>
  <c r="A372" i="13" s="1"/>
  <c r="B373" i="13"/>
  <c r="A373" i="13" s="1"/>
  <c r="B374" i="13"/>
  <c r="A374" i="13" s="1"/>
  <c r="B375" i="13"/>
  <c r="A375" i="13" s="1"/>
  <c r="B376" i="13"/>
  <c r="A376" i="13" s="1"/>
  <c r="B377" i="13"/>
  <c r="A377" i="13" s="1"/>
  <c r="B378" i="13"/>
  <c r="A378" i="13" s="1"/>
  <c r="B379" i="13"/>
  <c r="A379" i="13" s="1"/>
  <c r="B380" i="13"/>
  <c r="A380" i="13" s="1"/>
  <c r="B381" i="13"/>
  <c r="A381" i="13" s="1"/>
  <c r="B382" i="13"/>
  <c r="A382" i="13" s="1"/>
  <c r="B383" i="13"/>
  <c r="A383" i="13" s="1"/>
  <c r="B384" i="13"/>
  <c r="A384" i="13" s="1"/>
  <c r="B385" i="13"/>
  <c r="A385" i="13" s="1"/>
  <c r="B386" i="13"/>
  <c r="A386" i="13" s="1"/>
  <c r="B387" i="13"/>
  <c r="A387" i="13" s="1"/>
  <c r="B388" i="13"/>
  <c r="A388" i="13" s="1"/>
  <c r="B389" i="13"/>
  <c r="A389" i="13" s="1"/>
  <c r="B390" i="13"/>
  <c r="A390" i="13" s="1"/>
  <c r="B391" i="13"/>
  <c r="A391" i="13" s="1"/>
  <c r="B392" i="13"/>
  <c r="A392" i="13" s="1"/>
  <c r="B393" i="13"/>
  <c r="A393" i="13" s="1"/>
  <c r="B394" i="13"/>
  <c r="A394" i="13" s="1"/>
  <c r="B395" i="13"/>
  <c r="A395" i="13" s="1"/>
  <c r="B396" i="13"/>
  <c r="A396" i="13" s="1"/>
  <c r="B397" i="13"/>
  <c r="A397" i="13" s="1"/>
  <c r="B398" i="13"/>
  <c r="A398" i="13" s="1"/>
  <c r="B399" i="13"/>
  <c r="A399" i="13" s="1"/>
  <c r="B400" i="13"/>
  <c r="A400" i="13" s="1"/>
  <c r="B401" i="13"/>
  <c r="A401" i="13" s="1"/>
  <c r="B402" i="13"/>
  <c r="A402" i="13" s="1"/>
  <c r="B403" i="13"/>
  <c r="A403" i="13" s="1"/>
  <c r="B404" i="13"/>
  <c r="A404" i="13" s="1"/>
  <c r="B405" i="13"/>
  <c r="A405" i="13" s="1"/>
  <c r="B406" i="13"/>
  <c r="A406" i="13" s="1"/>
  <c r="B407" i="13"/>
  <c r="A407" i="13" s="1"/>
  <c r="B408" i="13"/>
  <c r="A408" i="13" s="1"/>
  <c r="B409" i="13"/>
  <c r="A409" i="13" s="1"/>
  <c r="B410" i="13"/>
  <c r="A410" i="13" s="1"/>
  <c r="B411" i="13"/>
  <c r="A411" i="13" s="1"/>
  <c r="B412" i="13"/>
  <c r="A412" i="13" s="1"/>
  <c r="B413" i="13"/>
  <c r="A413" i="13" s="1"/>
  <c r="B414" i="13"/>
  <c r="A414" i="13" s="1"/>
  <c r="B415" i="13"/>
  <c r="A415" i="13" s="1"/>
  <c r="B416" i="13"/>
  <c r="A416" i="13" s="1"/>
  <c r="B417" i="13"/>
  <c r="A417" i="13" s="1"/>
  <c r="B418" i="13"/>
  <c r="A418" i="13" s="1"/>
  <c r="B419" i="13"/>
  <c r="A419" i="13" s="1"/>
  <c r="B420" i="13"/>
  <c r="A420" i="13" s="1"/>
  <c r="B421" i="13"/>
  <c r="A421" i="13" s="1"/>
  <c r="B422" i="13"/>
  <c r="A422" i="13" s="1"/>
  <c r="B423" i="13"/>
  <c r="A423" i="13" s="1"/>
  <c r="B424" i="13"/>
  <c r="A424" i="13" s="1"/>
  <c r="B425" i="13"/>
  <c r="A425" i="13" s="1"/>
  <c r="B426" i="13"/>
  <c r="A426" i="13" s="1"/>
  <c r="B427" i="13"/>
  <c r="A427" i="13" s="1"/>
  <c r="B428" i="13"/>
  <c r="A428" i="13" s="1"/>
  <c r="B429" i="13"/>
  <c r="A429" i="13" s="1"/>
  <c r="B430" i="13"/>
  <c r="A430" i="13" s="1"/>
  <c r="B431" i="13"/>
  <c r="A431" i="13" s="1"/>
  <c r="B432" i="13"/>
  <c r="A432" i="13" s="1"/>
  <c r="B433" i="13"/>
  <c r="A433" i="13" s="1"/>
  <c r="B434" i="13"/>
  <c r="A434" i="13" s="1"/>
  <c r="B435" i="13"/>
  <c r="A435" i="13" s="1"/>
  <c r="B436" i="13"/>
  <c r="A436" i="13" s="1"/>
  <c r="B437" i="13"/>
  <c r="A437" i="13" s="1"/>
  <c r="B438" i="13"/>
  <c r="A438" i="13" s="1"/>
  <c r="B439" i="13"/>
  <c r="A439" i="13" s="1"/>
  <c r="B440" i="13"/>
  <c r="A440" i="13" s="1"/>
  <c r="B441" i="13"/>
  <c r="A441" i="13" s="1"/>
  <c r="B442" i="13"/>
  <c r="A442" i="13" s="1"/>
  <c r="B443" i="13"/>
  <c r="A443" i="13" s="1"/>
  <c r="B444" i="13"/>
  <c r="A444" i="13" s="1"/>
  <c r="B445" i="13"/>
  <c r="A445" i="13" s="1"/>
  <c r="B446" i="13"/>
  <c r="A446" i="13" s="1"/>
  <c r="B447" i="13"/>
  <c r="A447" i="13" s="1"/>
  <c r="B448" i="13"/>
  <c r="A448" i="13" s="1"/>
  <c r="B449" i="13"/>
  <c r="A449" i="13" s="1"/>
  <c r="B450" i="13"/>
  <c r="A450" i="13" s="1"/>
  <c r="B451" i="13"/>
  <c r="A451" i="13" s="1"/>
  <c r="B452" i="13"/>
  <c r="A452" i="13" s="1"/>
  <c r="B453" i="13"/>
  <c r="A453" i="13" s="1"/>
  <c r="B454" i="13"/>
  <c r="A454" i="13" s="1"/>
  <c r="B455" i="13"/>
  <c r="A455" i="13" s="1"/>
  <c r="B456" i="13"/>
  <c r="A456" i="13" s="1"/>
  <c r="B457" i="13"/>
  <c r="A457" i="13" s="1"/>
  <c r="B458" i="13"/>
  <c r="A458" i="13" s="1"/>
  <c r="B459" i="13"/>
  <c r="A459" i="13" s="1"/>
  <c r="B460" i="13"/>
  <c r="A460" i="13" s="1"/>
  <c r="B461" i="13"/>
  <c r="A461" i="13" s="1"/>
  <c r="B462" i="13"/>
  <c r="A462" i="13" s="1"/>
  <c r="B463" i="13"/>
  <c r="A463" i="13" s="1"/>
  <c r="B464" i="13"/>
  <c r="A464" i="13" s="1"/>
  <c r="B465" i="13"/>
  <c r="A465" i="13" s="1"/>
  <c r="B466" i="13"/>
  <c r="A466" i="13" s="1"/>
  <c r="B467" i="13"/>
  <c r="A467" i="13" s="1"/>
  <c r="B468" i="13"/>
  <c r="A468" i="13" s="1"/>
  <c r="B469" i="13"/>
  <c r="A469" i="13" s="1"/>
  <c r="B470" i="13"/>
  <c r="A470" i="13" s="1"/>
  <c r="B4" i="13"/>
  <c r="A4" i="13" s="1"/>
  <c r="J27" i="14" l="1"/>
  <c r="H26" i="14"/>
  <c r="J22" i="14"/>
  <c r="H22" i="14"/>
  <c r="J20" i="14"/>
  <c r="H25" i="14"/>
  <c r="J19" i="14"/>
  <c r="J23" i="14"/>
  <c r="H20" i="14"/>
  <c r="K20" i="14" s="1"/>
  <c r="F12" i="17" s="1"/>
  <c r="G29" i="28" s="1"/>
  <c r="H27" i="14"/>
  <c r="H24" i="14"/>
  <c r="J21" i="14"/>
  <c r="H21" i="14"/>
  <c r="H19" i="14"/>
  <c r="J24" i="14"/>
  <c r="J25" i="14"/>
  <c r="H23" i="14"/>
  <c r="H18" i="14"/>
  <c r="H17" i="14"/>
  <c r="D402" i="20"/>
  <c r="H402" i="20" s="1"/>
  <c r="D400" i="20"/>
  <c r="H400" i="20" s="1"/>
  <c r="D398" i="20"/>
  <c r="H398" i="20" s="1"/>
  <c r="D396" i="20"/>
  <c r="H396" i="20" s="1"/>
  <c r="D394" i="20"/>
  <c r="H394" i="20" s="1"/>
  <c r="K19" i="14" l="1"/>
  <c r="F11" i="17" s="1"/>
  <c r="G28" i="28" s="1"/>
  <c r="M11" i="17"/>
  <c r="N28" i="28" s="1"/>
  <c r="P28" i="28" s="1"/>
  <c r="K17" i="14"/>
  <c r="F9" i="17" s="1"/>
  <c r="G26" i="28" s="1"/>
  <c r="K18" i="14"/>
  <c r="F10" i="17" s="1"/>
  <c r="K21" i="14"/>
  <c r="F13" i="17" s="1"/>
  <c r="G30" i="28" s="1"/>
  <c r="D408" i="20"/>
  <c r="H408" i="20" s="1"/>
  <c r="G345" i="20"/>
  <c r="E25" i="20" l="1"/>
  <c r="E13" i="25"/>
  <c r="G27" i="28"/>
  <c r="M10" i="17"/>
  <c r="E24" i="20" s="1"/>
  <c r="N27" i="28" l="1"/>
  <c r="P27" i="28" s="1"/>
  <c r="E47" i="17"/>
  <c r="E46" i="17"/>
  <c r="E50" i="17"/>
  <c r="E48" i="17"/>
  <c r="E45" i="17"/>
  <c r="D52" i="17" s="1"/>
  <c r="E49" i="17"/>
  <c r="E12" i="25"/>
</calcChain>
</file>

<file path=xl/sharedStrings.xml><?xml version="1.0" encoding="utf-8"?>
<sst xmlns="http://schemas.openxmlformats.org/spreadsheetml/2006/main" count="4380" uniqueCount="1188">
  <si>
    <t>01 救命救急入院料１</t>
  </si>
  <si>
    <t>02 救命救急入院料２</t>
  </si>
  <si>
    <t>03 救命救急入院料３</t>
  </si>
  <si>
    <t>04 救命救急入院料４</t>
  </si>
  <si>
    <t>05 特定集中治療室管理料１</t>
  </si>
  <si>
    <t>06 特定集中治療室管理料２</t>
  </si>
  <si>
    <t>07 特定集中治療室管理料３</t>
  </si>
  <si>
    <t>08 特定集中治療室管理料４</t>
  </si>
  <si>
    <t>09 脳卒中ｹｱﾕﾆｯﾄ入院医療管理料</t>
  </si>
  <si>
    <t>10 ﾊｲｹｱﾕﾆｯﾄ入院医療管理料１</t>
  </si>
  <si>
    <t>11 ﾊｲｹｱﾕﾆｯﾄ入院医療管理料２</t>
  </si>
  <si>
    <t>12 総合周産期特定集中治療室管理料（母体・胎児）</t>
  </si>
  <si>
    <t>13 総合周産期特定集中治療室管理料（新生児）</t>
  </si>
  <si>
    <t>14 新生児特定集中治療室管理料１</t>
  </si>
  <si>
    <t>15 新生児特定集中治療室管理料２</t>
  </si>
  <si>
    <t>16 小児特定集中治療室管理料</t>
  </si>
  <si>
    <t>17 新生児治療回復室入院医療管理料</t>
  </si>
  <si>
    <t>18 小児入院医療管理料１</t>
  </si>
  <si>
    <t>19 小児入院医療管理料２</t>
  </si>
  <si>
    <t>20 小児入院医療管理料３</t>
  </si>
  <si>
    <t>21 小児入院医療管理料４</t>
  </si>
  <si>
    <t>22 小児入院医療管理料５</t>
  </si>
  <si>
    <t>23 特定機能病院一般病棟７対１入院基本料</t>
  </si>
  <si>
    <t>24 特定機能病院一般病棟10対１入院基本料</t>
  </si>
  <si>
    <t>25 専門病院７対１入院基本料</t>
  </si>
  <si>
    <t>26 専門病院10対１入院基本料</t>
  </si>
  <si>
    <t>27 専門病院13対１入院基本料</t>
  </si>
  <si>
    <t>28 急性期一般入院料１</t>
  </si>
  <si>
    <t>29 急性期一般入院料２</t>
  </si>
  <si>
    <t>30 急性期一般入院料３</t>
  </si>
  <si>
    <t>31 急性期一般入院料４　</t>
  </si>
  <si>
    <t>32 急性期一般入院料５</t>
  </si>
  <si>
    <t>33 急性期一般入院料６</t>
  </si>
  <si>
    <t>34 急性期一般入院料７</t>
  </si>
  <si>
    <t>35 地域一般入院料１</t>
  </si>
  <si>
    <t>36 地域一般入院料２</t>
  </si>
  <si>
    <t>37 地域一般入院料３</t>
  </si>
  <si>
    <t>38 一般病棟特別入院基本料</t>
  </si>
  <si>
    <t>39 特定一般病棟入院料１</t>
  </si>
  <si>
    <t>40 特定一般病棟入院料２</t>
  </si>
  <si>
    <t>41 地域包括ケア病棟入院料１</t>
  </si>
  <si>
    <t>42 地域包括ケア病棟入院料２</t>
  </si>
  <si>
    <t>43 地域包括ケア病棟入院料３</t>
  </si>
  <si>
    <t>44 地域包括ケア病棟入院料４</t>
  </si>
  <si>
    <t>45 地域包括ケア入院医療管理料１</t>
  </si>
  <si>
    <t>46 地域包括ケア入院医療管理料２</t>
  </si>
  <si>
    <t>47 地域包括ケア入院医療管理料３</t>
  </si>
  <si>
    <t>48 地域包括ケア入院医療管理料４</t>
  </si>
  <si>
    <t>49 回復期ﾘﾊﾋﾞﾘﾃｰｼｮﾝ病棟入院料１</t>
  </si>
  <si>
    <t>50 回復期ﾘﾊﾋﾞﾘﾃｰｼｮﾝ病棟入院料２</t>
  </si>
  <si>
    <t>51 回復期ﾘﾊﾋﾞﾘﾃｰｼｮﾝ病棟入院料３</t>
  </si>
  <si>
    <t>52 回復期ﾘﾊﾋﾞﾘﾃｰｼｮﾝ病棟入院料４</t>
  </si>
  <si>
    <t>53 回復期ﾘﾊﾋﾞﾘﾃｰｼｮﾝ病棟入院料５</t>
  </si>
  <si>
    <t>54 回復期ﾘﾊﾋﾞﾘﾃｰｼｮﾝ病棟入院料６</t>
  </si>
  <si>
    <t>55 緩和ケア病棟入院料１</t>
  </si>
  <si>
    <t>56 緩和ケア病棟入院料２</t>
  </si>
  <si>
    <t>57 療養病棟入院料１</t>
  </si>
  <si>
    <t>58 療養病棟入院料２</t>
  </si>
  <si>
    <t>59 療養病棟特別入院基本料</t>
  </si>
  <si>
    <t>60 介護療養病床</t>
  </si>
  <si>
    <t>61 特殊疾患入院医療管理料</t>
  </si>
  <si>
    <t>62 特殊疾患病棟入院料１</t>
  </si>
  <si>
    <t>63 特殊疾患病棟入院料２</t>
  </si>
  <si>
    <t>64 障害者施設等７対１入院基本料</t>
  </si>
  <si>
    <t>65 障害者施設等10対１入院基本料</t>
  </si>
  <si>
    <t>66 障害者施設等13対１入院基本料</t>
  </si>
  <si>
    <t>67 障害者施設等15対１入院基本料</t>
  </si>
  <si>
    <t>68 診療報酬上及び介護報酬上の入院料の届出なしの病床</t>
  </si>
  <si>
    <t>69 介護医療院</t>
    <rPh sb="3" eb="5">
      <t>カイゴ</t>
    </rPh>
    <rPh sb="5" eb="7">
      <t>イリョウ</t>
    </rPh>
    <rPh sb="7" eb="8">
      <t>イン</t>
    </rPh>
    <phoneticPr fontId="1"/>
  </si>
  <si>
    <t>70 介護老人保健施設</t>
    <rPh sb="3" eb="5">
      <t>カイゴ</t>
    </rPh>
    <rPh sb="5" eb="7">
      <t>ロウジン</t>
    </rPh>
    <rPh sb="7" eb="9">
      <t>ホケン</t>
    </rPh>
    <rPh sb="9" eb="11">
      <t>シセツ</t>
    </rPh>
    <phoneticPr fontId="1"/>
  </si>
  <si>
    <t>71 その他介護施設・福祉施設</t>
    <rPh sb="5" eb="6">
      <t>ホカ</t>
    </rPh>
    <rPh sb="6" eb="8">
      <t>カイゴ</t>
    </rPh>
    <rPh sb="8" eb="10">
      <t>シセツ</t>
    </rPh>
    <rPh sb="11" eb="13">
      <t>フクシ</t>
    </rPh>
    <rPh sb="13" eb="15">
      <t>シセツ</t>
    </rPh>
    <phoneticPr fontId="1"/>
  </si>
  <si>
    <t>72 休棟中</t>
    <rPh sb="3" eb="4">
      <t>キュウ</t>
    </rPh>
    <rPh sb="4" eb="5">
      <t>トウ</t>
    </rPh>
    <rPh sb="5" eb="6">
      <t>チュウ</t>
    </rPh>
    <phoneticPr fontId="1"/>
  </si>
  <si>
    <t>72 休棟予定</t>
    <rPh sb="3" eb="4">
      <t>キュウ</t>
    </rPh>
    <rPh sb="4" eb="5">
      <t>トウ</t>
    </rPh>
    <rPh sb="5" eb="7">
      <t>ヨテイ</t>
    </rPh>
    <phoneticPr fontId="1"/>
  </si>
  <si>
    <t>73 廃止予定</t>
    <rPh sb="3" eb="5">
      <t>ハイシ</t>
    </rPh>
    <rPh sb="5" eb="7">
      <t>ヨテイ</t>
    </rPh>
    <phoneticPr fontId="1"/>
  </si>
  <si>
    <t>肺・呼吸器</t>
    <rPh sb="0" eb="1">
      <t>ハイ</t>
    </rPh>
    <rPh sb="2" eb="5">
      <t>コキュウキ</t>
    </rPh>
    <phoneticPr fontId="2"/>
  </si>
  <si>
    <t>乳腺</t>
    <phoneticPr fontId="2"/>
  </si>
  <si>
    <t>消化器　　　　　　　　　（消化管／肝胆膵）</t>
    <phoneticPr fontId="2"/>
  </si>
  <si>
    <t>＜別紙１＞</t>
    <rPh sb="1" eb="3">
      <t>ベッシ</t>
    </rPh>
    <phoneticPr fontId="2"/>
  </si>
  <si>
    <t>＜別紙２＞</t>
    <rPh sb="1" eb="3">
      <t>ベッシ</t>
    </rPh>
    <phoneticPr fontId="2"/>
  </si>
  <si>
    <t xml:space="preserve">泌尿器／生殖器 </t>
    <phoneticPr fontId="2"/>
  </si>
  <si>
    <t>放射線療法</t>
    <phoneticPr fontId="2"/>
  </si>
  <si>
    <t>急性心筋梗塞に対する心臓カテーテル手術</t>
    <phoneticPr fontId="2"/>
  </si>
  <si>
    <t>超急性期脳卒中加算</t>
    <phoneticPr fontId="2"/>
  </si>
  <si>
    <t>開頭血腫除去術等</t>
    <phoneticPr fontId="2"/>
  </si>
  <si>
    <t>大腿骨骨折等</t>
    <rPh sb="0" eb="3">
      <t>ダイタイコツ</t>
    </rPh>
    <rPh sb="3" eb="5">
      <t>コッセツ</t>
    </rPh>
    <rPh sb="5" eb="6">
      <t>トウ</t>
    </rPh>
    <phoneticPr fontId="2"/>
  </si>
  <si>
    <t>＜別紙３＞</t>
    <rPh sb="1" eb="3">
      <t>ベッシ</t>
    </rPh>
    <phoneticPr fontId="2"/>
  </si>
  <si>
    <r>
      <t>肺・呼吸器　　　　　　　</t>
    </r>
    <r>
      <rPr>
        <sz val="10"/>
        <color theme="1"/>
        <rFont val="HGPｺﾞｼｯｸM"/>
        <family val="3"/>
        <charset val="128"/>
      </rPr>
      <t>【算定回数】</t>
    </r>
    <rPh sb="0" eb="1">
      <t>ハイ</t>
    </rPh>
    <rPh sb="2" eb="5">
      <t>コキュウキ</t>
    </rPh>
    <rPh sb="13" eb="15">
      <t>サンテイ</t>
    </rPh>
    <rPh sb="15" eb="17">
      <t>カイスウ</t>
    </rPh>
    <phoneticPr fontId="2"/>
  </si>
  <si>
    <r>
      <t>乳腺　　　　　　　　　　　</t>
    </r>
    <r>
      <rPr>
        <sz val="10"/>
        <color theme="1"/>
        <rFont val="HGPｺﾞｼｯｸM"/>
        <family val="3"/>
        <charset val="128"/>
      </rPr>
      <t>【算定回数】</t>
    </r>
    <rPh sb="0" eb="2">
      <t>ニュウセン</t>
    </rPh>
    <rPh sb="14" eb="16">
      <t>サンテイ</t>
    </rPh>
    <rPh sb="16" eb="18">
      <t>カイスウ</t>
    </rPh>
    <phoneticPr fontId="2"/>
  </si>
  <si>
    <t>消化器(消化管／肝胆膵）　　【算定回数】</t>
    <rPh sb="0" eb="3">
      <t>ショウカキ</t>
    </rPh>
    <rPh sb="4" eb="7">
      <t>ショウカカン</t>
    </rPh>
    <rPh sb="8" eb="11">
      <t>カンタンスイ</t>
    </rPh>
    <rPh sb="15" eb="17">
      <t>サンテイ</t>
    </rPh>
    <rPh sb="17" eb="19">
      <t>カイスウ</t>
    </rPh>
    <phoneticPr fontId="2"/>
  </si>
  <si>
    <r>
      <rPr>
        <sz val="11"/>
        <color theme="1"/>
        <rFont val="HGPｺﾞｼｯｸM"/>
        <family val="3"/>
        <charset val="128"/>
      </rPr>
      <t>泌尿器/生殖器　</t>
    </r>
    <r>
      <rPr>
        <sz val="10"/>
        <color theme="1"/>
        <rFont val="HGPｺﾞｼｯｸM"/>
        <family val="3"/>
        <charset val="128"/>
      </rPr>
      <t>　　　　【算定回数】</t>
    </r>
    <rPh sb="0" eb="1">
      <t>ヒツ</t>
    </rPh>
    <rPh sb="1" eb="3">
      <t>ニョウキ</t>
    </rPh>
    <rPh sb="4" eb="7">
      <t>セイショクキ</t>
    </rPh>
    <rPh sb="13" eb="15">
      <t>サンテイ</t>
    </rPh>
    <rPh sb="15" eb="17">
      <t>カイスウ</t>
    </rPh>
    <phoneticPr fontId="2"/>
  </si>
  <si>
    <r>
      <t>放射線療法　　　　　　　</t>
    </r>
    <r>
      <rPr>
        <sz val="10"/>
        <color theme="1"/>
        <rFont val="HGPｺﾞｼｯｸM"/>
        <family val="3"/>
        <charset val="128"/>
      </rPr>
      <t>【レセプト件数】</t>
    </r>
    <rPh sb="0" eb="3">
      <t>ホウシャセン</t>
    </rPh>
    <rPh sb="3" eb="5">
      <t>リョウホウ</t>
    </rPh>
    <rPh sb="17" eb="19">
      <t>ケンスウ</t>
    </rPh>
    <phoneticPr fontId="2"/>
  </si>
  <si>
    <t>合計　　　　　　　　　　　（自動計算）</t>
    <rPh sb="0" eb="2">
      <t>ゴウケイ</t>
    </rPh>
    <rPh sb="14" eb="16">
      <t>ジドウ</t>
    </rPh>
    <rPh sb="16" eb="18">
      <t>ケイサン</t>
    </rPh>
    <phoneticPr fontId="2"/>
  </si>
  <si>
    <t>外科手術が必要な心疾患　　　　【算定回数】</t>
    <rPh sb="0" eb="2">
      <t>ゲカ</t>
    </rPh>
    <rPh sb="2" eb="4">
      <t>シュジュツ</t>
    </rPh>
    <rPh sb="5" eb="7">
      <t>ヒツヨウ</t>
    </rPh>
    <rPh sb="8" eb="11">
      <t>シンシッカン</t>
    </rPh>
    <rPh sb="16" eb="18">
      <t>サンテイ</t>
    </rPh>
    <rPh sb="18" eb="20">
      <t>カイスウ</t>
    </rPh>
    <phoneticPr fontId="2"/>
  </si>
  <si>
    <r>
      <rPr>
        <sz val="9"/>
        <color theme="1"/>
        <rFont val="HGPｺﾞｼｯｸM"/>
        <family val="3"/>
        <charset val="128"/>
      </rPr>
      <t>脳動脈瘤クリッピング術等</t>
    </r>
    <r>
      <rPr>
        <sz val="10"/>
        <color theme="1"/>
        <rFont val="HGPｺﾞｼｯｸM"/>
        <family val="3"/>
        <charset val="128"/>
      </rPr>
      <t>　　　　</t>
    </r>
    <r>
      <rPr>
        <sz val="9"/>
        <color theme="1"/>
        <rFont val="HGPｺﾞｼｯｸM"/>
        <family val="3"/>
        <charset val="128"/>
      </rPr>
      <t>【算定回数】</t>
    </r>
    <rPh sb="0" eb="1">
      <t>ノウ</t>
    </rPh>
    <rPh sb="1" eb="4">
      <t>ドウミャクリュウ</t>
    </rPh>
    <rPh sb="10" eb="11">
      <t>ジュツ</t>
    </rPh>
    <rPh sb="11" eb="12">
      <t>トウ</t>
    </rPh>
    <rPh sb="17" eb="19">
      <t>サンテイ</t>
    </rPh>
    <rPh sb="19" eb="21">
      <t>カイスウ</t>
    </rPh>
    <phoneticPr fontId="2"/>
  </si>
  <si>
    <t>超急性期脳卒中加算　　　　　　　　【レセプト件数】</t>
    <rPh sb="0" eb="1">
      <t>チョウ</t>
    </rPh>
    <rPh sb="1" eb="4">
      <t>キュウセイキ</t>
    </rPh>
    <rPh sb="4" eb="7">
      <t>ノウソッチュウ</t>
    </rPh>
    <rPh sb="7" eb="9">
      <t>カサン</t>
    </rPh>
    <rPh sb="22" eb="24">
      <t>ケンスウ</t>
    </rPh>
    <phoneticPr fontId="2"/>
  </si>
  <si>
    <r>
      <t>大腿骨骨折等　　　　　　</t>
    </r>
    <r>
      <rPr>
        <sz val="10"/>
        <color theme="1"/>
        <rFont val="HGPｺﾞｼｯｸM"/>
        <family val="3"/>
        <charset val="128"/>
      </rPr>
      <t>【算定回数】</t>
    </r>
    <rPh sb="0" eb="3">
      <t>ダイタイコツ</t>
    </rPh>
    <rPh sb="3" eb="5">
      <t>コッセツ</t>
    </rPh>
    <rPh sb="5" eb="6">
      <t>トウ</t>
    </rPh>
    <rPh sb="13" eb="15">
      <t>サンテイ</t>
    </rPh>
    <rPh sb="15" eb="17">
      <t>カイスウ</t>
    </rPh>
    <phoneticPr fontId="2"/>
  </si>
  <si>
    <r>
      <rPr>
        <sz val="8"/>
        <color theme="1"/>
        <rFont val="HGPｺﾞｼｯｸM"/>
        <family val="3"/>
        <charset val="128"/>
      </rPr>
      <t>急性期心筋梗塞に対する　　　　　　　心臓カテーテル手術</t>
    </r>
    <r>
      <rPr>
        <sz val="11"/>
        <color theme="1"/>
        <rFont val="HGPｺﾞｼｯｸM"/>
        <family val="3"/>
        <charset val="128"/>
      </rPr>
      <t>　　　　　　　</t>
    </r>
    <r>
      <rPr>
        <sz val="8"/>
        <color theme="1"/>
        <rFont val="HGPｺﾞｼｯｸM"/>
        <family val="3"/>
        <charset val="128"/>
      </rPr>
      <t>【算定回数】</t>
    </r>
    <rPh sb="0" eb="3">
      <t>キュウセイキ</t>
    </rPh>
    <rPh sb="3" eb="5">
      <t>シンキン</t>
    </rPh>
    <rPh sb="5" eb="7">
      <t>コウソク</t>
    </rPh>
    <rPh sb="8" eb="9">
      <t>タイ</t>
    </rPh>
    <rPh sb="18" eb="20">
      <t>シンゾウ</t>
    </rPh>
    <rPh sb="25" eb="27">
      <t>シュジュツ</t>
    </rPh>
    <rPh sb="35" eb="37">
      <t>サンテイ</t>
    </rPh>
    <rPh sb="37" eb="39">
      <t>カイスウ</t>
    </rPh>
    <phoneticPr fontId="2"/>
  </si>
  <si>
    <t xml:space="preserve">   以下の（１）～（６）の項目について、別紙の手術例を参考に算定回数、レセプト件数及び受入件数を入力してください。</t>
    <rPh sb="3" eb="5">
      <t>イカ</t>
    </rPh>
    <rPh sb="14" eb="16">
      <t>コウモク</t>
    </rPh>
    <rPh sb="21" eb="23">
      <t>ベッシ</t>
    </rPh>
    <rPh sb="24" eb="26">
      <t>シュジュツ</t>
    </rPh>
    <rPh sb="26" eb="27">
      <t>レイ</t>
    </rPh>
    <rPh sb="28" eb="30">
      <t>サンコウ</t>
    </rPh>
    <rPh sb="31" eb="33">
      <t>サンテイ</t>
    </rPh>
    <rPh sb="33" eb="35">
      <t>カイスウ</t>
    </rPh>
    <rPh sb="40" eb="42">
      <t>ケンスウ</t>
    </rPh>
    <rPh sb="42" eb="43">
      <t>オヨ</t>
    </rPh>
    <rPh sb="44" eb="46">
      <t>ウケイレ</t>
    </rPh>
    <rPh sb="46" eb="48">
      <t>ケンスウ</t>
    </rPh>
    <phoneticPr fontId="2"/>
  </si>
  <si>
    <t>外科手術が　　　　　　　　　　必要な心疾患</t>
    <phoneticPr fontId="2"/>
  </si>
  <si>
    <t>脳動脈瘤　　　　　　　　　　　　クリッピング術等</t>
    <phoneticPr fontId="2"/>
  </si>
  <si>
    <t>各項目の右記に示す手術例を参考に、該当する手術等の実績回数を算出の上、調査票へ回答してください。</t>
    <rPh sb="0" eb="1">
      <t>カク</t>
    </rPh>
    <rPh sb="1" eb="3">
      <t>コウモク</t>
    </rPh>
    <rPh sb="4" eb="6">
      <t>ウキ</t>
    </rPh>
    <rPh sb="7" eb="8">
      <t>シメ</t>
    </rPh>
    <rPh sb="9" eb="11">
      <t>シュジュツ</t>
    </rPh>
    <rPh sb="11" eb="12">
      <t>レイ</t>
    </rPh>
    <rPh sb="13" eb="15">
      <t>サンコウ</t>
    </rPh>
    <rPh sb="17" eb="19">
      <t>ガイトウ</t>
    </rPh>
    <rPh sb="21" eb="23">
      <t>シュジュツ</t>
    </rPh>
    <rPh sb="23" eb="24">
      <t>トウ</t>
    </rPh>
    <rPh sb="25" eb="27">
      <t>ジッセキ</t>
    </rPh>
    <rPh sb="27" eb="29">
      <t>カイスウ</t>
    </rPh>
    <rPh sb="30" eb="32">
      <t>サンシュツ</t>
    </rPh>
    <rPh sb="33" eb="34">
      <t>ウエ</t>
    </rPh>
    <rPh sb="35" eb="38">
      <t>チョウサヒョウ</t>
    </rPh>
    <rPh sb="39" eb="41">
      <t>カイトウ</t>
    </rPh>
    <phoneticPr fontId="2"/>
  </si>
  <si>
    <r>
      <rPr>
        <sz val="9"/>
        <color theme="1"/>
        <rFont val="HGPｺﾞｼｯｸM"/>
        <family val="3"/>
        <charset val="128"/>
      </rPr>
      <t>開頭血腫除去術等　　　　　　　　</t>
    </r>
    <r>
      <rPr>
        <sz val="10"/>
        <color theme="1"/>
        <rFont val="HGPｺﾞｼｯｸM"/>
        <family val="3"/>
        <charset val="128"/>
      </rPr>
      <t>　　　　</t>
    </r>
    <r>
      <rPr>
        <sz val="9"/>
        <color theme="1"/>
        <rFont val="HGPｺﾞｼｯｸM"/>
        <family val="3"/>
        <charset val="128"/>
      </rPr>
      <t>【算定回数】</t>
    </r>
    <rPh sb="0" eb="2">
      <t>カイトウ</t>
    </rPh>
    <rPh sb="2" eb="4">
      <t>ケッシュ</t>
    </rPh>
    <rPh sb="4" eb="6">
      <t>ジョキョ</t>
    </rPh>
    <rPh sb="6" eb="7">
      <t>ジュツ</t>
    </rPh>
    <rPh sb="7" eb="8">
      <t>トウ</t>
    </rPh>
    <rPh sb="21" eb="23">
      <t>サンテイ</t>
    </rPh>
    <rPh sb="23" eb="25">
      <t>カイスウ</t>
    </rPh>
    <phoneticPr fontId="2"/>
  </si>
  <si>
    <r>
      <rPr>
        <sz val="8"/>
        <color theme="1"/>
        <rFont val="HGPｺﾞｼｯｸM"/>
        <family val="3"/>
        <charset val="128"/>
      </rPr>
      <t>血栓除去術等の　　　　　　　　　　　　　　　脳血管内手術　　　　　　　　　　　　　　　　　　</t>
    </r>
    <r>
      <rPr>
        <sz val="10"/>
        <color theme="1"/>
        <rFont val="HGPｺﾞｼｯｸM"/>
        <family val="3"/>
        <charset val="128"/>
      </rPr>
      <t>　</t>
    </r>
    <r>
      <rPr>
        <sz val="9"/>
        <color theme="1"/>
        <rFont val="HGPｺﾞｼｯｸM"/>
        <family val="3"/>
        <charset val="128"/>
      </rPr>
      <t>【算定回数】</t>
    </r>
    <rPh sb="0" eb="2">
      <t>ケッセン</t>
    </rPh>
    <rPh sb="2" eb="4">
      <t>ジョキョ</t>
    </rPh>
    <rPh sb="4" eb="5">
      <t>ジュツ</t>
    </rPh>
    <rPh sb="5" eb="6">
      <t>トウ</t>
    </rPh>
    <rPh sb="22" eb="23">
      <t>ノウ</t>
    </rPh>
    <rPh sb="23" eb="25">
      <t>ケッカン</t>
    </rPh>
    <rPh sb="25" eb="26">
      <t>ナイ</t>
    </rPh>
    <rPh sb="26" eb="28">
      <t>シュジュツ</t>
    </rPh>
    <rPh sb="48" eb="50">
      <t>サンテイ</t>
    </rPh>
    <rPh sb="50" eb="52">
      <t>カイスウ</t>
    </rPh>
    <phoneticPr fontId="2"/>
  </si>
  <si>
    <t>血栓除去術等の　　　　　　　　　　　　　　　　　　　　　　　　　　　　　　　　　　　　　　　　　　　　　　　　　　　　脳血管内手術</t>
    <phoneticPr fontId="2"/>
  </si>
  <si>
    <t>ハイリスク分娩　　　　　　　　　　　　　　管理加算</t>
    <phoneticPr fontId="2"/>
  </si>
  <si>
    <t>分娩件数</t>
    <rPh sb="0" eb="2">
      <t>ブンベン</t>
    </rPh>
    <rPh sb="2" eb="4">
      <t>ケンスウ</t>
    </rPh>
    <phoneticPr fontId="2"/>
  </si>
  <si>
    <t>※手術名の前に記載のコードは診療報酬点数票のＫコードです。</t>
    <rPh sb="1" eb="3">
      <t>シュジュツ</t>
    </rPh>
    <rPh sb="3" eb="4">
      <t>メイ</t>
    </rPh>
    <rPh sb="5" eb="6">
      <t>マエ</t>
    </rPh>
    <rPh sb="7" eb="9">
      <t>キサイ</t>
    </rPh>
    <rPh sb="14" eb="16">
      <t>シンリョウ</t>
    </rPh>
    <rPh sb="16" eb="18">
      <t>ホウシュウ</t>
    </rPh>
    <rPh sb="18" eb="20">
      <t>テンスウ</t>
    </rPh>
    <rPh sb="20" eb="21">
      <t>ヒョウ</t>
    </rPh>
    <phoneticPr fontId="2"/>
  </si>
  <si>
    <t>●以下のＫコードの算定回数を合計してください。　　　　　　　　　　　　　　　　　　　　　　　　　　　　　　　　　　　　　　　　　　　　　　　　　　　　　　　　K5461 経皮的冠動脈形成術（急性心筋梗塞）
K5462 経皮的冠動脈形成術（不安定狭心症）
K5491 経皮的冠動脈ステント留置術（急性心筋梗塞）
K5492 経皮的冠動脈ステント留置術（不安定狭心症）
K550 冠動脈内血栓溶解療法
K550-2 経皮的冠動脈血栓吸引術</t>
    <phoneticPr fontId="2"/>
  </si>
  <si>
    <t>●人工心肺を用いた手術の算定回数及び以下のＫコードの算定回数を合計してください。
K5521 冠動脈、大動脈バイパス移植術（１吻合）
K5522 冠動脈、大動脈バイパス移植術（２吻合以上）
K552-21 冠動脈、大動脈バイパス移植術（人工心肺不使用）（１吻合）
K552-22 冠動脈、大動脈バイパス移植術（人工心肺不使用）（２吻合以上）</t>
    <rPh sb="18" eb="20">
      <t>イカ</t>
    </rPh>
    <rPh sb="26" eb="28">
      <t>サンテイ</t>
    </rPh>
    <rPh sb="28" eb="30">
      <t>カイスウ</t>
    </rPh>
    <rPh sb="31" eb="33">
      <t>ゴウケイ</t>
    </rPh>
    <phoneticPr fontId="2"/>
  </si>
  <si>
    <t>●以下のＫコードの算定回数を合計してください。　　　　　　　　　　　　　　　　　　　　　　　　　　　　　　　　　　　　　　　　　　　　　　　　　　　　　　　　　　　　　　　　　　　　　　K145 穿頭脳室ドレナージ術
K1492 減圧開頭術（その他）
K1643 頭蓋内血腫除去術（開頭）（脳内）</t>
    <phoneticPr fontId="2"/>
  </si>
  <si>
    <t>※各項目における算定期間が異なりますので、ご注意ください。</t>
    <rPh sb="1" eb="2">
      <t>カク</t>
    </rPh>
    <rPh sb="2" eb="4">
      <t>コウモク</t>
    </rPh>
    <rPh sb="8" eb="10">
      <t>サンテイ</t>
    </rPh>
    <rPh sb="10" eb="12">
      <t>キカン</t>
    </rPh>
    <rPh sb="13" eb="14">
      <t>コト</t>
    </rPh>
    <rPh sb="22" eb="24">
      <t>チュウイ</t>
    </rPh>
    <phoneticPr fontId="2"/>
  </si>
  <si>
    <t>●分娩件数を合計してください。</t>
    <rPh sb="1" eb="3">
      <t>ブンベン</t>
    </rPh>
    <rPh sb="3" eb="5">
      <t>ケンスウ</t>
    </rPh>
    <rPh sb="6" eb="8">
      <t>ゴウケイ</t>
    </rPh>
    <phoneticPr fontId="2"/>
  </si>
  <si>
    <t>小児入院医療管理料</t>
    <phoneticPr fontId="2"/>
  </si>
  <si>
    <t>新生児集中治療室管理料等</t>
    <phoneticPr fontId="2"/>
  </si>
  <si>
    <t>●以下のレセプト件数を合計してください。　　　　　　　　　　　　　　　　　　　　　　　　　　　　　　　　　　　　　　　　　　　　　　　　　　　　　　M000 放射線治療管理料　　　　　　　　　　　　　　　　　　　　　　　　　　　　　　　　　　　　　　　　　　　　　　　　　　　　　　　　　　　　　　　　　　M000-2 放射性同位元素内用療法管理料</t>
    <rPh sb="1" eb="3">
      <t>イカ</t>
    </rPh>
    <rPh sb="8" eb="10">
      <t>ケンスウ</t>
    </rPh>
    <rPh sb="11" eb="13">
      <t>ゴウケイ</t>
    </rPh>
    <phoneticPr fontId="2"/>
  </si>
  <si>
    <t>●特定入院料のうち、以下のレセプト件数を合計してください。
A3021 新生児特定集中治療室管理料１　　　　　　　　　　　　　　　　　　　　　　　　　　　　　　　　　　　　　　　　　　　　　　　　　　　　　　　　　　　　　　　　　　　　　A3022 新生児特定集中治療室管理料２　　　　　　　　　　　　　　　　　　　　　　　　　　　　　　　　　　　　　　　　　　　　　　　　　　　　　　　　　A3032 総合周産期特定集中治療室管理料（新生児集中治療室管理料）</t>
    <rPh sb="10" eb="12">
      <t>イカ</t>
    </rPh>
    <rPh sb="17" eb="19">
      <t>ケンスウ</t>
    </rPh>
    <rPh sb="221" eb="223">
      <t>シュウチュウ</t>
    </rPh>
    <rPh sb="223" eb="225">
      <t>チリョウ</t>
    </rPh>
    <rPh sb="225" eb="226">
      <t>シツ</t>
    </rPh>
    <rPh sb="226" eb="228">
      <t>カンリ</t>
    </rPh>
    <rPh sb="228" eb="229">
      <t>リョウ</t>
    </rPh>
    <phoneticPr fontId="2"/>
  </si>
  <si>
    <t>●特定入院料のうち、以下のレセプト件数を合計してください。　　　　　　　　　　　　　　　　　　　　　　　　　　　　　　　　　　　　　　　　　　　　　　　　　　　　　　　　　　　　　　　　　　A3071 小児入院医療管理料１　　　　　　　　　　　　　　　　　　　　　　　　　　　　　　　　　　　　　　　　　　　　　　　　　　　　　　　　　　　　　　　　　　　A3072 小児入院医療管理料２　　　　　　　　　　　　　　　　　　　　　　　　　　　　　　　　　　　　　　　　　　　　　　　　　　　　　　　　　　　　　　　　　　　　　　　A3073 小児入院医療管理料３　　　　　　　　　　　　　　　　　　　　　　　　　　　　　　　　　　　　　　　　　　　　　　　　　　　　　　　　　　　　　　　　　　　　　　A3074 小児入院医療管理料４</t>
    <phoneticPr fontId="2"/>
  </si>
  <si>
    <t>●A237 ハイリスク分娩管理加算のレセプト件数を合計してください。</t>
    <rPh sb="22" eb="24">
      <t>ケンスウ</t>
    </rPh>
    <rPh sb="25" eb="27">
      <t>ゴウケイ</t>
    </rPh>
    <phoneticPr fontId="2"/>
  </si>
  <si>
    <t>●A205-2 超急性期脳卒中加算のレセプト件数を合計してください。　　　　　　　　　　　　　　　　　　　　　　　　　　　　　　　　　　　　　　　　　　　　　　　　　　　　　</t>
    <rPh sb="8" eb="9">
      <t>チョウ</t>
    </rPh>
    <rPh sb="9" eb="12">
      <t>キュウセイキ</t>
    </rPh>
    <rPh sb="12" eb="15">
      <t>ノウソッチュウ</t>
    </rPh>
    <rPh sb="15" eb="17">
      <t>カサン</t>
    </rPh>
    <rPh sb="22" eb="24">
      <t>ケンスウ</t>
    </rPh>
    <rPh sb="25" eb="27">
      <t>ゴウケイ</t>
    </rPh>
    <phoneticPr fontId="2"/>
  </si>
  <si>
    <r>
      <rPr>
        <sz val="9"/>
        <color theme="1"/>
        <rFont val="HGPｺﾞｼｯｸM"/>
        <family val="3"/>
        <charset val="128"/>
      </rPr>
      <t>新生児集中治療室管理料等　</t>
    </r>
    <r>
      <rPr>
        <sz val="11"/>
        <color theme="1"/>
        <rFont val="HGPｺﾞｼｯｸM"/>
        <family val="3"/>
        <charset val="128"/>
      </rPr>
      <t>　　　　　　　　　　　　</t>
    </r>
    <r>
      <rPr>
        <sz val="10"/>
        <color theme="1"/>
        <rFont val="HGPｺﾞｼｯｸM"/>
        <family val="3"/>
        <charset val="128"/>
      </rPr>
      <t>【レセプト件数】</t>
    </r>
    <rPh sb="0" eb="3">
      <t>シンセイジ</t>
    </rPh>
    <rPh sb="3" eb="5">
      <t>シュウチュウ</t>
    </rPh>
    <rPh sb="5" eb="8">
      <t>チリョウシツ</t>
    </rPh>
    <rPh sb="8" eb="10">
      <t>カンリ</t>
    </rPh>
    <rPh sb="10" eb="11">
      <t>リョウ</t>
    </rPh>
    <rPh sb="11" eb="12">
      <t>トウ</t>
    </rPh>
    <rPh sb="30" eb="32">
      <t>ケンスウ</t>
    </rPh>
    <rPh sb="32" eb="33">
      <t>サンスウ</t>
    </rPh>
    <phoneticPr fontId="2"/>
  </si>
  <si>
    <r>
      <t>小児入院医療管理料　　　　</t>
    </r>
    <r>
      <rPr>
        <sz val="9"/>
        <color theme="1"/>
        <rFont val="HGPｺﾞｼｯｸM"/>
        <family val="3"/>
        <charset val="128"/>
      </rPr>
      <t>【レセプト件数】</t>
    </r>
    <rPh sb="0" eb="2">
      <t>ショウニ</t>
    </rPh>
    <rPh sb="2" eb="4">
      <t>ニュウイン</t>
    </rPh>
    <rPh sb="4" eb="6">
      <t>イリョウ</t>
    </rPh>
    <rPh sb="6" eb="8">
      <t>カンリ</t>
    </rPh>
    <rPh sb="8" eb="9">
      <t>リョウ</t>
    </rPh>
    <rPh sb="18" eb="20">
      <t>ケンスウ</t>
    </rPh>
    <rPh sb="20" eb="21">
      <t>サンスウ</t>
    </rPh>
    <phoneticPr fontId="2"/>
  </si>
  <si>
    <r>
      <t>ハイリスク分娩管理加算　　　</t>
    </r>
    <r>
      <rPr>
        <sz val="9"/>
        <color theme="1"/>
        <rFont val="HGPｺﾞｼｯｸM"/>
        <family val="3"/>
        <charset val="128"/>
      </rPr>
      <t>【レセプト件数】</t>
    </r>
    <rPh sb="5" eb="7">
      <t>ブンベン</t>
    </rPh>
    <rPh sb="7" eb="9">
      <t>カンリ</t>
    </rPh>
    <rPh sb="9" eb="11">
      <t>カサン</t>
    </rPh>
    <rPh sb="19" eb="21">
      <t>ケンスウ</t>
    </rPh>
    <phoneticPr fontId="2"/>
  </si>
  <si>
    <t>（１）がん</t>
    <phoneticPr fontId="2"/>
  </si>
  <si>
    <t>（２）心筋梗塞等の心血管疾患</t>
    <phoneticPr fontId="2"/>
  </si>
  <si>
    <t>（５）小児医療</t>
    <phoneticPr fontId="2"/>
  </si>
  <si>
    <t>（６）周産期医療</t>
    <phoneticPr fontId="2"/>
  </si>
  <si>
    <t>（４）救急医療</t>
    <phoneticPr fontId="2"/>
  </si>
  <si>
    <t>圏域</t>
    <rPh sb="0" eb="2">
      <t>ケンイキ</t>
    </rPh>
    <phoneticPr fontId="2"/>
  </si>
  <si>
    <t>回答者名</t>
    <rPh sb="0" eb="2">
      <t>カイトウ</t>
    </rPh>
    <rPh sb="2" eb="3">
      <t>シャ</t>
    </rPh>
    <rPh sb="3" eb="4">
      <t>メイ</t>
    </rPh>
    <phoneticPr fontId="2"/>
  </si>
  <si>
    <t>担当部署</t>
    <rPh sb="0" eb="2">
      <t>タントウ</t>
    </rPh>
    <rPh sb="2" eb="4">
      <t>ブショ</t>
    </rPh>
    <phoneticPr fontId="2"/>
  </si>
  <si>
    <t>メール
アドレス</t>
    <phoneticPr fontId="2"/>
  </si>
  <si>
    <t>１　病院の基本情報</t>
    <rPh sb="2" eb="4">
      <t>ビョウイン</t>
    </rPh>
    <rPh sb="5" eb="7">
      <t>キホン</t>
    </rPh>
    <rPh sb="7" eb="9">
      <t>ジョウホウ</t>
    </rPh>
    <phoneticPr fontId="2"/>
  </si>
  <si>
    <t>一般病床</t>
    <rPh sb="0" eb="2">
      <t>イッパン</t>
    </rPh>
    <rPh sb="2" eb="4">
      <t>ビョウショウ</t>
    </rPh>
    <phoneticPr fontId="2"/>
  </si>
  <si>
    <t>合計
（自動計算）</t>
    <rPh sb="0" eb="2">
      <t>ゴウケイ</t>
    </rPh>
    <rPh sb="4" eb="6">
      <t>ジドウ</t>
    </rPh>
    <rPh sb="6" eb="8">
      <t>ケイサン</t>
    </rPh>
    <phoneticPr fontId="2"/>
  </si>
  <si>
    <t>医療療養病床</t>
    <rPh sb="0" eb="2">
      <t>イリョウ</t>
    </rPh>
    <rPh sb="2" eb="4">
      <t>リョウヨウ</t>
    </rPh>
    <rPh sb="4" eb="6">
      <t>ビョウショウ</t>
    </rPh>
    <phoneticPr fontId="2"/>
  </si>
  <si>
    <t>精神病床</t>
    <rPh sb="0" eb="2">
      <t>セイシン</t>
    </rPh>
    <rPh sb="2" eb="4">
      <t>ビョウショウ</t>
    </rPh>
    <phoneticPr fontId="2"/>
  </si>
  <si>
    <t>感染症病床</t>
    <rPh sb="0" eb="3">
      <t>カンセンショウ</t>
    </rPh>
    <rPh sb="3" eb="5">
      <t>ビョウショウ</t>
    </rPh>
    <phoneticPr fontId="2"/>
  </si>
  <si>
    <t>結核病床</t>
    <rPh sb="0" eb="2">
      <t>ケッカク</t>
    </rPh>
    <rPh sb="2" eb="4">
      <t>ビョウショウ</t>
    </rPh>
    <phoneticPr fontId="2"/>
  </si>
  <si>
    <t>総病床数
（自動計算）</t>
    <rPh sb="0" eb="1">
      <t>ソウ</t>
    </rPh>
    <rPh sb="1" eb="4">
      <t>ビョウショウスウ</t>
    </rPh>
    <rPh sb="6" eb="8">
      <t>ジドウ</t>
    </rPh>
    <rPh sb="8" eb="10">
      <t>ケイサン</t>
    </rPh>
    <phoneticPr fontId="2"/>
  </si>
  <si>
    <t>がん</t>
    <phoneticPr fontId="2"/>
  </si>
  <si>
    <t>脳血管疾患</t>
    <rPh sb="0" eb="1">
      <t>ノウ</t>
    </rPh>
    <rPh sb="1" eb="3">
      <t>ケッカン</t>
    </rPh>
    <rPh sb="3" eb="5">
      <t>シッカン</t>
    </rPh>
    <phoneticPr fontId="2"/>
  </si>
  <si>
    <t>心血管疾患</t>
    <rPh sb="0" eb="3">
      <t>シンケッカン</t>
    </rPh>
    <rPh sb="3" eb="5">
      <t>シッカン</t>
    </rPh>
    <phoneticPr fontId="2"/>
  </si>
  <si>
    <t>糖尿病</t>
    <rPh sb="0" eb="3">
      <t>トウニョウビョウ</t>
    </rPh>
    <phoneticPr fontId="2"/>
  </si>
  <si>
    <t>精神疾患</t>
    <rPh sb="0" eb="2">
      <t>セイシン</t>
    </rPh>
    <rPh sb="2" eb="4">
      <t>シッカン</t>
    </rPh>
    <phoneticPr fontId="2"/>
  </si>
  <si>
    <t>救急医療</t>
    <rPh sb="0" eb="2">
      <t>キュウキュウ</t>
    </rPh>
    <rPh sb="2" eb="4">
      <t>イリョウ</t>
    </rPh>
    <phoneticPr fontId="2"/>
  </si>
  <si>
    <t>災害医療</t>
    <rPh sb="0" eb="2">
      <t>サイガイ</t>
    </rPh>
    <rPh sb="2" eb="4">
      <t>イリョウ</t>
    </rPh>
    <phoneticPr fontId="2"/>
  </si>
  <si>
    <t>周産期医療</t>
    <rPh sb="0" eb="3">
      <t>シュウサンキ</t>
    </rPh>
    <rPh sb="3" eb="5">
      <t>イリョウ</t>
    </rPh>
    <phoneticPr fontId="2"/>
  </si>
  <si>
    <t>小児医療</t>
    <rPh sb="0" eb="2">
      <t>ショウニ</t>
    </rPh>
    <rPh sb="2" eb="4">
      <t>イリョウ</t>
    </rPh>
    <phoneticPr fontId="2"/>
  </si>
  <si>
    <t>病床機能の転換</t>
    <rPh sb="0" eb="2">
      <t>ビョウショウ</t>
    </rPh>
    <rPh sb="2" eb="4">
      <t>キノウ</t>
    </rPh>
    <rPh sb="5" eb="7">
      <t>テンカン</t>
    </rPh>
    <phoneticPr fontId="2"/>
  </si>
  <si>
    <t>診療科目の見直し（増加）</t>
    <rPh sb="0" eb="2">
      <t>シンリョウ</t>
    </rPh>
    <rPh sb="2" eb="4">
      <t>カモク</t>
    </rPh>
    <rPh sb="5" eb="7">
      <t>ミナオ</t>
    </rPh>
    <rPh sb="9" eb="11">
      <t>ゾウカ</t>
    </rPh>
    <phoneticPr fontId="2"/>
  </si>
  <si>
    <t>診療科目の見直し（減少）</t>
    <rPh sb="0" eb="2">
      <t>シンリョウ</t>
    </rPh>
    <rPh sb="2" eb="4">
      <t>カモク</t>
    </rPh>
    <rPh sb="5" eb="7">
      <t>ミナオ</t>
    </rPh>
    <rPh sb="9" eb="11">
      <t>ゲンショウ</t>
    </rPh>
    <phoneticPr fontId="2"/>
  </si>
  <si>
    <t>病床数のダウンサイジング</t>
    <rPh sb="0" eb="3">
      <t>ビョウショウスウ</t>
    </rPh>
    <phoneticPr fontId="2"/>
  </si>
  <si>
    <t>病院の建て替え（5年以内）</t>
    <rPh sb="0" eb="2">
      <t>ビョウイン</t>
    </rPh>
    <rPh sb="3" eb="4">
      <t>タ</t>
    </rPh>
    <rPh sb="5" eb="6">
      <t>カ</t>
    </rPh>
    <rPh sb="9" eb="10">
      <t>ネン</t>
    </rPh>
    <rPh sb="10" eb="12">
      <t>イナイ</t>
    </rPh>
    <phoneticPr fontId="2"/>
  </si>
  <si>
    <t>病院の建て替え（6～10年以内）</t>
    <rPh sb="0" eb="2">
      <t>ビョウイン</t>
    </rPh>
    <rPh sb="3" eb="4">
      <t>タ</t>
    </rPh>
    <rPh sb="5" eb="6">
      <t>カ</t>
    </rPh>
    <rPh sb="12" eb="13">
      <t>ネン</t>
    </rPh>
    <rPh sb="13" eb="15">
      <t>イナイ</t>
    </rPh>
    <phoneticPr fontId="2"/>
  </si>
  <si>
    <t>経常損益（百万円）</t>
    <rPh sb="0" eb="2">
      <t>ケイジョウ</t>
    </rPh>
    <rPh sb="2" eb="4">
      <t>ソンエキ</t>
    </rPh>
    <rPh sb="5" eb="8">
      <t>ヒャクマンエン</t>
    </rPh>
    <phoneticPr fontId="2"/>
  </si>
  <si>
    <t>　</t>
    <phoneticPr fontId="2"/>
  </si>
  <si>
    <t>高度急性期</t>
    <rPh sb="0" eb="2">
      <t>コウド</t>
    </rPh>
    <rPh sb="2" eb="5">
      <t>キュウセイキ</t>
    </rPh>
    <phoneticPr fontId="2"/>
  </si>
  <si>
    <t>急性期</t>
    <rPh sb="0" eb="3">
      <t>キュウセイキ</t>
    </rPh>
    <phoneticPr fontId="2"/>
  </si>
  <si>
    <t>回復期</t>
    <rPh sb="0" eb="2">
      <t>カイフク</t>
    </rPh>
    <rPh sb="2" eb="3">
      <t>キ</t>
    </rPh>
    <phoneticPr fontId="2"/>
  </si>
  <si>
    <t>慢性期</t>
    <rPh sb="0" eb="3">
      <t>マンセイキ</t>
    </rPh>
    <phoneticPr fontId="2"/>
  </si>
  <si>
    <t>休棟中</t>
    <rPh sb="0" eb="1">
      <t>ヤス</t>
    </rPh>
    <rPh sb="1" eb="2">
      <t>トウ</t>
    </rPh>
    <rPh sb="2" eb="3">
      <t>チュウ</t>
    </rPh>
    <phoneticPr fontId="2"/>
  </si>
  <si>
    <t>合計</t>
    <rPh sb="0" eb="2">
      <t>ゴウケイ</t>
    </rPh>
    <phoneticPr fontId="2"/>
  </si>
  <si>
    <t>●脳血管内手術のうち、以下のKコードの算定回数　　　　　　　　　　　　　　　　　　　　　　　　　　　　　　　　　　　　　　　　　　　　　　　　　　　　　　　　　　　　K1781 脳血管内手術１箇所　　　　　　　　　　　　　　　　　　　　　　　　　　　　　　　　　　　　　　　　　　　　　　　　　　　　　　　　　　　　　K1782 脳血管内手術２箇所以上　　　　　　　　　　　　　　　　　　　　　　　　　　　　　　　　　　　　　　　　　　　　　　　　　　　　　　　　　　K1783 脳血管内ステントを用いるもの　　　　　　　　　　　　　　　　　　　　　　　　　　　　　　　　　　　　　　　　　　　　　　　　　　　　　　　　　　　　　　　　　　　　　　　　　　　　　　　　　　　　　　　　　　　　　　　　　　　　　　　　　　　　　　　　　　　　　　　　　　　　　　　　　　　　　　　　　　　　　　　　　　　　　　　　　　　　　　　　　　　　　　　　　　　　　　　　　　　　　　　　　　　　　　　　　　　　　　　　　　　　　　　　　　　　　　　　　　　　　　　　　　　　　　　　　　　　　　　　　　　　　　　　　　　　
　　　　　　　　　　　　　　　　　　　　　　　　　　　　　　　　　　　　　　　　　　　　　　　　　　　　　　　　　　　　　　　　　　　　　　　　　　　　　　　　　　　　　および以下のＫコードの算定回数を合計してください。　　　　　　　　　　　　　　　　　　　　　　　　　　　　　　　　　　　　　　　　　　　　　　　　K1761 脳動脈瘤流入血管クリッピング（開頭）（１箇所）
K1762 脳動脈瘤流入血管クリッピング（開頭）（２箇所以上）
K1771 脳動脈瘤頸部クリッピング（１箇所）
K1772 脳動脈瘤頸部クリッピング（２箇所以上）</t>
    <rPh sb="11" eb="13">
      <t>イカ</t>
    </rPh>
    <rPh sb="19" eb="21">
      <t>サンテイ</t>
    </rPh>
    <rPh sb="21" eb="23">
      <t>カイスウ</t>
    </rPh>
    <rPh sb="595" eb="597">
      <t>イカ</t>
    </rPh>
    <rPh sb="603" eb="605">
      <t>サンテイ</t>
    </rPh>
    <rPh sb="605" eb="607">
      <t>カイスウ</t>
    </rPh>
    <rPh sb="608" eb="610">
      <t>ゴウケイ</t>
    </rPh>
    <phoneticPr fontId="2"/>
  </si>
  <si>
    <t>救急車の受入件数</t>
    <phoneticPr fontId="2"/>
  </si>
  <si>
    <t>救急車の受入件数</t>
    <rPh sb="0" eb="3">
      <t>キュウキュウシャ</t>
    </rPh>
    <rPh sb="4" eb="6">
      <t>ウケイレ</t>
    </rPh>
    <rPh sb="6" eb="8">
      <t>ケンスウ</t>
    </rPh>
    <phoneticPr fontId="2"/>
  </si>
  <si>
    <t>●以下のＫコードの算定回数を合計してください。　　　　　　　　　　　　　　　　　　　　　　　　　　　　　　　　　　　　　　　　　　　　　　　　　　　　　　　　K0461 骨折観血的手術（大腿）
K0811 人工骨頭挿入術（股）</t>
    <rPh sb="1" eb="3">
      <t>イカ</t>
    </rPh>
    <rPh sb="9" eb="11">
      <t>サンテイ</t>
    </rPh>
    <rPh sb="11" eb="13">
      <t>カイスウ</t>
    </rPh>
    <rPh sb="14" eb="16">
      <t>ゴウケイ</t>
    </rPh>
    <phoneticPr fontId="2"/>
  </si>
  <si>
    <t>●救急車の受入件数を合計してください。</t>
    <phoneticPr fontId="2"/>
  </si>
  <si>
    <t>令和４年度病院連絡会・病院プラン調査対象医療機関一覧（令和４年６月30日時点）</t>
    <rPh sb="0" eb="2">
      <t>レイワ</t>
    </rPh>
    <rPh sb="3" eb="5">
      <t>ネンド</t>
    </rPh>
    <rPh sb="7" eb="10">
      <t>レンラクカイ</t>
    </rPh>
    <rPh sb="11" eb="13">
      <t>ビョウイン</t>
    </rPh>
    <rPh sb="24" eb="26">
      <t>イチラン</t>
    </rPh>
    <rPh sb="27" eb="29">
      <t>レイワ</t>
    </rPh>
    <rPh sb="30" eb="31">
      <t>ネン</t>
    </rPh>
    <rPh sb="32" eb="33">
      <t>ガツ</t>
    </rPh>
    <rPh sb="35" eb="36">
      <t>ニチ</t>
    </rPh>
    <rPh sb="36" eb="38">
      <t>ジテン</t>
    </rPh>
    <phoneticPr fontId="2"/>
  </si>
  <si>
    <t>医療機
関種別</t>
    <phoneticPr fontId="2"/>
  </si>
  <si>
    <t>R4病床機能報告
当初医療機関ID</t>
    <rPh sb="2" eb="4">
      <t>ビョウショウ</t>
    </rPh>
    <rPh sb="4" eb="6">
      <t>キノウ</t>
    </rPh>
    <rPh sb="6" eb="8">
      <t>ホウコク</t>
    </rPh>
    <rPh sb="9" eb="11">
      <t>トウショ</t>
    </rPh>
    <rPh sb="11" eb="13">
      <t>イリョウ</t>
    </rPh>
    <phoneticPr fontId="2"/>
  </si>
  <si>
    <t>保健所</t>
    <rPh sb="0" eb="3">
      <t>ホケンショ</t>
    </rPh>
    <phoneticPr fontId="2"/>
  </si>
  <si>
    <t>市区町村</t>
  </si>
  <si>
    <t>医療機関名称</t>
  </si>
  <si>
    <t>病院</t>
  </si>
  <si>
    <t>01 豊能</t>
  </si>
  <si>
    <t>01 池田保健所</t>
  </si>
  <si>
    <t>02 池田市</t>
  </si>
  <si>
    <t>市立池田病院</t>
  </si>
  <si>
    <t>医療法人互恵会池田回生病院</t>
  </si>
  <si>
    <t>医療法人マックシール巽病院</t>
  </si>
  <si>
    <t>04 箕面市</t>
  </si>
  <si>
    <t>箕面市立病院</t>
  </si>
  <si>
    <t>北大阪医療生活協同組合照葉の里箕面病院</t>
  </si>
  <si>
    <t>医療法人社団和風会千里リハビリテーション病院</t>
  </si>
  <si>
    <t>医療法人せいわ会彩都リハビリテーション病院</t>
  </si>
  <si>
    <t>医療法人マックシール巽今宮病院</t>
  </si>
  <si>
    <t>医療法人ガラシア会ガラシア病院</t>
  </si>
  <si>
    <t>医療法人仁誠会箕面正井病院</t>
  </si>
  <si>
    <t>医療法人清順堂ためなが温泉病院</t>
  </si>
  <si>
    <t>医療法人啓明会相原病院</t>
  </si>
  <si>
    <t>14 豊中市保健所</t>
  </si>
  <si>
    <t>01 豊中市</t>
  </si>
  <si>
    <t>市立豊中病院</t>
  </si>
  <si>
    <t>独立行政法人国立病院機構 大阪刀根山医療センター</t>
  </si>
  <si>
    <t>医療法人協和会千里中央病院</t>
  </si>
  <si>
    <t>医療法人篤友会坂本病院</t>
  </si>
  <si>
    <t>関西メディカル病院</t>
  </si>
  <si>
    <t>医療法人篤友会関西リハビリテーション病院</t>
  </si>
  <si>
    <t>医療法人篤友会坂本病院分院</t>
  </si>
  <si>
    <t>大阪脳神経外科病院</t>
  </si>
  <si>
    <t>医療法人若葉会豊中若葉会病院</t>
  </si>
  <si>
    <t>医療法人康生会豊中平成病院</t>
  </si>
  <si>
    <t>医療法人康生会平成記念病院</t>
  </si>
  <si>
    <t>医療法人善正会上田病院</t>
  </si>
  <si>
    <t>社会医療法人彩樹豊中敬仁会病院</t>
  </si>
  <si>
    <t>医療法人篤友会千里山病院</t>
  </si>
  <si>
    <t>医療法人曽根会曽根病院</t>
  </si>
  <si>
    <t>医療法人真正会真正会病院</t>
  </si>
  <si>
    <t>医療法人藏春堂小西病院</t>
  </si>
  <si>
    <t>18 吹田市保健所</t>
  </si>
  <si>
    <t>03 吹田市</t>
  </si>
  <si>
    <t>大阪大学医学部附属病院</t>
  </si>
  <si>
    <t>国立研究開発法人国立循環器病研究センター</t>
  </si>
  <si>
    <t>社会福祉法人恩賜財団済生会支部大阪府済生会吹田病院</t>
  </si>
  <si>
    <t>市立吹田市民病院</t>
  </si>
  <si>
    <t>医療法人徳洲会吹田徳洲会病院</t>
  </si>
  <si>
    <t>社会福祉法人恩賜財団済生会支部大阪府済生会千里病院</t>
  </si>
  <si>
    <t>医療法人協和会協和会病院</t>
  </si>
  <si>
    <t>医療法人ダイワ会大和病院</t>
  </si>
  <si>
    <t>医療法人菊秀会皐月病院</t>
  </si>
  <si>
    <t>社会医療法人愛仁会井上病院</t>
  </si>
  <si>
    <t>医療法人甲聖会甲聖会紀念病院</t>
  </si>
  <si>
    <t>大阪市立弘済院附属病院</t>
  </si>
  <si>
    <t>医療法人京優会北摂三木病院</t>
  </si>
  <si>
    <t>大阪大学歯学部附属病院</t>
  </si>
  <si>
    <t>02 三島</t>
  </si>
  <si>
    <t>02 茨木保健所</t>
  </si>
  <si>
    <t>08 茨木市</t>
  </si>
  <si>
    <t>医療法人恒昭会藍野病院</t>
  </si>
  <si>
    <t>社会福祉法人恩賜財団大阪府済生会茨木病院</t>
  </si>
  <si>
    <t>医療法人成和会北大阪ほうせんか病院</t>
  </si>
  <si>
    <t>医療法人友紘会友紘会総合病院</t>
  </si>
  <si>
    <t>茨木医誠会病院</t>
  </si>
  <si>
    <t>医療法人成和会ほうせんか病院</t>
  </si>
  <si>
    <t>医療法人友紘会 彩都友紘会病院</t>
  </si>
  <si>
    <t>社会医療法人　祐生会　茨木みどりヶ丘病院</t>
  </si>
  <si>
    <t>医療法人和倉会サンタマリア病院</t>
  </si>
  <si>
    <t>医療法人恵仁会田中病院</t>
  </si>
  <si>
    <t>医療法人京優会谷川記念病院</t>
  </si>
  <si>
    <t>医療法人東和会東和会いばらき病院</t>
    <rPh sb="0" eb="4">
      <t>イリョウホウジン</t>
    </rPh>
    <rPh sb="4" eb="6">
      <t>ヒガシワ</t>
    </rPh>
    <rPh sb="6" eb="7">
      <t>カイ</t>
    </rPh>
    <rPh sb="7" eb="10">
      <t>ヒガシワカイ</t>
    </rPh>
    <rPh sb="14" eb="16">
      <t>ビョウイン</t>
    </rPh>
    <phoneticPr fontId="2"/>
  </si>
  <si>
    <t>09 摂津市</t>
  </si>
  <si>
    <t>医療法人医誠会摂津医誠会病院</t>
  </si>
  <si>
    <t>医療法人若葉会昭和病院</t>
  </si>
  <si>
    <t>医療法人千里厚生会千里丘中央病院</t>
  </si>
  <si>
    <t>摂津ひかり病院</t>
  </si>
  <si>
    <t>10 島本町</t>
  </si>
  <si>
    <t>医療法人清仁会水無瀬病院</t>
  </si>
  <si>
    <t>13 高槻市保健所</t>
  </si>
  <si>
    <t>07 高槻市</t>
  </si>
  <si>
    <t>大阪医科薬科大学病院</t>
  </si>
  <si>
    <t>社会医療法人 愛仁会 高槻病院</t>
  </si>
  <si>
    <t>高槻赤十字病院</t>
  </si>
  <si>
    <t>社会医療法人祐生会みどりヶ丘病院</t>
  </si>
  <si>
    <t>社会医療法人愛仁会愛仁会リハビリテーション病院</t>
  </si>
  <si>
    <t>医療法人東和会第一東和会病院</t>
  </si>
  <si>
    <t>社会医療法人仙養会北摂総合病院</t>
  </si>
  <si>
    <t>大阪医科薬科大学三島南病院</t>
  </si>
  <si>
    <t>医療法人社団緑水会緑水会病院</t>
  </si>
  <si>
    <t>特定医療法人健和会うえだ下田部病院</t>
  </si>
  <si>
    <t>医療法人東和会第二東和会病院</t>
  </si>
  <si>
    <t>医療法人庸愛会富田町病院</t>
  </si>
  <si>
    <t>大阪府三島救命救急センター</t>
  </si>
  <si>
    <t>医療法人祥佑会藤田胃腸科病院</t>
  </si>
  <si>
    <t>医療法人健栄会三康病院</t>
  </si>
  <si>
    <t>03 北河内</t>
  </si>
  <si>
    <t>03 守口保健所</t>
  </si>
  <si>
    <t>11 守口市</t>
  </si>
  <si>
    <t>学校法人関西医科大学関西医科大学総合医療センター</t>
  </si>
  <si>
    <t>パナソニック健康保険組合松下記念病院</t>
  </si>
  <si>
    <t>社会医療法人弘道会守口生野記念病院</t>
  </si>
  <si>
    <t>社会医療法人彩樹守口敬仁会病院</t>
  </si>
  <si>
    <t>医療法人愛泉会愛泉会病院</t>
  </si>
  <si>
    <t>医療法人清水会鶴見緑地病院</t>
  </si>
  <si>
    <t>15 門真市</t>
  </si>
  <si>
    <t>医療法人孟仁会摂南総合病院</t>
  </si>
  <si>
    <t>社会医療法人蒼生会蒼生病院</t>
  </si>
  <si>
    <t>社会医療法人弘道会萱島生野病院</t>
  </si>
  <si>
    <t>医療法人清翠会牧リハビリテーション病院</t>
  </si>
  <si>
    <t>医療法人正幸会正幸会病院</t>
  </si>
  <si>
    <t>04 四条畷保健所</t>
  </si>
  <si>
    <t>14 大東市</t>
  </si>
  <si>
    <t>社会医療法人若弘会わかくさ竜間リハビリテーション病院</t>
  </si>
  <si>
    <t>医療法人徳洲会野崎徳洲会病院</t>
  </si>
  <si>
    <t>医療法人仁泉会仁泉会病院</t>
  </si>
  <si>
    <t>医療法人藤井会大東中央病院</t>
  </si>
  <si>
    <t>医療法人仁泉会阪奈病院</t>
  </si>
  <si>
    <t>16 四條畷市</t>
  </si>
  <si>
    <t>社会医療法人信愛会畷生会脳神経外科病院</t>
  </si>
  <si>
    <t>医療法人和幸会阪奈サナトリウム</t>
  </si>
  <si>
    <t>医療法人藤井会北河内藤井病院</t>
  </si>
  <si>
    <t>17 交野市</t>
  </si>
  <si>
    <t>社会医療法人信愛会交野病院</t>
  </si>
  <si>
    <t>医療法人和敬会星田南病院</t>
  </si>
  <si>
    <t>15 枚方市保健所</t>
  </si>
  <si>
    <t>12 枚方市</t>
  </si>
  <si>
    <t>関西医科大学附属病院</t>
  </si>
  <si>
    <t>独立行政法人地域医療機能推進機構星ヶ丘医療センター</t>
  </si>
  <si>
    <t>社会福祉法人枚方療育園</t>
  </si>
  <si>
    <t>医療法人大寿会大寿会病院</t>
  </si>
  <si>
    <t>市立ひらかた病院</t>
  </si>
  <si>
    <t>国家公務員共済組合連合会枚方公済病院</t>
  </si>
  <si>
    <t>医療法人みどり会中村病院</t>
  </si>
  <si>
    <t>医療法人御殿山福田総合病院</t>
  </si>
  <si>
    <t>医療法人（社団）有恵会 香里ヶ丘有恵会病院</t>
  </si>
  <si>
    <t>医療法人北辰会天の川病院</t>
    <rPh sb="7" eb="8">
      <t>アマ</t>
    </rPh>
    <rPh sb="9" eb="10">
      <t>ガワ</t>
    </rPh>
    <rPh sb="10" eb="12">
      <t>ビョウイン</t>
    </rPh>
    <phoneticPr fontId="2"/>
  </si>
  <si>
    <t>社会医療法人美杉会佐藤病院</t>
  </si>
  <si>
    <t>医療法人愛和会新世病院</t>
  </si>
  <si>
    <t>東香里病院</t>
  </si>
  <si>
    <t>関西医科大学くずは病院</t>
  </si>
  <si>
    <t>医療法人りんどう会向山病院</t>
  </si>
  <si>
    <t>医療法人讃高会高井病院</t>
  </si>
  <si>
    <t>医療法人中屋覚志会津田病院</t>
  </si>
  <si>
    <t>医療法人毅峰会吉田病院</t>
  </si>
  <si>
    <t>医療法人昭征会坂野病院</t>
  </si>
  <si>
    <t>医療法人亀廣記念医学会関西記念病院</t>
  </si>
  <si>
    <t>医療法人松徳会松谷病院</t>
  </si>
  <si>
    <t>医療法人成育会なりもとレディースホスピタル</t>
  </si>
  <si>
    <t>17 寝屋川市保健所</t>
  </si>
  <si>
    <t>13 寝屋川市</t>
  </si>
  <si>
    <t>関西医科大学香里病院</t>
  </si>
  <si>
    <t>医療法人協仁会小松病院</t>
  </si>
  <si>
    <t>社会医療法人山弘会上山病院</t>
  </si>
  <si>
    <t>医療法人河北会河北病院</t>
  </si>
  <si>
    <t>医療法人一祐会藤本病院</t>
  </si>
  <si>
    <t>医療法人大慶会星光病院</t>
  </si>
  <si>
    <t>社会医療法人弘道会寝屋川生野病院</t>
  </si>
  <si>
    <t>医療法人全心会寝屋川ひかり病院</t>
  </si>
  <si>
    <t>医療法人毅峰会青樹会病院</t>
  </si>
  <si>
    <t>松島病院</t>
  </si>
  <si>
    <t>医療法人道仁会道仁病院</t>
  </si>
  <si>
    <t>医療法人和敬会寝屋川南病院</t>
  </si>
  <si>
    <t>一般財団法人大阪府結核予防会大阪複十字病院</t>
  </si>
  <si>
    <t>04 中河内</t>
  </si>
  <si>
    <t>05 藤井寺保健所</t>
  </si>
  <si>
    <t>19 柏原市</t>
  </si>
  <si>
    <t>市立柏原病院</t>
  </si>
  <si>
    <t>医療法人徳洲会全南病院</t>
  </si>
  <si>
    <t>12 東大阪市保健所</t>
  </si>
  <si>
    <t>20 東大阪市</t>
  </si>
  <si>
    <t>市立東大阪医療センター</t>
  </si>
  <si>
    <t>医療法人河内友紘会河内総合病院</t>
  </si>
  <si>
    <t>医療法人藤井会 石切生喜病院</t>
  </si>
  <si>
    <t>社会医療法人若弘会若草第一病院</t>
  </si>
  <si>
    <t>医療法人孟仁会東大阪山路病院</t>
  </si>
  <si>
    <t>医療法人枚岡病院</t>
  </si>
  <si>
    <t>医療法人宝持会池田病院</t>
  </si>
  <si>
    <t>医療法人恵生会恵生会病院</t>
  </si>
  <si>
    <t>医療法人仁風会牧野病院</t>
  </si>
  <si>
    <t>医療法人清和会ながはら病院</t>
  </si>
  <si>
    <t>医療法人寿山会喜馬病院</t>
  </si>
  <si>
    <t>医療法人藤井会藤井会リハビリテーション病院</t>
  </si>
  <si>
    <t>医療法人康生会弥刀中央病院</t>
  </si>
  <si>
    <t>医療法人徳洲会東大阪徳洲会病院</t>
  </si>
  <si>
    <t>医療生協かわち野生活協同組合東大阪生協病院</t>
  </si>
  <si>
    <t>医療法人社団丸山会八戸の里病院</t>
  </si>
  <si>
    <t>医療法人渡辺会渡辺病院</t>
  </si>
  <si>
    <t>医療法人竹村医学研究会(財団)小阪産病院</t>
  </si>
  <si>
    <t>大阪府立中河内救命救急センター</t>
  </si>
  <si>
    <t>16 八尾市保健所</t>
  </si>
  <si>
    <t>18 八尾市</t>
  </si>
  <si>
    <t>医療法人徳洲会八尾徳洲会総合病院</t>
  </si>
  <si>
    <t>八尾市立病院</t>
  </si>
  <si>
    <t>医真会八尾総合病院</t>
  </si>
  <si>
    <t>医療法人貴島会貴島病院本院</t>
  </si>
  <si>
    <t>医療法人厚生医学会厚生会第一病院</t>
  </si>
  <si>
    <t>医療法人貴医会貴島中央病院</t>
  </si>
  <si>
    <t>八尾はぁとふる病院</t>
  </si>
  <si>
    <t>医療法人桜希会東朋八尾病院</t>
  </si>
  <si>
    <t>医真会八尾リハビリテーション病院</t>
  </si>
  <si>
    <t>医療法人大和会辻野病院</t>
  </si>
  <si>
    <t>05 南河内</t>
  </si>
  <si>
    <t>23 松原市</t>
  </si>
  <si>
    <t>社会医療法人垣谷会明治橋病院</t>
  </si>
  <si>
    <t>阪南中央病院</t>
  </si>
  <si>
    <t>医療法人徳洲会松原徳洲会病院</t>
  </si>
  <si>
    <t>医療法人邦英会寺下病院</t>
  </si>
  <si>
    <t>医療法人徳洲会松原中央病院</t>
  </si>
  <si>
    <t>24 羽曳野市</t>
  </si>
  <si>
    <t>地方独立行政法人大阪府立病院機構大阪はびきの医療センター</t>
  </si>
  <si>
    <t>医療法人春秋会城山病院</t>
  </si>
  <si>
    <t>医療法人医仁会藤本病院</t>
  </si>
  <si>
    <t>医療法人昌円会高村病院</t>
  </si>
  <si>
    <t>医療法人愛幸会天仁病院</t>
  </si>
  <si>
    <t>運動器ケアしまだ病院</t>
  </si>
  <si>
    <t>25 藤井寺市</t>
  </si>
  <si>
    <t>医療法人ラポール会青山病院</t>
  </si>
  <si>
    <t>市立藤井寺市民病院</t>
  </si>
  <si>
    <t>医療法人ラポール会田辺脳神経外科病院</t>
  </si>
  <si>
    <t>医療法人ラポール会青山藤ヶ丘病院</t>
  </si>
  <si>
    <t>06 富田林保健所</t>
  </si>
  <si>
    <t>21 富田林市</t>
  </si>
  <si>
    <t>医療法人宝生会ＰＬ病院</t>
  </si>
  <si>
    <t>社会福祉法人恩賜財団大阪府済生会富田林病院</t>
  </si>
  <si>
    <t>四天王寺和らぎ苑</t>
  </si>
  <si>
    <t>医療法人正清会金剛病院</t>
  </si>
  <si>
    <t>一般財団法人成研会結のぞみ病院</t>
  </si>
  <si>
    <t>富田林田中病院</t>
  </si>
  <si>
    <t>社会福祉法人 大阪府障害者福祉事業団 すくよか</t>
  </si>
  <si>
    <t>22 河内長野市</t>
  </si>
  <si>
    <t>独立行政法人国立病院機構大阪南医療センター</t>
  </si>
  <si>
    <t>医療法人弘生会老寿サナトリウム</t>
  </si>
  <si>
    <t>医療法人生登会寺元記念病院</t>
  </si>
  <si>
    <t>医療法人生登会てらもと医療リハビリ病院</t>
  </si>
  <si>
    <t>医療法人ラポール会青山第二病院</t>
  </si>
  <si>
    <t>医療法人敬任会南河内おか病院</t>
  </si>
  <si>
    <t>医療法人博我会滝谷病院</t>
  </si>
  <si>
    <t>医療法人孝仁会澤田病院</t>
  </si>
  <si>
    <t>26 大阪狭山市</t>
  </si>
  <si>
    <t>学校法人近畿大学近畿大学病院</t>
  </si>
  <si>
    <t>医療法人恒昭会青葉丘病院</t>
  </si>
  <si>
    <t>医療法人樫本会樫本病院</t>
  </si>
  <si>
    <t>社会医療法人さくら会さくら会病院</t>
  </si>
  <si>
    <t>医療法人正雅会辻本病院</t>
  </si>
  <si>
    <t>医療法人恒尚会兵田病院</t>
  </si>
  <si>
    <t>06 堺市</t>
  </si>
  <si>
    <t>11 堺市保健所</t>
  </si>
  <si>
    <t>51 堺区</t>
  </si>
  <si>
    <t>耳原総合病院</t>
  </si>
  <si>
    <t>清恵会病院</t>
  </si>
  <si>
    <t>社会医療法人清恵会　清恵会三宝病院</t>
  </si>
  <si>
    <t>公益財団法人浅香山病院</t>
  </si>
  <si>
    <t>医療法人いずみ会阪堺病院</t>
  </si>
  <si>
    <t>医療法人朝日会朝日会病院</t>
  </si>
  <si>
    <t>医療法人慈友会堺山口病院</t>
  </si>
  <si>
    <t>堺市立重症心身障害者（児）支援センター</t>
  </si>
  <si>
    <t>医療法人淳康会堺近森病院</t>
  </si>
  <si>
    <t>52 中区</t>
  </si>
  <si>
    <t>医療法人錦秀会阪和第二泉北病院</t>
  </si>
  <si>
    <t>ベルランド総合病院</t>
  </si>
  <si>
    <t>南堺病院</t>
  </si>
  <si>
    <t>医療法人 邦徳会 邦和病院</t>
  </si>
  <si>
    <t>医療法人藤田好生会堺フジタ病院</t>
  </si>
  <si>
    <t>医療法人恵泉会堺平成病院</t>
  </si>
  <si>
    <t>53 東区</t>
  </si>
  <si>
    <t>社会医療法人頌徳会日野病院</t>
  </si>
  <si>
    <t>医療法人紀陽会田仲北野田病院</t>
  </si>
  <si>
    <t>54 西区</t>
  </si>
  <si>
    <t>堺市立総合医療センター</t>
  </si>
  <si>
    <t>社会医療法人ペガサス馬場記念病院</t>
  </si>
  <si>
    <t>ベルピアノ病院</t>
  </si>
  <si>
    <t>社会医療法人ペガサスペガサスリハビリテーション病院</t>
  </si>
  <si>
    <t>医療法人達瑛会鳳胃腸病院</t>
  </si>
  <si>
    <t>医療法人大泉会大仙病院</t>
  </si>
  <si>
    <t>55 南区</t>
  </si>
  <si>
    <t>医療法人錦秀会阪和第一泉北病院</t>
  </si>
  <si>
    <t>社会医療法人啓仁会堺咲花病院</t>
  </si>
  <si>
    <t>医療法人恒進會泉北陣内病院</t>
  </si>
  <si>
    <t>医療法人良秀会泉北藤井病院</t>
  </si>
  <si>
    <t>56 北区</t>
  </si>
  <si>
    <t>独立行政法人労働者健康安全機構大阪労災病院</t>
  </si>
  <si>
    <t>独立行政法人国立病院機構近畿中央呼吸器センター</t>
  </si>
  <si>
    <t>医療法人以和貴会 北条病院</t>
  </si>
  <si>
    <t>医療法人紀和会正風病院</t>
  </si>
  <si>
    <t>堺若葉会病院</t>
  </si>
  <si>
    <t>医療法人杏林会金岡病院</t>
  </si>
  <si>
    <t>医療法人方佑会植木病院</t>
  </si>
  <si>
    <t>医療法人田中会田中病院</t>
  </si>
  <si>
    <t>吉川病院</t>
  </si>
  <si>
    <t>タマダ病院</t>
  </si>
  <si>
    <t>57 美原区</t>
  </si>
  <si>
    <t>医療法人暁美会田中病院</t>
  </si>
  <si>
    <t>07 泉州</t>
  </si>
  <si>
    <t>07 和泉保健所</t>
  </si>
  <si>
    <t>31 泉大津市</t>
  </si>
  <si>
    <t>泉大津市立病院</t>
  </si>
  <si>
    <t>医療法人泉秀会かわい病院</t>
  </si>
  <si>
    <t>医療法人吉川會吉川病院</t>
  </si>
  <si>
    <t>医療法人穂仁会原病院</t>
  </si>
  <si>
    <t>34 和泉市</t>
  </si>
  <si>
    <t>医療法人育生会奥村病院</t>
  </si>
  <si>
    <t>医療法人河和会河和会病院</t>
  </si>
  <si>
    <t>医療法人琴仁会光生病院</t>
  </si>
  <si>
    <t>地方独立行政法人大阪府立病院機構大阪母子医療センター</t>
  </si>
  <si>
    <t>和泉市立総合医療センター</t>
  </si>
  <si>
    <t>社会医療法人啓仁会咲花病院</t>
  </si>
  <si>
    <t>医療法人新仁会新仁会病院</t>
  </si>
  <si>
    <t>医療法人守田会いぶきの病院</t>
  </si>
  <si>
    <t>府中病院</t>
  </si>
  <si>
    <t>医療法人和泉会和泉丘病院</t>
  </si>
  <si>
    <t>35 高石市</t>
  </si>
  <si>
    <t>医療法人博我会高石病院</t>
  </si>
  <si>
    <t>医療法人良秀会高石藤井心臓血管病院</t>
  </si>
  <si>
    <t>医療法人良秀会高石藤井病院</t>
  </si>
  <si>
    <t>医療法人医進会高石加茂病院</t>
  </si>
  <si>
    <t>38 忠岡町</t>
  </si>
  <si>
    <t>医療法人穂仁会聖祐病院</t>
  </si>
  <si>
    <t>08 岸和田保健所</t>
  </si>
  <si>
    <t>30 岸和田市</t>
  </si>
  <si>
    <t>市立岸和田市民病院</t>
  </si>
  <si>
    <t>医療法人宝山会小南記念病院</t>
  </si>
  <si>
    <t>医療法人社団柴田会久米田外科整形外科病院</t>
  </si>
  <si>
    <t>医療法人良秀会藤井病院</t>
  </si>
  <si>
    <t>医療法人聖志会渡辺病院</t>
  </si>
  <si>
    <t>医療法人大植会葛城病院</t>
  </si>
  <si>
    <t>医療法人徳洲会岸和田徳洲会病院</t>
  </si>
  <si>
    <t>医療法人阪南会天の川病院</t>
  </si>
  <si>
    <t>医療法人亀井会亀井病院</t>
  </si>
  <si>
    <t>医療法人ふれ愛の杜みどり病院</t>
  </si>
  <si>
    <t>医療法人晋救館和田病院</t>
  </si>
  <si>
    <t>医療法人えいしん会岸和田リハビリテーション病院</t>
  </si>
  <si>
    <t>医療法人吉栄会吉川病院</t>
  </si>
  <si>
    <t>社会福祉法人寺田萬寿会寺田萬寿病院</t>
  </si>
  <si>
    <t>一般財団法人岸和田農友協会岸和田平成病院</t>
  </si>
  <si>
    <t>32 貝塚市</t>
  </si>
  <si>
    <t>市立貝塚病院</t>
  </si>
  <si>
    <t>医療法人快生会 貝塚記念病院</t>
  </si>
  <si>
    <t>医療法人積善会高橋病院</t>
  </si>
  <si>
    <t>社会医療法人慈薫会河崎病院</t>
  </si>
  <si>
    <t>09 泉佐野保健所</t>
  </si>
  <si>
    <t>33 泉佐野市</t>
  </si>
  <si>
    <t>りんくう総合医療センター</t>
  </si>
  <si>
    <t>医療法人徳洲会東佐野病院</t>
  </si>
  <si>
    <t>医療法人良秀会泉南藤井病院</t>
  </si>
  <si>
    <t>医療法人定生会谷口病院</t>
  </si>
  <si>
    <t>医療法人桂信会羽原病院</t>
  </si>
  <si>
    <t>医療法人青松記念病院</t>
  </si>
  <si>
    <t>社会医療法人栄公会佐野記念病院</t>
  </si>
  <si>
    <t>医療法人康生会泉佐野優人会病院</t>
  </si>
  <si>
    <t>りんくう永山病院</t>
  </si>
  <si>
    <t>36 泉南市</t>
  </si>
  <si>
    <t>医療法人功徳会泉南泉南大阪晴愛病院</t>
  </si>
  <si>
    <t>医療法人晴心会野上病院</t>
  </si>
  <si>
    <t>社会福祉法人恩賜財団済生会支部大阪府済生会新泉南病院</t>
  </si>
  <si>
    <t>医療法人白卯会白井病院</t>
  </si>
  <si>
    <t>和泉南病院</t>
  </si>
  <si>
    <t>医療法人功徳会大阪晴愛病院</t>
  </si>
  <si>
    <t>37 阪南市</t>
  </si>
  <si>
    <t>医療法人交詢医会大阪リハビリテーション病院</t>
  </si>
  <si>
    <t>社会医療法人生長会阪南市民病院</t>
  </si>
  <si>
    <t>玉井病院</t>
  </si>
  <si>
    <t>39 熊取町</t>
  </si>
  <si>
    <t>永山病院</t>
  </si>
  <si>
    <t>41 岬町</t>
  </si>
  <si>
    <t>医療法人誠人会与田病院</t>
  </si>
  <si>
    <t>08-1 大阪市北部</t>
  </si>
  <si>
    <t>10 大阪市保健所</t>
  </si>
  <si>
    <t>61 都島区</t>
  </si>
  <si>
    <t>医療法人新明会神原病院</t>
  </si>
  <si>
    <t>医療法人尽生会聖和病院</t>
  </si>
  <si>
    <t>医療法人桜希会東朋病院</t>
  </si>
  <si>
    <t>医療法人京昭会ツヂ病院</t>
  </si>
  <si>
    <t>大阪市立総合医療センター</t>
  </si>
  <si>
    <t>社会医療法人明生会明生病院</t>
  </si>
  <si>
    <t>社会医療法人明生会明生記念病院</t>
  </si>
  <si>
    <t>医療法人正和会協和病院</t>
  </si>
  <si>
    <t>医療法人正正会分野病院</t>
  </si>
  <si>
    <t>62 東淀川区</t>
  </si>
  <si>
    <t>宗教法人在日本南プレスビテリアンミッション淀川キリスト教病院</t>
  </si>
  <si>
    <t>医誠会病院</t>
  </si>
  <si>
    <t>医療法人若葉会淀川若葉会病院</t>
  </si>
  <si>
    <t>医療法人成仁会成仁会病院</t>
  </si>
  <si>
    <t>淀川平成病院</t>
  </si>
  <si>
    <t>63 旭区</t>
  </si>
  <si>
    <t>医療法人真心会真心会病院</t>
  </si>
  <si>
    <t>社会医療法人真美会大阪旭こども病院</t>
  </si>
  <si>
    <t>医療法人清翠会牧病院</t>
  </si>
  <si>
    <t>医療法人松仁会明徳病院</t>
  </si>
  <si>
    <t>社会医療法人祐生会城北みどりケ丘病院</t>
  </si>
  <si>
    <t>医療法人永寿会福島病院</t>
  </si>
  <si>
    <t>医療法人藤仁会藤立病院</t>
  </si>
  <si>
    <t>64 淀川区</t>
  </si>
  <si>
    <t>大阪回生病院</t>
  </si>
  <si>
    <t>医療法人平心会大阪治験病院</t>
  </si>
  <si>
    <t>東淀川病院</t>
  </si>
  <si>
    <t>社会医療法人協和会北大阪病院</t>
  </si>
  <si>
    <t>貴生病院</t>
  </si>
  <si>
    <t>革島病院</t>
  </si>
  <si>
    <t>北大阪医療生活協同組合十三病院</t>
  </si>
  <si>
    <t>大阪市立十三市民病院</t>
  </si>
  <si>
    <t>65 北区</t>
  </si>
  <si>
    <t>社会福祉法人恩賜財団済生会支部大阪府済生会中津病院</t>
  </si>
  <si>
    <t>公益財団法人田附興風会医学研究所北野病院</t>
  </si>
  <si>
    <t>大阪整肢学院</t>
  </si>
  <si>
    <t>一般財団法人住友病院</t>
  </si>
  <si>
    <t>社会医療法人協和会加納総合病院</t>
  </si>
  <si>
    <t>医療法人渡辺医学会桜橋渡辺病院</t>
  </si>
  <si>
    <t>医療法人伯鳳会大阪中央病院</t>
  </si>
  <si>
    <t>社会医療法人行岡医学研究会行岡病院</t>
  </si>
  <si>
    <t>08-2 大阪市西部</t>
  </si>
  <si>
    <t>66 福島区</t>
  </si>
  <si>
    <t>医療法人社団萌彰会えびえ記念病院</t>
    <phoneticPr fontId="2"/>
  </si>
  <si>
    <t>医療法人藤田会フジタ病院</t>
  </si>
  <si>
    <t>関西電力株式会社関西電力病院</t>
  </si>
  <si>
    <t>医療法人啓信会　大阪整形外科病院</t>
    <phoneticPr fontId="2"/>
  </si>
  <si>
    <t>独立行政法人地域医療機能推進機構大阪病院</t>
  </si>
  <si>
    <t>医療法人燦恵会首藤病院</t>
  </si>
  <si>
    <t>67 此花区</t>
  </si>
  <si>
    <t>大場内科病院</t>
  </si>
  <si>
    <t>社会福祉法人大阪暁明館大阪暁明館病院</t>
  </si>
  <si>
    <t>医療法人義方会大津病院</t>
  </si>
  <si>
    <t>68 西区</t>
  </si>
  <si>
    <t>多根記念眼科病院</t>
  </si>
  <si>
    <t>医療法人仁生会内藤病院</t>
  </si>
  <si>
    <t>多根総合病院</t>
  </si>
  <si>
    <t>公益財団法人日本生命済生会日本生命病院</t>
  </si>
  <si>
    <t>医療法人日新会日新会病院</t>
  </si>
  <si>
    <t>社会医療法人寿楽会大野記念病院</t>
  </si>
  <si>
    <t>公益社団法人日本海員掖済会大阪掖済会病院</t>
  </si>
  <si>
    <t>69 港区</t>
  </si>
  <si>
    <t>独立行政法人地域医療機能推進機構大阪みなと中央病院</t>
  </si>
  <si>
    <t>多根第二病院</t>
  </si>
  <si>
    <t>多根脳神経リハビリテーション病院</t>
  </si>
  <si>
    <t>70 大正区</t>
  </si>
  <si>
    <t>医療法人彰療会大正病院</t>
  </si>
  <si>
    <t>社会福祉法人恩賜財団済生会支部大阪府済生会泉尾病院</t>
  </si>
  <si>
    <t>71 西淀川区</t>
  </si>
  <si>
    <t>公益財団法人大阪労働衛生センター第一病院</t>
  </si>
  <si>
    <t>医療法人博悠会名取病院</t>
  </si>
  <si>
    <t>医療法人康和会苗加病院</t>
  </si>
  <si>
    <t>社会医療法人愛仁会千船病院</t>
  </si>
  <si>
    <t>公益財団法人淀川勤労者厚生協会附属西淀病院</t>
  </si>
  <si>
    <t>08-3 大阪市東部</t>
  </si>
  <si>
    <t>72 天王寺区</t>
  </si>
  <si>
    <t>公益財団法人聖バルナバ病院</t>
  </si>
  <si>
    <t>医療法人歓喜会辻外科リハビリテーション病院</t>
  </si>
  <si>
    <t>社会福祉法人四天王寺福祉事業団四天王寺病院</t>
  </si>
  <si>
    <t>医療法人社団湯川胃腸病院</t>
  </si>
  <si>
    <t>早石病院</t>
  </si>
  <si>
    <t>大阪赤十字病院</t>
  </si>
  <si>
    <t>医療法人正啓会西下胃腸病院</t>
  </si>
  <si>
    <t>医療法人警和会大阪警察病院</t>
  </si>
  <si>
    <t>医療法人警和会第二大阪警察病院</t>
  </si>
  <si>
    <t>73 浪速区</t>
  </si>
  <si>
    <t>なにわ病院</t>
  </si>
  <si>
    <t>社会医療法人弘道会なにわ生野病院</t>
  </si>
  <si>
    <t>社会福祉法人石井記念愛染園附属愛染橋病院</t>
  </si>
  <si>
    <t>社会医療法人寿会富永病院</t>
  </si>
  <si>
    <t>74 東成区</t>
  </si>
  <si>
    <t>医療法人 風早会 外科野﨑病院</t>
  </si>
  <si>
    <t>医療法人財団恵友会内藤病院</t>
  </si>
  <si>
    <t>医療法人朋愛会朋愛病院</t>
  </si>
  <si>
    <t>医療法人野中会東成病院</t>
  </si>
  <si>
    <t>公道会病院</t>
  </si>
  <si>
    <t>医療法人中本会中本病院</t>
  </si>
  <si>
    <t>医療法人仁志会西眼科病院</t>
  </si>
  <si>
    <t>医療法人弘善会矢木脳神経外科病院</t>
  </si>
  <si>
    <t>社会医療法人明生会明生第二病院</t>
  </si>
  <si>
    <t>75 生野区</t>
  </si>
  <si>
    <t>大楠病院</t>
  </si>
  <si>
    <t>医療法人同友会共和病院</t>
  </si>
  <si>
    <t>医療法人芥川会芥川病院</t>
  </si>
  <si>
    <t>医療法人アエバ会アエバ外科病院</t>
  </si>
  <si>
    <t>医療法人吉栄会吉栄会病院</t>
  </si>
  <si>
    <t>医療法人優心会優心会厚生病院</t>
  </si>
  <si>
    <t>医療法人同仁会松崎病院</t>
  </si>
  <si>
    <t>医療法人相生会相生病院</t>
  </si>
  <si>
    <t>医療法人朝日会朝日生野病院</t>
  </si>
  <si>
    <t>医療法人せいわ会大阪たつみリハビリテーション病院</t>
    <phoneticPr fontId="2"/>
  </si>
  <si>
    <t>医療法人社団日翔会生野愛和病院</t>
  </si>
  <si>
    <t>医療法人育和会育和会記念病院</t>
  </si>
  <si>
    <t>医療法人貴和会生野中央病院</t>
  </si>
  <si>
    <t>医療法人邦和会　生野病院</t>
  </si>
  <si>
    <t>医療法人のぞみ会新大阪病院</t>
  </si>
  <si>
    <t>医療法人穂翔会村田病院</t>
  </si>
  <si>
    <t>医療法人豊旺会啓生病院</t>
  </si>
  <si>
    <t>76 城東区</t>
  </si>
  <si>
    <t>医療法人誠真会関目病院</t>
  </si>
  <si>
    <t>医療法人清翠会おおさかグローバル整形外科病院</t>
    <rPh sb="0" eb="4">
      <t>イリョウホウジン</t>
    </rPh>
    <rPh sb="4" eb="5">
      <t>キヨシ</t>
    </rPh>
    <rPh sb="5" eb="6">
      <t>ミドリ</t>
    </rPh>
    <rPh sb="6" eb="7">
      <t>カイ</t>
    </rPh>
    <rPh sb="16" eb="18">
      <t>セイケイ</t>
    </rPh>
    <rPh sb="18" eb="20">
      <t>ゲカ</t>
    </rPh>
    <rPh sb="20" eb="22">
      <t>ビョウイン</t>
    </rPh>
    <phoneticPr fontId="2"/>
  </si>
  <si>
    <t>社会福祉法人大阪福祉事業財団すみれ病院</t>
  </si>
  <si>
    <t>社会福祉法人恩賜財団大阪府済生会野江病院</t>
  </si>
  <si>
    <t>医療法人医誠会城東中央病院</t>
  </si>
  <si>
    <t>社会医療法人大道会森之宮病院</t>
  </si>
  <si>
    <t>社会医療法人有隣会東大阪病院</t>
  </si>
  <si>
    <t>医療法人有光会サトウ病院</t>
  </si>
  <si>
    <t>社会医療法人大道会ボバース記念病院</t>
  </si>
  <si>
    <t>77 鶴見区</t>
  </si>
  <si>
    <t>医療法人恵彰会三和病院</t>
  </si>
  <si>
    <t>医療法人仁和会和田病院</t>
  </si>
  <si>
    <t>医療法人正和会新協和病院</t>
  </si>
  <si>
    <t>生活協同組合ヘルスコープおおさかコープおおさか病院</t>
  </si>
  <si>
    <t>社会医療法人盛和会本田病院</t>
  </si>
  <si>
    <t>医療法人津樹会城東病院</t>
  </si>
  <si>
    <t>社会医療法人ささき会藍の都脳神経外科病院</t>
  </si>
  <si>
    <t>78 中央区</t>
  </si>
  <si>
    <t>医療法人財団厚生会高津病院</t>
  </si>
  <si>
    <t>医療法人脳神経外科日本橋病院</t>
  </si>
  <si>
    <t>大阪歯科大学附属病院</t>
  </si>
  <si>
    <t>国家公務員共済組合連合会大手前病院</t>
  </si>
  <si>
    <t>地方独立行政法人大阪府立病院機構大阪国際がんセンター</t>
  </si>
  <si>
    <t>医療法人飯島会産科婦人科飯島病院</t>
  </si>
  <si>
    <t>原田病院</t>
  </si>
  <si>
    <t>独立行政法人国立病院機構大阪医療センター</t>
  </si>
  <si>
    <t>08-4 大阪市南部</t>
  </si>
  <si>
    <t>79 阿倍野区</t>
  </si>
  <si>
    <t>医療法人相愛会相原第二病院</t>
  </si>
  <si>
    <t>大阪公立大学医学部附属病院</t>
    <rPh sb="0" eb="2">
      <t>オオサカ</t>
    </rPh>
    <rPh sb="2" eb="6">
      <t>コウリツダイガク</t>
    </rPh>
    <rPh sb="6" eb="9">
      <t>イガクブ</t>
    </rPh>
    <rPh sb="9" eb="11">
      <t>フゾク</t>
    </rPh>
    <rPh sb="11" eb="13">
      <t>ビョウイン</t>
    </rPh>
    <phoneticPr fontId="2"/>
  </si>
  <si>
    <t>帝塚山リハビリテーション病院</t>
  </si>
  <si>
    <t>医療法人恵登久会越川病院</t>
  </si>
  <si>
    <t>西日本旅客鉄道株式会社大阪鉄道病院</t>
  </si>
  <si>
    <t>医療法人健友会帝塚山病院</t>
  </si>
  <si>
    <t>奥野病院</t>
  </si>
  <si>
    <t>80 住吉区</t>
  </si>
  <si>
    <t>越宗整形外科病院</t>
  </si>
  <si>
    <t>医療法人守田会オりオノ病院</t>
  </si>
  <si>
    <t>医療法人慈心会あびこ病院</t>
  </si>
  <si>
    <t>医療法人錦秀会阪和記念病院</t>
  </si>
  <si>
    <t>医療法人錦秀会阪和第二住吉病院</t>
  </si>
  <si>
    <t>医療法人錦秀会阪和病院</t>
  </si>
  <si>
    <t>地方独立行政法人大阪府立病院機構大阪急性期・総合医療センター</t>
  </si>
  <si>
    <t>81 東住吉区</t>
  </si>
  <si>
    <t>医療法人淀井病院</t>
  </si>
  <si>
    <t>医療法人仁真会白鷺病院</t>
  </si>
  <si>
    <t>社会福祉法人愛徳福祉会南大阪小児リハビリテーション病院</t>
  </si>
  <si>
    <t>医療法人橘会東住吉森本リハビリテーション病院</t>
  </si>
  <si>
    <t>医療法人橘会東住吉森本病院</t>
  </si>
  <si>
    <t>東和病院</t>
  </si>
  <si>
    <t>医療法人西中医学会西中病院</t>
  </si>
  <si>
    <t>82 西成区</t>
  </si>
  <si>
    <t>医療法人山紀会山本第一病院</t>
  </si>
  <si>
    <t>医療法人弘仁会まちだ胃腸病院</t>
  </si>
  <si>
    <t>医療法人嘉健会思温病院</t>
  </si>
  <si>
    <t>医療法人ダイワ会大和中央病院</t>
  </si>
  <si>
    <t>一般社団法人津守病院</t>
  </si>
  <si>
    <t>医療法人生樹会渡辺病院</t>
  </si>
  <si>
    <t>医療法人杏樹会杏林記念病院</t>
  </si>
  <si>
    <t>医療法人慈勉会浦上病院</t>
  </si>
  <si>
    <t>医療法人山紀会山本第三病院</t>
  </si>
  <si>
    <t>大阪社会医療センター付属病院</t>
  </si>
  <si>
    <t>医療法人愛壽会　愛壽記念病院</t>
  </si>
  <si>
    <t>83 住之江区</t>
  </si>
  <si>
    <t>社会医療法人景岳会南大阪病院</t>
  </si>
  <si>
    <t>医療法人慈心会咲洲病院</t>
  </si>
  <si>
    <t>医療法人讃和会友愛会病院</t>
  </si>
  <si>
    <t>社会医療法人三宝会南港病院</t>
  </si>
  <si>
    <t>84 平野区</t>
  </si>
  <si>
    <t>医療法人愛賛会浜田病院</t>
  </si>
  <si>
    <t>医療法人五月会平野若葉会病院</t>
  </si>
  <si>
    <t>医療法人正和病院</t>
  </si>
  <si>
    <t>医療法人松仁会松井記念病院</t>
  </si>
  <si>
    <t>医療法人豊旺会共立病院</t>
  </si>
  <si>
    <t>長吉総合病院</t>
  </si>
  <si>
    <t>社会医療法人緑風会 緑風会病院</t>
  </si>
  <si>
    <t>松本病院</t>
  </si>
  <si>
    <t>医療法人高遼会高遼会病院</t>
  </si>
  <si>
    <t>医療法人育生会三好病院</t>
  </si>
  <si>
    <t>01 豊能</t>
    <phoneticPr fontId="2"/>
  </si>
  <si>
    <t>02 三島</t>
    <phoneticPr fontId="2"/>
  </si>
  <si>
    <t>03 北河内</t>
    <phoneticPr fontId="2"/>
  </si>
  <si>
    <t>04 中河内</t>
    <phoneticPr fontId="2"/>
  </si>
  <si>
    <t>05 南河内</t>
    <phoneticPr fontId="2"/>
  </si>
  <si>
    <t>06 堺市</t>
    <phoneticPr fontId="2"/>
  </si>
  <si>
    <t>07 泉州</t>
    <phoneticPr fontId="2"/>
  </si>
  <si>
    <t>08-1 大阪市北部</t>
    <phoneticPr fontId="2"/>
  </si>
  <si>
    <t>08-2 大阪市西部</t>
    <phoneticPr fontId="2"/>
  </si>
  <si>
    <t>08-3 大阪市東部</t>
    <phoneticPr fontId="2"/>
  </si>
  <si>
    <t>08-4 大阪市南部</t>
    <phoneticPr fontId="2"/>
  </si>
  <si>
    <t>医療法人社団萌彰会えびえ記念病院</t>
  </si>
  <si>
    <t>医療法人清翠会おおさかグローバル整形外科病院</t>
  </si>
  <si>
    <t>大阪公立大学医学部附属病院</t>
  </si>
  <si>
    <t>医療法人啓信会　大阪整形外科病院</t>
  </si>
  <si>
    <t>医療法人北辰会天の川病院</t>
  </si>
  <si>
    <t>医療法人せいわ会大阪たつみリハビリテーション病院</t>
  </si>
  <si>
    <t>医療法人東和会東和会いばらき病院</t>
  </si>
  <si>
    <t>病棟名</t>
    <rPh sb="0" eb="3">
      <t>ビョウトウメイ</t>
    </rPh>
    <phoneticPr fontId="2"/>
  </si>
  <si>
    <t>現状（2022（令和４）年７月１日時点）</t>
    <rPh sb="0" eb="2">
      <t>ゲンジョウ</t>
    </rPh>
    <rPh sb="8" eb="10">
      <t>レイワ</t>
    </rPh>
    <rPh sb="12" eb="13">
      <t>ネン</t>
    </rPh>
    <rPh sb="14" eb="15">
      <t>ガツ</t>
    </rPh>
    <rPh sb="16" eb="17">
      <t>ニチ</t>
    </rPh>
    <rPh sb="17" eb="19">
      <t>ジテン</t>
    </rPh>
    <phoneticPr fontId="2"/>
  </si>
  <si>
    <t>常勤医師</t>
    <rPh sb="0" eb="2">
      <t>ジョウキン</t>
    </rPh>
    <rPh sb="2" eb="4">
      <t>イシ</t>
    </rPh>
    <phoneticPr fontId="2"/>
  </si>
  <si>
    <t>非常勤医師</t>
    <rPh sb="0" eb="3">
      <t>ヒジョウキン</t>
    </rPh>
    <rPh sb="3" eb="5">
      <t>イシ</t>
    </rPh>
    <phoneticPr fontId="2"/>
  </si>
  <si>
    <r>
      <t xml:space="preserve"> （１）2022（令和４）年７月１日時点の</t>
    </r>
    <r>
      <rPr>
        <b/>
        <sz val="11"/>
        <color theme="1"/>
        <rFont val="HGPｺﾞｼｯｸM"/>
        <family val="3"/>
        <charset val="128"/>
      </rPr>
      <t>施設全体の医師数</t>
    </r>
    <r>
      <rPr>
        <sz val="11"/>
        <color theme="1"/>
        <rFont val="HGPｺﾞｼｯｸM"/>
        <family val="3"/>
        <charset val="128"/>
      </rPr>
      <t>を入力してください。</t>
    </r>
    <rPh sb="9" eb="11">
      <t>レイワ</t>
    </rPh>
    <rPh sb="13" eb="14">
      <t>ネン</t>
    </rPh>
    <rPh sb="15" eb="16">
      <t>ガツ</t>
    </rPh>
    <rPh sb="17" eb="18">
      <t>ニチ</t>
    </rPh>
    <rPh sb="18" eb="20">
      <t>ジテン</t>
    </rPh>
    <rPh sb="21" eb="25">
      <t>シセツゼンタイ</t>
    </rPh>
    <rPh sb="26" eb="29">
      <t>イシスウ</t>
    </rPh>
    <rPh sb="30" eb="32">
      <t>ニュウリョク</t>
    </rPh>
    <phoneticPr fontId="2"/>
  </si>
  <si>
    <t>平均在
棟日数</t>
    <rPh sb="0" eb="2">
      <t>ヘイキン</t>
    </rPh>
    <rPh sb="2" eb="3">
      <t>ザイ</t>
    </rPh>
    <rPh sb="4" eb="5">
      <t>トウ</t>
    </rPh>
    <rPh sb="5" eb="7">
      <t>ニッスウ</t>
    </rPh>
    <phoneticPr fontId="2"/>
  </si>
  <si>
    <t>高度急性期</t>
    <rPh sb="0" eb="5">
      <t>コウドキュウセイキ</t>
    </rPh>
    <phoneticPr fontId="2"/>
  </si>
  <si>
    <t>休棟中</t>
    <rPh sb="0" eb="3">
      <t>キュウトウチュウ</t>
    </rPh>
    <phoneticPr fontId="2"/>
  </si>
  <si>
    <t>療養病床
（自動計算）</t>
    <rPh sb="0" eb="2">
      <t>リョウヨウ</t>
    </rPh>
    <rPh sb="2" eb="4">
      <t>ビョウショウ</t>
    </rPh>
    <rPh sb="6" eb="10">
      <t>ジドウケイサン</t>
    </rPh>
    <phoneticPr fontId="2"/>
  </si>
  <si>
    <t xml:space="preserve">  ※2022（令和４）年度病床機能報告の報告内容と一致させるようにしてください。</t>
  </si>
  <si>
    <t>合計
（自動計算）</t>
    <rPh sb="0" eb="2">
      <t>ゴウケイ</t>
    </rPh>
    <rPh sb="4" eb="8">
      <t>ジドウケイサン</t>
    </rPh>
    <phoneticPr fontId="2"/>
  </si>
  <si>
    <t>非常勤
看護師</t>
    <rPh sb="0" eb="3">
      <t>ヒジョウキン</t>
    </rPh>
    <rPh sb="4" eb="7">
      <t>カンゴシ</t>
    </rPh>
    <phoneticPr fontId="2"/>
  </si>
  <si>
    <t>看護師数
合計
（自動計算）</t>
    <rPh sb="0" eb="3">
      <t>カンゴシ</t>
    </rPh>
    <rPh sb="3" eb="4">
      <t>スウ</t>
    </rPh>
    <rPh sb="5" eb="7">
      <t>ゴウケイ</t>
    </rPh>
    <rPh sb="9" eb="11">
      <t>ジドウ</t>
    </rPh>
    <rPh sb="11" eb="13">
      <t>ケイサン</t>
    </rPh>
    <phoneticPr fontId="2"/>
  </si>
  <si>
    <t>医師数合計
（自動計算）</t>
    <rPh sb="0" eb="3">
      <t>イシスウ</t>
    </rPh>
    <rPh sb="3" eb="5">
      <t>ゴウケイ</t>
    </rPh>
    <rPh sb="7" eb="9">
      <t>ジドウ</t>
    </rPh>
    <rPh sb="9" eb="11">
      <t>ケイサン</t>
    </rPh>
    <phoneticPr fontId="2"/>
  </si>
  <si>
    <t>常勤
看護師</t>
    <rPh sb="0" eb="2">
      <t>ジョウキン</t>
    </rPh>
    <rPh sb="3" eb="6">
      <t>カンゴシ</t>
    </rPh>
    <phoneticPr fontId="2"/>
  </si>
  <si>
    <t>介護療養病床</t>
  </si>
  <si>
    <t>病床転換促進事業補助金の活用希望（回復期機能への転換時）</t>
    <rPh sb="0" eb="2">
      <t>ビョウショウ</t>
    </rPh>
    <rPh sb="2" eb="4">
      <t>テンカン</t>
    </rPh>
    <rPh sb="4" eb="6">
      <t>ソクシン</t>
    </rPh>
    <rPh sb="6" eb="8">
      <t>ジギョウ</t>
    </rPh>
    <rPh sb="8" eb="11">
      <t>ホジョキン</t>
    </rPh>
    <rPh sb="12" eb="14">
      <t>カツヨウ</t>
    </rPh>
    <rPh sb="14" eb="16">
      <t>キボウ</t>
    </rPh>
    <rPh sb="17" eb="19">
      <t>カイフク</t>
    </rPh>
    <rPh sb="19" eb="20">
      <t>キ</t>
    </rPh>
    <rPh sb="20" eb="22">
      <t>キノウ</t>
    </rPh>
    <rPh sb="24" eb="26">
      <t>テンカン</t>
    </rPh>
    <rPh sb="26" eb="27">
      <t>ジ</t>
    </rPh>
    <phoneticPr fontId="2"/>
  </si>
  <si>
    <t>再編統合の予定はない</t>
    <rPh sb="0" eb="4">
      <t>サイヘントウゴウ</t>
    </rPh>
    <rPh sb="5" eb="7">
      <t>ヨテイ</t>
    </rPh>
    <phoneticPr fontId="2"/>
  </si>
  <si>
    <t>今後、再編統合を予定している</t>
    <rPh sb="0" eb="2">
      <t>コンゴ</t>
    </rPh>
    <rPh sb="3" eb="5">
      <t>サイヘン</t>
    </rPh>
    <rPh sb="5" eb="7">
      <t>トウゴウ</t>
    </rPh>
    <rPh sb="8" eb="10">
      <t>ヨテイ</t>
    </rPh>
    <phoneticPr fontId="2"/>
  </si>
  <si>
    <t>月</t>
    <rPh sb="0" eb="1">
      <t>ゲツ</t>
    </rPh>
    <phoneticPr fontId="2"/>
  </si>
  <si>
    <t>西暦（和暦）年</t>
    <rPh sb="0" eb="2">
      <t>セイレキ</t>
    </rPh>
    <rPh sb="3" eb="5">
      <t>ワレキ</t>
    </rPh>
    <rPh sb="6" eb="7">
      <t>ネン</t>
    </rPh>
    <phoneticPr fontId="2"/>
  </si>
  <si>
    <t>病床機能</t>
    <rPh sb="0" eb="4">
      <t>ビョウショウキノウ</t>
    </rPh>
    <phoneticPr fontId="2"/>
  </si>
  <si>
    <t>感染症（新型コロナウイルス）</t>
    <rPh sb="0" eb="3">
      <t>カンセンショウ</t>
    </rPh>
    <rPh sb="4" eb="6">
      <t>シンガタ</t>
    </rPh>
    <phoneticPr fontId="2"/>
  </si>
  <si>
    <t>有</t>
    <rPh sb="0" eb="1">
      <t>ア</t>
    </rPh>
    <phoneticPr fontId="2"/>
  </si>
  <si>
    <t>無</t>
    <rPh sb="0" eb="1">
      <t>ナ</t>
    </rPh>
    <phoneticPr fontId="2"/>
  </si>
  <si>
    <t>医療機関名</t>
    <rPh sb="0" eb="5">
      <t>イリョウキカンメイ</t>
    </rPh>
    <phoneticPr fontId="2"/>
  </si>
  <si>
    <t>2022（令和４）年７月１日時点</t>
    <phoneticPr fontId="2"/>
  </si>
  <si>
    <t>病床機能</t>
    <rPh sb="0" eb="4">
      <t>ビョウショウキノウ</t>
    </rPh>
    <phoneticPr fontId="2"/>
  </si>
  <si>
    <t>病床数</t>
    <rPh sb="0" eb="3">
      <t>ビョウショウスウ</t>
    </rPh>
    <phoneticPr fontId="2"/>
  </si>
  <si>
    <t>回復期</t>
    <rPh sb="0" eb="3">
      <t>カイフクキ</t>
    </rPh>
    <phoneticPr fontId="2"/>
  </si>
  <si>
    <t>再編統合後</t>
    <rPh sb="0" eb="4">
      <t>サイヘントウゴウ</t>
    </rPh>
    <rPh sb="4" eb="5">
      <t>ゴ</t>
    </rPh>
    <phoneticPr fontId="2"/>
  </si>
  <si>
    <t xml:space="preserve"> （２）再編統合を予定する年月</t>
    <rPh sb="4" eb="8">
      <t>サイヘントウゴウ</t>
    </rPh>
    <rPh sb="9" eb="11">
      <t>ヨテイ</t>
    </rPh>
    <rPh sb="13" eb="15">
      <t>ネンゲツ</t>
    </rPh>
    <phoneticPr fontId="2"/>
  </si>
  <si>
    <t>病床機能
（参考）★</t>
    <rPh sb="0" eb="2">
      <t>ビョウショウ</t>
    </rPh>
    <rPh sb="2" eb="4">
      <t>キノウ</t>
    </rPh>
    <rPh sb="6" eb="8">
      <t>サンコウ</t>
    </rPh>
    <phoneticPr fontId="2"/>
  </si>
  <si>
    <t>項目名</t>
    <rPh sb="0" eb="3">
      <t>コウモクメイ</t>
    </rPh>
    <phoneticPr fontId="2"/>
  </si>
  <si>
    <t>令和４年４月分</t>
    <rPh sb="0" eb="2">
      <t>レイワ</t>
    </rPh>
    <rPh sb="3" eb="4">
      <t>ネン</t>
    </rPh>
    <rPh sb="5" eb="7">
      <t>ガツブン</t>
    </rPh>
    <phoneticPr fontId="2"/>
  </si>
  <si>
    <t>令和４年６月分</t>
    <rPh sb="0" eb="2">
      <t>レイワ</t>
    </rPh>
    <rPh sb="3" eb="4">
      <t>ネン</t>
    </rPh>
    <rPh sb="5" eb="7">
      <t>ガツブン</t>
    </rPh>
    <phoneticPr fontId="2"/>
  </si>
  <si>
    <t>令和４年８月分</t>
    <rPh sb="0" eb="2">
      <t>レイワ</t>
    </rPh>
    <rPh sb="3" eb="4">
      <t>ネン</t>
    </rPh>
    <rPh sb="5" eb="6">
      <t>ガツ</t>
    </rPh>
    <rPh sb="6" eb="7">
      <t>ブン</t>
    </rPh>
    <phoneticPr fontId="2"/>
  </si>
  <si>
    <t>合計
（自動計算）</t>
    <rPh sb="0" eb="2">
      <t>ゴウケイ</t>
    </rPh>
    <rPh sb="4" eb="8">
      <t>ジドウケイサン</t>
    </rPh>
    <phoneticPr fontId="2"/>
  </si>
  <si>
    <t xml:space="preserve"> （１）がん【令和４年４月、６月、８月分】</t>
    <rPh sb="7" eb="9">
      <t>レイワ</t>
    </rPh>
    <rPh sb="10" eb="11">
      <t>ネン</t>
    </rPh>
    <rPh sb="15" eb="16">
      <t>ガツ</t>
    </rPh>
    <rPh sb="18" eb="20">
      <t>ガツブン</t>
    </rPh>
    <phoneticPr fontId="2"/>
  </si>
  <si>
    <t xml:space="preserve"> （２）心筋梗塞等の心血管疾患【令和４年４月、６月、８月分】</t>
    <rPh sb="4" eb="6">
      <t>シンキン</t>
    </rPh>
    <rPh sb="6" eb="8">
      <t>コウソク</t>
    </rPh>
    <rPh sb="8" eb="9">
      <t>トウ</t>
    </rPh>
    <rPh sb="10" eb="13">
      <t>シンケッカン</t>
    </rPh>
    <rPh sb="13" eb="15">
      <t>シッカン</t>
    </rPh>
    <rPh sb="16" eb="18">
      <t>レイワ</t>
    </rPh>
    <rPh sb="19" eb="20">
      <t>ネン</t>
    </rPh>
    <rPh sb="24" eb="25">
      <t>ガツ</t>
    </rPh>
    <rPh sb="27" eb="28">
      <t>ガツ</t>
    </rPh>
    <rPh sb="28" eb="29">
      <t>ブン</t>
    </rPh>
    <phoneticPr fontId="2"/>
  </si>
  <si>
    <t xml:space="preserve"> （４）救急医療【令和４年４月、６月、８月分】</t>
    <rPh sb="4" eb="6">
      <t>キュウキュウ</t>
    </rPh>
    <rPh sb="6" eb="8">
      <t>イリョウ</t>
    </rPh>
    <rPh sb="9" eb="11">
      <t>レイワ</t>
    </rPh>
    <rPh sb="12" eb="13">
      <t>ネン</t>
    </rPh>
    <rPh sb="17" eb="18">
      <t>ガツ</t>
    </rPh>
    <rPh sb="20" eb="21">
      <t>ガツ</t>
    </rPh>
    <rPh sb="21" eb="22">
      <t>ブン</t>
    </rPh>
    <phoneticPr fontId="2"/>
  </si>
  <si>
    <t xml:space="preserve"> （５）小児医療【令和４年４月、６月、８月分】</t>
    <rPh sb="4" eb="6">
      <t>ショウニ</t>
    </rPh>
    <rPh sb="6" eb="8">
      <t>イリョウ</t>
    </rPh>
    <rPh sb="9" eb="11">
      <t>レイワ</t>
    </rPh>
    <rPh sb="12" eb="13">
      <t>ネン</t>
    </rPh>
    <rPh sb="17" eb="18">
      <t>ガツ</t>
    </rPh>
    <rPh sb="20" eb="21">
      <t>ガツ</t>
    </rPh>
    <rPh sb="21" eb="22">
      <t>ブン</t>
    </rPh>
    <phoneticPr fontId="2"/>
  </si>
  <si>
    <t xml:space="preserve"> （６）周産期医療【令和４年４月、６月、８月分】</t>
    <rPh sb="4" eb="7">
      <t>シュウサンキ</t>
    </rPh>
    <rPh sb="7" eb="9">
      <t>イリョウ</t>
    </rPh>
    <rPh sb="10" eb="12">
      <t>レイワ</t>
    </rPh>
    <rPh sb="13" eb="14">
      <t>ネン</t>
    </rPh>
    <rPh sb="18" eb="19">
      <t>ガツ</t>
    </rPh>
    <rPh sb="21" eb="22">
      <t>ガツ</t>
    </rPh>
    <rPh sb="22" eb="23">
      <t>ブン</t>
    </rPh>
    <phoneticPr fontId="2"/>
  </si>
  <si>
    <t>手術総数</t>
    <rPh sb="0" eb="4">
      <t>シュジュツソウスウ</t>
    </rPh>
    <phoneticPr fontId="2"/>
  </si>
  <si>
    <t>算定回数</t>
    <rPh sb="0" eb="2">
      <t>サンテイ</t>
    </rPh>
    <rPh sb="2" eb="4">
      <t>カイスウ</t>
    </rPh>
    <phoneticPr fontId="2"/>
  </si>
  <si>
    <t>算定回数</t>
    <rPh sb="0" eb="4">
      <t>サンテイカイスウ</t>
    </rPh>
    <phoneticPr fontId="2"/>
  </si>
  <si>
    <t>化学療法</t>
    <rPh sb="0" eb="4">
      <t>カガクリョウホウ</t>
    </rPh>
    <phoneticPr fontId="2"/>
  </si>
  <si>
    <t>算定日数</t>
    <rPh sb="0" eb="2">
      <t>サンテイ</t>
    </rPh>
    <rPh sb="2" eb="4">
      <t>ニッスウ</t>
    </rPh>
    <phoneticPr fontId="2"/>
  </si>
  <si>
    <t>救急医療管理加算
１及び２</t>
    <rPh sb="0" eb="2">
      <t>キュウキュウ</t>
    </rPh>
    <rPh sb="2" eb="4">
      <t>イリョウ</t>
    </rPh>
    <rPh sb="4" eb="6">
      <t>カンリ</t>
    </rPh>
    <rPh sb="6" eb="8">
      <t>カサン</t>
    </rPh>
    <rPh sb="10" eb="11">
      <t>オヨ</t>
    </rPh>
    <phoneticPr fontId="2"/>
  </si>
  <si>
    <t>　　　※「否」を選択いただいた場合は、次の（３）において病棟毎の医師数（常勤・非常勤別）の回答は不要です。</t>
    <rPh sb="5" eb="6">
      <t>イナ</t>
    </rPh>
    <rPh sb="8" eb="10">
      <t>センタク</t>
    </rPh>
    <rPh sb="15" eb="17">
      <t>バアイ</t>
    </rPh>
    <rPh sb="19" eb="20">
      <t>ツギ</t>
    </rPh>
    <rPh sb="28" eb="31">
      <t>ビョウトウゴト</t>
    </rPh>
    <rPh sb="32" eb="35">
      <t>イシスウ</t>
    </rPh>
    <rPh sb="36" eb="38">
      <t>ジョウキン</t>
    </rPh>
    <rPh sb="39" eb="42">
      <t>ヒジョウキン</t>
    </rPh>
    <rPh sb="42" eb="43">
      <t>ベツ</t>
    </rPh>
    <rPh sb="45" eb="47">
      <t>カイトウ</t>
    </rPh>
    <rPh sb="48" eb="50">
      <t>フヨウ</t>
    </rPh>
    <phoneticPr fontId="2"/>
  </si>
  <si>
    <t>平均在棟日数＝</t>
    <rPh sb="0" eb="6">
      <t>ヘイキンザイトウニッスウ</t>
    </rPh>
    <phoneticPr fontId="2"/>
  </si>
  <si>
    <t>½×｛各病棟の新規入棟患者数（１年間）＋各病棟の退棟患者数（１年間）｝</t>
    <rPh sb="3" eb="6">
      <t>カクビョウトウ</t>
    </rPh>
    <rPh sb="7" eb="9">
      <t>シンキ</t>
    </rPh>
    <rPh sb="9" eb="13">
      <t>ニュウトウカンジャ</t>
    </rPh>
    <rPh sb="13" eb="14">
      <t>スウ</t>
    </rPh>
    <rPh sb="16" eb="18">
      <t>ネンカン</t>
    </rPh>
    <rPh sb="20" eb="23">
      <t>カクビョウトウ</t>
    </rPh>
    <rPh sb="24" eb="29">
      <t>タイトウカンジャスウ</t>
    </rPh>
    <rPh sb="31" eb="33">
      <t>ネンカン</t>
    </rPh>
    <phoneticPr fontId="2"/>
  </si>
  <si>
    <t>各病棟の在棟患者延べ数（１年間）</t>
    <rPh sb="0" eb="3">
      <t>カクビョウトウ</t>
    </rPh>
    <rPh sb="4" eb="8">
      <t>ザイトウカンジャ</t>
    </rPh>
    <rPh sb="8" eb="9">
      <t>ノ</t>
    </rPh>
    <rPh sb="10" eb="11">
      <t>スウ</t>
    </rPh>
    <rPh sb="13" eb="15">
      <t>ネンカン</t>
    </rPh>
    <phoneticPr fontId="2"/>
  </si>
  <si>
    <t>平均在棟日数
（自動計算）★</t>
    <rPh sb="0" eb="6">
      <t>ヘイキンザイトウニッスウ</t>
    </rPh>
    <rPh sb="8" eb="12">
      <t>ジドウケイサン</t>
    </rPh>
    <phoneticPr fontId="2"/>
  </si>
  <si>
    <t>貴院</t>
    <rPh sb="0" eb="2">
      <t>キイン</t>
    </rPh>
    <phoneticPr fontId="2"/>
  </si>
  <si>
    <t>再編統合後に予定している病床機能</t>
    <rPh sb="0" eb="5">
      <t>サイヘントウゴウゴ</t>
    </rPh>
    <rPh sb="6" eb="8">
      <t>ヨテイ</t>
    </rPh>
    <rPh sb="12" eb="14">
      <t>ビョウショウ</t>
    </rPh>
    <rPh sb="14" eb="16">
      <t>キノウ</t>
    </rPh>
    <phoneticPr fontId="2"/>
  </si>
  <si>
    <t>　　※「現状（2022（令和４）年７月１日時点）」の回答内容は、令和４年度病床機能報告の報告と一致させるようにしてください。</t>
    <rPh sb="4" eb="6">
      <t>ゲンジョウ</t>
    </rPh>
    <rPh sb="12" eb="14">
      <t>レイワ</t>
    </rPh>
    <rPh sb="16" eb="17">
      <t>ネン</t>
    </rPh>
    <rPh sb="18" eb="19">
      <t>ガツ</t>
    </rPh>
    <rPh sb="20" eb="21">
      <t>ニチ</t>
    </rPh>
    <rPh sb="21" eb="23">
      <t>ジテン</t>
    </rPh>
    <rPh sb="26" eb="30">
      <t>カイトウナイヨウ</t>
    </rPh>
    <rPh sb="32" eb="34">
      <t>レイワ</t>
    </rPh>
    <rPh sb="35" eb="36">
      <t>ネン</t>
    </rPh>
    <rPh sb="36" eb="37">
      <t>ド</t>
    </rPh>
    <rPh sb="37" eb="39">
      <t>ビョウショウ</t>
    </rPh>
    <rPh sb="39" eb="41">
      <t>キノウ</t>
    </rPh>
    <rPh sb="41" eb="43">
      <t>ホウコク</t>
    </rPh>
    <rPh sb="44" eb="46">
      <t>ホウコク</t>
    </rPh>
    <rPh sb="47" eb="49">
      <t>イッチ</t>
    </rPh>
    <phoneticPr fontId="2"/>
  </si>
  <si>
    <t>　　　※当該設定がされているセルを選択すると「プルダウンボタン」がセル右側に表示されます。</t>
    <rPh sb="4" eb="6">
      <t>トウガイ</t>
    </rPh>
    <rPh sb="6" eb="8">
      <t>セッテイ</t>
    </rPh>
    <rPh sb="17" eb="19">
      <t>センタク</t>
    </rPh>
    <rPh sb="35" eb="37">
      <t>ミギガワ</t>
    </rPh>
    <rPh sb="38" eb="40">
      <t>ヒョウジ</t>
    </rPh>
    <phoneticPr fontId="2"/>
  </si>
  <si>
    <t>　　　※プルダウンボタンが表示されないセルには、回答内容を直接入力してください。</t>
    <rPh sb="13" eb="15">
      <t>ヒョウジ</t>
    </rPh>
    <rPh sb="24" eb="28">
      <t>カイトウナイヨウ</t>
    </rPh>
    <rPh sb="29" eb="31">
      <t>チョクセツ</t>
    </rPh>
    <rPh sb="31" eb="33">
      <t>ニュウリョク</t>
    </rPh>
    <phoneticPr fontId="2"/>
  </si>
  <si>
    <t>＜ はじめに ＞</t>
    <phoneticPr fontId="2"/>
  </si>
  <si>
    <t>　大阪府では、地域医療構想の推進にあたり、「病院の今後の方向性」等を病院連絡会等において</t>
    <rPh sb="1" eb="4">
      <t>オオサカフ</t>
    </rPh>
    <rPh sb="7" eb="9">
      <t>チイキ</t>
    </rPh>
    <rPh sb="9" eb="11">
      <t>イリョウ</t>
    </rPh>
    <rPh sb="11" eb="13">
      <t>コウソウ</t>
    </rPh>
    <rPh sb="14" eb="16">
      <t>スイシン</t>
    </rPh>
    <rPh sb="22" eb="24">
      <t>ビョウイン</t>
    </rPh>
    <rPh sb="25" eb="27">
      <t>コンゴ</t>
    </rPh>
    <rPh sb="28" eb="31">
      <t>ホウコウセイ</t>
    </rPh>
    <rPh sb="32" eb="33">
      <t>ナド</t>
    </rPh>
    <rPh sb="34" eb="36">
      <t>ビョウイン</t>
    </rPh>
    <rPh sb="36" eb="39">
      <t>レンラクカイ</t>
    </rPh>
    <rPh sb="39" eb="40">
      <t>ナド</t>
    </rPh>
    <phoneticPr fontId="2"/>
  </si>
  <si>
    <t>関係者で認識を共有するため毎年「病院プラン」のご提出をお願いしております。</t>
    <rPh sb="13" eb="15">
      <t>マイネン</t>
    </rPh>
    <rPh sb="16" eb="18">
      <t>ビョウイン</t>
    </rPh>
    <rPh sb="24" eb="26">
      <t>テイシュツ</t>
    </rPh>
    <rPh sb="28" eb="29">
      <t>ネガ</t>
    </rPh>
    <phoneticPr fontId="2"/>
  </si>
  <si>
    <t>　本年におきましても、今秋以降に予定しております病院連絡会、医療・病床懇話会（部会）、</t>
    <rPh sb="1" eb="3">
      <t>ホンネン</t>
    </rPh>
    <rPh sb="12" eb="13">
      <t>アキ</t>
    </rPh>
    <rPh sb="13" eb="15">
      <t>イコウ</t>
    </rPh>
    <rPh sb="24" eb="26">
      <t>ビョウイン</t>
    </rPh>
    <rPh sb="26" eb="29">
      <t>レンラクカイ</t>
    </rPh>
    <phoneticPr fontId="2"/>
  </si>
  <si>
    <t>保健医療協議会（地域医療構想調整会議）に向け、病院プランの作成についてご協力をお願いします。</t>
    <rPh sb="29" eb="31">
      <t>サクセイ</t>
    </rPh>
    <rPh sb="36" eb="38">
      <t>キョウリョク</t>
    </rPh>
    <rPh sb="40" eb="41">
      <t>ネガ</t>
    </rPh>
    <phoneticPr fontId="2"/>
  </si>
  <si>
    <t>＜ 回答様式・回答項目 ＞</t>
    <rPh sb="2" eb="4">
      <t>カイトウ</t>
    </rPh>
    <rPh sb="4" eb="6">
      <t>ヨウシキ</t>
    </rPh>
    <rPh sb="7" eb="9">
      <t>カイトウ</t>
    </rPh>
    <rPh sb="9" eb="11">
      <t>コウモク</t>
    </rPh>
    <phoneticPr fontId="2"/>
  </si>
  <si>
    <t xml:space="preserve">令和４年度 病院プラン </t>
    <rPh sb="0" eb="2">
      <t>レイワ</t>
    </rPh>
    <rPh sb="3" eb="4">
      <t>ネン</t>
    </rPh>
    <rPh sb="4" eb="5">
      <t>ド</t>
    </rPh>
    <rPh sb="6" eb="8">
      <t>ビョウイン</t>
    </rPh>
    <phoneticPr fontId="2"/>
  </si>
  <si>
    <t>　　※再編統合の予定の有無により回答する様式が異なりますので、ご注意ください。</t>
    <rPh sb="3" eb="5">
      <t>サイヘン</t>
    </rPh>
    <rPh sb="5" eb="7">
      <t>トウゴウ</t>
    </rPh>
    <rPh sb="8" eb="10">
      <t>ヨテイ</t>
    </rPh>
    <rPh sb="11" eb="13">
      <t>ウム</t>
    </rPh>
    <rPh sb="16" eb="18">
      <t>カイトウ</t>
    </rPh>
    <rPh sb="20" eb="22">
      <t>ヨウシキ</t>
    </rPh>
    <rPh sb="23" eb="24">
      <t>コト</t>
    </rPh>
    <rPh sb="32" eb="34">
      <t>チュウイ</t>
    </rPh>
    <phoneticPr fontId="2"/>
  </si>
  <si>
    <t>１　回答対象：すべての病院</t>
    <rPh sb="2" eb="4">
      <t>カイトウ</t>
    </rPh>
    <rPh sb="4" eb="6">
      <t>タイショウ</t>
    </rPh>
    <rPh sb="11" eb="13">
      <t>ビョウイン</t>
    </rPh>
    <phoneticPr fontId="2"/>
  </si>
  <si>
    <t>　●様式１</t>
    <rPh sb="2" eb="4">
      <t>ヨウシキ</t>
    </rPh>
    <phoneticPr fontId="2"/>
  </si>
  <si>
    <t>　●様式２</t>
    <rPh sb="2" eb="4">
      <t>ヨウシキ</t>
    </rPh>
    <phoneticPr fontId="2"/>
  </si>
  <si>
    <t>　●様式３</t>
    <rPh sb="2" eb="4">
      <t>ヨウシキ</t>
    </rPh>
    <phoneticPr fontId="2"/>
  </si>
  <si>
    <t>　●様式４</t>
    <rPh sb="2" eb="4">
      <t>ヨウシキ</t>
    </rPh>
    <phoneticPr fontId="2"/>
  </si>
  <si>
    <t>２　回答対象：再編統合を予定していない医療機関</t>
    <rPh sb="2" eb="4">
      <t>カイトウ</t>
    </rPh>
    <rPh sb="4" eb="6">
      <t>タイショウ</t>
    </rPh>
    <rPh sb="7" eb="9">
      <t>サイヘン</t>
    </rPh>
    <rPh sb="9" eb="11">
      <t>トウゴウ</t>
    </rPh>
    <rPh sb="12" eb="14">
      <t>ヨテイ</t>
    </rPh>
    <rPh sb="19" eb="21">
      <t>イリョウ</t>
    </rPh>
    <rPh sb="21" eb="23">
      <t>キカン</t>
    </rPh>
    <phoneticPr fontId="2"/>
  </si>
  <si>
    <t>　●様式５</t>
    <rPh sb="2" eb="4">
      <t>ヨウシキ</t>
    </rPh>
    <phoneticPr fontId="2"/>
  </si>
  <si>
    <t>３　回答対象：再編統合を予定している医療機関</t>
    <rPh sb="2" eb="4">
      <t>カイトウ</t>
    </rPh>
    <rPh sb="4" eb="6">
      <t>タイショウ</t>
    </rPh>
    <rPh sb="7" eb="9">
      <t>サイヘン</t>
    </rPh>
    <rPh sb="9" eb="11">
      <t>トウゴウ</t>
    </rPh>
    <rPh sb="12" eb="14">
      <t>ヨテイ</t>
    </rPh>
    <rPh sb="18" eb="20">
      <t>イリョウ</t>
    </rPh>
    <rPh sb="20" eb="22">
      <t>キカン</t>
    </rPh>
    <phoneticPr fontId="2"/>
  </si>
  <si>
    <t>　●様式６</t>
    <rPh sb="2" eb="4">
      <t>ヨウシキ</t>
    </rPh>
    <phoneticPr fontId="2"/>
  </si>
  <si>
    <t>＜回答方法＞</t>
    <rPh sb="1" eb="5">
      <t>カイトウホウホウ</t>
    </rPh>
    <phoneticPr fontId="2"/>
  </si>
  <si>
    <t>　１．下記を確認の上、回答セルにおいてご回答をお願いします。</t>
    <rPh sb="3" eb="5">
      <t>カキ</t>
    </rPh>
    <rPh sb="6" eb="8">
      <t>カクニン</t>
    </rPh>
    <rPh sb="9" eb="10">
      <t>ウエ</t>
    </rPh>
    <rPh sb="11" eb="13">
      <t>カイトウ</t>
    </rPh>
    <rPh sb="20" eb="22">
      <t>カイトウ</t>
    </rPh>
    <rPh sb="24" eb="25">
      <t>ネガ</t>
    </rPh>
    <phoneticPr fontId="2"/>
  </si>
  <si>
    <t>　　　・灰色セル：自動入力または自動計算を行うセルです（回答不要）。</t>
    <rPh sb="4" eb="6">
      <t>ハイイロ</t>
    </rPh>
    <rPh sb="9" eb="13">
      <t>ジドウニュウリョク</t>
    </rPh>
    <rPh sb="16" eb="20">
      <t>ジドウケイサン</t>
    </rPh>
    <rPh sb="21" eb="22">
      <t>オコナ</t>
    </rPh>
    <rPh sb="28" eb="30">
      <t>カイトウ</t>
    </rPh>
    <rPh sb="30" eb="32">
      <t>フヨウ</t>
    </rPh>
    <phoneticPr fontId="2"/>
  </si>
  <si>
    <t>　　　・白色セル：回答の必要はありません。</t>
    <rPh sb="4" eb="6">
      <t>シロイロ</t>
    </rPh>
    <rPh sb="9" eb="11">
      <t>カイトウ</t>
    </rPh>
    <rPh sb="12" eb="14">
      <t>ヒツヨウ</t>
    </rPh>
    <phoneticPr fontId="2"/>
  </si>
  <si>
    <t>　　　※回答内容によりセルの色が変わることがあります。</t>
    <rPh sb="4" eb="6">
      <t>カイトウ</t>
    </rPh>
    <rPh sb="6" eb="8">
      <t>ナイヨウ</t>
    </rPh>
    <rPh sb="14" eb="15">
      <t>イロ</t>
    </rPh>
    <rPh sb="16" eb="17">
      <t>カ</t>
    </rPh>
    <phoneticPr fontId="2"/>
  </si>
  <si>
    <t>＜ 回答期限・提出先＞</t>
    <rPh sb="2" eb="4">
      <t>カイトウ</t>
    </rPh>
    <rPh sb="4" eb="6">
      <t>キゲン</t>
    </rPh>
    <rPh sb="7" eb="10">
      <t>テイシュツサキ</t>
    </rPh>
    <phoneticPr fontId="2"/>
  </si>
  <si>
    <t>市区町村
(選択式）</t>
    <rPh sb="0" eb="2">
      <t>シク</t>
    </rPh>
    <rPh sb="2" eb="4">
      <t>チョウソン</t>
    </rPh>
    <rPh sb="6" eb="9">
      <t>センタクシキ</t>
    </rPh>
    <phoneticPr fontId="2"/>
  </si>
  <si>
    <t>二次医療圏
（選択式）</t>
    <rPh sb="0" eb="5">
      <t>ニジイリョウケン</t>
    </rPh>
    <rPh sb="7" eb="10">
      <t>センタクシキ</t>
    </rPh>
    <phoneticPr fontId="2"/>
  </si>
  <si>
    <t>病院名
（選択式）</t>
    <rPh sb="0" eb="2">
      <t>ビョウイン</t>
    </rPh>
    <rPh sb="2" eb="3">
      <t>メイ</t>
    </rPh>
    <rPh sb="5" eb="8">
      <t>センタクシキ</t>
    </rPh>
    <phoneticPr fontId="2"/>
  </si>
  <si>
    <t>在宅医療</t>
    <rPh sb="0" eb="4">
      <t>ザイタクイリョウ</t>
    </rPh>
    <phoneticPr fontId="2"/>
  </si>
  <si>
    <t>在宅医療</t>
    <rPh sb="0" eb="2">
      <t>ザイタク</t>
    </rPh>
    <rPh sb="2" eb="4">
      <t>イリョウ</t>
    </rPh>
    <phoneticPr fontId="2"/>
  </si>
  <si>
    <t>78 中央区</t>
    <phoneticPr fontId="2"/>
  </si>
  <si>
    <t>民間等</t>
  </si>
  <si>
    <t>65 北区</t>
    <phoneticPr fontId="2"/>
  </si>
  <si>
    <t>　　　１　病院の基本情報</t>
    <rPh sb="5" eb="7">
      <t>ビョウイン</t>
    </rPh>
    <rPh sb="8" eb="12">
      <t>キホンジョウホウ</t>
    </rPh>
    <phoneticPr fontId="2"/>
  </si>
  <si>
    <t>病床区分
（選択式）</t>
    <rPh sb="0" eb="2">
      <t>ビョウショウ</t>
    </rPh>
    <rPh sb="2" eb="4">
      <t>クブン</t>
    </rPh>
    <rPh sb="6" eb="9">
      <t>センタクシキ</t>
    </rPh>
    <phoneticPr fontId="2"/>
  </si>
  <si>
    <t>病床機能
（選択式）</t>
    <rPh sb="0" eb="4">
      <t>ビョウショウキノウ</t>
    </rPh>
    <rPh sb="6" eb="9">
      <t>センタクシキ</t>
    </rPh>
    <phoneticPr fontId="2"/>
  </si>
  <si>
    <t>入院基本料・特定入院料
（選択式）</t>
    <rPh sb="0" eb="2">
      <t>ニュウイン</t>
    </rPh>
    <rPh sb="2" eb="5">
      <t>キホンリョウ</t>
    </rPh>
    <rPh sb="6" eb="8">
      <t>トクテイ</t>
    </rPh>
    <rPh sb="8" eb="11">
      <t>ニュウインリョウ</t>
    </rPh>
    <rPh sb="13" eb="16">
      <t>センタクシキ</t>
    </rPh>
    <phoneticPr fontId="2"/>
  </si>
  <si>
    <t>病床機能
（選択式）</t>
    <rPh sb="0" eb="2">
      <t>ビョウショウ</t>
    </rPh>
    <rPh sb="2" eb="4">
      <t>キノウ</t>
    </rPh>
    <rPh sb="6" eb="9">
      <t>センタクシキ</t>
    </rPh>
    <phoneticPr fontId="2"/>
  </si>
  <si>
    <t>感染症（新興・再興感染症等）</t>
    <rPh sb="0" eb="3">
      <t>カンセンショウ</t>
    </rPh>
    <rPh sb="4" eb="6">
      <t>シンコウ</t>
    </rPh>
    <rPh sb="7" eb="9">
      <t>サイコウ</t>
    </rPh>
    <rPh sb="9" eb="12">
      <t>カンセンショウ</t>
    </rPh>
    <rPh sb="12" eb="13">
      <t>ナド</t>
    </rPh>
    <phoneticPr fontId="2"/>
  </si>
  <si>
    <t>プラン回答者連絡先等</t>
    <rPh sb="3" eb="6">
      <t>カイトウシャ</t>
    </rPh>
    <rPh sb="6" eb="8">
      <t>レンラク</t>
    </rPh>
    <rPh sb="8" eb="9">
      <t>サキ</t>
    </rPh>
    <rPh sb="9" eb="10">
      <t>ナド</t>
    </rPh>
    <phoneticPr fontId="2"/>
  </si>
  <si>
    <t xml:space="preserve"> （２）現在の医療機能について、該当する項目に「○」を入力してください。</t>
    <rPh sb="4" eb="6">
      <t>ゲンザイ</t>
    </rPh>
    <rPh sb="7" eb="9">
      <t>イリョウ</t>
    </rPh>
    <rPh sb="9" eb="11">
      <t>キノウ</t>
    </rPh>
    <rPh sb="16" eb="18">
      <t>ガイトウ</t>
    </rPh>
    <rPh sb="20" eb="22">
      <t>コウモク</t>
    </rPh>
    <rPh sb="27" eb="29">
      <t>ニュウリョク</t>
    </rPh>
    <phoneticPr fontId="2"/>
  </si>
  <si>
    <t>他会計からの繰入状況
（百万円）
＜収益勘定繰入＞</t>
    <rPh sb="0" eb="1">
      <t>ホカ</t>
    </rPh>
    <rPh sb="1" eb="3">
      <t>カイケイ</t>
    </rPh>
    <rPh sb="6" eb="7">
      <t>ク</t>
    </rPh>
    <rPh sb="7" eb="8">
      <t>イ</t>
    </rPh>
    <rPh sb="8" eb="10">
      <t>ジョウキョウ</t>
    </rPh>
    <rPh sb="12" eb="13">
      <t>ヒャク</t>
    </rPh>
    <rPh sb="13" eb="15">
      <t>マンエン</t>
    </rPh>
    <rPh sb="18" eb="20">
      <t>シュウエキ</t>
    </rPh>
    <rPh sb="20" eb="22">
      <t>カンジョウ</t>
    </rPh>
    <rPh sb="22" eb="23">
      <t>ク</t>
    </rPh>
    <rPh sb="23" eb="24">
      <t>イ</t>
    </rPh>
    <phoneticPr fontId="2"/>
  </si>
  <si>
    <t>他会計からの繰入状況
（百万円）
＜資本勘定繰入＞</t>
    <rPh sb="0" eb="1">
      <t>ホカ</t>
    </rPh>
    <rPh sb="1" eb="3">
      <t>カイケイ</t>
    </rPh>
    <rPh sb="6" eb="7">
      <t>ク</t>
    </rPh>
    <rPh sb="7" eb="8">
      <t>イ</t>
    </rPh>
    <rPh sb="8" eb="10">
      <t>ジョウキョウ</t>
    </rPh>
    <rPh sb="12" eb="13">
      <t>ヒャク</t>
    </rPh>
    <rPh sb="13" eb="15">
      <t>マンエン</t>
    </rPh>
    <rPh sb="18" eb="20">
      <t>シホン</t>
    </rPh>
    <rPh sb="20" eb="22">
      <t>カンジョウ</t>
    </rPh>
    <rPh sb="22" eb="23">
      <t>ク</t>
    </rPh>
    <rPh sb="23" eb="24">
      <t>イ</t>
    </rPh>
    <phoneticPr fontId="2"/>
  </si>
  <si>
    <r>
      <t>　　※複数医療機関により病床機能再編を行う場合は</t>
    </r>
    <r>
      <rPr>
        <u/>
        <sz val="16"/>
        <rFont val="HGPｺﾞｼｯｸM"/>
        <family val="3"/>
        <charset val="128"/>
      </rPr>
      <t>施設数の増減に関わらず</t>
    </r>
    <r>
      <rPr>
        <sz val="16"/>
        <rFont val="HGPｺﾞｼｯｸM"/>
        <family val="3"/>
        <charset val="128"/>
      </rPr>
      <t>再編統合にあたります。</t>
    </r>
    <rPh sb="3" eb="5">
      <t>フクスウ</t>
    </rPh>
    <rPh sb="5" eb="7">
      <t>イリョウ</t>
    </rPh>
    <rPh sb="7" eb="9">
      <t>キカン</t>
    </rPh>
    <rPh sb="12" eb="16">
      <t>ビョウショウキノウ</t>
    </rPh>
    <rPh sb="16" eb="18">
      <t>サイヘン</t>
    </rPh>
    <rPh sb="19" eb="20">
      <t>オコナ</t>
    </rPh>
    <rPh sb="21" eb="23">
      <t>バアイ</t>
    </rPh>
    <rPh sb="24" eb="27">
      <t>シセツスウ</t>
    </rPh>
    <rPh sb="28" eb="30">
      <t>ゾウゲン</t>
    </rPh>
    <rPh sb="31" eb="32">
      <t>カカ</t>
    </rPh>
    <rPh sb="35" eb="37">
      <t>サイヘン</t>
    </rPh>
    <rPh sb="37" eb="39">
      <t>トウゴウ</t>
    </rPh>
    <phoneticPr fontId="2"/>
  </si>
  <si>
    <t>　　　２　今後のプラン・方針</t>
    <rPh sb="5" eb="7">
      <t>コンゴ</t>
    </rPh>
    <rPh sb="12" eb="14">
      <t>ホウシン</t>
    </rPh>
    <phoneticPr fontId="2"/>
  </si>
  <si>
    <t>３　人員配置の状況</t>
    <rPh sb="2" eb="4">
      <t>ジンイン</t>
    </rPh>
    <rPh sb="4" eb="6">
      <t>ハイチ</t>
    </rPh>
    <rPh sb="7" eb="9">
      <t>ジョウキョウ</t>
    </rPh>
    <phoneticPr fontId="2"/>
  </si>
  <si>
    <t>　　　３　人員配置の状況</t>
    <rPh sb="5" eb="9">
      <t>ジンインハイチ</t>
    </rPh>
    <rPh sb="10" eb="12">
      <t>ジョウキョウ</t>
    </rPh>
    <phoneticPr fontId="2"/>
  </si>
  <si>
    <t>４　病棟毎の患者数</t>
    <rPh sb="2" eb="5">
      <t>ビョウトウゴト</t>
    </rPh>
    <rPh sb="6" eb="8">
      <t>カンジャ</t>
    </rPh>
    <rPh sb="8" eb="9">
      <t>スウ</t>
    </rPh>
    <phoneticPr fontId="2"/>
  </si>
  <si>
    <t>　　　４　病棟毎の患者数</t>
    <rPh sb="5" eb="8">
      <t>ビョウトウゴト</t>
    </rPh>
    <rPh sb="9" eb="12">
      <t>カンジャスウ</t>
    </rPh>
    <phoneticPr fontId="2"/>
  </si>
  <si>
    <t>　　　5　病棟毎の診療実績</t>
    <rPh sb="5" eb="8">
      <t>ビョウトウゴト</t>
    </rPh>
    <rPh sb="9" eb="13">
      <t>シンリョウジッセキ</t>
    </rPh>
    <phoneticPr fontId="2"/>
  </si>
  <si>
    <t>　●様式7</t>
    <rPh sb="2" eb="4">
      <t>ヨウシキ</t>
    </rPh>
    <phoneticPr fontId="2"/>
  </si>
  <si>
    <t>７　主な手術等の診療実態</t>
    <rPh sb="2" eb="3">
      <t>オモ</t>
    </rPh>
    <rPh sb="4" eb="6">
      <t>シュジュツ</t>
    </rPh>
    <rPh sb="6" eb="7">
      <t>トウ</t>
    </rPh>
    <rPh sb="8" eb="10">
      <t>シンリョウ</t>
    </rPh>
    <rPh sb="10" eb="12">
      <t>ジッタイ</t>
    </rPh>
    <phoneticPr fontId="2"/>
  </si>
  <si>
    <t>　　　７　主な手術等の診療実態</t>
    <rPh sb="5" eb="6">
      <t>オモ</t>
    </rPh>
    <rPh sb="7" eb="9">
      <t>シュジュツ</t>
    </rPh>
    <rPh sb="9" eb="10">
      <t>ナド</t>
    </rPh>
    <rPh sb="11" eb="15">
      <t>シンリョウジッタイ</t>
    </rPh>
    <phoneticPr fontId="2"/>
  </si>
  <si>
    <t>　※10月以降に実施が予定されている「令和４年度病床機能報告」と報告内容をあわせるようにしてください。</t>
    <rPh sb="4" eb="5">
      <t>ガツ</t>
    </rPh>
    <rPh sb="5" eb="7">
      <t>イコウ</t>
    </rPh>
    <rPh sb="8" eb="10">
      <t>ジッシ</t>
    </rPh>
    <rPh sb="11" eb="13">
      <t>ヨテイ</t>
    </rPh>
    <rPh sb="19" eb="21">
      <t>レイワ</t>
    </rPh>
    <rPh sb="22" eb="23">
      <t>ネン</t>
    </rPh>
    <rPh sb="23" eb="24">
      <t>ド</t>
    </rPh>
    <rPh sb="24" eb="26">
      <t>ビョウショウ</t>
    </rPh>
    <rPh sb="26" eb="28">
      <t>キノウ</t>
    </rPh>
    <rPh sb="28" eb="30">
      <t>ホウコク</t>
    </rPh>
    <rPh sb="32" eb="34">
      <t>ホウコク</t>
    </rPh>
    <rPh sb="34" eb="36">
      <t>ナイヨウ</t>
    </rPh>
    <phoneticPr fontId="2"/>
  </si>
  <si>
    <t xml:space="preserve"> （2）病棟別に医師数（2022（令和４）年７月１日時点：常勤・非常勤）を算出することができますか。</t>
    <rPh sb="4" eb="6">
      <t>ビョウトウ</t>
    </rPh>
    <rPh sb="6" eb="7">
      <t>ベツ</t>
    </rPh>
    <rPh sb="8" eb="11">
      <t>イシスウ</t>
    </rPh>
    <rPh sb="29" eb="31">
      <t>ジョウキン</t>
    </rPh>
    <rPh sb="32" eb="35">
      <t>ヒジョウキン</t>
    </rPh>
    <rPh sb="37" eb="39">
      <t>サンシュツ</t>
    </rPh>
    <phoneticPr fontId="2"/>
  </si>
  <si>
    <t>【参考値】
常勤
医師数
（自動計算）</t>
    <rPh sb="1" eb="4">
      <t>サンコウチ</t>
    </rPh>
    <rPh sb="6" eb="8">
      <t>ジョウキン</t>
    </rPh>
    <rPh sb="9" eb="12">
      <t>イシスウ</t>
    </rPh>
    <rPh sb="14" eb="16">
      <t>ジドウ</t>
    </rPh>
    <rPh sb="16" eb="18">
      <t>ケイサン</t>
    </rPh>
    <phoneticPr fontId="2"/>
  </si>
  <si>
    <t>【参考値】
非常勤
医師数
（自動計算）</t>
    <rPh sb="1" eb="4">
      <t>サンコウチ</t>
    </rPh>
    <rPh sb="6" eb="9">
      <t>ヒジョウキン</t>
    </rPh>
    <rPh sb="10" eb="13">
      <t>イシスウ</t>
    </rPh>
    <rPh sb="15" eb="17">
      <t>ジドウ</t>
    </rPh>
    <rPh sb="17" eb="19">
      <t>ケイサン</t>
    </rPh>
    <phoneticPr fontId="2"/>
  </si>
  <si>
    <t>算出可否
(選択式）</t>
    <rPh sb="0" eb="2">
      <t>サンシュツ</t>
    </rPh>
    <rPh sb="2" eb="4">
      <t>カヒ</t>
    </rPh>
    <rPh sb="6" eb="8">
      <t>センタク</t>
    </rPh>
    <rPh sb="8" eb="9">
      <t>シキ</t>
    </rPh>
    <phoneticPr fontId="2"/>
  </si>
  <si>
    <t xml:space="preserve"> 病棟毎の新規入棟患者数、在棟患者延べ数、退棟患者数について、</t>
    <rPh sb="1" eb="4">
      <t>ビョウトウゴト</t>
    </rPh>
    <rPh sb="5" eb="7">
      <t>シンキ</t>
    </rPh>
    <rPh sb="7" eb="9">
      <t>ニュウトウ</t>
    </rPh>
    <rPh sb="9" eb="12">
      <t>カンジャスウ</t>
    </rPh>
    <rPh sb="13" eb="17">
      <t>ザイトウカンジャ</t>
    </rPh>
    <rPh sb="17" eb="18">
      <t>ノ</t>
    </rPh>
    <rPh sb="19" eb="20">
      <t>スウ</t>
    </rPh>
    <rPh sb="21" eb="26">
      <t>タイトウカンジャスウ</t>
    </rPh>
    <phoneticPr fontId="2"/>
  </si>
  <si>
    <r>
      <t xml:space="preserve">新規入棟患者数
</t>
    </r>
    <r>
      <rPr>
        <sz val="9"/>
        <color theme="1"/>
        <rFont val="HGPｺﾞｼｯｸM"/>
        <family val="3"/>
        <charset val="128"/>
      </rPr>
      <t>（令和３年４月１日から令和４年３月31日）</t>
    </r>
    <rPh sb="0" eb="4">
      <t>シンキニュウトウ</t>
    </rPh>
    <rPh sb="4" eb="7">
      <t>カンジャスウ</t>
    </rPh>
    <rPh sb="9" eb="11">
      <t>レイワ</t>
    </rPh>
    <rPh sb="19" eb="21">
      <t>レイワ</t>
    </rPh>
    <phoneticPr fontId="2"/>
  </si>
  <si>
    <r>
      <t xml:space="preserve">在棟患者延べ数
</t>
    </r>
    <r>
      <rPr>
        <sz val="9"/>
        <color theme="1"/>
        <rFont val="HGPｺﾞｼｯｸM"/>
        <family val="3"/>
        <charset val="128"/>
      </rPr>
      <t>（令和３年４月１日から令和４年３月31日）</t>
    </r>
    <rPh sb="0" eb="4">
      <t>ザイトウカンジャ</t>
    </rPh>
    <rPh sb="4" eb="5">
      <t>ノベ</t>
    </rPh>
    <rPh sb="6" eb="7">
      <t>スウ</t>
    </rPh>
    <phoneticPr fontId="2"/>
  </si>
  <si>
    <r>
      <t xml:space="preserve">退棟患者数
</t>
    </r>
    <r>
      <rPr>
        <sz val="9"/>
        <color theme="1"/>
        <rFont val="HGPｺﾞｼｯｸM"/>
        <family val="3"/>
        <charset val="128"/>
      </rPr>
      <t>（令和３年４月１日から令和４年３月31日）</t>
    </r>
    <rPh sb="0" eb="5">
      <t>タイトウカンジャスウ</t>
    </rPh>
    <phoneticPr fontId="2"/>
  </si>
  <si>
    <t>★　平均在棟日数（自動計算）は、以下の式で算出しています。</t>
    <rPh sb="2" eb="8">
      <t>ヘイキンザイトウニッスウ</t>
    </rPh>
    <rPh sb="9" eb="13">
      <t>ジドウケイサン</t>
    </rPh>
    <rPh sb="16" eb="18">
      <t>イカ</t>
    </rPh>
    <rPh sb="19" eb="20">
      <t>シキ</t>
    </rPh>
    <rPh sb="21" eb="23">
      <t>サンシュツ</t>
    </rPh>
    <phoneticPr fontId="2"/>
  </si>
  <si>
    <r>
      <t xml:space="preserve">病　棟　毎　の　診　療　実　績
</t>
    </r>
    <r>
      <rPr>
        <sz val="9"/>
        <color theme="1"/>
        <rFont val="HGSｺﾞｼｯｸM"/>
        <family val="3"/>
        <charset val="128"/>
      </rPr>
      <t xml:space="preserve"> 2021（令和３）年４月１日から2022（令和４）年３月31日までの１年間の総数</t>
    </r>
    <rPh sb="0" eb="1">
      <t>ビョウ</t>
    </rPh>
    <rPh sb="2" eb="3">
      <t>トウ</t>
    </rPh>
    <rPh sb="4" eb="5">
      <t>ゴト</t>
    </rPh>
    <rPh sb="8" eb="9">
      <t>ミ</t>
    </rPh>
    <rPh sb="10" eb="11">
      <t>リョウ</t>
    </rPh>
    <rPh sb="12" eb="13">
      <t>ミノル</t>
    </rPh>
    <rPh sb="14" eb="15">
      <t>イサオ</t>
    </rPh>
    <phoneticPr fontId="2"/>
  </si>
  <si>
    <r>
      <t>　　　※常勤・非常勤の数は、</t>
    </r>
    <r>
      <rPr>
        <u/>
        <sz val="11"/>
        <color theme="1"/>
        <rFont val="HGPｺﾞｼｯｸM"/>
        <family val="3"/>
        <charset val="128"/>
      </rPr>
      <t>病床機能報告に準じて計上してください</t>
    </r>
    <r>
      <rPr>
        <sz val="11"/>
        <color theme="1"/>
        <rFont val="HGPｺﾞｼｯｸM"/>
        <family val="3"/>
        <charset val="128"/>
      </rPr>
      <t>。</t>
    </r>
    <rPh sb="4" eb="6">
      <t>ジョウキン</t>
    </rPh>
    <rPh sb="7" eb="10">
      <t>ヒジョウキン</t>
    </rPh>
    <rPh sb="11" eb="12">
      <t>カズ</t>
    </rPh>
    <rPh sb="14" eb="20">
      <t>ビョウショウキノウホウコク</t>
    </rPh>
    <rPh sb="21" eb="22">
      <t>ジュン</t>
    </rPh>
    <rPh sb="24" eb="26">
      <t>ケイジョウ</t>
    </rPh>
    <phoneticPr fontId="2"/>
  </si>
  <si>
    <r>
      <t>　　　※病棟の報告方法、看護師数の報告の取扱いについては、</t>
    </r>
    <r>
      <rPr>
        <u/>
        <sz val="11"/>
        <color theme="1"/>
        <rFont val="HGPｺﾞｼｯｸM"/>
        <family val="3"/>
        <charset val="128"/>
      </rPr>
      <t>病床機能報告に準じてください</t>
    </r>
    <r>
      <rPr>
        <sz val="11"/>
        <color theme="1"/>
        <rFont val="HGPｺﾞｼｯｸM"/>
        <family val="3"/>
        <charset val="128"/>
      </rPr>
      <t>。</t>
    </r>
    <rPh sb="4" eb="6">
      <t>ビョウトウ</t>
    </rPh>
    <rPh sb="7" eb="9">
      <t>ホウコク</t>
    </rPh>
    <rPh sb="9" eb="11">
      <t>ホウホウ</t>
    </rPh>
    <rPh sb="12" eb="15">
      <t>カンゴシ</t>
    </rPh>
    <rPh sb="15" eb="16">
      <t>スウ</t>
    </rPh>
    <rPh sb="17" eb="19">
      <t>ホウコク</t>
    </rPh>
    <rPh sb="20" eb="22">
      <t>トリアツカ</t>
    </rPh>
    <rPh sb="29" eb="35">
      <t>ビョウショウキノウホウコク</t>
    </rPh>
    <rPh sb="36" eb="37">
      <t>ジュン</t>
    </rPh>
    <phoneticPr fontId="2"/>
  </si>
  <si>
    <t>許可
病床数等</t>
    <rPh sb="0" eb="2">
      <t>キョカ</t>
    </rPh>
    <rPh sb="3" eb="6">
      <t>ビョウショウスウ</t>
    </rPh>
    <rPh sb="6" eb="7">
      <t>ナド</t>
    </rPh>
    <phoneticPr fontId="2"/>
  </si>
  <si>
    <t>現状（2022（令和４）年７月１日時点）の病床機能等</t>
    <rPh sb="0" eb="2">
      <t>ゲンジョウ</t>
    </rPh>
    <rPh sb="8" eb="10">
      <t>レイワ</t>
    </rPh>
    <rPh sb="12" eb="13">
      <t>ネン</t>
    </rPh>
    <rPh sb="14" eb="15">
      <t>ガツ</t>
    </rPh>
    <rPh sb="16" eb="17">
      <t>ニチ</t>
    </rPh>
    <rPh sb="17" eb="19">
      <t>ジテン</t>
    </rPh>
    <rPh sb="21" eb="23">
      <t>ビョウショウ</t>
    </rPh>
    <rPh sb="23" eb="25">
      <t>キノウ</t>
    </rPh>
    <rPh sb="25" eb="26">
      <t>ナド</t>
    </rPh>
    <phoneticPr fontId="2"/>
  </si>
  <si>
    <t>６　現状の病床機能等と2025年に向け検討している病床機能等（単独医療機関回答用）</t>
    <rPh sb="2" eb="4">
      <t>ゲンジョウ</t>
    </rPh>
    <rPh sb="5" eb="7">
      <t>ビョウショウ</t>
    </rPh>
    <rPh sb="7" eb="9">
      <t>キノウ</t>
    </rPh>
    <rPh sb="9" eb="10">
      <t>ナド</t>
    </rPh>
    <rPh sb="15" eb="16">
      <t>ネン</t>
    </rPh>
    <rPh sb="17" eb="18">
      <t>ム</t>
    </rPh>
    <rPh sb="19" eb="21">
      <t>ケントウ</t>
    </rPh>
    <rPh sb="25" eb="27">
      <t>ビョウショウ</t>
    </rPh>
    <rPh sb="27" eb="29">
      <t>キノウ</t>
    </rPh>
    <rPh sb="29" eb="30">
      <t>ナド</t>
    </rPh>
    <rPh sb="31" eb="33">
      <t>タンドク</t>
    </rPh>
    <rPh sb="33" eb="35">
      <t>イリョウ</t>
    </rPh>
    <rPh sb="35" eb="37">
      <t>キカン</t>
    </rPh>
    <rPh sb="37" eb="39">
      <t>カイトウ</t>
    </rPh>
    <rPh sb="39" eb="40">
      <t>ヨウ</t>
    </rPh>
    <phoneticPr fontId="2"/>
  </si>
  <si>
    <t>2025年に向け検討している病床機能等</t>
    <rPh sb="4" eb="5">
      <t>ネン</t>
    </rPh>
    <rPh sb="6" eb="7">
      <t>ム</t>
    </rPh>
    <rPh sb="8" eb="10">
      <t>ケントウ</t>
    </rPh>
    <rPh sb="14" eb="16">
      <t>ビョウショウ</t>
    </rPh>
    <rPh sb="16" eb="18">
      <t>キノウ</t>
    </rPh>
    <rPh sb="18" eb="19">
      <t>ナド</t>
    </rPh>
    <phoneticPr fontId="2"/>
  </si>
  <si>
    <t>　　※令和４年度病床機能報告の報告と一致させるようにしてください。</t>
    <rPh sb="3" eb="5">
      <t>レイワ</t>
    </rPh>
    <rPh sb="6" eb="7">
      <t>ネン</t>
    </rPh>
    <rPh sb="7" eb="8">
      <t>ド</t>
    </rPh>
    <rPh sb="8" eb="10">
      <t>ビョウショウ</t>
    </rPh>
    <rPh sb="10" eb="12">
      <t>キノウ</t>
    </rPh>
    <rPh sb="12" eb="14">
      <t>ホウコク</t>
    </rPh>
    <rPh sb="15" eb="17">
      <t>ホウコク</t>
    </rPh>
    <rPh sb="18" eb="20">
      <t>イッチ</t>
    </rPh>
    <phoneticPr fontId="2"/>
  </si>
  <si>
    <t>　　※「現状」と「2025年に向けた検討」における許可病床数の合計は一致するようにしてください。</t>
    <rPh sb="4" eb="6">
      <t>ゲンジョウ</t>
    </rPh>
    <rPh sb="13" eb="14">
      <t>ネン</t>
    </rPh>
    <rPh sb="15" eb="16">
      <t>ム</t>
    </rPh>
    <rPh sb="18" eb="20">
      <t>ケントウ</t>
    </rPh>
    <rPh sb="25" eb="27">
      <t>キョカ</t>
    </rPh>
    <rPh sb="27" eb="29">
      <t>ビョウショウ</t>
    </rPh>
    <rPh sb="29" eb="30">
      <t>スウ</t>
    </rPh>
    <rPh sb="31" eb="33">
      <t>ゴウケイ</t>
    </rPh>
    <rPh sb="34" eb="36">
      <t>イッチ</t>
    </rPh>
    <phoneticPr fontId="2"/>
  </si>
  <si>
    <r>
      <t xml:space="preserve">病棟名
</t>
    </r>
    <r>
      <rPr>
        <sz val="11"/>
        <color theme="1"/>
        <rFont val="HGPｺﾞｼｯｸM"/>
        <family val="3"/>
        <charset val="128"/>
      </rPr>
      <t>（３－（３）の回答から自動入力）</t>
    </r>
    <phoneticPr fontId="2"/>
  </si>
  <si>
    <r>
      <t>　（２）病床数の増減</t>
    </r>
    <r>
      <rPr>
        <b/>
        <u/>
        <sz val="16"/>
        <color theme="1"/>
        <rFont val="HGPｺﾞｼｯｸM"/>
        <family val="3"/>
        <charset val="128"/>
      </rPr>
      <t>（自動計算のため、入力は必要ありません）</t>
    </r>
    <rPh sb="4" eb="7">
      <t>ビョウショウスウ</t>
    </rPh>
    <rPh sb="8" eb="10">
      <t>ゾウゲン</t>
    </rPh>
    <rPh sb="11" eb="13">
      <t>ジドウ</t>
    </rPh>
    <rPh sb="13" eb="15">
      <t>ケイサン</t>
    </rPh>
    <rPh sb="19" eb="21">
      <t>ニュウリョク</t>
    </rPh>
    <rPh sb="22" eb="24">
      <t>ヒツヨウ</t>
    </rPh>
    <phoneticPr fontId="2"/>
  </si>
  <si>
    <r>
      <t>　（３）病床機能の変更等の予定年月</t>
    </r>
    <r>
      <rPr>
        <b/>
        <sz val="16"/>
        <color theme="1"/>
        <rFont val="HGPｺﾞｼｯｸM"/>
        <family val="3"/>
        <charset val="128"/>
      </rPr>
      <t>（</t>
    </r>
    <r>
      <rPr>
        <b/>
        <sz val="16"/>
        <color rgb="FFFF0000"/>
        <rFont val="HGPｺﾞｼｯｸM"/>
        <family val="3"/>
        <charset val="128"/>
      </rPr>
      <t>上記（１）において現状と2025年の内容に差がある場合のみご回答ください。</t>
    </r>
    <r>
      <rPr>
        <b/>
        <sz val="16"/>
        <color theme="1"/>
        <rFont val="HGPｺﾞｼｯｸM"/>
        <family val="3"/>
        <charset val="128"/>
      </rPr>
      <t>）</t>
    </r>
    <rPh sb="4" eb="6">
      <t>ビョウショウ</t>
    </rPh>
    <rPh sb="6" eb="8">
      <t>キノウ</t>
    </rPh>
    <rPh sb="9" eb="11">
      <t>ヘンコウ</t>
    </rPh>
    <rPh sb="11" eb="12">
      <t>ナド</t>
    </rPh>
    <rPh sb="13" eb="15">
      <t>ヨテイ</t>
    </rPh>
    <rPh sb="15" eb="17">
      <t>ネンゲツ</t>
    </rPh>
    <rPh sb="18" eb="20">
      <t>ジョウキ</t>
    </rPh>
    <rPh sb="27" eb="29">
      <t>ゲンジョウ</t>
    </rPh>
    <rPh sb="34" eb="35">
      <t>ネン</t>
    </rPh>
    <rPh sb="36" eb="38">
      <t>ナイヨウ</t>
    </rPh>
    <rPh sb="39" eb="40">
      <t>サ</t>
    </rPh>
    <rPh sb="43" eb="45">
      <t>バアイ</t>
    </rPh>
    <rPh sb="48" eb="50">
      <t>カイトウ</t>
    </rPh>
    <phoneticPr fontId="2"/>
  </si>
  <si>
    <t xml:space="preserve"> （４）2025年もしくはこれ以降に向けた病床機能の変更等の検討内容（概要）【自由記載】</t>
    <rPh sb="8" eb="9">
      <t>ネン</t>
    </rPh>
    <rPh sb="15" eb="17">
      <t>イコウ</t>
    </rPh>
    <rPh sb="18" eb="19">
      <t>ム</t>
    </rPh>
    <rPh sb="21" eb="23">
      <t>ビョウショウ</t>
    </rPh>
    <rPh sb="23" eb="25">
      <t>キノウ</t>
    </rPh>
    <rPh sb="26" eb="28">
      <t>ヘンコウ</t>
    </rPh>
    <rPh sb="28" eb="29">
      <t>トウ</t>
    </rPh>
    <rPh sb="30" eb="32">
      <t>ケントウ</t>
    </rPh>
    <rPh sb="32" eb="34">
      <t>ナイヨウ</t>
    </rPh>
    <rPh sb="35" eb="37">
      <t>ガイヨウ</t>
    </rPh>
    <rPh sb="39" eb="41">
      <t>ジユウ</t>
    </rPh>
    <rPh sb="41" eb="43">
      <t>キサイ</t>
    </rPh>
    <phoneticPr fontId="2"/>
  </si>
  <si>
    <t>　　　６　現状の病床機能等と2025年に向け検討している病床機能等（単独医療機関回答用）</t>
    <phoneticPr fontId="2"/>
  </si>
  <si>
    <t>６　現状の病床機能等と2025年に向け検討している病床機能等（再編統合医療機関回答用）</t>
    <rPh sb="2" eb="4">
      <t>ゲンジョウ</t>
    </rPh>
    <rPh sb="5" eb="7">
      <t>ビョウショウ</t>
    </rPh>
    <rPh sb="7" eb="10">
      <t>キノウナド</t>
    </rPh>
    <rPh sb="15" eb="16">
      <t>ネン</t>
    </rPh>
    <rPh sb="17" eb="18">
      <t>ム</t>
    </rPh>
    <rPh sb="19" eb="21">
      <t>ケントウ</t>
    </rPh>
    <rPh sb="25" eb="27">
      <t>ビョウショウ</t>
    </rPh>
    <rPh sb="27" eb="30">
      <t>キノウナド</t>
    </rPh>
    <rPh sb="31" eb="33">
      <t>サイヘン</t>
    </rPh>
    <rPh sb="33" eb="35">
      <t>トウゴウ</t>
    </rPh>
    <rPh sb="35" eb="37">
      <t>イリョウ</t>
    </rPh>
    <rPh sb="37" eb="39">
      <t>キカン</t>
    </rPh>
    <rPh sb="39" eb="41">
      <t>カイトウ</t>
    </rPh>
    <rPh sb="41" eb="42">
      <t>ヨウ</t>
    </rPh>
    <phoneticPr fontId="2"/>
  </si>
  <si>
    <t>　　　６　現状の病床機能等と2025年に向け検討している病床機能等（再編統合医療機関回答用）</t>
    <phoneticPr fontId="2"/>
  </si>
  <si>
    <t>入院基本料・特定入院料
（選択式）</t>
    <rPh sb="0" eb="2">
      <t>ニュウイン</t>
    </rPh>
    <rPh sb="2" eb="5">
      <t>キホンリョウ</t>
    </rPh>
    <rPh sb="6" eb="8">
      <t>トクテイ</t>
    </rPh>
    <rPh sb="8" eb="10">
      <t>ニュウイン</t>
    </rPh>
    <rPh sb="10" eb="11">
      <t>リョウ</t>
    </rPh>
    <rPh sb="13" eb="15">
      <t>センタク</t>
    </rPh>
    <rPh sb="15" eb="16">
      <t>シキ</t>
    </rPh>
    <phoneticPr fontId="2"/>
  </si>
  <si>
    <t>再編統合を行う医療機関（自院除く）</t>
    <rPh sb="0" eb="2">
      <t>サイヘン</t>
    </rPh>
    <rPh sb="2" eb="4">
      <t>トウゴウ</t>
    </rPh>
    <rPh sb="5" eb="6">
      <t>オコナ</t>
    </rPh>
    <rPh sb="7" eb="11">
      <t>イリョウキカン</t>
    </rPh>
    <rPh sb="12" eb="14">
      <t>ジイン</t>
    </rPh>
    <rPh sb="14" eb="15">
      <t>ノゾ</t>
    </rPh>
    <phoneticPr fontId="2"/>
  </si>
  <si>
    <t>医療機関1</t>
    <rPh sb="0" eb="2">
      <t>イリョウ</t>
    </rPh>
    <rPh sb="2" eb="4">
      <t>キカン</t>
    </rPh>
    <phoneticPr fontId="2"/>
  </si>
  <si>
    <t>医療機関2</t>
    <rPh sb="0" eb="2">
      <t>イリョウ</t>
    </rPh>
    <rPh sb="2" eb="4">
      <t>キカン</t>
    </rPh>
    <phoneticPr fontId="2"/>
  </si>
  <si>
    <t>医療機関3</t>
    <rPh sb="0" eb="2">
      <t>イリョウ</t>
    </rPh>
    <rPh sb="2" eb="4">
      <t>キカン</t>
    </rPh>
    <phoneticPr fontId="2"/>
  </si>
  <si>
    <t>二次医療圏
（選択式）</t>
    <rPh sb="0" eb="5">
      <t>ニジイリョウケン</t>
    </rPh>
    <rPh sb="7" eb="9">
      <t>センタク</t>
    </rPh>
    <rPh sb="9" eb="10">
      <t>シキ</t>
    </rPh>
    <phoneticPr fontId="2"/>
  </si>
  <si>
    <t>市区町村
（選択式）</t>
    <rPh sb="0" eb="4">
      <t>シクチョウソン</t>
    </rPh>
    <rPh sb="6" eb="9">
      <t>センタクシキ</t>
    </rPh>
    <phoneticPr fontId="2"/>
  </si>
  <si>
    <t>医療機関１</t>
    <rPh sb="0" eb="4">
      <t>イリョウキカン</t>
    </rPh>
    <phoneticPr fontId="2"/>
  </si>
  <si>
    <r>
      <t xml:space="preserve">医療機関名
</t>
    </r>
    <r>
      <rPr>
        <sz val="14"/>
        <color theme="1"/>
        <rFont val="HGPｺﾞｼｯｸM"/>
        <family val="3"/>
        <charset val="128"/>
      </rPr>
      <t>（（４）ー１の回答から自動入力）</t>
    </r>
    <rPh sb="0" eb="2">
      <t>イリョウ</t>
    </rPh>
    <rPh sb="2" eb="4">
      <t>キカン</t>
    </rPh>
    <rPh sb="4" eb="5">
      <t>メイ</t>
    </rPh>
    <rPh sb="13" eb="15">
      <t>カイトウ</t>
    </rPh>
    <rPh sb="17" eb="19">
      <t>ジドウ</t>
    </rPh>
    <rPh sb="19" eb="21">
      <t>ニュウリョク</t>
    </rPh>
    <phoneticPr fontId="2"/>
  </si>
  <si>
    <t>現状の許可病床数等の合計（自動計算）</t>
    <rPh sb="0" eb="2">
      <t>ゲンジョウ</t>
    </rPh>
    <rPh sb="3" eb="5">
      <t>キョカ</t>
    </rPh>
    <rPh sb="5" eb="8">
      <t>ビョウショウスウ</t>
    </rPh>
    <rPh sb="8" eb="9">
      <t>ナド</t>
    </rPh>
    <rPh sb="10" eb="12">
      <t>ゴウケイ</t>
    </rPh>
    <rPh sb="13" eb="15">
      <t>ジドウ</t>
    </rPh>
    <rPh sb="15" eb="17">
      <t>ケイサン</t>
    </rPh>
    <phoneticPr fontId="2"/>
  </si>
  <si>
    <t>2025年に向け検討している許可病床数等の合計（自動計算）</t>
    <rPh sb="14" eb="16">
      <t>キョカ</t>
    </rPh>
    <rPh sb="16" eb="19">
      <t>ビョウショウスウ</t>
    </rPh>
    <rPh sb="19" eb="20">
      <t>ナド</t>
    </rPh>
    <rPh sb="21" eb="23">
      <t>ゴウケイ</t>
    </rPh>
    <rPh sb="24" eb="26">
      <t>ジドウ</t>
    </rPh>
    <rPh sb="26" eb="28">
      <t>ケイサン</t>
    </rPh>
    <phoneticPr fontId="2"/>
  </si>
  <si>
    <t>現状の許可病床数等の合計（自動計算）</t>
    <rPh sb="0" eb="2">
      <t>ゲンジョウ</t>
    </rPh>
    <rPh sb="3" eb="5">
      <t>キョカ</t>
    </rPh>
    <rPh sb="5" eb="9">
      <t>ビョウショウスウナド</t>
    </rPh>
    <rPh sb="10" eb="12">
      <t>ゴウケイ</t>
    </rPh>
    <rPh sb="13" eb="15">
      <t>ジドウ</t>
    </rPh>
    <rPh sb="15" eb="17">
      <t>ケイサン</t>
    </rPh>
    <phoneticPr fontId="2"/>
  </si>
  <si>
    <t>再編統合後における許可病床数等の合計（自動計算）</t>
    <rPh sb="0" eb="4">
      <t>サイヘントウゴウ</t>
    </rPh>
    <rPh sb="4" eb="5">
      <t>ゴ</t>
    </rPh>
    <rPh sb="9" eb="11">
      <t>キョカ</t>
    </rPh>
    <rPh sb="11" eb="14">
      <t>ビョウショウスウ</t>
    </rPh>
    <rPh sb="14" eb="15">
      <t>ナド</t>
    </rPh>
    <rPh sb="16" eb="18">
      <t>ゴウケイ</t>
    </rPh>
    <rPh sb="19" eb="21">
      <t>ジドウ</t>
    </rPh>
    <rPh sb="21" eb="23">
      <t>ケイサン</t>
    </rPh>
    <phoneticPr fontId="2"/>
  </si>
  <si>
    <r>
      <rPr>
        <b/>
        <sz val="12"/>
        <color theme="1"/>
        <rFont val="HGPｺﾞｼｯｸM"/>
        <family val="3"/>
        <charset val="128"/>
      </rPr>
      <t>※</t>
    </r>
    <r>
      <rPr>
        <b/>
        <u/>
        <sz val="12"/>
        <color theme="1"/>
        <rFont val="HGPｺﾞｼｯｸM"/>
        <family val="3"/>
        <charset val="128"/>
      </rPr>
      <t>再編統合を予定している医療機関それぞれで病院プランの提出が必要です。</t>
    </r>
    <rPh sb="21" eb="23">
      <t>ビョウイン</t>
    </rPh>
    <rPh sb="27" eb="29">
      <t>テイシュツ</t>
    </rPh>
    <rPh sb="30" eb="32">
      <t>ヒツヨウ</t>
    </rPh>
    <phoneticPr fontId="2"/>
  </si>
  <si>
    <t>医療機関２</t>
    <rPh sb="0" eb="4">
      <t>イリョウキカン</t>
    </rPh>
    <phoneticPr fontId="2"/>
  </si>
  <si>
    <t>医療機関３</t>
    <rPh sb="0" eb="4">
      <t>イリョウキカン</t>
    </rPh>
    <phoneticPr fontId="2"/>
  </si>
  <si>
    <r>
      <t xml:space="preserve">貴医療機関名
</t>
    </r>
    <r>
      <rPr>
        <sz val="14"/>
        <color theme="1"/>
        <rFont val="HGPｺﾞｼｯｸM"/>
        <family val="3"/>
        <charset val="128"/>
      </rPr>
      <t>（様式１の回答から自動入力）</t>
    </r>
    <rPh sb="0" eb="1">
      <t>キ</t>
    </rPh>
    <rPh sb="1" eb="6">
      <t>イリョウキカンメイ</t>
    </rPh>
    <rPh sb="8" eb="10">
      <t>ヨウシキ</t>
    </rPh>
    <rPh sb="12" eb="14">
      <t>カイトウ</t>
    </rPh>
    <rPh sb="16" eb="18">
      <t>ジドウ</t>
    </rPh>
    <rPh sb="18" eb="20">
      <t>ニュウリョク</t>
    </rPh>
    <phoneticPr fontId="2"/>
  </si>
  <si>
    <r>
      <t xml:space="preserve">医療機関数
</t>
    </r>
    <r>
      <rPr>
        <sz val="14"/>
        <color theme="1"/>
        <rFont val="HGPｺﾞｼｯｸM"/>
        <family val="3"/>
        <charset val="128"/>
      </rPr>
      <t>※自院除く（選択式）</t>
    </r>
    <rPh sb="0" eb="5">
      <t>イリョウキカンスウ</t>
    </rPh>
    <rPh sb="7" eb="9">
      <t>ジイン</t>
    </rPh>
    <rPh sb="9" eb="10">
      <t>ノゾ</t>
    </rPh>
    <rPh sb="12" eb="15">
      <t>センタクシキ</t>
    </rPh>
    <phoneticPr fontId="2"/>
  </si>
  <si>
    <t>貴院新医療機関名等</t>
    <rPh sb="0" eb="2">
      <t>キイン</t>
    </rPh>
    <rPh sb="2" eb="3">
      <t>シン</t>
    </rPh>
    <rPh sb="3" eb="8">
      <t>イリョウキカンメイ</t>
    </rPh>
    <rPh sb="8" eb="9">
      <t>ナド</t>
    </rPh>
    <phoneticPr fontId="2"/>
  </si>
  <si>
    <t>医療機関名</t>
    <rPh sb="0" eb="2">
      <t>イリョウ</t>
    </rPh>
    <rPh sb="2" eb="5">
      <t>キカンメイ</t>
    </rPh>
    <phoneticPr fontId="2"/>
  </si>
  <si>
    <t>再編統合医療機関１</t>
    <rPh sb="0" eb="2">
      <t>サイヘン</t>
    </rPh>
    <rPh sb="2" eb="4">
      <t>トウゴウ</t>
    </rPh>
    <rPh sb="4" eb="8">
      <t>イリョウキカン</t>
    </rPh>
    <phoneticPr fontId="2"/>
  </si>
  <si>
    <r>
      <t xml:space="preserve">医療機関名
</t>
    </r>
    <r>
      <rPr>
        <sz val="14"/>
        <color theme="1"/>
        <rFont val="HGPｺﾞｼｯｸM"/>
        <family val="3"/>
        <charset val="128"/>
      </rPr>
      <t>（（５）ー１の回答から自動入力）</t>
    </r>
    <rPh sb="0" eb="2">
      <t>イリョウ</t>
    </rPh>
    <rPh sb="2" eb="4">
      <t>キカン</t>
    </rPh>
    <rPh sb="4" eb="5">
      <t>メイ</t>
    </rPh>
    <rPh sb="13" eb="15">
      <t>カイトウ</t>
    </rPh>
    <rPh sb="17" eb="19">
      <t>ジドウ</t>
    </rPh>
    <rPh sb="19" eb="21">
      <t>ニュウリョク</t>
    </rPh>
    <phoneticPr fontId="2"/>
  </si>
  <si>
    <t>再編統合後に予定している病床機能</t>
    <rPh sb="0" eb="2">
      <t>サイヘン</t>
    </rPh>
    <rPh sb="2" eb="4">
      <t>トウゴウ</t>
    </rPh>
    <rPh sb="4" eb="5">
      <t>ゴ</t>
    </rPh>
    <rPh sb="6" eb="8">
      <t>ヨテイ</t>
    </rPh>
    <rPh sb="12" eb="14">
      <t>ビョウショウ</t>
    </rPh>
    <rPh sb="14" eb="16">
      <t>キノウ</t>
    </rPh>
    <phoneticPr fontId="2"/>
  </si>
  <si>
    <t>　※再編統合後に予定している病床機能の内容は、再編統合に参加する各病院の病院プランの内容に差異がないようにしてください。</t>
    <rPh sb="2" eb="7">
      <t>サイヘントウゴウゴ</t>
    </rPh>
    <rPh sb="8" eb="10">
      <t>ヨテイ</t>
    </rPh>
    <rPh sb="14" eb="18">
      <t>ビョウショウキノウ</t>
    </rPh>
    <rPh sb="19" eb="21">
      <t>ナイヨウ</t>
    </rPh>
    <rPh sb="23" eb="25">
      <t>サイヘン</t>
    </rPh>
    <rPh sb="25" eb="27">
      <t>トウゴウ</t>
    </rPh>
    <rPh sb="28" eb="30">
      <t>サンカ</t>
    </rPh>
    <rPh sb="32" eb="33">
      <t>カク</t>
    </rPh>
    <rPh sb="33" eb="35">
      <t>ビョウイン</t>
    </rPh>
    <rPh sb="36" eb="38">
      <t>ビョウイン</t>
    </rPh>
    <rPh sb="42" eb="44">
      <t>ナイヨウ</t>
    </rPh>
    <rPh sb="45" eb="47">
      <t>サイ</t>
    </rPh>
    <phoneticPr fontId="2"/>
  </si>
  <si>
    <t>再編統合医療機関２</t>
    <rPh sb="0" eb="2">
      <t>サイヘン</t>
    </rPh>
    <rPh sb="2" eb="4">
      <t>トウゴウ</t>
    </rPh>
    <rPh sb="4" eb="8">
      <t>イリョウキカン</t>
    </rPh>
    <phoneticPr fontId="2"/>
  </si>
  <si>
    <t>再編統合医療機関３</t>
    <rPh sb="0" eb="2">
      <t>サイヘン</t>
    </rPh>
    <rPh sb="2" eb="4">
      <t>トウゴウ</t>
    </rPh>
    <rPh sb="4" eb="8">
      <t>イリョウキカン</t>
    </rPh>
    <phoneticPr fontId="2"/>
  </si>
  <si>
    <t>（６）その他、再編統合に係る検討状況の概要</t>
    <rPh sb="5" eb="6">
      <t>タ</t>
    </rPh>
    <rPh sb="7" eb="11">
      <t>サイヘントウゴウ</t>
    </rPh>
    <rPh sb="12" eb="13">
      <t>カカ</t>
    </rPh>
    <rPh sb="14" eb="18">
      <t>ケントウジョウキョウ</t>
    </rPh>
    <rPh sb="19" eb="21">
      <t>ガイヨウ</t>
    </rPh>
    <phoneticPr fontId="2"/>
  </si>
  <si>
    <t>再編統合前</t>
    <rPh sb="0" eb="2">
      <t>サイヘン</t>
    </rPh>
    <rPh sb="2" eb="4">
      <t>トウゴウ</t>
    </rPh>
    <rPh sb="4" eb="5">
      <t>マエ</t>
    </rPh>
    <phoneticPr fontId="2"/>
  </si>
  <si>
    <t>再編統合後</t>
    <rPh sb="0" eb="2">
      <t>サイヘン</t>
    </rPh>
    <rPh sb="2" eb="4">
      <t>トウゴウ</t>
    </rPh>
    <rPh sb="4" eb="5">
      <t>アト</t>
    </rPh>
    <phoneticPr fontId="2"/>
  </si>
  <si>
    <t>再編統合前
病床数
（A）</t>
    <rPh sb="0" eb="2">
      <t>サイヘン</t>
    </rPh>
    <rPh sb="2" eb="5">
      <t>トウゴウマエ</t>
    </rPh>
    <rPh sb="6" eb="9">
      <t>ビョウショウスウ</t>
    </rPh>
    <phoneticPr fontId="2"/>
  </si>
  <si>
    <t>再編統合後
病床数
（B）</t>
    <rPh sb="0" eb="2">
      <t>サイヘン</t>
    </rPh>
    <rPh sb="2" eb="4">
      <t>トウゴウ</t>
    </rPh>
    <rPh sb="4" eb="5">
      <t>ゴ</t>
    </rPh>
    <rPh sb="6" eb="9">
      <t>ビョウショウスウ</t>
    </rPh>
    <phoneticPr fontId="2"/>
  </si>
  <si>
    <t>増減
（B）-（A）</t>
    <rPh sb="0" eb="2">
      <t>ゾウゲン</t>
    </rPh>
    <phoneticPr fontId="2"/>
  </si>
  <si>
    <t>許可病床数
（一般＋療養）</t>
    <rPh sb="0" eb="5">
      <t>キョカビョウショウスウ</t>
    </rPh>
    <rPh sb="7" eb="9">
      <t>イッパン</t>
    </rPh>
    <rPh sb="10" eb="12">
      <t>リョウヨウ</t>
    </rPh>
    <phoneticPr fontId="2"/>
  </si>
  <si>
    <t>入院基本料・特定入院料</t>
    <rPh sb="0" eb="2">
      <t>ニュウイン</t>
    </rPh>
    <rPh sb="2" eb="5">
      <t>キホンリョウ</t>
    </rPh>
    <rPh sb="6" eb="8">
      <t>トクテイ</t>
    </rPh>
    <rPh sb="8" eb="10">
      <t>ニュウイン</t>
    </rPh>
    <rPh sb="10" eb="11">
      <t>リョウ</t>
    </rPh>
    <phoneticPr fontId="2"/>
  </si>
  <si>
    <t>看護師数
/許可病床数</t>
    <rPh sb="0" eb="3">
      <t>カンゴシ</t>
    </rPh>
    <rPh sb="3" eb="4">
      <t>スウ</t>
    </rPh>
    <rPh sb="6" eb="8">
      <t>キョカ</t>
    </rPh>
    <rPh sb="8" eb="11">
      <t>ビョウショウスウ</t>
    </rPh>
    <phoneticPr fontId="2"/>
  </si>
  <si>
    <t>医師数
/許可病床数</t>
    <rPh sb="0" eb="3">
      <t>イシスウ</t>
    </rPh>
    <rPh sb="5" eb="7">
      <t>キョカ</t>
    </rPh>
    <rPh sb="7" eb="9">
      <t>ビョウショウ</t>
    </rPh>
    <rPh sb="9" eb="10">
      <t>スウ</t>
    </rPh>
    <phoneticPr fontId="2"/>
  </si>
  <si>
    <t>病床機能の報告基準にかかる指標</t>
    <rPh sb="0" eb="2">
      <t>ビョウショウ</t>
    </rPh>
    <rPh sb="2" eb="4">
      <t>キノウ</t>
    </rPh>
    <rPh sb="5" eb="7">
      <t>ホウコク</t>
    </rPh>
    <rPh sb="7" eb="9">
      <t>キジュン</t>
    </rPh>
    <rPh sb="13" eb="15">
      <t>シヒョウ</t>
    </rPh>
    <phoneticPr fontId="2"/>
  </si>
  <si>
    <t>病棟名
【2022（令和４）年７月１日時点】</t>
    <rPh sb="0" eb="3">
      <t>ビョウトウメイ</t>
    </rPh>
    <rPh sb="10" eb="12">
      <t>レイワ</t>
    </rPh>
    <rPh sb="14" eb="15">
      <t>ネン</t>
    </rPh>
    <rPh sb="16" eb="17">
      <t>ガツ</t>
    </rPh>
    <rPh sb="18" eb="19">
      <t>ニチ</t>
    </rPh>
    <rPh sb="19" eb="21">
      <t>ジテン</t>
    </rPh>
    <phoneticPr fontId="2"/>
  </si>
  <si>
    <t>全病床（休棟中・分類不能除く）に占める割合（％）</t>
    <phoneticPr fontId="2"/>
  </si>
  <si>
    <t>　　高度急性期＋急性期</t>
    <phoneticPr fontId="2"/>
  </si>
  <si>
    <t>　　　（内）高度急性期</t>
    <phoneticPr fontId="2"/>
  </si>
  <si>
    <t>　　　（内）急性期</t>
    <phoneticPr fontId="2"/>
  </si>
  <si>
    <t>　　回復期（リハ）</t>
    <phoneticPr fontId="2"/>
  </si>
  <si>
    <t>　　回復期（地域）</t>
    <phoneticPr fontId="2"/>
  </si>
  <si>
    <t>　　慢性期</t>
    <phoneticPr fontId="2"/>
  </si>
  <si>
    <t>病院機能分類</t>
    <rPh sb="0" eb="2">
      <t>ビョウイン</t>
    </rPh>
    <rPh sb="2" eb="4">
      <t>キノウ</t>
    </rPh>
    <rPh sb="4" eb="6">
      <t>ブンルイ</t>
    </rPh>
    <phoneticPr fontId="2"/>
  </si>
  <si>
    <r>
      <rPr>
        <b/>
        <sz val="18"/>
        <color theme="1"/>
        <rFont val="HGPｺﾞｼｯｸM"/>
        <family val="3"/>
        <charset val="128"/>
      </rPr>
      <t>※</t>
    </r>
    <r>
      <rPr>
        <b/>
        <u/>
        <sz val="18"/>
        <color theme="1"/>
        <rFont val="HGPｺﾞｼｯｸM"/>
        <family val="3"/>
        <charset val="128"/>
      </rPr>
      <t>再編統合を予定している医療機関それぞれで病院プランの提出が必要です。</t>
    </r>
    <rPh sb="21" eb="23">
      <t>ビョウイン</t>
    </rPh>
    <rPh sb="27" eb="29">
      <t>テイシュツ</t>
    </rPh>
    <rPh sb="30" eb="32">
      <t>ヒツヨウ</t>
    </rPh>
    <phoneticPr fontId="2"/>
  </si>
  <si>
    <r>
      <t>　　　※病棟毎の医師数について、参考値として施設全体の医師数を「各病棟の看護師数/病棟全体の看護師数」で乗じた値を表示しています。
　　　　 尚、参考値の表示にあたり、</t>
    </r>
    <r>
      <rPr>
        <sz val="11"/>
        <color rgb="FFFF0000"/>
        <rFont val="HGPｺﾞｼｯｸM"/>
        <family val="3"/>
        <charset val="128"/>
      </rPr>
      <t>先に看護師の配置状況の入力が必要</t>
    </r>
    <r>
      <rPr>
        <sz val="11"/>
        <color theme="1"/>
        <rFont val="HGPｺﾞｼｯｸM"/>
        <family val="3"/>
        <charset val="128"/>
      </rPr>
      <t>ですのでご留意ください。</t>
    </r>
    <rPh sb="4" eb="7">
      <t>ビョウトウゴト</t>
    </rPh>
    <rPh sb="8" eb="11">
      <t>イシスウ</t>
    </rPh>
    <rPh sb="16" eb="18">
      <t>サンコウ</t>
    </rPh>
    <rPh sb="18" eb="19">
      <t>アタイ</t>
    </rPh>
    <rPh sb="23" eb="24">
      <t>ニュウリョク</t>
    </rPh>
    <rPh sb="27" eb="30">
      <t>イシスウ</t>
    </rPh>
    <rPh sb="32" eb="35">
      <t>カクビョウトウ</t>
    </rPh>
    <rPh sb="36" eb="39">
      <t>カンゴシ</t>
    </rPh>
    <rPh sb="41" eb="43">
      <t>ビョウトウ</t>
    </rPh>
    <rPh sb="43" eb="45">
      <t>ゼンタイ</t>
    </rPh>
    <rPh sb="46" eb="49">
      <t>カンゴシ</t>
    </rPh>
    <rPh sb="49" eb="50">
      <t>スウ</t>
    </rPh>
    <rPh sb="52" eb="53">
      <t>ジョウ</t>
    </rPh>
    <rPh sb="55" eb="56">
      <t>アタイ</t>
    </rPh>
    <rPh sb="57" eb="59">
      <t>ヒョウジ</t>
    </rPh>
    <rPh sb="71" eb="72">
      <t>ナオ</t>
    </rPh>
    <rPh sb="73" eb="76">
      <t>サンコウチ</t>
    </rPh>
    <rPh sb="77" eb="79">
      <t>ヒョウジ</t>
    </rPh>
    <rPh sb="84" eb="85">
      <t>サキ</t>
    </rPh>
    <rPh sb="86" eb="89">
      <t>カンゴシ</t>
    </rPh>
    <rPh sb="90" eb="94">
      <t>ハイチジョウキョウ</t>
    </rPh>
    <rPh sb="95" eb="97">
      <t>ニュウリョク</t>
    </rPh>
    <rPh sb="98" eb="100">
      <t>ヒツヨウ</t>
    </rPh>
    <rPh sb="105" eb="107">
      <t>リュウイ</t>
    </rPh>
    <phoneticPr fontId="2"/>
  </si>
  <si>
    <r>
      <t xml:space="preserve"> 各診療項目に対応する</t>
    </r>
    <r>
      <rPr>
        <b/>
        <sz val="10"/>
        <color theme="1"/>
        <rFont val="HGPｺﾞｼｯｸM"/>
        <family val="3"/>
        <charset val="128"/>
      </rPr>
      <t>病棟毎の診療実績について、</t>
    </r>
    <rPh sb="1" eb="2">
      <t>カク</t>
    </rPh>
    <rPh sb="2" eb="4">
      <t>シンリョウ</t>
    </rPh>
    <rPh sb="4" eb="6">
      <t>コウモク</t>
    </rPh>
    <rPh sb="7" eb="9">
      <t>タイオウ</t>
    </rPh>
    <rPh sb="11" eb="14">
      <t>ビョウトウゴト</t>
    </rPh>
    <rPh sb="15" eb="19">
      <t>シンリョウジッセキ</t>
    </rPh>
    <phoneticPr fontId="2"/>
  </si>
  <si>
    <r>
      <t xml:space="preserve">病棟名
【2022（令和４）年
７月１日時点】
</t>
    </r>
    <r>
      <rPr>
        <u/>
        <sz val="10"/>
        <color theme="1"/>
        <rFont val="HGPｺﾞｼｯｸM"/>
        <family val="3"/>
        <charset val="128"/>
      </rPr>
      <t>（３－（３）の回答から自動入力）</t>
    </r>
    <rPh sb="0" eb="3">
      <t>ビョウトウメイ</t>
    </rPh>
    <rPh sb="10" eb="12">
      <t>レイワ</t>
    </rPh>
    <rPh sb="14" eb="15">
      <t>ネン</t>
    </rPh>
    <rPh sb="17" eb="18">
      <t>ガツ</t>
    </rPh>
    <rPh sb="19" eb="20">
      <t>ニチ</t>
    </rPh>
    <rPh sb="20" eb="22">
      <t>ジテン</t>
    </rPh>
    <phoneticPr fontId="2"/>
  </si>
  <si>
    <t>呼吸心拍監視
〔３時間を超え７日以内の場合〕</t>
    <phoneticPr fontId="2"/>
  </si>
  <si>
    <r>
      <t xml:space="preserve">病棟名
【2022（令和４）年
７月１日時点】
</t>
    </r>
    <r>
      <rPr>
        <u/>
        <sz val="10"/>
        <color theme="1"/>
        <rFont val="HGPｺﾞｼｯｸM"/>
        <family val="3"/>
        <charset val="128"/>
      </rPr>
      <t>（３－（３）の回答から自動入力）</t>
    </r>
    <rPh sb="0" eb="3">
      <t>ビョウトウメイ</t>
    </rPh>
    <rPh sb="10" eb="12">
      <t>レイワ</t>
    </rPh>
    <rPh sb="14" eb="15">
      <t>ネン</t>
    </rPh>
    <rPh sb="17" eb="18">
      <t>ガツ</t>
    </rPh>
    <rPh sb="19" eb="20">
      <t>ニチ</t>
    </rPh>
    <rPh sb="20" eb="22">
      <t>ジテン</t>
    </rPh>
    <rPh sb="31" eb="33">
      <t>カイトウ</t>
    </rPh>
    <rPh sb="35" eb="39">
      <t>ジドウニュウリョク</t>
    </rPh>
    <phoneticPr fontId="2"/>
  </si>
  <si>
    <t>（１）これまで入力いただいた内容から、病床機能の報告基準にかかる指標、基準に基づく病棟毎の病床機能</t>
    <rPh sb="7" eb="9">
      <t>ニュウリョク</t>
    </rPh>
    <rPh sb="14" eb="16">
      <t>ナイヨウ</t>
    </rPh>
    <rPh sb="19" eb="21">
      <t>ビョウショウ</t>
    </rPh>
    <rPh sb="21" eb="23">
      <t>キノウ</t>
    </rPh>
    <rPh sb="24" eb="26">
      <t>ホウコク</t>
    </rPh>
    <rPh sb="26" eb="28">
      <t>キジュン</t>
    </rPh>
    <rPh sb="32" eb="34">
      <t>シヒョウ</t>
    </rPh>
    <rPh sb="35" eb="37">
      <t>キジュン</t>
    </rPh>
    <rPh sb="38" eb="39">
      <t>モト</t>
    </rPh>
    <rPh sb="41" eb="44">
      <t>ビョウトウゴト</t>
    </rPh>
    <rPh sb="45" eb="47">
      <t>ビョウショウ</t>
    </rPh>
    <rPh sb="47" eb="49">
      <t>キノウ</t>
    </rPh>
    <phoneticPr fontId="2"/>
  </si>
  <si>
    <t xml:space="preserve">          が自動で表示されます。</t>
    <rPh sb="11" eb="13">
      <t>ジドウ</t>
    </rPh>
    <rPh sb="14" eb="16">
      <t>ヒョウジ</t>
    </rPh>
    <phoneticPr fontId="2"/>
  </si>
  <si>
    <t>（２）現状の病床機能から、全病床（休棟中・分類不能除く）に占める各病床機能の割合、</t>
    <rPh sb="3" eb="5">
      <t>ゲンジョウ</t>
    </rPh>
    <rPh sb="6" eb="8">
      <t>ビョウショウ</t>
    </rPh>
    <rPh sb="8" eb="10">
      <t>キノウ</t>
    </rPh>
    <rPh sb="13" eb="14">
      <t>ゼン</t>
    </rPh>
    <rPh sb="14" eb="16">
      <t>ビョウショウ</t>
    </rPh>
    <rPh sb="17" eb="18">
      <t>ヤス</t>
    </rPh>
    <rPh sb="18" eb="19">
      <t>トウ</t>
    </rPh>
    <rPh sb="19" eb="20">
      <t>チュウ</t>
    </rPh>
    <rPh sb="21" eb="23">
      <t>ブンルイ</t>
    </rPh>
    <rPh sb="23" eb="25">
      <t>フノウ</t>
    </rPh>
    <rPh sb="25" eb="26">
      <t>ノゾ</t>
    </rPh>
    <rPh sb="29" eb="30">
      <t>シ</t>
    </rPh>
    <rPh sb="32" eb="33">
      <t>カク</t>
    </rPh>
    <rPh sb="33" eb="35">
      <t>ビョウショウ</t>
    </rPh>
    <rPh sb="35" eb="37">
      <t>キノウ</t>
    </rPh>
    <rPh sb="38" eb="40">
      <t>ワリアイ</t>
    </rPh>
    <phoneticPr fontId="2"/>
  </si>
  <si>
    <t>　　　また、各病床機能の割合等を基に分類した現在の貴院の病院機能分類の結果が自動で表示されます。</t>
    <rPh sb="22" eb="24">
      <t>ゲンザイ</t>
    </rPh>
    <rPh sb="25" eb="27">
      <t>キイン</t>
    </rPh>
    <rPh sb="28" eb="30">
      <t>ビョウイン</t>
    </rPh>
    <rPh sb="30" eb="32">
      <t>キノウ</t>
    </rPh>
    <rPh sb="32" eb="34">
      <t>ブンルイ</t>
    </rPh>
    <rPh sb="35" eb="37">
      <t>ケッカ</t>
    </rPh>
    <rPh sb="38" eb="40">
      <t>ジドウ</t>
    </rPh>
    <rPh sb="41" eb="43">
      <t>ヒョウジ</t>
    </rPh>
    <phoneticPr fontId="2"/>
  </si>
  <si>
    <r>
      <t xml:space="preserve"> （１）</t>
    </r>
    <r>
      <rPr>
        <b/>
        <sz val="16"/>
        <color theme="1"/>
        <rFont val="HGPｺﾞｼｯｸM"/>
        <family val="3"/>
        <charset val="128"/>
      </rPr>
      <t>2022（令和４）年７月１日時点での許可病床数</t>
    </r>
    <r>
      <rPr>
        <sz val="16"/>
        <color theme="1"/>
        <rFont val="HGPｺﾞｼｯｸM"/>
        <family val="3"/>
        <charset val="128"/>
      </rPr>
      <t>を入力してください。</t>
    </r>
    <rPh sb="9" eb="11">
      <t>レイワ</t>
    </rPh>
    <rPh sb="13" eb="14">
      <t>ネン</t>
    </rPh>
    <rPh sb="15" eb="16">
      <t>ガツ</t>
    </rPh>
    <rPh sb="17" eb="18">
      <t>ニチ</t>
    </rPh>
    <rPh sb="18" eb="20">
      <t>ジテン</t>
    </rPh>
    <rPh sb="22" eb="24">
      <t>キョカ</t>
    </rPh>
    <rPh sb="24" eb="27">
      <t>ビョウショウスウ</t>
    </rPh>
    <rPh sb="28" eb="30">
      <t>ニュウリョク</t>
    </rPh>
    <phoneticPr fontId="2"/>
  </si>
  <si>
    <r>
      <t>　　　</t>
    </r>
    <r>
      <rPr>
        <u/>
        <sz val="16"/>
        <color rgb="FFFF0000"/>
        <rFont val="HGPｺﾞｼｯｸM"/>
        <family val="3"/>
        <charset val="128"/>
      </rPr>
      <t>※2022（令和４）年６月30日時点の</t>
    </r>
    <r>
      <rPr>
        <b/>
        <u/>
        <sz val="16"/>
        <color rgb="FFFF0000"/>
        <rFont val="HGPｺﾞｼｯｸM"/>
        <family val="3"/>
        <charset val="128"/>
      </rPr>
      <t>医療機能表等</t>
    </r>
    <r>
      <rPr>
        <u/>
        <sz val="16"/>
        <color rgb="FFFF0000"/>
        <rFont val="HGPｺﾞｼｯｸM"/>
        <family val="3"/>
        <charset val="128"/>
      </rPr>
      <t>を確認の上、入力してください。</t>
    </r>
    <rPh sb="9" eb="11">
      <t>レイワ</t>
    </rPh>
    <rPh sb="13" eb="14">
      <t>ネン</t>
    </rPh>
    <rPh sb="15" eb="16">
      <t>ガツ</t>
    </rPh>
    <rPh sb="18" eb="19">
      <t>ニチ</t>
    </rPh>
    <rPh sb="19" eb="21">
      <t>ジテン</t>
    </rPh>
    <rPh sb="22" eb="27">
      <t>イリョウキノウヒョウ</t>
    </rPh>
    <rPh sb="27" eb="28">
      <t>ナド</t>
    </rPh>
    <rPh sb="29" eb="31">
      <t>カクニン</t>
    </rPh>
    <rPh sb="32" eb="33">
      <t>ウエ</t>
    </rPh>
    <rPh sb="34" eb="36">
      <t>ニュウリョク</t>
    </rPh>
    <phoneticPr fontId="2"/>
  </si>
  <si>
    <t>区分
（自動入力）</t>
    <rPh sb="0" eb="2">
      <t>クブン</t>
    </rPh>
    <rPh sb="4" eb="6">
      <t>ジドウ</t>
    </rPh>
    <rPh sb="6" eb="8">
      <t>ニュウリョク</t>
    </rPh>
    <phoneticPr fontId="2"/>
  </si>
  <si>
    <r>
      <t xml:space="preserve">常勤
医師数
</t>
    </r>
    <r>
      <rPr>
        <sz val="9"/>
        <color theme="1"/>
        <rFont val="HGPｺﾞｼｯｸM"/>
        <family val="3"/>
        <charset val="128"/>
      </rPr>
      <t>※３－（２）で可と回答した場合</t>
    </r>
    <rPh sb="0" eb="2">
      <t>ジョウキン</t>
    </rPh>
    <rPh sb="3" eb="6">
      <t>イシスウ</t>
    </rPh>
    <rPh sb="14" eb="15">
      <t>カ</t>
    </rPh>
    <rPh sb="16" eb="18">
      <t>カイトウ</t>
    </rPh>
    <rPh sb="20" eb="22">
      <t>バアイ</t>
    </rPh>
    <phoneticPr fontId="2"/>
  </si>
  <si>
    <r>
      <t xml:space="preserve">非常勤
医師数
</t>
    </r>
    <r>
      <rPr>
        <sz val="9"/>
        <color theme="1"/>
        <rFont val="HGPｺﾞｼｯｸM"/>
        <family val="3"/>
        <charset val="128"/>
      </rPr>
      <t>※３－（２）で可と回答した場合</t>
    </r>
    <rPh sb="0" eb="3">
      <t>ヒジョウキン</t>
    </rPh>
    <rPh sb="4" eb="7">
      <t>イシスウ</t>
    </rPh>
    <phoneticPr fontId="2"/>
  </si>
  <si>
    <t>５　病棟毎の診療実績</t>
    <rPh sb="2" eb="5">
      <t>ビョウトウゴト</t>
    </rPh>
    <rPh sb="6" eb="10">
      <t>シンリョウジッセキ</t>
    </rPh>
    <phoneticPr fontId="2"/>
  </si>
  <si>
    <r>
      <t>（３）ー ２ 病床数の増減</t>
    </r>
    <r>
      <rPr>
        <b/>
        <u/>
        <sz val="18"/>
        <color theme="1"/>
        <rFont val="HGPｺﾞｼｯｸM"/>
        <family val="3"/>
        <charset val="128"/>
      </rPr>
      <t>（自動計算のため、入力は必要ありません）</t>
    </r>
    <rPh sb="7" eb="10">
      <t>ビョウショウスウ</t>
    </rPh>
    <rPh sb="11" eb="13">
      <t>ゾウゲン</t>
    </rPh>
    <rPh sb="14" eb="16">
      <t>ジドウ</t>
    </rPh>
    <rPh sb="16" eb="18">
      <t>ケイサン</t>
    </rPh>
    <rPh sb="22" eb="24">
      <t>ニュウリョク</t>
    </rPh>
    <rPh sb="25" eb="27">
      <t>ヒツヨウ</t>
    </rPh>
    <phoneticPr fontId="2"/>
  </si>
  <si>
    <t>高度急性期</t>
    <rPh sb="0" eb="5">
      <t>コウドキュウセイキ</t>
    </rPh>
    <phoneticPr fontId="2"/>
  </si>
  <si>
    <t>回復期</t>
    <rPh sb="0" eb="3">
      <t>カイフクキ</t>
    </rPh>
    <phoneticPr fontId="2"/>
  </si>
  <si>
    <t>慢性期</t>
    <rPh sb="0" eb="3">
      <t>マンセイキ</t>
    </rPh>
    <phoneticPr fontId="2"/>
  </si>
  <si>
    <t>高度急性期OR急性期</t>
    <rPh sb="0" eb="5">
      <t>コウドキュウセイキ</t>
    </rPh>
    <rPh sb="7" eb="10">
      <t>キュウセイキ</t>
    </rPh>
    <phoneticPr fontId="2"/>
  </si>
  <si>
    <t>急性期OR回復期</t>
    <rPh sb="0" eb="3">
      <t>キュウセイキ</t>
    </rPh>
    <rPh sb="5" eb="8">
      <t>カイフクキ</t>
    </rPh>
    <phoneticPr fontId="2"/>
  </si>
  <si>
    <t>急性期OR回復期OR慢性期</t>
    <rPh sb="0" eb="3">
      <t>キュウセイキ</t>
    </rPh>
    <rPh sb="5" eb="8">
      <t>カイフクキ</t>
    </rPh>
    <rPh sb="10" eb="13">
      <t>マンセイキ</t>
    </rPh>
    <phoneticPr fontId="2"/>
  </si>
  <si>
    <t>回復期OR慢性期</t>
    <rPh sb="0" eb="3">
      <t>カイフクキ</t>
    </rPh>
    <rPh sb="5" eb="8">
      <t>マンセイキ</t>
    </rPh>
    <phoneticPr fontId="2"/>
  </si>
  <si>
    <t>豊能</t>
    <phoneticPr fontId="2"/>
  </si>
  <si>
    <t>豊中市</t>
    <phoneticPr fontId="2"/>
  </si>
  <si>
    <t>池田市</t>
    <phoneticPr fontId="2"/>
  </si>
  <si>
    <t>吹田市</t>
    <phoneticPr fontId="2"/>
  </si>
  <si>
    <t>箕面市</t>
    <phoneticPr fontId="2"/>
  </si>
  <si>
    <t>三島</t>
    <phoneticPr fontId="2"/>
  </si>
  <si>
    <t>高槻市</t>
    <phoneticPr fontId="2"/>
  </si>
  <si>
    <t>茨木市</t>
    <phoneticPr fontId="2"/>
  </si>
  <si>
    <t>摂津市</t>
    <phoneticPr fontId="2"/>
  </si>
  <si>
    <t>島本町</t>
    <phoneticPr fontId="2"/>
  </si>
  <si>
    <t>北河内</t>
    <phoneticPr fontId="2"/>
  </si>
  <si>
    <t>守口市</t>
    <phoneticPr fontId="2"/>
  </si>
  <si>
    <t>枚方市</t>
    <phoneticPr fontId="2"/>
  </si>
  <si>
    <t>寝屋川市</t>
    <phoneticPr fontId="2"/>
  </si>
  <si>
    <t>大東市</t>
    <phoneticPr fontId="2"/>
  </si>
  <si>
    <t>門真市</t>
    <phoneticPr fontId="2"/>
  </si>
  <si>
    <t>四條畷市</t>
    <phoneticPr fontId="2"/>
  </si>
  <si>
    <t>交野市</t>
    <phoneticPr fontId="2"/>
  </si>
  <si>
    <t>中河内</t>
    <phoneticPr fontId="2"/>
  </si>
  <si>
    <t>八尾市</t>
    <phoneticPr fontId="2"/>
  </si>
  <si>
    <t>柏原市</t>
    <phoneticPr fontId="2"/>
  </si>
  <si>
    <t>東大阪市</t>
    <phoneticPr fontId="2"/>
  </si>
  <si>
    <t>南河内</t>
    <phoneticPr fontId="2"/>
  </si>
  <si>
    <t>富田林市</t>
    <phoneticPr fontId="2"/>
  </si>
  <si>
    <t>河内長野市</t>
    <phoneticPr fontId="2"/>
  </si>
  <si>
    <t>松原市</t>
    <phoneticPr fontId="2"/>
  </si>
  <si>
    <t>羽曳野市</t>
    <phoneticPr fontId="2"/>
  </si>
  <si>
    <t>藤井寺市</t>
    <phoneticPr fontId="2"/>
  </si>
  <si>
    <t>大阪狭山市</t>
    <phoneticPr fontId="2"/>
  </si>
  <si>
    <t>堺市</t>
    <phoneticPr fontId="2"/>
  </si>
  <si>
    <t>岸和田市</t>
  </si>
  <si>
    <t>泉大津市</t>
  </si>
  <si>
    <t>貝塚市</t>
  </si>
  <si>
    <t>泉佐野市</t>
  </si>
  <si>
    <t>和泉市</t>
  </si>
  <si>
    <t>高石市</t>
  </si>
  <si>
    <t>泉南市</t>
  </si>
  <si>
    <t>阪南市</t>
  </si>
  <si>
    <t>忠岡町</t>
  </si>
  <si>
    <t>熊取町</t>
  </si>
  <si>
    <t>岬町</t>
  </si>
  <si>
    <t>泉州</t>
    <phoneticPr fontId="2"/>
  </si>
  <si>
    <t>大阪市北部</t>
    <phoneticPr fontId="2"/>
  </si>
  <si>
    <t>大阪市都島区</t>
  </si>
  <si>
    <t>大阪市東淀川区</t>
  </si>
  <si>
    <t>大阪市旭区</t>
  </si>
  <si>
    <t>大阪市淀川区</t>
  </si>
  <si>
    <t>大阪市北区</t>
  </si>
  <si>
    <t>大阪市福島区</t>
  </si>
  <si>
    <t>大阪市此花区</t>
  </si>
  <si>
    <t>大阪市西区</t>
  </si>
  <si>
    <t>大阪市港区</t>
  </si>
  <si>
    <t>大阪市大正区</t>
  </si>
  <si>
    <t>大阪市西淀川区</t>
  </si>
  <si>
    <t>大阪市東部</t>
    <phoneticPr fontId="2"/>
  </si>
  <si>
    <t>大阪市天王寺区</t>
  </si>
  <si>
    <t>大阪市浪速区</t>
  </si>
  <si>
    <t>大阪市東成区</t>
  </si>
  <si>
    <t>大阪市生野区</t>
  </si>
  <si>
    <t>大阪市城東区</t>
  </si>
  <si>
    <t>大阪市鶴見区</t>
  </si>
  <si>
    <t>大阪市中央区</t>
  </si>
  <si>
    <t>大阪市南部</t>
    <phoneticPr fontId="2"/>
  </si>
  <si>
    <t>大阪市西部</t>
    <phoneticPr fontId="2"/>
  </si>
  <si>
    <t>大阪市阿倍野区</t>
  </si>
  <si>
    <t>大阪市住吉区</t>
  </si>
  <si>
    <t>大阪市東住吉区</t>
  </si>
  <si>
    <t>大阪市西成区</t>
  </si>
  <si>
    <t>大阪市住之江区</t>
  </si>
  <si>
    <t>大阪市平野区</t>
  </si>
  <si>
    <t>豊能町</t>
    <phoneticPr fontId="2"/>
  </si>
  <si>
    <t>能勢町</t>
    <phoneticPr fontId="2"/>
  </si>
  <si>
    <t>太子町</t>
    <phoneticPr fontId="2"/>
  </si>
  <si>
    <t>河南町</t>
    <phoneticPr fontId="2"/>
  </si>
  <si>
    <t>千早赤阪村</t>
    <phoneticPr fontId="2"/>
  </si>
  <si>
    <t>堺市堺区</t>
  </si>
  <si>
    <t>堺市中区</t>
  </si>
  <si>
    <t>堺市東区</t>
  </si>
  <si>
    <t>堺市西区</t>
  </si>
  <si>
    <t>堺市南区</t>
  </si>
  <si>
    <t>堺市北区</t>
  </si>
  <si>
    <t>堺市美原区</t>
  </si>
  <si>
    <t>岸和田市</t>
    <phoneticPr fontId="2"/>
  </si>
  <si>
    <t>泉大津市</t>
    <phoneticPr fontId="2"/>
  </si>
  <si>
    <t>貝塚市</t>
    <phoneticPr fontId="2"/>
  </si>
  <si>
    <t>泉佐野市</t>
    <phoneticPr fontId="2"/>
  </si>
  <si>
    <t>和泉市</t>
    <phoneticPr fontId="2"/>
  </si>
  <si>
    <t>高石市</t>
    <phoneticPr fontId="2"/>
  </si>
  <si>
    <t>泉南市</t>
    <phoneticPr fontId="2"/>
  </si>
  <si>
    <t>阪南市</t>
    <phoneticPr fontId="2"/>
  </si>
  <si>
    <t>忠岡町</t>
    <phoneticPr fontId="2"/>
  </si>
  <si>
    <t>熊取町</t>
    <phoneticPr fontId="2"/>
  </si>
  <si>
    <t>田尻町</t>
    <phoneticPr fontId="2"/>
  </si>
  <si>
    <t>岬町</t>
    <phoneticPr fontId="2"/>
  </si>
  <si>
    <t>民間等</t>
    <phoneticPr fontId="2"/>
  </si>
  <si>
    <t>公的②</t>
  </si>
  <si>
    <t>公的②</t>
    <rPh sb="0" eb="2">
      <t>コウテキ</t>
    </rPh>
    <phoneticPr fontId="2"/>
  </si>
  <si>
    <t>民間度</t>
    <rPh sb="0" eb="3">
      <t>ミンカンド</t>
    </rPh>
    <phoneticPr fontId="2"/>
  </si>
  <si>
    <t>区分</t>
    <rPh sb="0" eb="2">
      <t>クブン</t>
    </rPh>
    <phoneticPr fontId="2"/>
  </si>
  <si>
    <t>公立</t>
  </si>
  <si>
    <t>公的①</t>
  </si>
  <si>
    <r>
      <rPr>
        <sz val="10"/>
        <color theme="1"/>
        <rFont val="HGSｺﾞｼｯｸM"/>
        <family val="3"/>
        <charset val="128"/>
      </rPr>
      <t>救急医療管理加算１及び２</t>
    </r>
    <r>
      <rPr>
        <sz val="11"/>
        <color theme="1"/>
        <rFont val="HGSｺﾞｼｯｸM"/>
        <family val="3"/>
        <charset val="128"/>
      </rPr>
      <t xml:space="preserve">
/許可病床数</t>
    </r>
    <rPh sb="0" eb="8">
      <t>キュウキュウイリョウカンリカサン</t>
    </rPh>
    <rPh sb="9" eb="10">
      <t>オヨ</t>
    </rPh>
    <rPh sb="14" eb="16">
      <t>キョカ</t>
    </rPh>
    <rPh sb="16" eb="19">
      <t>ビョウショウスウ</t>
    </rPh>
    <phoneticPr fontId="2"/>
  </si>
  <si>
    <t>手術総数
/許可病床数</t>
    <rPh sb="0" eb="4">
      <t>シュジュツソウスウ</t>
    </rPh>
    <rPh sb="6" eb="8">
      <t>キョカ</t>
    </rPh>
    <rPh sb="8" eb="11">
      <t>ビョウショウスウ</t>
    </rPh>
    <phoneticPr fontId="2"/>
  </si>
  <si>
    <r>
      <rPr>
        <sz val="10"/>
        <color theme="1"/>
        <rFont val="HGSｺﾞｼｯｸM"/>
        <family val="3"/>
        <charset val="128"/>
      </rPr>
      <t>呼吸心拍監視</t>
    </r>
    <r>
      <rPr>
        <sz val="11"/>
        <color theme="1"/>
        <rFont val="HGSｺﾞｼｯｸM"/>
        <family val="3"/>
        <charset val="128"/>
      </rPr>
      <t xml:space="preserve">
</t>
    </r>
    <r>
      <rPr>
        <sz val="8"/>
        <color theme="1"/>
        <rFont val="HGSｺﾞｼｯｸM"/>
        <family val="3"/>
        <charset val="128"/>
      </rPr>
      <t>〔３時間を超え７日以内の場合〕</t>
    </r>
    <r>
      <rPr>
        <sz val="11"/>
        <color theme="1"/>
        <rFont val="HGSｺﾞｼｯｸM"/>
        <family val="3"/>
        <charset val="128"/>
      </rPr>
      <t>/許可病床数</t>
    </r>
    <rPh sb="0" eb="6">
      <t>コキュウシンパクカンシ</t>
    </rPh>
    <rPh sb="23" eb="25">
      <t>キョカ</t>
    </rPh>
    <rPh sb="25" eb="28">
      <t>ビョウショウスウ</t>
    </rPh>
    <phoneticPr fontId="2"/>
  </si>
  <si>
    <t>化学療法
/許可病床数</t>
    <rPh sb="0" eb="4">
      <t>カガクリョウホウ</t>
    </rPh>
    <rPh sb="6" eb="8">
      <t>キョカ</t>
    </rPh>
    <rPh sb="8" eb="11">
      <t>ビョウショウスウ</t>
    </rPh>
    <phoneticPr fontId="2"/>
  </si>
  <si>
    <t>確認シート</t>
    <rPh sb="0" eb="2">
      <t>カクニン</t>
    </rPh>
    <phoneticPr fontId="2"/>
  </si>
  <si>
    <t>病棟１</t>
    <rPh sb="0" eb="2">
      <t>ビョウトウ</t>
    </rPh>
    <phoneticPr fontId="2"/>
  </si>
  <si>
    <t>病棟２</t>
    <rPh sb="0" eb="2">
      <t>ビョウトウ</t>
    </rPh>
    <phoneticPr fontId="2"/>
  </si>
  <si>
    <t>病棟３</t>
    <rPh sb="0" eb="2">
      <t>ビョウトウ</t>
    </rPh>
    <phoneticPr fontId="2"/>
  </si>
  <si>
    <t>病棟４</t>
    <rPh sb="0" eb="2">
      <t>ビョウトウ</t>
    </rPh>
    <phoneticPr fontId="2"/>
  </si>
  <si>
    <t>病棟５</t>
    <rPh sb="0" eb="2">
      <t>ビョウトウ</t>
    </rPh>
    <phoneticPr fontId="2"/>
  </si>
  <si>
    <t>病棟６</t>
    <rPh sb="0" eb="2">
      <t>ビョウトウ</t>
    </rPh>
    <phoneticPr fontId="2"/>
  </si>
  <si>
    <t>病棟７</t>
    <rPh sb="0" eb="2">
      <t>ビョウトウ</t>
    </rPh>
    <phoneticPr fontId="2"/>
  </si>
  <si>
    <t>病棟８</t>
    <rPh sb="0" eb="2">
      <t>ビョウトウ</t>
    </rPh>
    <phoneticPr fontId="2"/>
  </si>
  <si>
    <t>病棟９</t>
    <rPh sb="0" eb="2">
      <t>ビョウトウ</t>
    </rPh>
    <phoneticPr fontId="2"/>
  </si>
  <si>
    <t>病棟１０</t>
    <rPh sb="0" eb="2">
      <t>ビョウトウ</t>
    </rPh>
    <phoneticPr fontId="2"/>
  </si>
  <si>
    <t>病棟１１</t>
    <rPh sb="0" eb="2">
      <t>ビョウトウ</t>
    </rPh>
    <phoneticPr fontId="2"/>
  </si>
  <si>
    <t>病棟１２</t>
    <rPh sb="0" eb="2">
      <t>ビョウトウ</t>
    </rPh>
    <phoneticPr fontId="2"/>
  </si>
  <si>
    <t>病棟１３</t>
    <rPh sb="0" eb="2">
      <t>ビョウトウ</t>
    </rPh>
    <phoneticPr fontId="2"/>
  </si>
  <si>
    <t>病棟１４</t>
    <rPh sb="0" eb="2">
      <t>ビョウトウ</t>
    </rPh>
    <phoneticPr fontId="2"/>
  </si>
  <si>
    <t>病棟１５</t>
    <rPh sb="0" eb="2">
      <t>ビョウトウ</t>
    </rPh>
    <phoneticPr fontId="2"/>
  </si>
  <si>
    <t>病棟１６</t>
    <rPh sb="0" eb="2">
      <t>ビョウトウ</t>
    </rPh>
    <phoneticPr fontId="2"/>
  </si>
  <si>
    <t>病棟１７</t>
    <rPh sb="0" eb="2">
      <t>ビョウトウ</t>
    </rPh>
    <phoneticPr fontId="2"/>
  </si>
  <si>
    <t>病棟１８</t>
    <rPh sb="0" eb="2">
      <t>ビョウトウ</t>
    </rPh>
    <phoneticPr fontId="2"/>
  </si>
  <si>
    <t>病棟１９</t>
    <rPh sb="0" eb="2">
      <t>ビョウトウ</t>
    </rPh>
    <phoneticPr fontId="2"/>
  </si>
  <si>
    <t>病棟２０</t>
    <rPh sb="0" eb="2">
      <t>ビョウトウ</t>
    </rPh>
    <phoneticPr fontId="2"/>
  </si>
  <si>
    <t>病棟10</t>
    <rPh sb="0" eb="2">
      <t>ビョウトウ</t>
    </rPh>
    <phoneticPr fontId="2"/>
  </si>
  <si>
    <t>病棟11</t>
    <rPh sb="0" eb="2">
      <t>ビョウトウ</t>
    </rPh>
    <phoneticPr fontId="2"/>
  </si>
  <si>
    <t>病棟12</t>
    <rPh sb="0" eb="2">
      <t>ビョウトウ</t>
    </rPh>
    <phoneticPr fontId="2"/>
  </si>
  <si>
    <t>病棟13</t>
    <rPh sb="0" eb="2">
      <t>ビョウトウ</t>
    </rPh>
    <phoneticPr fontId="2"/>
  </si>
  <si>
    <t>病棟14</t>
    <rPh sb="0" eb="2">
      <t>ビョウトウ</t>
    </rPh>
    <phoneticPr fontId="2"/>
  </si>
  <si>
    <t>病棟15</t>
    <rPh sb="0" eb="2">
      <t>ビョウトウ</t>
    </rPh>
    <phoneticPr fontId="2"/>
  </si>
  <si>
    <t>病棟16</t>
    <rPh sb="0" eb="2">
      <t>ビョウトウ</t>
    </rPh>
    <phoneticPr fontId="2"/>
  </si>
  <si>
    <t>病棟17</t>
    <rPh sb="0" eb="2">
      <t>ビョウトウ</t>
    </rPh>
    <phoneticPr fontId="2"/>
  </si>
  <si>
    <t>病棟18</t>
    <rPh sb="0" eb="2">
      <t>ビョウトウ</t>
    </rPh>
    <phoneticPr fontId="2"/>
  </si>
  <si>
    <t>病棟19</t>
    <rPh sb="0" eb="2">
      <t>ビョウトウ</t>
    </rPh>
    <phoneticPr fontId="2"/>
  </si>
  <si>
    <t>病棟20</t>
    <rPh sb="0" eb="2">
      <t>ビョウトウ</t>
    </rPh>
    <phoneticPr fontId="2"/>
  </si>
  <si>
    <t>病棟21</t>
    <rPh sb="0" eb="2">
      <t>ビョウトウ</t>
    </rPh>
    <phoneticPr fontId="2"/>
  </si>
  <si>
    <t>病棟22</t>
    <rPh sb="0" eb="2">
      <t>ビョウトウ</t>
    </rPh>
    <phoneticPr fontId="2"/>
  </si>
  <si>
    <t>病棟23</t>
    <rPh sb="0" eb="2">
      <t>ビョウトウ</t>
    </rPh>
    <phoneticPr fontId="2"/>
  </si>
  <si>
    <t>病棟24</t>
    <rPh sb="0" eb="2">
      <t>ビョウトウ</t>
    </rPh>
    <phoneticPr fontId="2"/>
  </si>
  <si>
    <t>病棟25</t>
    <rPh sb="0" eb="2">
      <t>ビョウトウ</t>
    </rPh>
    <phoneticPr fontId="2"/>
  </si>
  <si>
    <t>病棟26</t>
    <rPh sb="0" eb="2">
      <t>ビョウトウ</t>
    </rPh>
    <phoneticPr fontId="2"/>
  </si>
  <si>
    <t>病棟27</t>
    <rPh sb="0" eb="2">
      <t>ビョウトウ</t>
    </rPh>
    <phoneticPr fontId="2"/>
  </si>
  <si>
    <t>病棟28</t>
    <rPh sb="0" eb="2">
      <t>ビョウトウ</t>
    </rPh>
    <phoneticPr fontId="2"/>
  </si>
  <si>
    <t>病棟29</t>
    <rPh sb="0" eb="2">
      <t>ビョウトウ</t>
    </rPh>
    <phoneticPr fontId="2"/>
  </si>
  <si>
    <t>病棟30</t>
    <rPh sb="0" eb="2">
      <t>ビョウトウ</t>
    </rPh>
    <phoneticPr fontId="2"/>
  </si>
  <si>
    <t>選択した病床機能と病床機能（参考）との乖離チェック</t>
    <rPh sb="0" eb="2">
      <t>センタク</t>
    </rPh>
    <rPh sb="4" eb="8">
      <t>ビョウショウキノウ</t>
    </rPh>
    <rPh sb="9" eb="13">
      <t>ビョウショウキノウ</t>
    </rPh>
    <rPh sb="14" eb="16">
      <t>サンコウ</t>
    </rPh>
    <rPh sb="19" eb="21">
      <t>カイリ</t>
    </rPh>
    <phoneticPr fontId="2"/>
  </si>
  <si>
    <t>【「要確認」となっている箇所について様式５又は様式６をご確認ください。】</t>
    <phoneticPr fontId="2"/>
  </si>
  <si>
    <t>病床機能の記入漏れチェック</t>
    <rPh sb="0" eb="4">
      <t>ビョウショウキノウ</t>
    </rPh>
    <rPh sb="5" eb="8">
      <t>キニュウモ</t>
    </rPh>
    <phoneticPr fontId="2"/>
  </si>
  <si>
    <t>【「要確認」となっている病棟について様式５又は様式６をご確認ください。】</t>
    <rPh sb="12" eb="14">
      <t>ビョウトウ</t>
    </rPh>
    <phoneticPr fontId="2"/>
  </si>
  <si>
    <t>病棟２１</t>
    <rPh sb="0" eb="2">
      <t>ビョウトウ</t>
    </rPh>
    <phoneticPr fontId="2"/>
  </si>
  <si>
    <t>病棟２２</t>
    <rPh sb="0" eb="2">
      <t>ビョウトウ</t>
    </rPh>
    <phoneticPr fontId="2"/>
  </si>
  <si>
    <t>病棟２３</t>
    <rPh sb="0" eb="2">
      <t>ビョウトウ</t>
    </rPh>
    <phoneticPr fontId="2"/>
  </si>
  <si>
    <t>病棟２４</t>
    <rPh sb="0" eb="2">
      <t>ビョウトウ</t>
    </rPh>
    <phoneticPr fontId="2"/>
  </si>
  <si>
    <t>病棟２５</t>
    <rPh sb="0" eb="2">
      <t>ビョウトウ</t>
    </rPh>
    <phoneticPr fontId="2"/>
  </si>
  <si>
    <t>病棟２６</t>
    <rPh sb="0" eb="2">
      <t>ビョウトウ</t>
    </rPh>
    <phoneticPr fontId="2"/>
  </si>
  <si>
    <t>病棟２７</t>
    <rPh sb="0" eb="2">
      <t>ビョウトウ</t>
    </rPh>
    <phoneticPr fontId="2"/>
  </si>
  <si>
    <t>病棟２８</t>
    <rPh sb="0" eb="2">
      <t>ビョウトウ</t>
    </rPh>
    <phoneticPr fontId="2"/>
  </si>
  <si>
    <t>病棟２９</t>
    <rPh sb="0" eb="2">
      <t>ビョウトウ</t>
    </rPh>
    <phoneticPr fontId="2"/>
  </si>
  <si>
    <t>病棟３０</t>
    <rPh sb="0" eb="2">
      <t>ビョウトウ</t>
    </rPh>
    <phoneticPr fontId="2"/>
  </si>
  <si>
    <t>救急医療管理加算１及び２
/許可病床数</t>
    <rPh sb="0" eb="8">
      <t>キュウキュウイリョウカンリカサン</t>
    </rPh>
    <rPh sb="9" eb="10">
      <t>オヨ</t>
    </rPh>
    <rPh sb="14" eb="16">
      <t>キョカ</t>
    </rPh>
    <rPh sb="16" eb="19">
      <t>ビョウショウスウ</t>
    </rPh>
    <phoneticPr fontId="2"/>
  </si>
  <si>
    <t>呼吸心拍監視
〔３時間を超え７日以内の場合〕/許可病床数</t>
    <rPh sb="0" eb="6">
      <t>コキュウシンパクカンシ</t>
    </rPh>
    <rPh sb="23" eb="25">
      <t>キョカ</t>
    </rPh>
    <rPh sb="25" eb="28">
      <t>ビョウショウスウ</t>
    </rPh>
    <phoneticPr fontId="2"/>
  </si>
  <si>
    <t>病院が選択した病床機能</t>
    <rPh sb="0" eb="2">
      <t>ビョウイン</t>
    </rPh>
    <rPh sb="3" eb="5">
      <t>センタク</t>
    </rPh>
    <rPh sb="7" eb="11">
      <t>ビョウショウキノウ</t>
    </rPh>
    <phoneticPr fontId="2"/>
  </si>
  <si>
    <t>基準に基づく
病床機能</t>
    <rPh sb="0" eb="2">
      <t>キジュン</t>
    </rPh>
    <rPh sb="3" eb="4">
      <t>モト</t>
    </rPh>
    <rPh sb="7" eb="9">
      <t>ビョウショウ</t>
    </rPh>
    <rPh sb="9" eb="11">
      <t>キノウ</t>
    </rPh>
    <phoneticPr fontId="2"/>
  </si>
  <si>
    <t>確認
要否</t>
    <rPh sb="0" eb="2">
      <t>カクニン</t>
    </rPh>
    <rPh sb="3" eb="5">
      <t>ヨウヒ</t>
    </rPh>
    <phoneticPr fontId="2"/>
  </si>
  <si>
    <t>病棟No.</t>
    <rPh sb="0" eb="2">
      <t>ビョウトウ</t>
    </rPh>
    <phoneticPr fontId="2"/>
  </si>
  <si>
    <t>参照先様式</t>
    <rPh sb="0" eb="3">
      <t>サンショウサキ</t>
    </rPh>
    <rPh sb="3" eb="5">
      <t>ヨウシキ</t>
    </rPh>
    <phoneticPr fontId="2"/>
  </si>
  <si>
    <t>確認要否</t>
    <rPh sb="0" eb="4">
      <t>カクニンヨウヒ</t>
    </rPh>
    <phoneticPr fontId="2"/>
  </si>
  <si>
    <t>病棟名</t>
    <rPh sb="0" eb="3">
      <t>ビョウトウメイ</t>
    </rPh>
    <phoneticPr fontId="2"/>
  </si>
  <si>
    <r>
      <t xml:space="preserve">病院名
</t>
    </r>
    <r>
      <rPr>
        <sz val="11"/>
        <color theme="1"/>
        <rFont val="HGPｺﾞｼｯｸM"/>
        <family val="3"/>
        <charset val="128"/>
      </rPr>
      <t>（病院名がプルダウンにない場合、右欄に記載ください）</t>
    </r>
    <rPh sb="20" eb="22">
      <t>ウラン</t>
    </rPh>
    <phoneticPr fontId="2"/>
  </si>
  <si>
    <t>　回答様式は全部で７様式（様式１～様式７）です。記入例、令和４年度病院プラン作成にかかるQ&amp;Aを確認の</t>
    <rPh sb="1" eb="5">
      <t>カイトウヨウシキ</t>
    </rPh>
    <rPh sb="6" eb="8">
      <t>ゼンブ</t>
    </rPh>
    <rPh sb="10" eb="12">
      <t>ヨウシキ</t>
    </rPh>
    <rPh sb="13" eb="15">
      <t>ヨウシキ</t>
    </rPh>
    <rPh sb="17" eb="19">
      <t>ヨウシキ</t>
    </rPh>
    <rPh sb="24" eb="27">
      <t>キニュウレイ</t>
    </rPh>
    <rPh sb="28" eb="30">
      <t>レイワ</t>
    </rPh>
    <rPh sb="31" eb="33">
      <t>ネンド</t>
    </rPh>
    <rPh sb="33" eb="35">
      <t>ビョウイン</t>
    </rPh>
    <rPh sb="38" eb="40">
      <t>サクセイ</t>
    </rPh>
    <rPh sb="48" eb="50">
      <t>カクニン</t>
    </rPh>
    <phoneticPr fontId="2"/>
  </si>
  <si>
    <t>　　</t>
    <phoneticPr fontId="2"/>
  </si>
  <si>
    <t>２　今後の病院の方針</t>
    <rPh sb="2" eb="4">
      <t>コンゴ</t>
    </rPh>
    <rPh sb="5" eb="7">
      <t>ビョウイン</t>
    </rPh>
    <rPh sb="8" eb="10">
      <t>ホウシン</t>
    </rPh>
    <phoneticPr fontId="2"/>
  </si>
  <si>
    <t xml:space="preserve"> （３）脳卒中等の脳血管疾患【令和４年４月、６月、８月分】</t>
    <rPh sb="4" eb="7">
      <t>ノウソッチュウ</t>
    </rPh>
    <rPh sb="7" eb="8">
      <t>ナド</t>
    </rPh>
    <rPh sb="9" eb="14">
      <t>ノウケッカンシッカン</t>
    </rPh>
    <rPh sb="15" eb="17">
      <t>レイワ</t>
    </rPh>
    <rPh sb="18" eb="19">
      <t>ネン</t>
    </rPh>
    <rPh sb="23" eb="24">
      <t>ガツ</t>
    </rPh>
    <rPh sb="26" eb="27">
      <t>ガツ</t>
    </rPh>
    <rPh sb="27" eb="28">
      <t>ブン</t>
    </rPh>
    <phoneticPr fontId="2"/>
  </si>
  <si>
    <r>
      <t xml:space="preserve"> （３）2021（令和３）年度の繰入金等の状況について入力してください（</t>
    </r>
    <r>
      <rPr>
        <sz val="16"/>
        <color rgb="FFFF0000"/>
        <rFont val="HGPｺﾞｼｯｸM"/>
        <family val="3"/>
        <charset val="128"/>
      </rPr>
      <t>※公立病院のみお答えください</t>
    </r>
    <r>
      <rPr>
        <sz val="16"/>
        <color theme="1"/>
        <rFont val="HGPｺﾞｼｯｸM"/>
        <family val="3"/>
        <charset val="128"/>
      </rPr>
      <t>）。</t>
    </r>
    <rPh sb="9" eb="11">
      <t>レイワ</t>
    </rPh>
    <rPh sb="13" eb="15">
      <t>ネンド</t>
    </rPh>
    <rPh sb="14" eb="15">
      <t>ド</t>
    </rPh>
    <rPh sb="27" eb="29">
      <t>ニュウリョク</t>
    </rPh>
    <rPh sb="37" eb="39">
      <t>コウリツ</t>
    </rPh>
    <rPh sb="39" eb="41">
      <t>ビョウイン</t>
    </rPh>
    <rPh sb="44" eb="45">
      <t>コタ</t>
    </rPh>
    <phoneticPr fontId="2"/>
  </si>
  <si>
    <t xml:space="preserve"> （２）病床転換や診療科の見直し、病院の建替え等、今後検討されている項目に「○」を入力してください。</t>
    <rPh sb="4" eb="6">
      <t>ビョウショウ</t>
    </rPh>
    <rPh sb="6" eb="8">
      <t>テンカン</t>
    </rPh>
    <rPh sb="9" eb="12">
      <t>シンリョウカ</t>
    </rPh>
    <rPh sb="13" eb="15">
      <t>ミナオ</t>
    </rPh>
    <rPh sb="17" eb="19">
      <t>ビョウイン</t>
    </rPh>
    <rPh sb="20" eb="22">
      <t>タテカ</t>
    </rPh>
    <rPh sb="23" eb="24">
      <t>ナド</t>
    </rPh>
    <rPh sb="25" eb="27">
      <t>コンゴ</t>
    </rPh>
    <rPh sb="27" eb="29">
      <t>ケントウ</t>
    </rPh>
    <rPh sb="34" eb="36">
      <t>コウモク</t>
    </rPh>
    <rPh sb="41" eb="43">
      <t>ニュウリョク</t>
    </rPh>
    <phoneticPr fontId="2"/>
  </si>
  <si>
    <t>（３）複数医療機関による再編統合を予定しているか、該当する項目に「○」を入力してください。</t>
    <rPh sb="3" eb="5">
      <t>フクスウ</t>
    </rPh>
    <rPh sb="5" eb="7">
      <t>イリョウ</t>
    </rPh>
    <rPh sb="7" eb="9">
      <t>キカン</t>
    </rPh>
    <rPh sb="12" eb="14">
      <t>サイヘン</t>
    </rPh>
    <rPh sb="14" eb="16">
      <t>トウゴウ</t>
    </rPh>
    <rPh sb="17" eb="19">
      <t>ヨテイ</t>
    </rPh>
    <rPh sb="25" eb="27">
      <t>ガイトウ</t>
    </rPh>
    <rPh sb="29" eb="31">
      <t>コウモク</t>
    </rPh>
    <rPh sb="36" eb="38">
      <t>ニュウリョク</t>
    </rPh>
    <phoneticPr fontId="2"/>
  </si>
  <si>
    <r>
      <t>⇒「６　現状の病床機能等と2025年に向け検討している病床機能等」については、</t>
    </r>
    <r>
      <rPr>
        <b/>
        <sz val="15"/>
        <color theme="1"/>
        <rFont val="HGPｺﾞｼｯｸM"/>
        <family val="3"/>
        <charset val="128"/>
      </rPr>
      <t>「様式５」</t>
    </r>
    <r>
      <rPr>
        <sz val="15"/>
        <color theme="1"/>
        <rFont val="HGPｺﾞｼｯｸM"/>
        <family val="3"/>
        <charset val="128"/>
      </rPr>
      <t>を回答ください。</t>
    </r>
    <rPh sb="40" eb="42">
      <t>ヨウシキ</t>
    </rPh>
    <rPh sb="45" eb="47">
      <t>カイトウ</t>
    </rPh>
    <phoneticPr fontId="2"/>
  </si>
  <si>
    <r>
      <t>⇒「６　現状の病床機能等と2025年に向け検討している病床機能等」については、</t>
    </r>
    <r>
      <rPr>
        <b/>
        <sz val="15"/>
        <color theme="1"/>
        <rFont val="HGPｺﾞｼｯｸM"/>
        <family val="3"/>
        <charset val="128"/>
      </rPr>
      <t>「様式６」</t>
    </r>
    <r>
      <rPr>
        <sz val="15"/>
        <color theme="1"/>
        <rFont val="HGPｺﾞｼｯｸM"/>
        <family val="3"/>
        <charset val="128"/>
      </rPr>
      <t>を回答ください。</t>
    </r>
    <phoneticPr fontId="2"/>
  </si>
  <si>
    <t xml:space="preserve"> （３）全病棟の病棟名及び病棟毎の看護師数等を入力してください（2022（令和４）年７月１日時点）。</t>
    <rPh sb="4" eb="5">
      <t>ゼン</t>
    </rPh>
    <rPh sb="5" eb="7">
      <t>ビョウトウ</t>
    </rPh>
    <rPh sb="8" eb="10">
      <t>ビョウトウ</t>
    </rPh>
    <rPh sb="10" eb="11">
      <t>メイ</t>
    </rPh>
    <rPh sb="11" eb="12">
      <t>オヨ</t>
    </rPh>
    <rPh sb="13" eb="15">
      <t>ビョウトウ</t>
    </rPh>
    <rPh sb="15" eb="16">
      <t>マイ</t>
    </rPh>
    <rPh sb="17" eb="20">
      <t>カンゴシ</t>
    </rPh>
    <rPh sb="20" eb="21">
      <t>スウ</t>
    </rPh>
    <rPh sb="21" eb="22">
      <t>ナド</t>
    </rPh>
    <rPh sb="23" eb="25">
      <t>ニュウリョク</t>
    </rPh>
    <rPh sb="37" eb="39">
      <t>レイワ</t>
    </rPh>
    <rPh sb="41" eb="42">
      <t>ネン</t>
    </rPh>
    <rPh sb="43" eb="44">
      <t>ガツ</t>
    </rPh>
    <rPh sb="45" eb="46">
      <t>ニチ</t>
    </rPh>
    <rPh sb="46" eb="48">
      <t>ジテン</t>
    </rPh>
    <phoneticPr fontId="2"/>
  </si>
  <si>
    <t>病棟名
【2022（令和４）年
７月１日時点】</t>
    <rPh sb="0" eb="3">
      <t>ビョウトウメイ</t>
    </rPh>
    <rPh sb="10" eb="12">
      <t>レイワ</t>
    </rPh>
    <rPh sb="14" eb="15">
      <t>ネン</t>
    </rPh>
    <rPh sb="17" eb="18">
      <t>ガツ</t>
    </rPh>
    <rPh sb="19" eb="20">
      <t>ニチ</t>
    </rPh>
    <rPh sb="20" eb="22">
      <t>ジテン</t>
    </rPh>
    <phoneticPr fontId="2"/>
  </si>
  <si>
    <r>
      <rPr>
        <b/>
        <sz val="11"/>
        <color theme="1"/>
        <rFont val="HGPｺﾞｼｯｸM"/>
        <family val="3"/>
        <charset val="128"/>
      </rPr>
      <t>　　　※</t>
    </r>
    <r>
      <rPr>
        <b/>
        <u/>
        <sz val="11"/>
        <color theme="1"/>
        <rFont val="HGPｺﾞｼｯｸM"/>
        <family val="3"/>
        <charset val="128"/>
      </rPr>
      <t>「可」を選択いただいた場合は、次の（３）に病棟毎の医師数（常勤・非常勤別）を入力してください。</t>
    </r>
    <rPh sb="5" eb="6">
      <t>カ</t>
    </rPh>
    <rPh sb="8" eb="10">
      <t>センタク</t>
    </rPh>
    <rPh sb="15" eb="17">
      <t>バアイ</t>
    </rPh>
    <rPh sb="19" eb="20">
      <t>ツギ</t>
    </rPh>
    <rPh sb="25" eb="28">
      <t>ビョウトウゴト</t>
    </rPh>
    <rPh sb="29" eb="32">
      <t>イシスウ</t>
    </rPh>
    <rPh sb="33" eb="35">
      <t>ジョウキン</t>
    </rPh>
    <rPh sb="36" eb="39">
      <t>ヒジョウキン</t>
    </rPh>
    <rPh sb="39" eb="40">
      <t>ベツ</t>
    </rPh>
    <rPh sb="42" eb="44">
      <t>ニュウリョク</t>
    </rPh>
    <phoneticPr fontId="2"/>
  </si>
  <si>
    <t xml:space="preserve"> 2021（令和３）年４月１日から2022（令和４）年３月31日までの１年間の総数を入力してください。</t>
    <rPh sb="42" eb="44">
      <t>ニュウリョク</t>
    </rPh>
    <phoneticPr fontId="2"/>
  </si>
  <si>
    <r>
      <t xml:space="preserve"> また、</t>
    </r>
    <r>
      <rPr>
        <b/>
        <u/>
        <sz val="10"/>
        <color theme="1"/>
        <rFont val="HGPｺﾞｼｯｸM"/>
        <family val="3"/>
        <charset val="128"/>
      </rPr>
      <t>入力内容は、病床機能報告に準じてください</t>
    </r>
    <r>
      <rPr>
        <sz val="10"/>
        <color theme="1"/>
        <rFont val="HGPｺﾞｼｯｸM"/>
        <family val="3"/>
        <charset val="128"/>
      </rPr>
      <t>。</t>
    </r>
    <rPh sb="4" eb="6">
      <t>ニュウリョク</t>
    </rPh>
    <rPh sb="6" eb="8">
      <t>ナイヨウ</t>
    </rPh>
    <rPh sb="10" eb="16">
      <t>ビョウショウキノウホウコク</t>
    </rPh>
    <rPh sb="17" eb="18">
      <t>ジュン</t>
    </rPh>
    <phoneticPr fontId="2"/>
  </si>
  <si>
    <t>　　★：現状の「病床機能（参考）」は、回答様式２、３、４及び本様式５で入力いただく入院基本料等や許可病床数等の内容により自</t>
    <rPh sb="28" eb="29">
      <t>オヨ</t>
    </rPh>
    <rPh sb="30" eb="31">
      <t>ホン</t>
    </rPh>
    <rPh sb="31" eb="33">
      <t>ヨウシキ</t>
    </rPh>
    <rPh sb="35" eb="37">
      <t>ニュウリョク</t>
    </rPh>
    <rPh sb="41" eb="46">
      <t>ニュウインキホンリョウ</t>
    </rPh>
    <rPh sb="46" eb="47">
      <t>ナド</t>
    </rPh>
    <rPh sb="48" eb="53">
      <t>キョカビョウショウスウ</t>
    </rPh>
    <rPh sb="53" eb="54">
      <t>ナド</t>
    </rPh>
    <rPh sb="55" eb="57">
      <t>ナイヨウ</t>
    </rPh>
    <rPh sb="60" eb="61">
      <t>ジ</t>
    </rPh>
    <phoneticPr fontId="2"/>
  </si>
  <si>
    <t xml:space="preserve"> （１）再編統合に伴い病院の開設許可申請を予定していますか。該当する項目に「○」を選択してください。</t>
    <rPh sb="4" eb="8">
      <t>サイヘントウゴウ</t>
    </rPh>
    <rPh sb="9" eb="10">
      <t>トモナ</t>
    </rPh>
    <rPh sb="11" eb="13">
      <t>ビョウイン</t>
    </rPh>
    <rPh sb="14" eb="20">
      <t>カイセツキョカシンセイ</t>
    </rPh>
    <rPh sb="21" eb="23">
      <t>ヨテイ</t>
    </rPh>
    <rPh sb="30" eb="32">
      <t>ガイトウ</t>
    </rPh>
    <rPh sb="34" eb="36">
      <t>コウモク</t>
    </rPh>
    <rPh sb="41" eb="43">
      <t>センタク</t>
    </rPh>
    <phoneticPr fontId="2"/>
  </si>
  <si>
    <t>（３）ー１　貴院の2022（令和４）年７月１日時点の病床機能等と再編統合後に予定している病床機能等を病棟毎に回答してください。</t>
    <rPh sb="6" eb="8">
      <t>キイン</t>
    </rPh>
    <rPh sb="32" eb="36">
      <t>サイヘントウゴウ</t>
    </rPh>
    <rPh sb="36" eb="37">
      <t>ゴ</t>
    </rPh>
    <rPh sb="38" eb="40">
      <t>ヨテイ</t>
    </rPh>
    <phoneticPr fontId="2"/>
  </si>
  <si>
    <r>
      <t>　　　　 動的に表示されます。</t>
    </r>
    <r>
      <rPr>
        <u/>
        <sz val="18"/>
        <rFont val="HGPｺﾞｼｯｸM"/>
        <family val="3"/>
        <charset val="128"/>
      </rPr>
      <t xml:space="preserve"> </t>
    </r>
    <r>
      <rPr>
        <b/>
        <u/>
        <sz val="18"/>
        <rFont val="HGPｺﾞｼｯｸM"/>
        <family val="3"/>
        <charset val="128"/>
      </rPr>
      <t>本内容を確認し、同内容を現状の「病床機能（選択式）」に回答してください。</t>
    </r>
    <rPh sb="5" eb="6">
      <t>ウゴ</t>
    </rPh>
    <rPh sb="6" eb="7">
      <t>テキ</t>
    </rPh>
    <rPh sb="16" eb="17">
      <t>ホン</t>
    </rPh>
    <rPh sb="17" eb="19">
      <t>ナイヨウ</t>
    </rPh>
    <rPh sb="20" eb="22">
      <t>カクニン</t>
    </rPh>
    <rPh sb="24" eb="27">
      <t>ドウナイヨウ</t>
    </rPh>
    <rPh sb="28" eb="30">
      <t>ゲンジョウ</t>
    </rPh>
    <rPh sb="37" eb="40">
      <t>センタクシキ</t>
    </rPh>
    <rPh sb="43" eb="45">
      <t>カイトウ</t>
    </rPh>
    <phoneticPr fontId="2"/>
  </si>
  <si>
    <t>（４）ー１ 再編統合を行う予定の医療機関について医療機関数及び名称等を回答してください（自院除く）。</t>
    <rPh sb="6" eb="8">
      <t>サイヘン</t>
    </rPh>
    <rPh sb="8" eb="10">
      <t>トウゴウ</t>
    </rPh>
    <rPh sb="11" eb="12">
      <t>オコナ</t>
    </rPh>
    <rPh sb="13" eb="15">
      <t>ヨテイ</t>
    </rPh>
    <rPh sb="16" eb="20">
      <t>イリョウキカン</t>
    </rPh>
    <rPh sb="24" eb="26">
      <t>イリョウ</t>
    </rPh>
    <rPh sb="26" eb="28">
      <t>キカン</t>
    </rPh>
    <rPh sb="28" eb="29">
      <t>カズ</t>
    </rPh>
    <rPh sb="29" eb="30">
      <t>オヨ</t>
    </rPh>
    <rPh sb="31" eb="34">
      <t>メイショウナド</t>
    </rPh>
    <rPh sb="35" eb="37">
      <t>カイトウ</t>
    </rPh>
    <rPh sb="44" eb="46">
      <t>ジイン</t>
    </rPh>
    <rPh sb="46" eb="47">
      <t>ノゾ</t>
    </rPh>
    <phoneticPr fontId="2"/>
  </si>
  <si>
    <t>（４）ー２ 再編統合を行う医療機関１の病床機能等について回答してください。</t>
    <rPh sb="6" eb="8">
      <t>サイヘン</t>
    </rPh>
    <rPh sb="8" eb="10">
      <t>トウゴウ</t>
    </rPh>
    <rPh sb="11" eb="12">
      <t>オコナ</t>
    </rPh>
    <rPh sb="13" eb="17">
      <t>イリョウキカン</t>
    </rPh>
    <rPh sb="19" eb="23">
      <t>ビョウショウキノウ</t>
    </rPh>
    <rPh sb="23" eb="24">
      <t>ナド</t>
    </rPh>
    <rPh sb="28" eb="30">
      <t>カイトウ</t>
    </rPh>
    <phoneticPr fontId="2"/>
  </si>
  <si>
    <t>　　※医療機関１の病院プランと内容に齟齬が生じないよう確認の上、入力してください。</t>
    <rPh sb="3" eb="5">
      <t>イリョウ</t>
    </rPh>
    <rPh sb="5" eb="7">
      <t>キカン</t>
    </rPh>
    <rPh sb="9" eb="11">
      <t>ビョウイン</t>
    </rPh>
    <rPh sb="15" eb="17">
      <t>ナイヨウ</t>
    </rPh>
    <rPh sb="18" eb="20">
      <t>ソゴ</t>
    </rPh>
    <rPh sb="21" eb="22">
      <t>ショウ</t>
    </rPh>
    <rPh sb="27" eb="29">
      <t>カクニン</t>
    </rPh>
    <rPh sb="30" eb="31">
      <t>ウエ</t>
    </rPh>
    <rPh sb="32" eb="34">
      <t>ニュウリョク</t>
    </rPh>
    <phoneticPr fontId="2"/>
  </si>
  <si>
    <t>（４）ー３ 再編統合を行う医療機関２の病床機能等について回答してください。</t>
    <rPh sb="6" eb="8">
      <t>サイヘン</t>
    </rPh>
    <rPh sb="8" eb="10">
      <t>トウゴウ</t>
    </rPh>
    <rPh sb="11" eb="12">
      <t>オコナ</t>
    </rPh>
    <rPh sb="13" eb="17">
      <t>イリョウキカン</t>
    </rPh>
    <rPh sb="19" eb="23">
      <t>ビョウショウキノウ</t>
    </rPh>
    <rPh sb="23" eb="24">
      <t>ナド</t>
    </rPh>
    <rPh sb="28" eb="30">
      <t>カイトウ</t>
    </rPh>
    <phoneticPr fontId="2"/>
  </si>
  <si>
    <t>　　※医療機関２の病院プランと内容に齟齬が生じないよう確認の上、入力してください。</t>
    <rPh sb="3" eb="5">
      <t>イリョウ</t>
    </rPh>
    <rPh sb="5" eb="7">
      <t>キカン</t>
    </rPh>
    <rPh sb="9" eb="11">
      <t>ビョウイン</t>
    </rPh>
    <rPh sb="15" eb="17">
      <t>ナイヨウ</t>
    </rPh>
    <rPh sb="18" eb="20">
      <t>ソゴ</t>
    </rPh>
    <rPh sb="21" eb="22">
      <t>ショウ</t>
    </rPh>
    <rPh sb="27" eb="29">
      <t>カクニン</t>
    </rPh>
    <rPh sb="30" eb="31">
      <t>ウエ</t>
    </rPh>
    <rPh sb="32" eb="34">
      <t>ニュウリョク</t>
    </rPh>
    <phoneticPr fontId="2"/>
  </si>
  <si>
    <t>（４）ー４ 再編統合を行う医療機関２の病床機能等について回答してください。</t>
    <rPh sb="6" eb="8">
      <t>サイヘン</t>
    </rPh>
    <rPh sb="8" eb="10">
      <t>トウゴウ</t>
    </rPh>
    <rPh sb="11" eb="12">
      <t>オコナ</t>
    </rPh>
    <rPh sb="13" eb="17">
      <t>イリョウキカン</t>
    </rPh>
    <rPh sb="19" eb="23">
      <t>ビョウショウキノウ</t>
    </rPh>
    <rPh sb="23" eb="24">
      <t>ナド</t>
    </rPh>
    <rPh sb="28" eb="30">
      <t>カイトウ</t>
    </rPh>
    <phoneticPr fontId="2"/>
  </si>
  <si>
    <t>　　※医療機関３の病院プランと内容に齟齬が生じないよう確認の上、入力してください。</t>
    <rPh sb="3" eb="5">
      <t>イリョウ</t>
    </rPh>
    <rPh sb="5" eb="7">
      <t>キカン</t>
    </rPh>
    <rPh sb="9" eb="11">
      <t>ビョウイン</t>
    </rPh>
    <rPh sb="15" eb="17">
      <t>ナイヨウ</t>
    </rPh>
    <rPh sb="18" eb="20">
      <t>ソゴ</t>
    </rPh>
    <rPh sb="21" eb="22">
      <t>ショウ</t>
    </rPh>
    <rPh sb="27" eb="29">
      <t>カクニン</t>
    </rPh>
    <rPh sb="30" eb="31">
      <t>ウエ</t>
    </rPh>
    <rPh sb="32" eb="34">
      <t>ニュウリョク</t>
    </rPh>
    <phoneticPr fontId="2"/>
  </si>
  <si>
    <t>（５）ー１ 再編統合後の医療機関の数及びその名称を回答してください。</t>
    <rPh sb="6" eb="8">
      <t>サイヘン</t>
    </rPh>
    <rPh sb="8" eb="10">
      <t>トウゴウ</t>
    </rPh>
    <rPh sb="10" eb="11">
      <t>ゴ</t>
    </rPh>
    <rPh sb="12" eb="16">
      <t>イリョウキカン</t>
    </rPh>
    <rPh sb="17" eb="18">
      <t>カズ</t>
    </rPh>
    <rPh sb="18" eb="19">
      <t>オヨ</t>
    </rPh>
    <rPh sb="22" eb="24">
      <t>メイショウ</t>
    </rPh>
    <rPh sb="25" eb="27">
      <t>カイトウ</t>
    </rPh>
    <phoneticPr fontId="2"/>
  </si>
  <si>
    <t>　　※再編統合後に名称変更する場合は、新名称を回答してください。また、自院を廃止をする場合は、「自院廃止予定」と回答してください。</t>
    <rPh sb="3" eb="5">
      <t>サイヘン</t>
    </rPh>
    <rPh sb="5" eb="7">
      <t>トウゴウ</t>
    </rPh>
    <rPh sb="7" eb="8">
      <t>ゴ</t>
    </rPh>
    <rPh sb="9" eb="13">
      <t>メイショウヘンコウ</t>
    </rPh>
    <rPh sb="15" eb="17">
      <t>バアイ</t>
    </rPh>
    <rPh sb="19" eb="20">
      <t>シン</t>
    </rPh>
    <rPh sb="20" eb="22">
      <t>メイショウ</t>
    </rPh>
    <rPh sb="23" eb="25">
      <t>カイトウ</t>
    </rPh>
    <rPh sb="35" eb="37">
      <t>ジイン</t>
    </rPh>
    <rPh sb="38" eb="40">
      <t>ハイシ</t>
    </rPh>
    <rPh sb="43" eb="45">
      <t>バアイ</t>
    </rPh>
    <rPh sb="48" eb="50">
      <t>ジイン</t>
    </rPh>
    <rPh sb="50" eb="52">
      <t>ハイシ</t>
    </rPh>
    <rPh sb="52" eb="54">
      <t>ヨテイ</t>
    </rPh>
    <rPh sb="56" eb="58">
      <t>カイトウ</t>
    </rPh>
    <phoneticPr fontId="2"/>
  </si>
  <si>
    <t>（５）ー２ 再編統合後の医療機関１の病床機能等について回答してください。</t>
    <rPh sb="6" eb="8">
      <t>サイヘン</t>
    </rPh>
    <rPh sb="8" eb="10">
      <t>トウゴウ</t>
    </rPh>
    <rPh sb="10" eb="11">
      <t>ゴ</t>
    </rPh>
    <rPh sb="12" eb="16">
      <t>イリョウキカン</t>
    </rPh>
    <rPh sb="18" eb="22">
      <t>ビョウショウキノウ</t>
    </rPh>
    <rPh sb="22" eb="23">
      <t>ナド</t>
    </rPh>
    <rPh sb="27" eb="29">
      <t>カイトウ</t>
    </rPh>
    <phoneticPr fontId="2"/>
  </si>
  <si>
    <t>（５）ー３ 再編統合後の医療機関２の病床機能等について回答してください。</t>
    <rPh sb="6" eb="8">
      <t>サイヘン</t>
    </rPh>
    <rPh sb="8" eb="10">
      <t>トウゴウ</t>
    </rPh>
    <rPh sb="10" eb="11">
      <t>ゴ</t>
    </rPh>
    <rPh sb="12" eb="16">
      <t>イリョウキカン</t>
    </rPh>
    <rPh sb="18" eb="22">
      <t>ビョウショウキノウ</t>
    </rPh>
    <rPh sb="22" eb="23">
      <t>ナド</t>
    </rPh>
    <rPh sb="27" eb="29">
      <t>カイトウ</t>
    </rPh>
    <phoneticPr fontId="2"/>
  </si>
  <si>
    <t>（５）ー４ 再編統合後の医療機関３の病床機能等について回答してください。</t>
    <rPh sb="6" eb="8">
      <t>サイヘン</t>
    </rPh>
    <rPh sb="8" eb="10">
      <t>トウゴウ</t>
    </rPh>
    <rPh sb="10" eb="11">
      <t>ゴ</t>
    </rPh>
    <rPh sb="12" eb="16">
      <t>イリョウキカン</t>
    </rPh>
    <rPh sb="18" eb="22">
      <t>ビョウショウキノウ</t>
    </rPh>
    <rPh sb="22" eb="23">
      <t>ナド</t>
    </rPh>
    <rPh sb="27" eb="29">
      <t>カイトウ</t>
    </rPh>
    <phoneticPr fontId="2"/>
  </si>
  <si>
    <t>＜参考＞再編統合の概要（様式６の回答内容から自動入力されます。参考に確認してください。）</t>
    <rPh sb="1" eb="3">
      <t>サンコウ</t>
    </rPh>
    <rPh sb="4" eb="6">
      <t>サイヘン</t>
    </rPh>
    <rPh sb="6" eb="8">
      <t>トウゴウ</t>
    </rPh>
    <rPh sb="9" eb="11">
      <t>ガイヨウ</t>
    </rPh>
    <rPh sb="12" eb="14">
      <t>ヨウシキ</t>
    </rPh>
    <rPh sb="16" eb="18">
      <t>カイトウ</t>
    </rPh>
    <rPh sb="18" eb="20">
      <t>ナイヨウ</t>
    </rPh>
    <rPh sb="22" eb="24">
      <t>ジドウ</t>
    </rPh>
    <rPh sb="24" eb="26">
      <t>ニュウリョク</t>
    </rPh>
    <rPh sb="31" eb="33">
      <t>サンコウ</t>
    </rPh>
    <rPh sb="34" eb="36">
      <t>カクニン</t>
    </rPh>
    <phoneticPr fontId="2"/>
  </si>
  <si>
    <t>＜参考＞再編統合による病床数の増減（様式６の回答内容から自動入力されます。参考に確認してください。）</t>
    <rPh sb="1" eb="3">
      <t>サンコウ</t>
    </rPh>
    <rPh sb="4" eb="6">
      <t>サイヘン</t>
    </rPh>
    <rPh sb="6" eb="8">
      <t>トウゴウ</t>
    </rPh>
    <rPh sb="11" eb="14">
      <t>ビョウショウスウ</t>
    </rPh>
    <rPh sb="15" eb="17">
      <t>ゾウゲン</t>
    </rPh>
    <rPh sb="18" eb="20">
      <t>ヨウシキ</t>
    </rPh>
    <rPh sb="22" eb="24">
      <t>カイトウ</t>
    </rPh>
    <rPh sb="24" eb="26">
      <t>ナイヨウ</t>
    </rPh>
    <rPh sb="28" eb="30">
      <t>ジドウ</t>
    </rPh>
    <rPh sb="30" eb="32">
      <t>ニュウリョク</t>
    </rPh>
    <rPh sb="37" eb="39">
      <t>サンコウ</t>
    </rPh>
    <rPh sb="40" eb="42">
      <t>カクニン</t>
    </rPh>
    <phoneticPr fontId="2"/>
  </si>
  <si>
    <t>＜参考＞「病棟毎の病床機能」「病院機能」確認シート</t>
    <rPh sb="1" eb="3">
      <t>サンコウ</t>
    </rPh>
    <rPh sb="5" eb="7">
      <t>ビョウトウ</t>
    </rPh>
    <rPh sb="7" eb="8">
      <t>マイ</t>
    </rPh>
    <rPh sb="9" eb="11">
      <t>ビョウショウ</t>
    </rPh>
    <rPh sb="11" eb="13">
      <t>キノウ</t>
    </rPh>
    <rPh sb="15" eb="17">
      <t>ビョウイン</t>
    </rPh>
    <rPh sb="17" eb="19">
      <t>キノウ</t>
    </rPh>
    <rPh sb="20" eb="22">
      <t>カクニン</t>
    </rPh>
    <phoneticPr fontId="2"/>
  </si>
  <si>
    <t>　※各項目における具体的な手術例は別紙１～３を参照してください。</t>
    <rPh sb="2" eb="3">
      <t>カク</t>
    </rPh>
    <rPh sb="3" eb="5">
      <t>コウモク</t>
    </rPh>
    <rPh sb="9" eb="12">
      <t>グタイテキ</t>
    </rPh>
    <rPh sb="13" eb="15">
      <t>シュジュツ</t>
    </rPh>
    <rPh sb="15" eb="16">
      <t>レイ</t>
    </rPh>
    <rPh sb="17" eb="19">
      <t>ベッシ</t>
    </rPh>
    <rPh sb="23" eb="25">
      <t>サンショウ</t>
    </rPh>
    <phoneticPr fontId="2"/>
  </si>
  <si>
    <t>介護施設等への転換</t>
    <rPh sb="0" eb="4">
      <t>カイゴシセツ</t>
    </rPh>
    <rPh sb="4" eb="5">
      <t>ナド</t>
    </rPh>
    <rPh sb="7" eb="9">
      <t>テンカン</t>
    </rPh>
    <phoneticPr fontId="2"/>
  </si>
  <si>
    <t>廃止予定</t>
    <rPh sb="0" eb="2">
      <t>ハイシ</t>
    </rPh>
    <rPh sb="2" eb="4">
      <t>ヨテイ</t>
    </rPh>
    <phoneticPr fontId="2"/>
  </si>
  <si>
    <t>上、回答してください。</t>
    <phoneticPr fontId="2"/>
  </si>
  <si>
    <t>　 再編統合の内容について、医療機関間で異なった内容とならないよう調整の上提出してください。</t>
    <rPh sb="2" eb="4">
      <t>サイヘン</t>
    </rPh>
    <rPh sb="4" eb="6">
      <t>トウゴウ</t>
    </rPh>
    <rPh sb="7" eb="9">
      <t>ナイヨウ</t>
    </rPh>
    <rPh sb="14" eb="16">
      <t>イリョウ</t>
    </rPh>
    <rPh sb="16" eb="18">
      <t>キカン</t>
    </rPh>
    <rPh sb="18" eb="19">
      <t>アイダ</t>
    </rPh>
    <rPh sb="20" eb="21">
      <t>コト</t>
    </rPh>
    <rPh sb="24" eb="26">
      <t>ナイヨウ</t>
    </rPh>
    <rPh sb="33" eb="35">
      <t>チョウセイ</t>
    </rPh>
    <rPh sb="36" eb="37">
      <t>ウエ</t>
    </rPh>
    <rPh sb="37" eb="39">
      <t>テイシュツ</t>
    </rPh>
    <phoneticPr fontId="2"/>
  </si>
  <si>
    <t>　　　・黄色セル：すべて回答してください。</t>
    <rPh sb="4" eb="6">
      <t>キイロ</t>
    </rPh>
    <rPh sb="12" eb="14">
      <t>カイトウ</t>
    </rPh>
    <phoneticPr fontId="2"/>
  </si>
  <si>
    <t>　　　・桃色セル：該当する場合のみ回答してください。</t>
    <rPh sb="4" eb="6">
      <t>モモイロ</t>
    </rPh>
    <rPh sb="9" eb="11">
      <t>ガイトウ</t>
    </rPh>
    <rPh sb="13" eb="15">
      <t>バアイ</t>
    </rPh>
    <rPh sb="17" eb="19">
      <t>カイトウ</t>
    </rPh>
    <phoneticPr fontId="2"/>
  </si>
  <si>
    <t>　　　・橙色セル：公立病院のみ回答してください。</t>
    <rPh sb="9" eb="11">
      <t>コウリツ</t>
    </rPh>
    <rPh sb="11" eb="13">
      <t>ビョウイン</t>
    </rPh>
    <rPh sb="15" eb="17">
      <t>カイトウ</t>
    </rPh>
    <phoneticPr fontId="2"/>
  </si>
  <si>
    <t>　　　　 提出前に必ず全ての黄色セルが埋まっているかを確認してください。</t>
    <phoneticPr fontId="2"/>
  </si>
  <si>
    <t>　２．一部のセルについてはプルダウンリストを設定しています。この場合はリストから選択して回答してください。</t>
    <rPh sb="3" eb="5">
      <t>イチブ</t>
    </rPh>
    <rPh sb="22" eb="24">
      <t>セッテイ</t>
    </rPh>
    <rPh sb="32" eb="34">
      <t>バアイ</t>
    </rPh>
    <rPh sb="40" eb="42">
      <t>センタク</t>
    </rPh>
    <rPh sb="44" eb="46">
      <t>カイトウ</t>
    </rPh>
    <phoneticPr fontId="2"/>
  </si>
  <si>
    <t>　　回答が必要となるすべての項目にご回答いただき、管轄の各保健所まで電子メールで送付してください。</t>
    <rPh sb="2" eb="4">
      <t>カイトウ</t>
    </rPh>
    <rPh sb="5" eb="7">
      <t>ヒツヨウ</t>
    </rPh>
    <rPh sb="14" eb="16">
      <t>コウモク</t>
    </rPh>
    <rPh sb="18" eb="20">
      <t>カイトウ</t>
    </rPh>
    <rPh sb="25" eb="27">
      <t>カンカツ</t>
    </rPh>
    <rPh sb="28" eb="32">
      <t>カクホケンショ</t>
    </rPh>
    <phoneticPr fontId="2"/>
  </si>
  <si>
    <r>
      <t xml:space="preserve">　　　　 動的に表示されます。 </t>
    </r>
    <r>
      <rPr>
        <b/>
        <u/>
        <sz val="18"/>
        <rFont val="HGPｺﾞｼｯｸM"/>
        <family val="3"/>
        <charset val="128"/>
      </rPr>
      <t>本内容を確認し、同内容を現状の「病床機能（選択式」に回答してください。</t>
    </r>
    <rPh sb="5" eb="6">
      <t>ウゴ</t>
    </rPh>
    <rPh sb="6" eb="7">
      <t>テキ</t>
    </rPh>
    <rPh sb="16" eb="17">
      <t>ホン</t>
    </rPh>
    <rPh sb="17" eb="19">
      <t>ナイヨウ</t>
    </rPh>
    <rPh sb="20" eb="22">
      <t>カクニン</t>
    </rPh>
    <rPh sb="24" eb="25">
      <t>ドウ</t>
    </rPh>
    <rPh sb="25" eb="27">
      <t>ナイヨウ</t>
    </rPh>
    <rPh sb="28" eb="30">
      <t>ゲンジョウ</t>
    </rPh>
    <rPh sb="37" eb="40">
      <t>センタクシキ</t>
    </rPh>
    <phoneticPr fontId="2"/>
  </si>
  <si>
    <t>　　★：現状の「病床機能（参考）」は、回答様式２、３、４及び本様式６で入力いただく入院基本料等や許可病床数等の内容により自</t>
    <rPh sb="28" eb="29">
      <t>オヨ</t>
    </rPh>
    <rPh sb="30" eb="31">
      <t>ホン</t>
    </rPh>
    <rPh sb="31" eb="33">
      <t>ヨウシキ</t>
    </rPh>
    <rPh sb="35" eb="37">
      <t>ニュウリョク</t>
    </rPh>
    <rPh sb="41" eb="46">
      <t>ニュウインキホンリョウ</t>
    </rPh>
    <rPh sb="46" eb="47">
      <t>ナド</t>
    </rPh>
    <rPh sb="48" eb="53">
      <t>キョカビョウショウスウ</t>
    </rPh>
    <rPh sb="53" eb="54">
      <t>ナド</t>
    </rPh>
    <rPh sb="55" eb="57">
      <t>ナイヨウ</t>
    </rPh>
    <rPh sb="60" eb="61">
      <t>ジ</t>
    </rPh>
    <phoneticPr fontId="2"/>
  </si>
  <si>
    <t>（３）脳卒中等の脳血管疾患</t>
    <rPh sb="3" eb="6">
      <t>ノウソッチュウ</t>
    </rPh>
    <rPh sb="6" eb="7">
      <t>ナド</t>
    </rPh>
    <rPh sb="8" eb="13">
      <t>ノウケッカンシッカン</t>
    </rPh>
    <phoneticPr fontId="2"/>
  </si>
  <si>
    <t>　（１）「2022（令和４）年７月１日時点の病床機能等」と「2025年に向け検討している病床機能等」を病棟毎に回答してください。</t>
    <rPh sb="10" eb="12">
      <t>レイワ</t>
    </rPh>
    <rPh sb="14" eb="15">
      <t>ネン</t>
    </rPh>
    <rPh sb="16" eb="17">
      <t>ガツ</t>
    </rPh>
    <rPh sb="18" eb="19">
      <t>ニチ</t>
    </rPh>
    <rPh sb="19" eb="21">
      <t>ジテン</t>
    </rPh>
    <rPh sb="22" eb="24">
      <t>ビョウショウ</t>
    </rPh>
    <rPh sb="24" eb="26">
      <t>キノウ</t>
    </rPh>
    <rPh sb="26" eb="27">
      <t>ナド</t>
    </rPh>
    <rPh sb="34" eb="35">
      <t>ネン</t>
    </rPh>
    <rPh sb="36" eb="37">
      <t>ム</t>
    </rPh>
    <rPh sb="38" eb="40">
      <t>ケントウ</t>
    </rPh>
    <rPh sb="44" eb="46">
      <t>ビョウショウ</t>
    </rPh>
    <rPh sb="46" eb="48">
      <t>キノウ</t>
    </rPh>
    <rPh sb="48" eb="49">
      <t>トウ</t>
    </rPh>
    <rPh sb="51" eb="54">
      <t>ビョウトウゴト</t>
    </rPh>
    <rPh sb="55" eb="57">
      <t>カイトウ</t>
    </rPh>
    <phoneticPr fontId="2"/>
  </si>
  <si>
    <t>　 　　　　※再編統合の内容について、医療機関間で異なった内容とならないよう調整の上提出してください。</t>
    <rPh sb="7" eb="9">
      <t>サイヘン</t>
    </rPh>
    <rPh sb="9" eb="11">
      <t>トウゴウ</t>
    </rPh>
    <rPh sb="12" eb="14">
      <t>ナイヨウ</t>
    </rPh>
    <rPh sb="19" eb="21">
      <t>イリョウ</t>
    </rPh>
    <rPh sb="21" eb="23">
      <t>キカン</t>
    </rPh>
    <rPh sb="23" eb="24">
      <t>アイダ</t>
    </rPh>
    <rPh sb="25" eb="26">
      <t>コト</t>
    </rPh>
    <rPh sb="29" eb="31">
      <t>ナイヨウ</t>
    </rPh>
    <rPh sb="38" eb="40">
      <t>チョウセイ</t>
    </rPh>
    <rPh sb="41" eb="42">
      <t>ウエ</t>
    </rPh>
    <rPh sb="42" eb="44">
      <t>テイシュツ</t>
    </rPh>
    <phoneticPr fontId="2"/>
  </si>
  <si>
    <t>●以下のＫコードの算定回数を合計してください。　　　　　　　　　　　　　　　　　　　　　　　　　　　　　　　　　　　　　　　　　　　　　　　　　　　　　　　　　　　　　K5141 肺悪性腫瘍手術（部分切除）
K51410 肺悪性腫瘍手術（壁側・臓側胸膜全切除、横隔膜心膜合併切除を伴うもの）
K5142 肺悪性腫瘍手術（区域切除）
K514-21 胸腔鏡下肺悪性腫瘍手術（部分切除）
K514-22 胸腔鏡下肺悪性腫瘍手術（区域切除）
K514-23 胸腔鏡下肺悪性腫瘍手術（肺葉切除又は１肺葉を超えるもの）
K514-24 胸腔鏡下肺悪性腫瘍手術（気管支形成と伴う肺切除）
K5143 肺悪性腫瘍手術（肺葉切除又は１肺葉を超えるもの）
K5144 肺悪性腫瘍手術（肺全摘）
K5145 肺悪性腫瘍手術（隣接臓器合併切除を伴う肺切除）
K5146 肺悪性腫瘍手術（気管支形成を伴う肺切除）
K5147 肺悪性腫瘍手術（気管分岐部切除を伴う肺切除） 
K5148 肺悪性腫瘍手術（気管分岐部再建を伴う肺切除）
K5149 肺悪性腫瘍手術（胸膜肺全摘）</t>
    <rPh sb="1" eb="3">
      <t>イカ</t>
    </rPh>
    <rPh sb="263" eb="266">
      <t>キョウクウキョウ</t>
    </rPh>
    <rPh sb="266" eb="267">
      <t>シタ</t>
    </rPh>
    <rPh sb="267" eb="268">
      <t>ハイ</t>
    </rPh>
    <rPh sb="268" eb="274">
      <t>アクセイシュヨウシュジュツ</t>
    </rPh>
    <rPh sb="275" eb="278">
      <t>キカンシ</t>
    </rPh>
    <rPh sb="278" eb="280">
      <t>ケイセイ</t>
    </rPh>
    <rPh sb="281" eb="282">
      <t>トモナ</t>
    </rPh>
    <rPh sb="283" eb="286">
      <t>ハイセツジョ</t>
    </rPh>
    <phoneticPr fontId="2"/>
  </si>
  <si>
    <t>●以下のＫコードの算定回数を合計してください。　　　　　　　　　　　　　　　　　　　　　　　　　　　　　　　　　　　　　　　　　　　　　　　　
K4761 乳腺悪性腫瘍手術（単純乳房切除術（乳腺全摘術））
K4762 乳腺悪性腫瘍手術（乳房部分切除術（腋窩部郭清を伴わない））
K4763 乳腺悪性腫瘍手術（乳房切除術（腋窩部郭清を伴わない））
K4764 乳腺悪性腫瘍手術（乳房部分切除術（腋窩部郭清を伴う（内視鏡下によるものを含む。）））
K4765 乳腺悪性腫瘍手術（乳房切除術（腋窩鎖骨下部郭清を伴う）・胸筋切除を併施しない））
K4766 乳腺悪性腫瘍手術（乳房切除術（腋窩鎖骨下部郭清を伴う）・胸筋切除を併施する））
K4767 乳腺悪性腫瘍手術（拡大乳房切除術（胸骨旁、鎖骨上、下窩など郭清を併施する））
K4768 乳腺悪性腫瘍手術（乳輪温存乳房切除術（腋窩部郭清を伴わない））
K4769 乳腺悪性腫瘍手術（乳輪温存乳房切除術（腋窩部郭清を伴う））</t>
    <rPh sb="1" eb="3">
      <t>イカ</t>
    </rPh>
    <rPh sb="9" eb="11">
      <t>サンテイ</t>
    </rPh>
    <rPh sb="11" eb="13">
      <t>カイスウ</t>
    </rPh>
    <rPh sb="14" eb="16">
      <t>ゴウケイ</t>
    </rPh>
    <rPh sb="205" eb="208">
      <t>ナイシキョウ</t>
    </rPh>
    <rPh sb="208" eb="209">
      <t>シタ</t>
    </rPh>
    <rPh sb="215" eb="216">
      <t>フク</t>
    </rPh>
    <rPh sb="245" eb="247">
      <t>サコツ</t>
    </rPh>
    <rPh sb="247" eb="248">
      <t>シタ</t>
    </rPh>
    <rPh sb="252" eb="253">
      <t>トモナ</t>
    </rPh>
    <rPh sb="338" eb="341">
      <t>キョウコツボウ</t>
    </rPh>
    <rPh sb="387" eb="388">
      <t>ブ</t>
    </rPh>
    <rPh sb="425" eb="426">
      <t>ブ</t>
    </rPh>
    <phoneticPr fontId="2"/>
  </si>
  <si>
    <r>
      <t xml:space="preserve">●以下のＫコードの算定回数を合計してください。
K5271 食道悪性腫瘍手術（単に切除のみ）（頸部食道）
K5272 食道悪性腫瘍手術（単に切除のみ）（胸部食道）
K5291 食道悪性腫瘍手術（消化管再建手術併施）（頸部、胸部、腹部の操作）
K5292 食道悪性腫瘍手術（消化管再建手術併施）（胸部、腹部の操作）
K5293 食道悪性腫瘍手術（消化管再建手術併施）（腹部の操作）
K529-21 胸腔鏡下食道悪性腫瘍手術（頸部、胸部、腹部の操作）
K529-22 胸腔鏡下食道悪性腫瘍手術（胸部、腹部の操作）
K529-3 縦隔鏡下食道悪性腫瘍手術
K6552 胃切除術（悪性腫瘍手術）
K655-22 腹腔鏡下胃切除術（悪性腫瘍手術）
K655-23 腹腔鏡下胃切除術（悪性腫瘍手術（内視鏡手術用支援機器を用いる））
K655-42 噴門側胃切除術（悪性腫瘍切除術）
K655-52 腹腔鏡下噴門側胃切除術（悪性腫瘍切除術）
K655-53 腹腔鏡下噴門側胃切除術（悪性腫瘍手術（内視鏡手術用支援機器を用いる））
K6572 胃全摘術（悪性腫瘍手術）
K6573 胃全摘術（悪性腫瘍手術（空腸嚢作製術を伴う））
K657-22 腹腔鏡下胃全摘術（悪性腫瘍手術）
K657-23 腹腔鏡下胃全摘術（悪性腫瘍手術（空腸嚢作製術を伴う））
K657-24 腹腔鏡下胃全摘術（悪性腫瘍手術（内視鏡手術用支援機器を用いる））
K6751 胆嚢悪性腫瘍手術（胆嚢に限局するもの（リンパ節郭清を含む））
K6752 胆嚢悪性腫瘍手術（肝切除（亜区域切除以上））
K6753 胆嚢悪性腫瘍手術（肝切除（葉以上）を伴う）
K6754 胆嚢悪性腫瘍手術（膵頭十二指腸切除を伴う）
K6755 胆嚢悪性腫瘍手術（膵頭十二指腸切除及び肝切除（葉以上）を伴う）
K675-2 腹腔鏡下胆嚢悪性腫瘍手術（胆嚢床切除を伴う）
K6771 胆管悪性腫瘍手術（膵頭十二指腸切除及び肝切除（葉以上）を伴う）
K6772 胆管悪性腫瘍手術（膵頭十二指腸切除及び血行再建を伴う）
K6773 胆管悪性腫瘍手術（肝外胆道切除術によるもの）
K6774 胆管悪性腫瘍手術（その他）
K677-21 肝門部胆管悪性腫瘍手術（血行再建あり）
K677-22 肝門部胆管悪性腫瘍手術（血行再建なし）
K6951イ 肝切除術（部分切除、単回の切除）
K6951ロ 肝切除術（部分切除、複数回の切除を要する）
K6952 肝切除術（亜区域切除）
K6953 肝切除術（外側区域切除）
K6954 肝切除術（１区域切除（外側区域切除を除く））
K6955 肝切除術（２区域切除）
K6956 肝切除術（３区域切除以上）
K6957 肝切除術（２区域切除以上で血行再建）
K695-21イ 腹腔鏡下肝切除術（部分切除、単回の切除）
K695-21ロ 腹腔鏡下肝切除術（部分切除、複数回の切除を要する）
K695-22 腹腔鏡下肝切除術（外側区域切除）
K695-23 腹腔鏡下肝切除術（亜区域切除）
K695-24 腹腔鏡下肝切除術（１区域切除（外側区域切除を除く））
K695-25 腹腔鏡下肝切除術（２区域切除）
K695-26 腹腔鏡下肝切除術（３区域切除以上）
K697-21 肝悪性腫瘍マイクロ波凝固法（一連として（腹腔鏡））
K697-22 肝悪性腫瘍マイクロ波凝固法（一連として（その他））
K697-31イ 肝悪性腫瘍ラジオ波焼灼療法（２ｃｍ以内）（腹腔鏡）
K697-31ロ 肝悪性腫瘍ラジオ波焼灼療法（２ｃｍ以内）（その他）
K697-32イ 肝悪性腫瘍ラジオ波焼灼療法（２ｃｍを超える）（腹腔鏡）
K697-32ロ 肝悪性腫瘍ラジオ波焼灼療法（２ｃｍを超える）（その他）
K7021イ 膵体尾部腫瘍切除術（膵尾部切除術）（脾同時切除）
K7021ロ 膵体尾部腫瘍切除術（膵尾部切除術）（脾温存）
K7022 膵体尾部腫瘍切除術（リンパ節・神経叢郭清等を伴う腫瘍切除術）
K7023 膵体尾部腫瘍切除術（周辺臓器の合併切除を伴う腫瘍切除術）
K7024 膵体尾部腫瘍切除術（血行再建を伴う腫瘍切除術）
K702-21 腹腔鏡下膵体尾部腫瘍切除術（脾同時切除）
K702-22 腹腔鏡下膵体尾部腫瘍切除術（脾温存）　　　　　　　　　　　　　　　　　　　　　　　　　　　　　　　　　　　　　　　　　　　　　　　
</t>
    </r>
    <r>
      <rPr>
        <sz val="10"/>
        <rFont val="HGPｺﾞｼｯｸM"/>
        <family val="3"/>
        <charset val="128"/>
      </rPr>
      <t>⇒＜別紙２＞に続く</t>
    </r>
    <rPh sb="1" eb="3">
      <t>イカ</t>
    </rPh>
    <rPh sb="9" eb="11">
      <t>サンテイ</t>
    </rPh>
    <rPh sb="11" eb="13">
      <t>カイスウ</t>
    </rPh>
    <rPh sb="14" eb="16">
      <t>ゴウケイ</t>
    </rPh>
    <rPh sb="343" eb="348">
      <t>ナイシキョウシュジュツ</t>
    </rPh>
    <rPh sb="348" eb="349">
      <t>ヨウ</t>
    </rPh>
    <rPh sb="349" eb="353">
      <t>シエンキキ</t>
    </rPh>
    <rPh sb="354" eb="355">
      <t>モチ</t>
    </rPh>
    <rPh sb="438" eb="440">
      <t>シュジュツ</t>
    </rPh>
    <rPh sb="441" eb="444">
      <t>ナイシキョウ</t>
    </rPh>
    <rPh sb="444" eb="447">
      <t>シュジュツヨウ</t>
    </rPh>
    <rPh sb="447" eb="451">
      <t>シエンキキ</t>
    </rPh>
    <rPh sb="452" eb="453">
      <t>モチ</t>
    </rPh>
    <rPh sb="495" eb="496">
      <t>ソラ</t>
    </rPh>
    <rPh sb="496" eb="497">
      <t>チョウ</t>
    </rPh>
    <rPh sb="497" eb="498">
      <t>ノウ</t>
    </rPh>
    <rPh sb="498" eb="500">
      <t>サクセイ</t>
    </rPh>
    <rPh sb="500" eb="501">
      <t>ジュツ</t>
    </rPh>
    <rPh sb="502" eb="503">
      <t>トモナ</t>
    </rPh>
    <rPh sb="776" eb="780">
      <t>フククウキョウカ</t>
    </rPh>
    <rPh sb="780" eb="782">
      <t>タンノウ</t>
    </rPh>
    <rPh sb="782" eb="788">
      <t>アクセイシュヨウシュジュツ</t>
    </rPh>
    <rPh sb="789" eb="791">
      <t>タンノウ</t>
    </rPh>
    <rPh sb="791" eb="792">
      <t>ユカ</t>
    </rPh>
    <rPh sb="792" eb="794">
      <t>セツジョ</t>
    </rPh>
    <rPh sb="795" eb="796">
      <t>トモナ</t>
    </rPh>
    <rPh sb="917" eb="918">
      <t>タ</t>
    </rPh>
    <rPh sb="1379" eb="1381">
      <t>イチレン</t>
    </rPh>
    <rPh sb="1413" eb="1415">
      <t>イチレン</t>
    </rPh>
    <rPh sb="1838" eb="1840">
      <t>ベッシ</t>
    </rPh>
    <rPh sb="1843" eb="1844">
      <t>ツヅ</t>
    </rPh>
    <phoneticPr fontId="2"/>
  </si>
  <si>
    <t>●以下のＫコードの算定回数を合計してください
K7031 膵頭部腫瘍切除術（膵頭十二指腸切除術）
K7032 膵頭部腫瘍切除術（リンパ節・神経叢郭清等を伴う腫瘍切除術または十二指腸温存膵頭切除術）
K7033 膵頭部腫瘍切除術（周辺臓器の合併切除を伴う腫瘍切除術）
K7034 膵頭部腫瘍切除術（血行再建を伴う腫瘍切除術）
K703-21 腹腔鏡下膵頭部腫瘍切除術（膵頭十二指腸切除術）
K703-22 腹腔鏡下膵頭部腫瘍切除術（リンパ節・神経叢郭清等を伴う腫瘍切除術）
K704 膵全摘術
K7161 小腸切除術（複雑なもの）
K716-21 腹腔鏡下小腸切除術（複雑なもの）
K7193 結腸切除術（全切除、亜全切除又は悪性腫瘍手術）
K719-3 腹腔鏡下結腸悪性腫瘍切除術
K7401 直腸切除・切断術（切除術）
K7402 直腸切除・切断術（低位前方切除術）
K7403 直腸切除・切断術（超低位前方切除術）
K7404 直腸切除・切断術（経肛門吻合を伴う切除術）
K7405 直腸切除・切断術（切断術）
K740-21 腹腔鏡下直腸切除・切断術（切除術）
K740-22 腹腔鏡下直腸切除・切断術（低位前方切除術）
K740-23 腹腔鏡下直腸切除・切断術（超低位前方切除術）
K740-24 腹腔鏡下直腸切除・切断術（経肛門吻合を伴う切除術）
K740-25 腹腔鏡下直腸切除・切断術（切断術）</t>
    <rPh sb="535" eb="536">
      <t>チョウ</t>
    </rPh>
    <rPh sb="536" eb="538">
      <t>テイイ</t>
    </rPh>
    <rPh sb="538" eb="540">
      <t>ゼンポウ</t>
    </rPh>
    <rPh sb="540" eb="543">
      <t>セツジョジュツ</t>
    </rPh>
    <rPh sb="566" eb="567">
      <t>ケイ</t>
    </rPh>
    <rPh sb="567" eb="569">
      <t>コウモン</t>
    </rPh>
    <rPh sb="569" eb="571">
      <t>フンゴウ</t>
    </rPh>
    <rPh sb="572" eb="573">
      <t>トモナ</t>
    </rPh>
    <rPh sb="574" eb="577">
      <t>セツジョジュツ</t>
    </rPh>
    <rPh sb="600" eb="603">
      <t>セツダンジュツ</t>
    </rPh>
    <phoneticPr fontId="2"/>
  </si>
  <si>
    <t>●以下のＫコードの算定回数を合計してください。
K773 腎（尿管）悪性腫瘍手術
K773-2 腹腔鏡下腎（尿管）悪性腫瘍手術
K773-3 腹腔鏡下小切開腎（尿管）悪性腫瘍手術
K773-51 腹腔鏡下腎悪性腫瘍手術（内視鏡手術用支援機器を用いる（原発病巣７センチメートル以下））
K773-52 腹腔鏡下腎悪性腫瘍手術（内視鏡手術用支援機器を用いる（その他のもの））
K773-6 腹腔鏡下腎尿管悪性腫瘍手術（内視鏡手術用支援機器を用いる）
K8031 膀胱悪性腫瘍手術（切除）
K8032 膀胱悪性腫瘍手術（全摘（尿路変更を行わない））
K8033 膀胱悪性腫瘍手術（全摘（尿管Ｓ状結腸吻合利用で尿路変更を行う））
K8034 膀胱悪性腫瘍手術（全摘（回腸又は結腸導管利用で尿路変更を行う））
K8035 膀胱悪性腫瘍手術（全摘（代用膀胱利用で尿路変更を行う））
K8036イ 膀胱悪性腫瘍手術（経尿道的手術）（電解質溶液利用）
K8036ロ 膀胱悪性腫瘍手術（経尿道的手術）（その他）
K803-21 腹腔鏡下膀胱悪性腫瘍手術（全摘（尿路変更を行わない））
K803-22 腹腔鏡下膀胱悪性腫瘍手術（全摘（回腸又は結腸導管利用で尿路変更を行う））
K803-23 腹腔鏡下膀胱悪性腫瘍手術（全摘（代用膀胱利用で尿路変更を行う））
K803-31 腹腔鏡下小切開膀胱悪性腫瘍手術（全摘（尿路変更を行わない））
K803-32 腹腔鏡下小切開膀胱悪性腫瘍手術（全摘（回腸又は結腸導管利用で尿路変更を行う））
K803-33 腹腔鏡下小切開膀胱悪性腫瘍手術（全摘（代用膀胱利用で尿路変更を行う））
K8271 陰茎悪性腫瘍手術（陰茎切除）
K8272 陰茎悪性腫瘍手術（陰茎全摘）
K833 精巣悪性腫瘍手術
K843 前立腺悪性腫瘍手術
K843-2 腹腔鏡下前立腺悪性腫瘍手術
K843-3 腹腔鏡下小切開前立腺悪性腫瘍手術
K843-4 腹腔鏡下前立腺悪性腫瘍手術（内視鏡手術用支援機器を用いる）
K8501 女子外性器悪性腫瘍手術（切除）
K8502 女子外性器悪性腫瘍手術（皮膚移植（筋皮弁使用））
K857 膣壁悪性腫瘍手術
K879 子宮悪性腫瘍手術
K879-2 腹腔鏡下子宮悪性腫瘍手術
K889 子宮附属器悪性腫瘍手術（両側）　　　　　　　　　　　　　　　　　　　　　　　　　　　　　　　　　　　　　　　　　　　　　　　　　　　　　　　　　　　　　</t>
    <rPh sb="125" eb="127">
      <t>ゲンパツ</t>
    </rPh>
    <rPh sb="127" eb="129">
      <t>ビョウソウ</t>
    </rPh>
    <rPh sb="137" eb="139">
      <t>イカ</t>
    </rPh>
    <rPh sb="179" eb="180">
      <t>タ</t>
    </rPh>
    <rPh sb="198" eb="200">
      <t>ニョウカン</t>
    </rPh>
    <rPh sb="706" eb="708">
      <t>インケイ</t>
    </rPh>
    <rPh sb="708" eb="712">
      <t>アクセイシュヨウ</t>
    </rPh>
    <rPh sb="712" eb="714">
      <t>シュジュツ</t>
    </rPh>
    <rPh sb="715" eb="719">
      <t>インケイセツジョ</t>
    </rPh>
    <rPh sb="738" eb="740">
      <t>ゼンテキ</t>
    </rPh>
    <rPh sb="747" eb="749">
      <t>セイソウ</t>
    </rPh>
    <rPh sb="749" eb="751">
      <t>アクセイ</t>
    </rPh>
    <rPh sb="751" eb="755">
      <t>シュヨウシュジュツ</t>
    </rPh>
    <rPh sb="859" eb="861">
      <t>ジョシ</t>
    </rPh>
    <rPh sb="861" eb="862">
      <t>ガイ</t>
    </rPh>
    <rPh sb="862" eb="864">
      <t>セイキ</t>
    </rPh>
    <rPh sb="864" eb="866">
      <t>アクセイ</t>
    </rPh>
    <rPh sb="866" eb="870">
      <t>シュヨウシュジュツ</t>
    </rPh>
    <rPh sb="871" eb="873">
      <t>セツジョ</t>
    </rPh>
    <rPh sb="881" eb="883">
      <t>ジョシ</t>
    </rPh>
    <rPh sb="883" eb="884">
      <t>ガイ</t>
    </rPh>
    <rPh sb="884" eb="886">
      <t>セイキ</t>
    </rPh>
    <rPh sb="886" eb="892">
      <t>アクセイシュヨウシュジュツ</t>
    </rPh>
    <rPh sb="893" eb="897">
      <t>ヒフイショク</t>
    </rPh>
    <rPh sb="898" eb="901">
      <t>キンヒベン</t>
    </rPh>
    <rPh sb="901" eb="903">
      <t>シヨウ</t>
    </rPh>
    <rPh sb="911" eb="913">
      <t>チツヘキ</t>
    </rPh>
    <rPh sb="913" eb="919">
      <t>アクセイシュヨウシュジュツ</t>
    </rPh>
    <phoneticPr fontId="2"/>
  </si>
  <si>
    <t>●脳血管内手術のうち、以下のKコードの算定回数を合計してください。　　　　　　　　　　　　　　　　　　　　　　　　　　　　　　　　　　　　　　　　　　　　　　　　　　　　　　　　　　　　　　K178-2 経皮的脳血管形成術　　　　　　　　　　　　　　　　　　　　　　　　　　　　　　　　　　　　　　　　　　　　　　　　　　　　　　　　　　　　　K178-31 経皮的選択的脳血栓・塞栓溶解術（頭蓋内脳血管）　　　　　　　　　　　　　　　　　　　　　　　　　　　　　　　　　　　　　　　　　　　　　　　　　　　　　　　　　
K178-32 経皮的選択的脳血栓・塞栓溶解術（頸部脳血管（内頸動脈、椎骨動脈））
K178-4 経皮的脳血栓回収術　　　　　　　　　　　　　　　　　　　　　　　　　　　　　　　　　　　　　　　　　　　　　　　　　　　　　　　　　　　　　　　　　　　　　　　　　　　K178-5 経皮的脳血管ステント留置術</t>
    <rPh sb="11" eb="13">
      <t>イカ</t>
    </rPh>
    <rPh sb="196" eb="199">
      <t>ズガイナイ</t>
    </rPh>
    <rPh sb="199" eb="202">
      <t>ノウケッカン</t>
    </rPh>
    <rPh sb="285" eb="287">
      <t>ケイブ</t>
    </rPh>
    <rPh sb="287" eb="290">
      <t>ノウケッカン</t>
    </rPh>
    <rPh sb="291" eb="292">
      <t>ナイ</t>
    </rPh>
    <rPh sb="292" eb="295">
      <t>ケイドウミャク</t>
    </rPh>
    <rPh sb="296" eb="300">
      <t>ツイコツドウミャク</t>
    </rPh>
    <phoneticPr fontId="2"/>
  </si>
  <si>
    <t xml:space="preserve"> （１）2025年に向けて検討している診療機能について、該当する項目に「○」を入力してください。</t>
    <rPh sb="8" eb="9">
      <t>ネン</t>
    </rPh>
    <rPh sb="10" eb="11">
      <t>ム</t>
    </rPh>
    <rPh sb="13" eb="15">
      <t>ケントウ</t>
    </rPh>
    <rPh sb="19" eb="21">
      <t>シンリョウ</t>
    </rPh>
    <rPh sb="21" eb="23">
      <t>キノウ</t>
    </rPh>
    <rPh sb="28" eb="30">
      <t>ガイトウ</t>
    </rPh>
    <rPh sb="32" eb="34">
      <t>コウモク</t>
    </rPh>
    <rPh sb="39" eb="41">
      <t>ニュウリョク</t>
    </rPh>
    <phoneticPr fontId="2"/>
  </si>
  <si>
    <t>合計（自動計算）</t>
    <rPh sb="0" eb="2">
      <t>ゴウケイ</t>
    </rPh>
    <rPh sb="3" eb="5">
      <t>ジドウ</t>
    </rPh>
    <rPh sb="5" eb="7">
      <t>ケイサン</t>
    </rPh>
    <phoneticPr fontId="2"/>
  </si>
  <si>
    <t>合計（自動計算）</t>
    <rPh sb="0" eb="2">
      <t>ゴウケイ</t>
    </rPh>
    <rPh sb="1" eb="2">
      <t>トウゴウ</t>
    </rPh>
    <rPh sb="3" eb="5">
      <t>ジドウ</t>
    </rPh>
    <rPh sb="5" eb="7">
      <t>ケイサン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</si>
</sst>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General&quot;床&quot;"/>
    <numFmt numFmtId="177" formatCode="0&quot;床&quot;"/>
    <numFmt numFmtId="178" formatCode="0.0_ "/>
    <numFmt numFmtId="179" formatCode="0.0_);[Red]\(0.0\)"/>
    <numFmt numFmtId="180" formatCode="0_);[Red]\(0\)"/>
    <numFmt numFmtId="181" formatCode="0_ "/>
    <numFmt numFmtId="182" formatCode="General&quot; 床&quot;"/>
    <numFmt numFmtId="183" formatCode="#,##0_ "/>
    <numFmt numFmtId="184" formatCode="#,##0.0_ "/>
    <numFmt numFmtId="185" formatCode="#,##0_);[Red]\(#,##0\)"/>
    <numFmt numFmtId="186" formatCode="0.00_ "/>
    <numFmt numFmtId="187" formatCode="0.0%"/>
  </numFmts>
  <fonts count="7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HGPｺﾞｼｯｸM"/>
      <family val="3"/>
      <charset val="128"/>
    </font>
    <font>
      <b/>
      <sz val="14"/>
      <color theme="1"/>
      <name val="HGPｺﾞｼｯｸM"/>
      <family val="3"/>
      <charset val="128"/>
    </font>
    <font>
      <sz val="10"/>
      <color theme="1"/>
      <name val="HGPｺﾞｼｯｸM"/>
      <family val="3"/>
      <charset val="128"/>
    </font>
    <font>
      <sz val="11"/>
      <color theme="1"/>
      <name val="游ゴシック"/>
      <family val="3"/>
      <charset val="128"/>
      <scheme val="minor"/>
    </font>
    <font>
      <sz val="9"/>
      <color theme="1"/>
      <name val="游ゴシック"/>
      <family val="3"/>
      <charset val="128"/>
      <scheme val="minor"/>
    </font>
    <font>
      <sz val="9"/>
      <color theme="1"/>
      <name val="ＭＳ Ｐゴシック"/>
      <family val="3"/>
      <charset val="128"/>
    </font>
    <font>
      <sz val="8"/>
      <color theme="1"/>
      <name val="HGPｺﾞｼｯｸM"/>
      <family val="3"/>
      <charset val="128"/>
    </font>
    <font>
      <sz val="11"/>
      <color rgb="FFFF0000"/>
      <name val="HGPｺﾞｼｯｸM"/>
      <family val="3"/>
      <charset val="128"/>
    </font>
    <font>
      <sz val="11"/>
      <color theme="1"/>
      <name val="HGSｺﾞｼｯｸM"/>
      <family val="3"/>
      <charset val="128"/>
    </font>
    <font>
      <sz val="11"/>
      <color rgb="FFFF0000"/>
      <name val="HGSｺﾞｼｯｸM"/>
      <family val="3"/>
      <charset val="128"/>
    </font>
    <font>
      <sz val="9"/>
      <color theme="1"/>
      <name val="HGPｺﾞｼｯｸM"/>
      <family val="3"/>
      <charset val="128"/>
    </font>
    <font>
      <b/>
      <sz val="11"/>
      <color theme="1"/>
      <name val="HGPｺﾞｼｯｸM"/>
      <family val="3"/>
      <charset val="128"/>
    </font>
    <font>
      <sz val="12"/>
      <color theme="1"/>
      <name val="HGPｺﾞｼｯｸM"/>
      <family val="3"/>
      <charset val="128"/>
    </font>
    <font>
      <b/>
      <sz val="18"/>
      <color theme="1"/>
      <name val="HGPｺﾞｼｯｸM"/>
      <family val="3"/>
      <charset val="128"/>
    </font>
    <font>
      <sz val="11"/>
      <name val="HGPｺﾞｼｯｸM"/>
      <family val="3"/>
      <charset val="128"/>
    </font>
    <font>
      <b/>
      <u/>
      <sz val="11"/>
      <color theme="1"/>
      <name val="HGPｺﾞｼｯｸM"/>
      <family val="3"/>
      <charset val="128"/>
    </font>
    <font>
      <sz val="14"/>
      <color theme="1"/>
      <name val="HGPｺﾞｼｯｸM"/>
      <family val="3"/>
      <charset val="128"/>
    </font>
    <font>
      <b/>
      <sz val="11"/>
      <color theme="1"/>
      <name val="Meiryo UI"/>
      <family val="3"/>
      <charset val="128"/>
    </font>
    <font>
      <sz val="11"/>
      <color theme="1"/>
      <name val="Meiryo UI"/>
      <family val="3"/>
      <charset val="128"/>
    </font>
    <font>
      <sz val="10"/>
      <color theme="1"/>
      <name val="HGSｺﾞｼｯｸM"/>
      <family val="3"/>
      <charset val="128"/>
    </font>
    <font>
      <sz val="9"/>
      <color theme="1"/>
      <name val="HGSｺﾞｼｯｸM"/>
      <family val="3"/>
      <charset val="128"/>
    </font>
    <font>
      <u/>
      <sz val="11"/>
      <color theme="1"/>
      <name val="HGPｺﾞｼｯｸM"/>
      <family val="3"/>
      <charset val="128"/>
    </font>
    <font>
      <sz val="12"/>
      <color theme="1"/>
      <name val="HGSｺﾞｼｯｸM"/>
      <family val="3"/>
      <charset val="128"/>
    </font>
    <font>
      <sz val="36"/>
      <color theme="1"/>
      <name val="HGPｺﾞｼｯｸM"/>
      <family val="3"/>
      <charset val="128"/>
    </font>
    <font>
      <b/>
      <sz val="12"/>
      <color theme="1"/>
      <name val="HGPｺﾞｼｯｸM"/>
      <family val="3"/>
      <charset val="128"/>
    </font>
    <font>
      <b/>
      <u/>
      <sz val="12"/>
      <color rgb="FFFF0000"/>
      <name val="HGPｺﾞｼｯｸM"/>
      <family val="3"/>
      <charset val="128"/>
    </font>
    <font>
      <sz val="14"/>
      <color rgb="FFFF0000"/>
      <name val="HGPｺﾞｼｯｸM"/>
      <family val="3"/>
      <charset val="128"/>
    </font>
    <font>
      <sz val="14"/>
      <color rgb="FFFF0000"/>
      <name val="游ゴシック"/>
      <family val="2"/>
      <charset val="128"/>
      <scheme val="minor"/>
    </font>
    <font>
      <b/>
      <sz val="16"/>
      <color theme="1"/>
      <name val="HGPｺﾞｼｯｸM"/>
      <family val="3"/>
      <charset val="128"/>
    </font>
    <font>
      <sz val="16"/>
      <color theme="1"/>
      <name val="HGPｺﾞｼｯｸM"/>
      <family val="3"/>
      <charset val="128"/>
    </font>
    <font>
      <u/>
      <sz val="16"/>
      <color rgb="FFFF0000"/>
      <name val="HGPｺﾞｼｯｸM"/>
      <family val="3"/>
      <charset val="128"/>
    </font>
    <font>
      <b/>
      <u/>
      <sz val="16"/>
      <color rgb="FFFF0000"/>
      <name val="HGPｺﾞｼｯｸM"/>
      <family val="3"/>
      <charset val="128"/>
    </font>
    <font>
      <sz val="16"/>
      <color rgb="FFFF0000"/>
      <name val="HGPｺﾞｼｯｸM"/>
      <family val="3"/>
      <charset val="128"/>
    </font>
    <font>
      <sz val="16"/>
      <name val="HGPｺﾞｼｯｸM"/>
      <family val="3"/>
      <charset val="128"/>
    </font>
    <font>
      <u/>
      <sz val="16"/>
      <name val="HGPｺﾞｼｯｸM"/>
      <family val="3"/>
      <charset val="128"/>
    </font>
    <font>
      <b/>
      <sz val="22"/>
      <color theme="1"/>
      <name val="Meiryo UI"/>
      <family val="3"/>
      <charset val="128"/>
    </font>
    <font>
      <sz val="16"/>
      <color theme="0"/>
      <name val="HGPｺﾞｼｯｸM"/>
      <family val="3"/>
      <charset val="128"/>
    </font>
    <font>
      <b/>
      <u/>
      <sz val="16"/>
      <color theme="1"/>
      <name val="HGPｺﾞｼｯｸM"/>
      <family val="3"/>
      <charset val="128"/>
    </font>
    <font>
      <b/>
      <sz val="16"/>
      <color rgb="FFFF0000"/>
      <name val="HGPｺﾞｼｯｸM"/>
      <family val="3"/>
      <charset val="128"/>
    </font>
    <font>
      <sz val="15"/>
      <color theme="1"/>
      <name val="HGPｺﾞｼｯｸM"/>
      <family val="3"/>
      <charset val="128"/>
    </font>
    <font>
      <b/>
      <sz val="15"/>
      <color theme="1"/>
      <name val="HGPｺﾞｼｯｸM"/>
      <family val="3"/>
      <charset val="128"/>
    </font>
    <font>
      <strike/>
      <sz val="16"/>
      <color rgb="FFFF0000"/>
      <name val="HGPｺﾞｼｯｸM"/>
      <family val="3"/>
      <charset val="128"/>
    </font>
    <font>
      <b/>
      <u/>
      <sz val="12"/>
      <color theme="1"/>
      <name val="HGPｺﾞｼｯｸM"/>
      <family val="3"/>
      <charset val="128"/>
    </font>
    <font>
      <sz val="20"/>
      <color theme="1"/>
      <name val="HGPｺﾞｼｯｸM"/>
      <family val="3"/>
      <charset val="128"/>
    </font>
    <font>
      <sz val="14"/>
      <color theme="1"/>
      <name val="HGSｺﾞｼｯｸM"/>
      <family val="3"/>
      <charset val="128"/>
    </font>
    <font>
      <sz val="18"/>
      <name val="HGPｺﾞｼｯｸM"/>
      <family val="3"/>
      <charset val="128"/>
    </font>
    <font>
      <sz val="18"/>
      <color theme="1"/>
      <name val="HGPｺﾞｼｯｸM"/>
      <family val="3"/>
      <charset val="128"/>
    </font>
    <font>
      <b/>
      <u/>
      <sz val="18"/>
      <color theme="1"/>
      <name val="HGPｺﾞｼｯｸM"/>
      <family val="3"/>
      <charset val="128"/>
    </font>
    <font>
      <sz val="11"/>
      <color theme="0"/>
      <name val="HGSｺﾞｼｯｸM"/>
      <family val="3"/>
      <charset val="128"/>
    </font>
    <font>
      <b/>
      <sz val="10"/>
      <color theme="1"/>
      <name val="HGPｺﾞｼｯｸM"/>
      <family val="3"/>
      <charset val="128"/>
    </font>
    <font>
      <b/>
      <u/>
      <sz val="10"/>
      <color theme="1"/>
      <name val="HGPｺﾞｼｯｸM"/>
      <family val="3"/>
      <charset val="128"/>
    </font>
    <font>
      <u/>
      <sz val="10"/>
      <color theme="1"/>
      <name val="HGPｺﾞｼｯｸM"/>
      <family val="3"/>
      <charset val="128"/>
    </font>
    <font>
      <sz val="16"/>
      <color theme="1"/>
      <name val="HGSｺﾞｼｯｸM"/>
      <family val="3"/>
      <charset val="128"/>
    </font>
    <font>
      <sz val="15"/>
      <color theme="1"/>
      <name val="HGSｺﾞｼｯｸM"/>
      <family val="3"/>
      <charset val="128"/>
    </font>
    <font>
      <sz val="8"/>
      <color theme="1"/>
      <name val="HGSｺﾞｼｯｸM"/>
      <family val="3"/>
      <charset val="128"/>
    </font>
    <font>
      <sz val="15"/>
      <color theme="0"/>
      <name val="HGSｺﾞｼｯｸM"/>
      <family val="3"/>
      <charset val="128"/>
    </font>
    <font>
      <sz val="14"/>
      <color theme="0"/>
      <name val="HGSｺﾞｼｯｸM"/>
      <family val="3"/>
      <charset val="128"/>
    </font>
    <font>
      <sz val="8"/>
      <color theme="1"/>
      <name val="游ゴシック"/>
      <family val="2"/>
      <charset val="128"/>
      <scheme val="minor"/>
    </font>
    <font>
      <sz val="8"/>
      <color theme="1"/>
      <name val="游ゴシック"/>
      <family val="3"/>
      <charset val="128"/>
      <scheme val="minor"/>
    </font>
    <font>
      <b/>
      <sz val="20"/>
      <color theme="1"/>
      <name val="游ゴシック"/>
      <family val="3"/>
      <charset val="128"/>
      <scheme val="minor"/>
    </font>
    <font>
      <b/>
      <sz val="11"/>
      <color theme="1"/>
      <name val="游ゴシック"/>
      <family val="3"/>
      <charset val="128"/>
      <scheme val="minor"/>
    </font>
    <font>
      <b/>
      <u/>
      <sz val="18"/>
      <name val="HGPｺﾞｼｯｸM"/>
      <family val="3"/>
      <charset val="128"/>
    </font>
    <font>
      <u/>
      <sz val="18"/>
      <name val="HGPｺﾞｼｯｸM"/>
      <family val="3"/>
      <charset val="128"/>
    </font>
    <font>
      <sz val="12"/>
      <name val="HGPｺﾞｼｯｸM"/>
      <family val="3"/>
      <charset val="128"/>
    </font>
    <font>
      <sz val="8"/>
      <name val="HGPｺﾞｼｯｸM"/>
      <family val="3"/>
      <charset val="128"/>
    </font>
    <font>
      <sz val="10"/>
      <name val="HGPｺﾞｼｯｸM"/>
      <family val="3"/>
      <charset val="128"/>
    </font>
    <font>
      <sz val="9"/>
      <name val="HGPｺﾞｼｯｸM"/>
      <family val="3"/>
      <charset val="128"/>
    </font>
  </fonts>
  <fills count="18">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rgb="FFFFFF00"/>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rgb="FFFFC000"/>
        <bgColor indexed="64"/>
      </patternFill>
    </fill>
    <fill>
      <patternFill patternType="solid">
        <fgColor theme="2"/>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theme="8" tint="0.79998168889431442"/>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bottom/>
      <diagonal/>
    </border>
    <border>
      <left/>
      <right style="thin">
        <color auto="1"/>
      </right>
      <top/>
      <bottom/>
      <diagonal/>
    </border>
    <border>
      <left/>
      <right/>
      <top/>
      <bottom style="thin">
        <color indexed="64"/>
      </bottom>
      <diagonal/>
    </border>
    <border>
      <left/>
      <right/>
      <top style="thin">
        <color indexed="64"/>
      </top>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s>
  <cellStyleXfs count="3">
    <xf numFmtId="0" fontId="0" fillId="0" borderId="0">
      <alignment vertical="center"/>
    </xf>
    <xf numFmtId="0" fontId="6" fillId="0" borderId="0">
      <alignment vertical="center"/>
    </xf>
    <xf numFmtId="0" fontId="6" fillId="0" borderId="0">
      <alignment vertical="center"/>
    </xf>
  </cellStyleXfs>
  <cellXfs count="728">
    <xf numFmtId="0" fontId="0" fillId="0" borderId="0" xfId="0">
      <alignment vertical="center"/>
    </xf>
    <xf numFmtId="0" fontId="3" fillId="0" borderId="0" xfId="0" applyFont="1">
      <alignment vertical="center"/>
    </xf>
    <xf numFmtId="0" fontId="6" fillId="0" borderId="0" xfId="1" applyProtection="1">
      <alignment vertical="center"/>
    </xf>
    <xf numFmtId="0" fontId="6" fillId="0" borderId="0" xfId="1">
      <alignment vertical="center"/>
    </xf>
    <xf numFmtId="0" fontId="7" fillId="2" borderId="0" xfId="2" applyFont="1" applyFill="1" applyBorder="1" applyAlignment="1" applyProtection="1">
      <alignment horizontal="left" vertical="center"/>
    </xf>
    <xf numFmtId="0" fontId="8" fillId="0" borderId="0" xfId="1" applyFont="1" applyProtection="1">
      <alignment vertical="center"/>
    </xf>
    <xf numFmtId="0" fontId="11" fillId="0" borderId="0" xfId="0" applyFont="1">
      <alignment vertical="center"/>
    </xf>
    <xf numFmtId="0" fontId="11" fillId="2" borderId="0" xfId="0" applyFont="1" applyFill="1">
      <alignment vertical="center"/>
    </xf>
    <xf numFmtId="0" fontId="11" fillId="0" borderId="0" xfId="0" applyFont="1" applyAlignment="1">
      <alignment horizontal="center" vertical="center"/>
    </xf>
    <xf numFmtId="0" fontId="11" fillId="2" borderId="0" xfId="0" applyFont="1" applyFill="1" applyAlignment="1">
      <alignment horizontal="center" vertical="center"/>
    </xf>
    <xf numFmtId="0" fontId="11" fillId="2" borderId="0" xfId="0" applyFont="1" applyFill="1" applyBorder="1">
      <alignment vertical="center"/>
    </xf>
    <xf numFmtId="0" fontId="4" fillId="2" borderId="0" xfId="0" applyFont="1" applyFill="1" applyAlignment="1">
      <alignment horizontal="left" vertical="center"/>
    </xf>
    <xf numFmtId="0" fontId="3" fillId="2" borderId="0" xfId="0" applyFont="1" applyFill="1" applyAlignment="1">
      <alignment horizontal="left" vertical="center"/>
    </xf>
    <xf numFmtId="0" fontId="11" fillId="2" borderId="0" xfId="0" applyFont="1" applyFill="1" applyAlignment="1">
      <alignment horizontal="left" vertical="center"/>
    </xf>
    <xf numFmtId="0" fontId="10" fillId="2" borderId="0" xfId="0" applyFont="1" applyFill="1" applyAlignment="1">
      <alignment horizontal="left" vertical="center"/>
    </xf>
    <xf numFmtId="0" fontId="12" fillId="2" borderId="0" xfId="0" applyFont="1" applyFill="1" applyAlignment="1">
      <alignment horizontal="left" vertical="center"/>
    </xf>
    <xf numFmtId="0" fontId="12" fillId="2" borderId="0" xfId="0" applyFont="1" applyFill="1" applyAlignment="1">
      <alignment horizontal="center" vertical="center"/>
    </xf>
    <xf numFmtId="0" fontId="11" fillId="2" borderId="0" xfId="0" applyFont="1" applyFill="1" applyBorder="1" applyAlignment="1">
      <alignment horizontal="center" vertical="center"/>
    </xf>
    <xf numFmtId="0" fontId="11" fillId="2" borderId="0" xfId="0" applyFont="1" applyFill="1" applyBorder="1" applyAlignment="1">
      <alignment horizontal="center" vertical="center" wrapText="1"/>
    </xf>
    <xf numFmtId="0" fontId="11" fillId="2" borderId="0" xfId="0" applyFont="1" applyFill="1" applyBorder="1" applyAlignment="1">
      <alignment vertical="center"/>
    </xf>
    <xf numFmtId="0" fontId="3" fillId="2" borderId="0" xfId="0" applyFont="1" applyFill="1">
      <alignment vertical="center"/>
    </xf>
    <xf numFmtId="0" fontId="20" fillId="0" borderId="0" xfId="0" applyFont="1">
      <alignment vertical="center"/>
    </xf>
    <xf numFmtId="0" fontId="21" fillId="0" borderId="0" xfId="0" applyFont="1">
      <alignment vertical="center"/>
    </xf>
    <xf numFmtId="0" fontId="0" fillId="6" borderId="1" xfId="0" applyFill="1" applyBorder="1" applyAlignment="1">
      <alignment horizontal="center" vertical="center" wrapText="1"/>
    </xf>
    <xf numFmtId="0" fontId="0" fillId="6" borderId="6" xfId="0" applyFill="1" applyBorder="1" applyAlignment="1">
      <alignment horizontal="center" vertical="center" wrapText="1"/>
    </xf>
    <xf numFmtId="0" fontId="21" fillId="6" borderId="31" xfId="0" applyFont="1" applyFill="1" applyBorder="1" applyAlignment="1">
      <alignment horizontal="center" vertical="center"/>
    </xf>
    <xf numFmtId="0" fontId="21" fillId="6" borderId="22" xfId="0" applyFont="1" applyFill="1" applyBorder="1" applyAlignment="1">
      <alignment horizontal="center" vertical="center"/>
    </xf>
    <xf numFmtId="0" fontId="0" fillId="0" borderId="0" xfId="0" applyAlignment="1">
      <alignment horizontal="center" vertical="center" shrinkToFit="1"/>
    </xf>
    <xf numFmtId="0" fontId="0" fillId="0" borderId="1" xfId="0" applyFill="1" applyBorder="1" applyAlignment="1">
      <alignment horizontal="center" vertical="center" shrinkToFit="1"/>
    </xf>
    <xf numFmtId="0" fontId="21" fillId="0" borderId="43" xfId="0" applyFont="1" applyFill="1" applyBorder="1" applyAlignment="1">
      <alignment horizontal="center" vertical="center" shrinkToFit="1"/>
    </xf>
    <xf numFmtId="0" fontId="21" fillId="0" borderId="1" xfId="0" applyFont="1" applyFill="1" applyBorder="1" applyAlignment="1">
      <alignment horizontal="center" vertical="center" shrinkToFit="1"/>
    </xf>
    <xf numFmtId="0" fontId="21" fillId="0" borderId="1" xfId="0" applyFont="1" applyFill="1" applyBorder="1" applyAlignment="1">
      <alignment vertical="center" shrinkToFit="1"/>
    </xf>
    <xf numFmtId="0" fontId="0" fillId="0" borderId="0" xfId="0" applyAlignment="1">
      <alignment vertical="center" shrinkToFit="1"/>
    </xf>
    <xf numFmtId="0" fontId="21" fillId="0" borderId="35" xfId="0" applyFont="1" applyFill="1" applyBorder="1" applyAlignment="1">
      <alignment horizontal="center" vertical="center" shrinkToFit="1"/>
    </xf>
    <xf numFmtId="0" fontId="21" fillId="0" borderId="28" xfId="0" applyFont="1" applyFill="1" applyBorder="1" applyAlignment="1">
      <alignment horizontal="center" vertical="center" shrinkToFit="1"/>
    </xf>
    <xf numFmtId="0" fontId="21" fillId="0" borderId="28" xfId="0" applyFont="1" applyFill="1" applyBorder="1" applyAlignment="1">
      <alignment vertical="center" shrinkToFit="1"/>
    </xf>
    <xf numFmtId="0" fontId="21" fillId="6" borderId="1" xfId="0" applyFont="1" applyFill="1" applyBorder="1" applyAlignment="1">
      <alignment horizontal="center" vertical="center"/>
    </xf>
    <xf numFmtId="0" fontId="0" fillId="0" borderId="1" xfId="0" applyBorder="1">
      <alignment vertical="center"/>
    </xf>
    <xf numFmtId="0" fontId="0" fillId="0" borderId="1" xfId="0" applyBorder="1" applyAlignment="1">
      <alignment vertical="center" shrinkToFit="1"/>
    </xf>
    <xf numFmtId="0" fontId="21" fillId="6" borderId="50" xfId="0" applyFont="1" applyFill="1" applyBorder="1" applyAlignment="1">
      <alignment horizontal="center" vertical="center"/>
    </xf>
    <xf numFmtId="0" fontId="21" fillId="6" borderId="51" xfId="0" applyFont="1" applyFill="1" applyBorder="1" applyAlignment="1">
      <alignment horizontal="center" vertical="center"/>
    </xf>
    <xf numFmtId="0" fontId="0" fillId="0" borderId="51" xfId="0" applyBorder="1">
      <alignment vertical="center"/>
    </xf>
    <xf numFmtId="0" fontId="0" fillId="0" borderId="51" xfId="0" applyBorder="1" applyAlignment="1">
      <alignment vertical="center" shrinkToFit="1"/>
    </xf>
    <xf numFmtId="0" fontId="0" fillId="0" borderId="52" xfId="0" applyBorder="1" applyAlignment="1">
      <alignment vertical="center" shrinkToFit="1"/>
    </xf>
    <xf numFmtId="0" fontId="21" fillId="6" borderId="31" xfId="0" applyFont="1" applyFill="1" applyBorder="1" applyAlignment="1">
      <alignment horizontal="center" vertical="center" shrinkToFit="1"/>
    </xf>
    <xf numFmtId="0" fontId="21" fillId="6" borderId="22" xfId="0" applyFont="1" applyFill="1" applyBorder="1" applyAlignment="1">
      <alignment horizontal="center" vertical="center" shrinkToFit="1"/>
    </xf>
    <xf numFmtId="0" fontId="21" fillId="6" borderId="24" xfId="0" applyFont="1" applyFill="1" applyBorder="1" applyAlignment="1">
      <alignment horizontal="center" vertical="center" shrinkToFit="1"/>
    </xf>
    <xf numFmtId="0" fontId="21" fillId="6" borderId="43" xfId="0" applyFont="1" applyFill="1" applyBorder="1" applyAlignment="1">
      <alignment horizontal="center" vertical="center"/>
    </xf>
    <xf numFmtId="0" fontId="21" fillId="6" borderId="25" xfId="0" applyFont="1" applyFill="1" applyBorder="1" applyAlignment="1">
      <alignment horizontal="center" vertical="center"/>
    </xf>
    <xf numFmtId="0" fontId="0" fillId="0" borderId="43" xfId="0" applyBorder="1" applyAlignment="1">
      <alignment vertical="center" shrinkToFit="1"/>
    </xf>
    <xf numFmtId="0" fontId="0" fillId="0" borderId="25" xfId="0" applyBorder="1" applyAlignment="1">
      <alignment vertical="center" shrinkToFit="1"/>
    </xf>
    <xf numFmtId="0" fontId="0" fillId="0" borderId="43" xfId="0" applyBorder="1">
      <alignment vertical="center"/>
    </xf>
    <xf numFmtId="0" fontId="0" fillId="0" borderId="25" xfId="0" applyBorder="1">
      <alignment vertical="center"/>
    </xf>
    <xf numFmtId="0" fontId="0" fillId="0" borderId="35" xfId="0" applyBorder="1">
      <alignment vertical="center"/>
    </xf>
    <xf numFmtId="0" fontId="0" fillId="0" borderId="28" xfId="0" applyBorder="1">
      <alignment vertical="center"/>
    </xf>
    <xf numFmtId="0" fontId="0" fillId="0" borderId="28" xfId="0" applyBorder="1" applyAlignment="1">
      <alignment vertical="center" shrinkToFit="1"/>
    </xf>
    <xf numFmtId="0" fontId="0" fillId="0" borderId="38" xfId="0" applyBorder="1">
      <alignment vertical="center"/>
    </xf>
    <xf numFmtId="0" fontId="0" fillId="0" borderId="0" xfId="0" applyFill="1" applyBorder="1">
      <alignment vertical="center"/>
    </xf>
    <xf numFmtId="0" fontId="21" fillId="0" borderId="59" xfId="0" applyFont="1" applyFill="1" applyBorder="1" applyAlignment="1">
      <alignment horizontal="center" vertical="center"/>
    </xf>
    <xf numFmtId="0" fontId="0" fillId="0" borderId="59" xfId="0" applyFill="1" applyBorder="1">
      <alignment vertical="center"/>
    </xf>
    <xf numFmtId="0" fontId="0" fillId="0" borderId="59" xfId="0" applyFill="1" applyBorder="1" applyAlignment="1">
      <alignment vertical="center" shrinkToFit="1"/>
    </xf>
    <xf numFmtId="0" fontId="0" fillId="8" borderId="1" xfId="0" applyFill="1" applyBorder="1">
      <alignment vertical="center"/>
    </xf>
    <xf numFmtId="0" fontId="0" fillId="8" borderId="43" xfId="0" applyFill="1" applyBorder="1">
      <alignment vertical="center"/>
    </xf>
    <xf numFmtId="0" fontId="0" fillId="8" borderId="25" xfId="0" applyFill="1" applyBorder="1">
      <alignment vertical="center"/>
    </xf>
    <xf numFmtId="0" fontId="0" fillId="0" borderId="35" xfId="0" applyBorder="1" applyAlignment="1">
      <alignment vertical="center" shrinkToFit="1"/>
    </xf>
    <xf numFmtId="0" fontId="0" fillId="0" borderId="38" xfId="0" applyBorder="1" applyAlignment="1">
      <alignment vertical="center" shrinkToFit="1"/>
    </xf>
    <xf numFmtId="0" fontId="0" fillId="0" borderId="0" xfId="0" applyBorder="1" applyAlignment="1">
      <alignment vertical="center" shrinkToFit="1"/>
    </xf>
    <xf numFmtId="0" fontId="0" fillId="0" borderId="0" xfId="0" applyBorder="1">
      <alignment vertical="center"/>
    </xf>
    <xf numFmtId="0" fontId="21" fillId="0" borderId="0" xfId="0" applyFont="1" applyFill="1" applyBorder="1" applyAlignment="1">
      <alignment horizontal="center" vertical="center" shrinkToFit="1"/>
    </xf>
    <xf numFmtId="0" fontId="21" fillId="0" borderId="0" xfId="0" applyFont="1" applyFill="1" applyBorder="1" applyAlignment="1">
      <alignment horizontal="center" vertical="center"/>
    </xf>
    <xf numFmtId="0" fontId="11" fillId="2" borderId="0" xfId="0" applyFont="1" applyFill="1" applyBorder="1" applyAlignment="1">
      <alignment horizontal="right" vertical="center"/>
    </xf>
    <xf numFmtId="178" fontId="11" fillId="2" borderId="0" xfId="0" applyNumberFormat="1" applyFont="1" applyFill="1" applyBorder="1" applyAlignment="1">
      <alignment horizontal="right" vertical="center"/>
    </xf>
    <xf numFmtId="0" fontId="3" fillId="4" borderId="51" xfId="0" applyFont="1" applyFill="1" applyBorder="1" applyAlignment="1">
      <alignment horizontal="center" vertical="center" wrapText="1"/>
    </xf>
    <xf numFmtId="0" fontId="3" fillId="4" borderId="52" xfId="0" applyFont="1" applyFill="1" applyBorder="1" applyAlignment="1">
      <alignment horizontal="center" vertical="center" wrapText="1"/>
    </xf>
    <xf numFmtId="0" fontId="11" fillId="4" borderId="31" xfId="0" applyFont="1" applyFill="1" applyBorder="1" applyAlignment="1">
      <alignment horizontal="center" vertical="center"/>
    </xf>
    <xf numFmtId="0" fontId="11" fillId="7" borderId="64" xfId="0" applyFont="1" applyFill="1" applyBorder="1" applyAlignment="1">
      <alignment horizontal="center" vertical="center" wrapText="1"/>
    </xf>
    <xf numFmtId="0" fontId="11" fillId="7" borderId="64" xfId="0" applyFont="1" applyFill="1" applyBorder="1" applyAlignment="1">
      <alignment horizontal="center" vertical="center"/>
    </xf>
    <xf numFmtId="0" fontId="11" fillId="7" borderId="24" xfId="0" applyFont="1" applyFill="1" applyBorder="1" applyAlignment="1">
      <alignment horizontal="center" vertical="center" wrapText="1"/>
    </xf>
    <xf numFmtId="0" fontId="3" fillId="7" borderId="51" xfId="0" applyFont="1" applyFill="1" applyBorder="1" applyAlignment="1">
      <alignment horizontal="center" vertical="center" wrapText="1"/>
    </xf>
    <xf numFmtId="0" fontId="5" fillId="7" borderId="51" xfId="0" applyFont="1" applyFill="1" applyBorder="1" applyAlignment="1">
      <alignment horizontal="center" vertical="center" wrapText="1"/>
    </xf>
    <xf numFmtId="0" fontId="11" fillId="7" borderId="35" xfId="0" applyFont="1" applyFill="1" applyBorder="1" applyAlignment="1">
      <alignment horizontal="center" vertical="center" wrapText="1"/>
    </xf>
    <xf numFmtId="0" fontId="13" fillId="7" borderId="51" xfId="0" applyFont="1" applyFill="1" applyBorder="1" applyAlignment="1">
      <alignment horizontal="center" vertical="center" wrapText="1"/>
    </xf>
    <xf numFmtId="0" fontId="3" fillId="7" borderId="35" xfId="0" applyFont="1" applyFill="1" applyBorder="1" applyAlignment="1">
      <alignment horizontal="center" vertical="center" wrapText="1"/>
    </xf>
    <xf numFmtId="0" fontId="17" fillId="7" borderId="52" xfId="0" applyFont="1" applyFill="1" applyBorder="1" applyAlignment="1">
      <alignment horizontal="center" vertical="center" wrapText="1"/>
    </xf>
    <xf numFmtId="0" fontId="11" fillId="0" borderId="0" xfId="0" applyFont="1" applyFill="1">
      <alignment vertical="center"/>
    </xf>
    <xf numFmtId="0" fontId="3" fillId="0" borderId="0" xfId="0" applyFont="1" applyFill="1" applyBorder="1" applyAlignment="1">
      <alignment horizontal="center" vertical="center"/>
    </xf>
    <xf numFmtId="0" fontId="25" fillId="0" borderId="0" xfId="0" applyFont="1" applyFill="1" applyBorder="1" applyAlignment="1">
      <alignment horizontal="center" vertical="center"/>
    </xf>
    <xf numFmtId="0" fontId="11" fillId="0" borderId="0" xfId="0" applyFont="1" applyFill="1" applyAlignment="1">
      <alignment horizontal="center" vertical="center"/>
    </xf>
    <xf numFmtId="0" fontId="3" fillId="2" borderId="3" xfId="0" applyFont="1" applyFill="1" applyBorder="1" applyAlignment="1">
      <alignment horizontal="left" vertical="center"/>
    </xf>
    <xf numFmtId="0" fontId="11" fillId="2" borderId="19" xfId="0" applyFont="1" applyFill="1" applyBorder="1" applyAlignment="1">
      <alignment horizontal="center" vertical="center"/>
    </xf>
    <xf numFmtId="0" fontId="11" fillId="0" borderId="9" xfId="0" applyFont="1" applyBorder="1">
      <alignment vertical="center"/>
    </xf>
    <xf numFmtId="0" fontId="11" fillId="0" borderId="17" xfId="0" applyFont="1" applyBorder="1">
      <alignment vertical="center"/>
    </xf>
    <xf numFmtId="0" fontId="11" fillId="2" borderId="4" xfId="0" applyFont="1" applyFill="1" applyBorder="1" applyAlignment="1">
      <alignment vertical="center"/>
    </xf>
    <xf numFmtId="0" fontId="11" fillId="2" borderId="18" xfId="0" applyFont="1" applyFill="1" applyBorder="1" applyAlignment="1">
      <alignment vertical="center"/>
    </xf>
    <xf numFmtId="0" fontId="11" fillId="2" borderId="18" xfId="0" applyFont="1" applyFill="1" applyBorder="1" applyAlignment="1">
      <alignment horizontal="center" vertical="center"/>
    </xf>
    <xf numFmtId="178" fontId="11" fillId="2" borderId="18" xfId="0" applyNumberFormat="1" applyFont="1" applyFill="1" applyBorder="1" applyAlignment="1">
      <alignment horizontal="right" vertical="center"/>
    </xf>
    <xf numFmtId="0" fontId="11" fillId="0" borderId="13" xfId="0" applyFont="1" applyBorder="1">
      <alignment vertical="center"/>
    </xf>
    <xf numFmtId="0" fontId="0" fillId="2" borderId="0" xfId="0" applyFill="1">
      <alignment vertical="center"/>
    </xf>
    <xf numFmtId="0" fontId="26" fillId="2" borderId="0" xfId="0" applyFont="1" applyFill="1" applyAlignment="1">
      <alignment horizontal="center" vertical="center"/>
    </xf>
    <xf numFmtId="0" fontId="15" fillId="2" borderId="0" xfId="0" applyFont="1" applyFill="1">
      <alignment vertical="center"/>
    </xf>
    <xf numFmtId="0" fontId="27" fillId="2" borderId="0" xfId="0" applyFont="1" applyFill="1">
      <alignment vertical="center"/>
    </xf>
    <xf numFmtId="0" fontId="15" fillId="0" borderId="0" xfId="0" applyFont="1">
      <alignment vertical="center"/>
    </xf>
    <xf numFmtId="0" fontId="3" fillId="7" borderId="11" xfId="0" applyFont="1" applyFill="1" applyBorder="1" applyAlignment="1">
      <alignment horizontal="center" vertical="center" wrapText="1"/>
    </xf>
    <xf numFmtId="0" fontId="3" fillId="7" borderId="14" xfId="0" applyFont="1" applyFill="1" applyBorder="1" applyAlignment="1">
      <alignment horizontal="center" vertical="center" wrapText="1"/>
    </xf>
    <xf numFmtId="0" fontId="3" fillId="7" borderId="7" xfId="0" applyFont="1" applyFill="1" applyBorder="1" applyAlignment="1">
      <alignment horizontal="center" vertical="center" wrapText="1"/>
    </xf>
    <xf numFmtId="0" fontId="3" fillId="7" borderId="12" xfId="0" applyFont="1" applyFill="1" applyBorder="1" applyAlignment="1">
      <alignment horizontal="center" vertical="center" wrapText="1"/>
    </xf>
    <xf numFmtId="0" fontId="11" fillId="8" borderId="14" xfId="0" applyFont="1" applyFill="1" applyBorder="1" applyAlignment="1">
      <alignment horizontal="right" vertical="center"/>
    </xf>
    <xf numFmtId="0" fontId="15" fillId="0" borderId="0" xfId="0" applyFont="1" applyFill="1">
      <alignment vertical="center"/>
    </xf>
    <xf numFmtId="0" fontId="32" fillId="10" borderId="42" xfId="0" applyFont="1" applyFill="1" applyBorder="1" applyAlignment="1" applyProtection="1">
      <alignment horizontal="center" vertical="center"/>
      <protection locked="0"/>
    </xf>
    <xf numFmtId="0" fontId="32" fillId="10" borderId="34" xfId="0" applyFont="1" applyFill="1" applyBorder="1" applyAlignment="1" applyProtection="1">
      <alignment horizontal="center" vertical="center"/>
      <protection locked="0"/>
    </xf>
    <xf numFmtId="0" fontId="32" fillId="10" borderId="41" xfId="0" applyFont="1" applyFill="1" applyBorder="1" applyAlignment="1" applyProtection="1">
      <alignment horizontal="center" vertical="center"/>
      <protection locked="0"/>
    </xf>
    <xf numFmtId="0" fontId="32" fillId="10" borderId="46" xfId="0" applyFont="1" applyFill="1" applyBorder="1" applyAlignment="1" applyProtection="1">
      <alignment horizontal="center" vertical="center"/>
      <protection locked="0"/>
    </xf>
    <xf numFmtId="0" fontId="32" fillId="10" borderId="44" xfId="0" applyFont="1" applyFill="1" applyBorder="1" applyAlignment="1" applyProtection="1">
      <alignment horizontal="center" vertical="center"/>
      <protection locked="0"/>
    </xf>
    <xf numFmtId="0" fontId="32" fillId="10" borderId="45" xfId="0" applyFont="1" applyFill="1" applyBorder="1" applyAlignment="1" applyProtection="1">
      <alignment horizontal="center" vertical="center"/>
      <protection locked="0"/>
    </xf>
    <xf numFmtId="0" fontId="32" fillId="10" borderId="49" xfId="0" applyFont="1" applyFill="1" applyBorder="1" applyAlignment="1" applyProtection="1">
      <alignment horizontal="center" vertical="center"/>
      <protection locked="0"/>
    </xf>
    <xf numFmtId="0" fontId="32" fillId="10" borderId="47" xfId="0" applyFont="1" applyFill="1" applyBorder="1" applyAlignment="1" applyProtection="1">
      <alignment horizontal="center" vertical="center"/>
      <protection locked="0"/>
    </xf>
    <xf numFmtId="0" fontId="32" fillId="10" borderId="48" xfId="0" applyFont="1" applyFill="1" applyBorder="1" applyAlignment="1" applyProtection="1">
      <alignment horizontal="center" vertical="center"/>
      <protection locked="0"/>
    </xf>
    <xf numFmtId="0" fontId="32" fillId="10" borderId="53" xfId="0" applyFont="1" applyFill="1" applyBorder="1" applyAlignment="1" applyProtection="1">
      <alignment horizontal="center" vertical="center"/>
      <protection locked="0"/>
    </xf>
    <xf numFmtId="0" fontId="32" fillId="10" borderId="14" xfId="0" applyFont="1" applyFill="1" applyBorder="1" applyAlignment="1" applyProtection="1">
      <alignment horizontal="center" vertical="center"/>
      <protection locked="0"/>
    </xf>
    <xf numFmtId="0" fontId="32" fillId="11" borderId="7" xfId="0" applyNumberFormat="1" applyFont="1" applyFill="1" applyBorder="1" applyAlignment="1" applyProtection="1">
      <alignment vertical="center"/>
      <protection locked="0"/>
    </xf>
    <xf numFmtId="0" fontId="32" fillId="11" borderId="7" xfId="0" applyFont="1" applyFill="1" applyBorder="1" applyAlignment="1" applyProtection="1">
      <alignment vertical="center"/>
      <protection locked="0"/>
    </xf>
    <xf numFmtId="0" fontId="32" fillId="5" borderId="14" xfId="0" applyFont="1" applyFill="1" applyBorder="1" applyAlignment="1" applyProtection="1">
      <alignment horizontal="center" vertical="center"/>
      <protection locked="0"/>
    </xf>
    <xf numFmtId="0" fontId="28" fillId="2" borderId="0" xfId="0" applyFont="1" applyFill="1">
      <alignment vertical="center"/>
    </xf>
    <xf numFmtId="0" fontId="18" fillId="2" borderId="0" xfId="0" applyFont="1" applyFill="1" applyAlignment="1">
      <alignment horizontal="left" vertical="center"/>
    </xf>
    <xf numFmtId="0" fontId="3" fillId="4" borderId="12" xfId="0" applyFont="1" applyFill="1" applyBorder="1" applyAlignment="1">
      <alignment horizontal="center" vertical="center" wrapText="1"/>
    </xf>
    <xf numFmtId="0" fontId="32" fillId="5" borderId="1" xfId="0" applyFont="1" applyFill="1" applyBorder="1" applyAlignment="1" applyProtection="1">
      <alignment horizontal="center" vertical="center"/>
      <protection locked="0"/>
    </xf>
    <xf numFmtId="0" fontId="32" fillId="10" borderId="1" xfId="0" applyFont="1" applyFill="1" applyBorder="1" applyAlignment="1" applyProtection="1">
      <alignment horizontal="center" vertical="center"/>
      <protection locked="0"/>
    </xf>
    <xf numFmtId="0" fontId="32" fillId="10" borderId="28" xfId="0" applyFont="1" applyFill="1" applyBorder="1" applyAlignment="1" applyProtection="1">
      <alignment horizontal="center" vertical="center"/>
      <protection locked="0"/>
    </xf>
    <xf numFmtId="0" fontId="32" fillId="5" borderId="43" xfId="0" applyFont="1" applyFill="1" applyBorder="1" applyAlignment="1" applyProtection="1">
      <alignment vertical="center" shrinkToFit="1"/>
      <protection locked="0"/>
    </xf>
    <xf numFmtId="0" fontId="32" fillId="5" borderId="1" xfId="0" applyFont="1" applyFill="1" applyBorder="1" applyAlignment="1" applyProtection="1">
      <alignment vertical="center" shrinkToFit="1"/>
      <protection locked="0"/>
    </xf>
    <xf numFmtId="0" fontId="32" fillId="10" borderId="43" xfId="0" applyFont="1" applyFill="1" applyBorder="1" applyAlignment="1" applyProtection="1">
      <alignment vertical="center" shrinkToFit="1"/>
      <protection locked="0"/>
    </xf>
    <xf numFmtId="0" fontId="32" fillId="10" borderId="1" xfId="0" applyFont="1" applyFill="1" applyBorder="1" applyAlignment="1" applyProtection="1">
      <alignment vertical="center" shrinkToFit="1"/>
      <protection locked="0"/>
    </xf>
    <xf numFmtId="0" fontId="32" fillId="10" borderId="35" xfId="0" applyFont="1" applyFill="1" applyBorder="1" applyAlignment="1" applyProtection="1">
      <alignment vertical="center" shrinkToFit="1"/>
      <protection locked="0"/>
    </xf>
    <xf numFmtId="0" fontId="32" fillId="10" borderId="28" xfId="0" applyFont="1" applyFill="1" applyBorder="1" applyAlignment="1" applyProtection="1">
      <alignment vertical="center" shrinkToFit="1"/>
      <protection locked="0"/>
    </xf>
    <xf numFmtId="0" fontId="32" fillId="10" borderId="65" xfId="0" applyFont="1" applyFill="1" applyBorder="1" applyAlignment="1" applyProtection="1">
      <alignment vertical="center" shrinkToFit="1"/>
      <protection locked="0"/>
    </xf>
    <xf numFmtId="0" fontId="32" fillId="10" borderId="10" xfId="0" applyFont="1" applyFill="1" applyBorder="1" applyAlignment="1" applyProtection="1">
      <alignment horizontal="center" vertical="center"/>
      <protection locked="0"/>
    </xf>
    <xf numFmtId="0" fontId="32" fillId="10" borderId="10" xfId="0" applyFont="1" applyFill="1" applyBorder="1" applyAlignment="1" applyProtection="1">
      <alignment vertical="center" shrinkToFit="1"/>
      <protection locked="0"/>
    </xf>
    <xf numFmtId="0" fontId="45" fillId="2" borderId="0" xfId="0" applyFont="1" applyFill="1">
      <alignment vertical="center"/>
    </xf>
    <xf numFmtId="0" fontId="47" fillId="0" borderId="0" xfId="0" applyFont="1" applyBorder="1" applyAlignment="1">
      <alignment vertical="center" wrapText="1"/>
    </xf>
    <xf numFmtId="0" fontId="47" fillId="0" borderId="0" xfId="0" applyFont="1">
      <alignment vertical="center"/>
    </xf>
    <xf numFmtId="0" fontId="47" fillId="0" borderId="0" xfId="0" applyFont="1" applyAlignment="1">
      <alignment horizontal="center" vertical="center"/>
    </xf>
    <xf numFmtId="0" fontId="47" fillId="0" borderId="0" xfId="0" applyFont="1" applyAlignment="1">
      <alignment vertical="top" wrapText="1"/>
    </xf>
    <xf numFmtId="0" fontId="47" fillId="3" borderId="1" xfId="0" applyFont="1" applyFill="1" applyBorder="1" applyAlignment="1">
      <alignment horizontal="center" vertical="center" wrapText="1"/>
    </xf>
    <xf numFmtId="0" fontId="51" fillId="0" borderId="0" xfId="0" applyFont="1">
      <alignment vertical="center"/>
    </xf>
    <xf numFmtId="0" fontId="22" fillId="2" borderId="0" xfId="0" applyFont="1" applyFill="1">
      <alignment vertical="center"/>
    </xf>
    <xf numFmtId="0" fontId="22" fillId="2" borderId="0" xfId="0" applyFont="1" applyFill="1" applyBorder="1" applyAlignment="1">
      <alignment vertical="center"/>
    </xf>
    <xf numFmtId="0" fontId="22" fillId="2" borderId="0" xfId="0" applyFont="1" applyFill="1" applyBorder="1" applyAlignment="1">
      <alignment horizontal="center" vertical="center"/>
    </xf>
    <xf numFmtId="0" fontId="22" fillId="2" borderId="0" xfId="0" applyFont="1" applyFill="1" applyBorder="1" applyAlignment="1">
      <alignment horizontal="right" vertical="center"/>
    </xf>
    <xf numFmtId="0" fontId="22" fillId="2" borderId="0" xfId="0" applyFont="1" applyFill="1" applyAlignment="1">
      <alignment horizontal="center" vertical="center"/>
    </xf>
    <xf numFmtId="0" fontId="22" fillId="0" borderId="0" xfId="0" applyFont="1">
      <alignment vertical="center"/>
    </xf>
    <xf numFmtId="0" fontId="5" fillId="2" borderId="0" xfId="0" applyFont="1" applyFill="1" applyAlignment="1">
      <alignment horizontal="left" vertical="center"/>
    </xf>
    <xf numFmtId="0" fontId="22" fillId="7" borderId="28" xfId="0" applyFont="1" applyFill="1" applyBorder="1" applyAlignment="1">
      <alignment horizontal="center" vertical="center" wrapText="1"/>
    </xf>
    <xf numFmtId="0" fontId="22" fillId="7" borderId="38" xfId="0" applyFont="1" applyFill="1" applyBorder="1" applyAlignment="1">
      <alignment horizontal="center" vertical="center" wrapText="1"/>
    </xf>
    <xf numFmtId="185" fontId="22" fillId="8" borderId="27" xfId="0" applyNumberFormat="1" applyFont="1" applyFill="1" applyBorder="1" applyAlignment="1">
      <alignment vertical="center"/>
    </xf>
    <xf numFmtId="185" fontId="22" fillId="8" borderId="57" xfId="0" applyNumberFormat="1" applyFont="1" applyFill="1" applyBorder="1" applyAlignment="1">
      <alignment vertical="center"/>
    </xf>
    <xf numFmtId="185" fontId="22" fillId="8" borderId="69" xfId="0" applyNumberFormat="1" applyFont="1" applyFill="1" applyBorder="1" applyAlignment="1">
      <alignment vertical="center"/>
    </xf>
    <xf numFmtId="0" fontId="23" fillId="7" borderId="22" xfId="0" applyFont="1" applyFill="1" applyBorder="1" applyAlignment="1">
      <alignment horizontal="center" vertical="center" wrapText="1"/>
    </xf>
    <xf numFmtId="0" fontId="23" fillId="7" borderId="24" xfId="0" applyFont="1" applyFill="1" applyBorder="1" applyAlignment="1">
      <alignment horizontal="center" vertical="center" wrapText="1"/>
    </xf>
    <xf numFmtId="0" fontId="14" fillId="2" borderId="0" xfId="0" applyFont="1" applyFill="1" applyAlignment="1">
      <alignment horizontal="left" vertical="center"/>
    </xf>
    <xf numFmtId="0" fontId="5" fillId="4" borderId="12" xfId="0" applyFont="1" applyFill="1" applyBorder="1" applyAlignment="1">
      <alignment horizontal="center" vertical="center" wrapText="1"/>
    </xf>
    <xf numFmtId="0" fontId="5" fillId="4" borderId="7" xfId="0" applyFont="1" applyFill="1" applyBorder="1" applyAlignment="1">
      <alignment horizontal="center" vertical="center" wrapText="1"/>
    </xf>
    <xf numFmtId="184" fontId="22" fillId="8" borderId="62" xfId="0" applyNumberFormat="1" applyFont="1" applyFill="1" applyBorder="1" applyAlignment="1">
      <alignment horizontal="right" vertical="center"/>
    </xf>
    <xf numFmtId="184" fontId="22" fillId="8" borderId="45" xfId="0" applyNumberFormat="1" applyFont="1" applyFill="1" applyBorder="1" applyAlignment="1">
      <alignment horizontal="right" vertical="center"/>
    </xf>
    <xf numFmtId="184" fontId="22" fillId="8" borderId="48" xfId="0" applyNumberFormat="1" applyFont="1" applyFill="1" applyBorder="1" applyAlignment="1">
      <alignment horizontal="right" vertical="center"/>
    </xf>
    <xf numFmtId="0" fontId="16" fillId="2" borderId="0" xfId="0" applyFont="1" applyFill="1" applyAlignment="1">
      <alignment horizontal="left" vertical="center"/>
    </xf>
    <xf numFmtId="0" fontId="55" fillId="0" borderId="0" xfId="0" applyFont="1">
      <alignment vertical="center"/>
    </xf>
    <xf numFmtId="0" fontId="56" fillId="0" borderId="0" xfId="0" applyFont="1">
      <alignment vertical="center"/>
    </xf>
    <xf numFmtId="0" fontId="56" fillId="0" borderId="0" xfId="0" applyFont="1" applyBorder="1" applyAlignment="1">
      <alignment vertical="center"/>
    </xf>
    <xf numFmtId="0" fontId="56" fillId="0" borderId="0" xfId="0" applyFont="1" applyBorder="1" applyAlignment="1">
      <alignment horizontal="center" vertical="center"/>
    </xf>
    <xf numFmtId="0" fontId="56" fillId="0" borderId="0" xfId="0" applyFont="1" applyAlignment="1">
      <alignment horizontal="center" vertical="center"/>
    </xf>
    <xf numFmtId="187" fontId="56" fillId="12" borderId="1" xfId="0" applyNumberFormat="1" applyFont="1" applyFill="1" applyBorder="1">
      <alignment vertical="center"/>
    </xf>
    <xf numFmtId="182" fontId="32" fillId="5" borderId="25" xfId="0" applyNumberFormat="1" applyFont="1" applyFill="1" applyBorder="1" applyAlignment="1" applyProtection="1">
      <alignment vertical="center"/>
      <protection locked="0"/>
    </xf>
    <xf numFmtId="182" fontId="32" fillId="10" borderId="25" xfId="0" applyNumberFormat="1" applyFont="1" applyFill="1" applyBorder="1" applyAlignment="1" applyProtection="1">
      <alignment vertical="center"/>
      <protection locked="0"/>
    </xf>
    <xf numFmtId="182" fontId="32" fillId="10" borderId="38" xfId="0" applyNumberFormat="1" applyFont="1" applyFill="1" applyBorder="1" applyAlignment="1" applyProtection="1">
      <alignment vertical="center"/>
      <protection locked="0"/>
    </xf>
    <xf numFmtId="0" fontId="32" fillId="5" borderId="1" xfId="0" applyFont="1" applyFill="1" applyBorder="1" applyAlignment="1" applyProtection="1">
      <alignment horizontal="center" vertical="center" shrinkToFit="1"/>
      <protection locked="0"/>
    </xf>
    <xf numFmtId="0" fontId="32" fillId="10" borderId="1" xfId="0" applyFont="1" applyFill="1" applyBorder="1" applyAlignment="1" applyProtection="1">
      <alignment horizontal="center" vertical="center" shrinkToFit="1"/>
      <protection locked="0"/>
    </xf>
    <xf numFmtId="0" fontId="32" fillId="10" borderId="28" xfId="0" applyFont="1" applyFill="1" applyBorder="1" applyAlignment="1" applyProtection="1">
      <alignment horizontal="center" vertical="center" shrinkToFit="1"/>
      <protection locked="0"/>
    </xf>
    <xf numFmtId="182" fontId="32" fillId="10" borderId="66" xfId="0" applyNumberFormat="1" applyFont="1" applyFill="1" applyBorder="1" applyAlignment="1" applyProtection="1">
      <alignment vertical="center"/>
      <protection locked="0"/>
    </xf>
    <xf numFmtId="186" fontId="56" fillId="0" borderId="1" xfId="0" applyNumberFormat="1" applyFont="1" applyBorder="1" applyAlignment="1">
      <alignment vertical="center"/>
    </xf>
    <xf numFmtId="178" fontId="56" fillId="0" borderId="1" xfId="0" applyNumberFormat="1" applyFont="1" applyBorder="1" applyAlignment="1">
      <alignment vertical="center"/>
    </xf>
    <xf numFmtId="186" fontId="56" fillId="0" borderId="1" xfId="0" applyNumberFormat="1" applyFont="1" applyBorder="1">
      <alignment vertical="center"/>
    </xf>
    <xf numFmtId="186" fontId="56" fillId="0" borderId="28" xfId="0" applyNumberFormat="1" applyFont="1" applyBorder="1" applyAlignment="1">
      <alignment vertical="center"/>
    </xf>
    <xf numFmtId="178" fontId="56" fillId="0" borderId="28" xfId="0" applyNumberFormat="1" applyFont="1" applyBorder="1" applyAlignment="1">
      <alignment vertical="center"/>
    </xf>
    <xf numFmtId="186" fontId="56" fillId="0" borderId="28" xfId="0" applyNumberFormat="1" applyFont="1" applyBorder="1">
      <alignment vertical="center"/>
    </xf>
    <xf numFmtId="0" fontId="56" fillId="0" borderId="44" xfId="0" applyFont="1" applyBorder="1" applyAlignment="1">
      <alignment vertical="center" shrinkToFit="1"/>
    </xf>
    <xf numFmtId="0" fontId="56" fillId="0" borderId="47" xfId="0" applyFont="1" applyBorder="1" applyAlignment="1">
      <alignment vertical="center" shrinkToFit="1"/>
    </xf>
    <xf numFmtId="186" fontId="56" fillId="0" borderId="25" xfId="0" applyNumberFormat="1" applyFont="1" applyBorder="1">
      <alignment vertical="center"/>
    </xf>
    <xf numFmtId="182" fontId="56" fillId="0" borderId="43" xfId="0" applyNumberFormat="1" applyFont="1" applyBorder="1" applyAlignment="1">
      <alignment vertical="center"/>
    </xf>
    <xf numFmtId="182" fontId="56" fillId="0" borderId="35" xfId="0" applyNumberFormat="1" applyFont="1" applyBorder="1" applyAlignment="1">
      <alignment vertical="center"/>
    </xf>
    <xf numFmtId="186" fontId="56" fillId="0" borderId="38" xfId="0" applyNumberFormat="1" applyFont="1" applyBorder="1">
      <alignment vertical="center"/>
    </xf>
    <xf numFmtId="0" fontId="56" fillId="0" borderId="18" xfId="0" applyFont="1" applyBorder="1" applyAlignment="1">
      <alignment vertical="center" shrinkToFit="1"/>
    </xf>
    <xf numFmtId="182" fontId="56" fillId="0" borderId="39" xfId="0" applyNumberFormat="1" applyFont="1" applyBorder="1" applyAlignment="1">
      <alignment vertical="center" shrinkToFit="1"/>
    </xf>
    <xf numFmtId="186" fontId="56" fillId="0" borderId="2" xfId="0" applyNumberFormat="1" applyFont="1" applyBorder="1" applyAlignment="1">
      <alignment vertical="center"/>
    </xf>
    <xf numFmtId="178" fontId="56" fillId="0" borderId="2" xfId="0" applyNumberFormat="1" applyFont="1" applyBorder="1" applyAlignment="1">
      <alignment vertical="center"/>
    </xf>
    <xf numFmtId="186" fontId="56" fillId="0" borderId="2" xfId="0" applyNumberFormat="1" applyFont="1" applyBorder="1">
      <alignment vertical="center"/>
    </xf>
    <xf numFmtId="186" fontId="56" fillId="0" borderId="40" xfId="0" applyNumberFormat="1" applyFont="1" applyBorder="1">
      <alignment vertical="center"/>
    </xf>
    <xf numFmtId="0" fontId="11" fillId="7" borderId="28" xfId="0" applyFont="1" applyFill="1" applyBorder="1" applyAlignment="1">
      <alignment horizontal="center" vertical="center" wrapText="1"/>
    </xf>
    <xf numFmtId="0" fontId="11" fillId="7" borderId="38" xfId="0" applyFont="1" applyFill="1" applyBorder="1" applyAlignment="1">
      <alignment horizontal="center" vertical="center" wrapText="1"/>
    </xf>
    <xf numFmtId="179" fontId="11" fillId="8" borderId="1" xfId="0" applyNumberFormat="1" applyFont="1" applyFill="1" applyBorder="1" applyAlignment="1">
      <alignment horizontal="right" vertical="center"/>
    </xf>
    <xf numFmtId="179" fontId="11" fillId="8" borderId="1" xfId="0" applyNumberFormat="1" applyFont="1" applyFill="1" applyBorder="1" applyAlignment="1">
      <alignment vertical="center"/>
    </xf>
    <xf numFmtId="179" fontId="11" fillId="8" borderId="25" xfId="0" applyNumberFormat="1" applyFont="1" applyFill="1" applyBorder="1" applyAlignment="1">
      <alignment vertical="center"/>
    </xf>
    <xf numFmtId="179" fontId="11" fillId="8" borderId="28" xfId="0" applyNumberFormat="1" applyFont="1" applyFill="1" applyBorder="1" applyAlignment="1">
      <alignment horizontal="right" vertical="center"/>
    </xf>
    <xf numFmtId="179" fontId="11" fillId="8" borderId="28" xfId="0" applyNumberFormat="1" applyFont="1" applyFill="1" applyBorder="1" applyAlignment="1">
      <alignment vertical="center"/>
    </xf>
    <xf numFmtId="179" fontId="11" fillId="8" borderId="38" xfId="0" applyNumberFormat="1" applyFont="1" applyFill="1" applyBorder="1" applyAlignment="1">
      <alignment vertical="center"/>
    </xf>
    <xf numFmtId="179" fontId="11" fillId="8" borderId="2" xfId="0" applyNumberFormat="1" applyFont="1" applyFill="1" applyBorder="1" applyAlignment="1">
      <alignment horizontal="right" vertical="center"/>
    </xf>
    <xf numFmtId="179" fontId="11" fillId="8" borderId="2" xfId="0" applyNumberFormat="1" applyFont="1" applyFill="1" applyBorder="1" applyAlignment="1">
      <alignment vertical="center"/>
    </xf>
    <xf numFmtId="179" fontId="11" fillId="8" borderId="40" xfId="0" applyNumberFormat="1" applyFont="1" applyFill="1" applyBorder="1" applyAlignment="1">
      <alignment vertical="center"/>
    </xf>
    <xf numFmtId="0" fontId="3" fillId="7" borderId="56" xfId="0" applyFont="1" applyFill="1" applyBorder="1" applyAlignment="1">
      <alignment horizontal="center" vertical="center" wrapText="1"/>
    </xf>
    <xf numFmtId="0" fontId="6" fillId="0" borderId="1" xfId="1" applyBorder="1" applyProtection="1">
      <alignment vertical="center"/>
    </xf>
    <xf numFmtId="0" fontId="7" fillId="2" borderId="1" xfId="2" applyFont="1" applyFill="1" applyBorder="1" applyAlignment="1" applyProtection="1">
      <alignment horizontal="left" vertical="center"/>
    </xf>
    <xf numFmtId="0" fontId="6" fillId="0" borderId="1" xfId="1" applyBorder="1">
      <alignment vertical="center"/>
    </xf>
    <xf numFmtId="0" fontId="7" fillId="13" borderId="1" xfId="2" applyFont="1" applyFill="1" applyBorder="1" applyAlignment="1" applyProtection="1">
      <alignment horizontal="left" vertical="center"/>
    </xf>
    <xf numFmtId="0" fontId="7" fillId="15" borderId="1" xfId="2" applyFont="1" applyFill="1" applyBorder="1" applyAlignment="1" applyProtection="1">
      <alignment horizontal="left" vertical="center"/>
    </xf>
    <xf numFmtId="0" fontId="8" fillId="15" borderId="1" xfId="1" applyFont="1" applyFill="1" applyBorder="1" applyProtection="1">
      <alignment vertical="center"/>
    </xf>
    <xf numFmtId="0" fontId="6" fillId="15" borderId="1" xfId="1" applyFill="1" applyBorder="1" applyProtection="1">
      <alignment vertical="center"/>
    </xf>
    <xf numFmtId="0" fontId="6" fillId="14" borderId="1" xfId="1" applyFill="1" applyBorder="1" applyProtection="1">
      <alignment vertical="center"/>
    </xf>
    <xf numFmtId="0" fontId="6" fillId="14" borderId="1" xfId="1" applyFill="1" applyBorder="1">
      <alignment vertical="center"/>
    </xf>
    <xf numFmtId="0" fontId="58" fillId="0" borderId="0" xfId="0" applyFont="1">
      <alignment vertical="center"/>
    </xf>
    <xf numFmtId="0" fontId="21" fillId="10" borderId="1" xfId="0" applyFont="1" applyFill="1" applyBorder="1" applyAlignment="1">
      <alignment vertical="center" shrinkToFit="1"/>
    </xf>
    <xf numFmtId="0" fontId="21" fillId="10" borderId="43" xfId="0" applyFont="1" applyFill="1" applyBorder="1" applyAlignment="1">
      <alignment horizontal="center" vertical="center" shrinkToFit="1"/>
    </xf>
    <xf numFmtId="0" fontId="21" fillId="10" borderId="1" xfId="0" applyFont="1" applyFill="1" applyBorder="1" applyAlignment="1">
      <alignment horizontal="center" vertical="center" shrinkToFit="1"/>
    </xf>
    <xf numFmtId="0" fontId="0" fillId="10" borderId="1" xfId="0" applyFill="1" applyBorder="1" applyAlignment="1">
      <alignment horizontal="center" vertical="center" shrinkToFit="1"/>
    </xf>
    <xf numFmtId="0" fontId="0" fillId="9" borderId="31" xfId="0" applyFill="1" applyBorder="1" applyAlignment="1">
      <alignment horizontal="center" vertical="center" shrinkToFit="1"/>
    </xf>
    <xf numFmtId="0" fontId="0" fillId="9" borderId="22" xfId="0" applyFill="1" applyBorder="1" applyAlignment="1">
      <alignment horizontal="center" vertical="center" shrinkToFit="1"/>
    </xf>
    <xf numFmtId="0" fontId="21" fillId="9" borderId="22" xfId="0" applyFont="1" applyFill="1" applyBorder="1" applyAlignment="1">
      <alignment horizontal="center" vertical="center" shrinkToFit="1"/>
    </xf>
    <xf numFmtId="0" fontId="0" fillId="9" borderId="24" xfId="0" applyFill="1" applyBorder="1" applyAlignment="1">
      <alignment horizontal="center" vertical="center" shrinkToFit="1"/>
    </xf>
    <xf numFmtId="49" fontId="0" fillId="0" borderId="6" xfId="0" applyNumberFormat="1" applyFill="1" applyBorder="1" applyAlignment="1">
      <alignment horizontal="center" vertical="center" shrinkToFit="1"/>
    </xf>
    <xf numFmtId="49" fontId="0" fillId="10" borderId="6" xfId="0" applyNumberFormat="1" applyFill="1" applyBorder="1" applyAlignment="1">
      <alignment horizontal="center" vertical="center" shrinkToFit="1"/>
    </xf>
    <xf numFmtId="0" fontId="21" fillId="6" borderId="24" xfId="0" applyFont="1" applyFill="1" applyBorder="1" applyAlignment="1">
      <alignment horizontal="center" vertical="center"/>
    </xf>
    <xf numFmtId="0" fontId="59" fillId="0" borderId="0" xfId="0" applyFont="1" applyAlignment="1">
      <alignment vertical="center"/>
    </xf>
    <xf numFmtId="0" fontId="32" fillId="5" borderId="1" xfId="0" applyFont="1" applyFill="1" applyBorder="1" applyAlignment="1" applyProtection="1">
      <alignment horizontal="left" vertical="center" shrinkToFit="1"/>
      <protection locked="0"/>
    </xf>
    <xf numFmtId="0" fontId="32" fillId="10" borderId="1" xfId="0" applyFont="1" applyFill="1" applyBorder="1" applyAlignment="1" applyProtection="1">
      <alignment horizontal="left" vertical="center" shrinkToFit="1"/>
      <protection locked="0"/>
    </xf>
    <xf numFmtId="0" fontId="32" fillId="10" borderId="28" xfId="0" applyFont="1" applyFill="1" applyBorder="1" applyAlignment="1" applyProtection="1">
      <alignment horizontal="left" vertical="center" shrinkToFit="1"/>
      <protection locked="0"/>
    </xf>
    <xf numFmtId="0" fontId="3" fillId="0" borderId="0" xfId="0" applyFont="1" applyProtection="1">
      <alignment vertical="center"/>
    </xf>
    <xf numFmtId="0" fontId="16" fillId="0" borderId="0" xfId="0" applyFont="1" applyProtection="1">
      <alignment vertical="center"/>
    </xf>
    <xf numFmtId="0" fontId="16" fillId="0" borderId="0" xfId="0" applyFont="1" applyAlignment="1" applyProtection="1">
      <alignment vertical="center"/>
    </xf>
    <xf numFmtId="0" fontId="19" fillId="0" borderId="0" xfId="0" applyFont="1" applyProtection="1">
      <alignment vertical="center"/>
    </xf>
    <xf numFmtId="0" fontId="31" fillId="0" borderId="0" xfId="0" applyFont="1" applyProtection="1">
      <alignment vertical="center"/>
    </xf>
    <xf numFmtId="0" fontId="32" fillId="0" borderId="0" xfId="0" applyFont="1" applyProtection="1">
      <alignment vertical="center"/>
    </xf>
    <xf numFmtId="0" fontId="32" fillId="7" borderId="31" xfId="0" applyFont="1" applyFill="1" applyBorder="1" applyAlignment="1" applyProtection="1">
      <alignment horizontal="center" vertical="center"/>
    </xf>
    <xf numFmtId="0" fontId="32" fillId="7" borderId="35" xfId="0" applyFont="1" applyFill="1" applyBorder="1" applyAlignment="1" applyProtection="1">
      <alignment horizontal="center" vertical="center"/>
    </xf>
    <xf numFmtId="0" fontId="32" fillId="7" borderId="43" xfId="0" applyFont="1" applyFill="1" applyBorder="1" applyAlignment="1" applyProtection="1">
      <alignment horizontal="center" vertical="center"/>
    </xf>
    <xf numFmtId="0" fontId="32" fillId="0" borderId="70" xfId="0" applyFont="1" applyBorder="1" applyProtection="1">
      <alignment vertical="center"/>
    </xf>
    <xf numFmtId="0" fontId="32" fillId="0" borderId="0" xfId="0" applyFont="1" applyBorder="1" applyAlignment="1" applyProtection="1">
      <alignment horizontal="center" vertical="center"/>
    </xf>
    <xf numFmtId="0" fontId="32" fillId="0" borderId="0" xfId="0" applyNumberFormat="1" applyFont="1" applyBorder="1" applyAlignment="1" applyProtection="1">
      <alignment vertical="center"/>
    </xf>
    <xf numFmtId="0" fontId="32" fillId="0" borderId="0" xfId="0" applyFont="1" applyBorder="1" applyAlignment="1" applyProtection="1">
      <alignment horizontal="center" vertical="center" wrapText="1"/>
    </xf>
    <xf numFmtId="0" fontId="32" fillId="0" borderId="0" xfId="0" applyFont="1" applyBorder="1" applyAlignment="1" applyProtection="1">
      <alignment vertical="center"/>
    </xf>
    <xf numFmtId="0" fontId="32" fillId="0" borderId="0" xfId="0" applyFont="1" applyAlignment="1" applyProtection="1">
      <alignment horizontal="right" vertical="center"/>
    </xf>
    <xf numFmtId="0" fontId="36" fillId="0" borderId="0" xfId="0" applyFont="1" applyProtection="1">
      <alignment vertical="center"/>
    </xf>
    <xf numFmtId="0" fontId="42" fillId="2" borderId="0" xfId="0" applyFont="1" applyFill="1" applyBorder="1" applyAlignment="1" applyProtection="1">
      <alignment vertical="center"/>
    </xf>
    <xf numFmtId="0" fontId="32" fillId="2" borderId="0" xfId="0" applyFont="1" applyFill="1" applyBorder="1" applyAlignment="1" applyProtection="1">
      <alignment horizontal="center" vertical="center"/>
    </xf>
    <xf numFmtId="0" fontId="19" fillId="0" borderId="0" xfId="0" applyFont="1" applyProtection="1">
      <alignment vertical="center"/>
      <protection locked="0"/>
    </xf>
    <xf numFmtId="0" fontId="11" fillId="5" borderId="11" xfId="0" applyFont="1" applyFill="1" applyBorder="1" applyAlignment="1" applyProtection="1">
      <alignment horizontal="right" vertical="center"/>
      <protection locked="0"/>
    </xf>
    <xf numFmtId="0" fontId="25" fillId="5" borderId="7" xfId="0" applyFont="1" applyFill="1" applyBorder="1" applyAlignment="1" applyProtection="1">
      <alignment horizontal="center" vertical="center"/>
      <protection locked="0"/>
    </xf>
    <xf numFmtId="179" fontId="11" fillId="5" borderId="13" xfId="0" applyNumberFormat="1" applyFont="1" applyFill="1" applyBorder="1" applyAlignment="1" applyProtection="1">
      <alignment vertical="center"/>
      <protection locked="0"/>
    </xf>
    <xf numFmtId="179" fontId="11" fillId="5" borderId="2" xfId="0" applyNumberFormat="1" applyFont="1" applyFill="1" applyBorder="1" applyAlignment="1" applyProtection="1">
      <alignment vertical="center"/>
      <protection locked="0"/>
    </xf>
    <xf numFmtId="179" fontId="11" fillId="5" borderId="5" xfId="0" applyNumberFormat="1" applyFont="1" applyFill="1" applyBorder="1" applyAlignment="1" applyProtection="1">
      <alignment vertical="center"/>
      <protection locked="0"/>
    </xf>
    <xf numFmtId="179" fontId="11" fillId="5" borderId="1" xfId="0" applyNumberFormat="1" applyFont="1" applyFill="1" applyBorder="1" applyAlignment="1" applyProtection="1">
      <alignment vertical="center"/>
      <protection locked="0"/>
    </xf>
    <xf numFmtId="179" fontId="11" fillId="5" borderId="36" xfId="0" applyNumberFormat="1" applyFont="1" applyFill="1" applyBorder="1" applyAlignment="1" applyProtection="1">
      <alignment vertical="center"/>
      <protection locked="0"/>
    </xf>
    <xf numFmtId="179" fontId="11" fillId="5" borderId="28" xfId="0" applyNumberFormat="1" applyFont="1" applyFill="1" applyBorder="1" applyAlignment="1" applyProtection="1">
      <alignment vertical="center"/>
      <protection locked="0"/>
    </xf>
    <xf numFmtId="183" fontId="22" fillId="5" borderId="39" xfId="0" applyNumberFormat="1" applyFont="1" applyFill="1" applyBorder="1" applyAlignment="1" applyProtection="1">
      <alignment vertical="center"/>
      <protection locked="0"/>
    </xf>
    <xf numFmtId="183" fontId="22" fillId="5" borderId="2" xfId="0" applyNumberFormat="1" applyFont="1" applyFill="1" applyBorder="1" applyAlignment="1" applyProtection="1">
      <alignment vertical="center"/>
      <protection locked="0"/>
    </xf>
    <xf numFmtId="183" fontId="22" fillId="5" borderId="40" xfId="0" applyNumberFormat="1" applyFont="1" applyFill="1" applyBorder="1" applyAlignment="1" applyProtection="1">
      <alignment vertical="center"/>
      <protection locked="0"/>
    </xf>
    <xf numFmtId="183" fontId="22" fillId="5" borderId="43" xfId="0" applyNumberFormat="1" applyFont="1" applyFill="1" applyBorder="1" applyAlignment="1" applyProtection="1">
      <alignment vertical="center"/>
      <protection locked="0"/>
    </xf>
    <xf numFmtId="183" fontId="22" fillId="5" borderId="1" xfId="0" applyNumberFormat="1" applyFont="1" applyFill="1" applyBorder="1" applyAlignment="1" applyProtection="1">
      <alignment vertical="center"/>
      <protection locked="0"/>
    </xf>
    <xf numFmtId="183" fontId="22" fillId="5" borderId="25" xfId="0" applyNumberFormat="1" applyFont="1" applyFill="1" applyBorder="1" applyAlignment="1" applyProtection="1">
      <alignment vertical="center"/>
      <protection locked="0"/>
    </xf>
    <xf numFmtId="183" fontId="22" fillId="5" borderId="35" xfId="0" applyNumberFormat="1" applyFont="1" applyFill="1" applyBorder="1" applyAlignment="1" applyProtection="1">
      <alignment vertical="center"/>
      <protection locked="0"/>
    </xf>
    <xf numFmtId="183" fontId="22" fillId="5" borderId="28" xfId="0" applyNumberFormat="1" applyFont="1" applyFill="1" applyBorder="1" applyAlignment="1" applyProtection="1">
      <alignment vertical="center"/>
      <protection locked="0"/>
    </xf>
    <xf numFmtId="183" fontId="22" fillId="5" borderId="38" xfId="0" applyNumberFormat="1" applyFont="1" applyFill="1" applyBorder="1" applyAlignment="1" applyProtection="1">
      <alignment vertical="center"/>
      <protection locked="0"/>
    </xf>
    <xf numFmtId="185" fontId="22" fillId="5" borderId="39" xfId="0" applyNumberFormat="1" applyFont="1" applyFill="1" applyBorder="1" applyAlignment="1" applyProtection="1">
      <alignment vertical="center"/>
      <protection locked="0"/>
    </xf>
    <xf numFmtId="185" fontId="22" fillId="5" borderId="2" xfId="0" applyNumberFormat="1" applyFont="1" applyFill="1" applyBorder="1" applyAlignment="1" applyProtection="1">
      <alignment vertical="center"/>
      <protection locked="0"/>
    </xf>
    <xf numFmtId="185" fontId="22" fillId="5" borderId="40" xfId="0" applyNumberFormat="1" applyFont="1" applyFill="1" applyBorder="1" applyAlignment="1" applyProtection="1">
      <alignment vertical="center"/>
      <protection locked="0"/>
    </xf>
    <xf numFmtId="185" fontId="22" fillId="5" borderId="43" xfId="0" applyNumberFormat="1" applyFont="1" applyFill="1" applyBorder="1" applyAlignment="1" applyProtection="1">
      <alignment vertical="center"/>
      <protection locked="0"/>
    </xf>
    <xf numFmtId="185" fontId="22" fillId="5" borderId="1" xfId="0" applyNumberFormat="1" applyFont="1" applyFill="1" applyBorder="1" applyAlignment="1" applyProtection="1">
      <alignment vertical="center"/>
      <protection locked="0"/>
    </xf>
    <xf numFmtId="185" fontId="22" fillId="5" borderId="25" xfId="0" applyNumberFormat="1" applyFont="1" applyFill="1" applyBorder="1" applyAlignment="1" applyProtection="1">
      <alignment vertical="center"/>
      <protection locked="0"/>
    </xf>
    <xf numFmtId="185" fontId="22" fillId="5" borderId="35" xfId="0" applyNumberFormat="1" applyFont="1" applyFill="1" applyBorder="1" applyAlignment="1" applyProtection="1">
      <alignment vertical="center"/>
      <protection locked="0"/>
    </xf>
    <xf numFmtId="185" fontId="22" fillId="5" borderId="28" xfId="0" applyNumberFormat="1" applyFont="1" applyFill="1" applyBorder="1" applyAlignment="1" applyProtection="1">
      <alignment vertical="center"/>
      <protection locked="0"/>
    </xf>
    <xf numFmtId="185" fontId="22" fillId="5" borderId="38" xfId="0" applyNumberFormat="1" applyFont="1" applyFill="1" applyBorder="1" applyAlignment="1" applyProtection="1">
      <alignment vertical="center"/>
      <protection locked="0"/>
    </xf>
    <xf numFmtId="0" fontId="39" fillId="0" borderId="0" xfId="0" applyFont="1" applyProtection="1">
      <alignment vertical="center"/>
    </xf>
    <xf numFmtId="0" fontId="48" fillId="0" borderId="0" xfId="0" applyFont="1" applyProtection="1">
      <alignment vertical="center"/>
    </xf>
    <xf numFmtId="0" fontId="49" fillId="0" borderId="0" xfId="0" applyFont="1" applyProtection="1">
      <alignment vertical="center"/>
    </xf>
    <xf numFmtId="0" fontId="32" fillId="7" borderId="43" xfId="0" applyFont="1" applyFill="1" applyBorder="1" applyAlignment="1" applyProtection="1">
      <alignment horizontal="center" vertical="center" wrapText="1"/>
    </xf>
    <xf numFmtId="0" fontId="15" fillId="7" borderId="1" xfId="0" applyFont="1" applyFill="1" applyBorder="1" applyAlignment="1" applyProtection="1">
      <alignment horizontal="center" vertical="center" wrapText="1"/>
    </xf>
    <xf numFmtId="0" fontId="19" fillId="7" borderId="25" xfId="0" applyFont="1" applyFill="1" applyBorder="1" applyAlignment="1" applyProtection="1">
      <alignment horizontal="center" vertical="center" wrapText="1"/>
    </xf>
    <xf numFmtId="0" fontId="32" fillId="8" borderId="43" xfId="0" applyFont="1" applyFill="1" applyBorder="1" applyAlignment="1" applyProtection="1">
      <alignment horizontal="center" vertical="center"/>
    </xf>
    <xf numFmtId="0" fontId="32" fillId="8" borderId="1" xfId="0" applyFont="1" applyFill="1" applyBorder="1" applyAlignment="1" applyProtection="1">
      <alignment horizontal="center" vertical="center" shrinkToFit="1"/>
    </xf>
    <xf numFmtId="0" fontId="32" fillId="8" borderId="35" xfId="0" applyFont="1" applyFill="1" applyBorder="1" applyAlignment="1" applyProtection="1">
      <alignment horizontal="center" vertical="center"/>
    </xf>
    <xf numFmtId="0" fontId="32" fillId="8" borderId="28" xfId="0" applyFont="1" applyFill="1" applyBorder="1" applyAlignment="1" applyProtection="1">
      <alignment horizontal="center" vertical="center" shrinkToFit="1"/>
    </xf>
    <xf numFmtId="182" fontId="32" fillId="8" borderId="7" xfId="0" applyNumberFormat="1" applyFont="1" applyFill="1" applyBorder="1" applyAlignment="1" applyProtection="1">
      <alignment vertical="center"/>
    </xf>
    <xf numFmtId="0" fontId="32" fillId="0" borderId="0" xfId="0" applyFont="1" applyAlignment="1" applyProtection="1">
      <alignment vertical="top"/>
    </xf>
    <xf numFmtId="0" fontId="32" fillId="7" borderId="24" xfId="0" applyFont="1" applyFill="1" applyBorder="1" applyAlignment="1" applyProtection="1">
      <alignment horizontal="center" vertical="center"/>
    </xf>
    <xf numFmtId="0" fontId="32" fillId="2" borderId="0" xfId="0" applyFont="1" applyFill="1" applyBorder="1" applyProtection="1">
      <alignment vertical="center"/>
    </xf>
    <xf numFmtId="0" fontId="19" fillId="0" borderId="0" xfId="0" applyFont="1" applyAlignment="1" applyProtection="1">
      <alignment horizontal="right" vertical="center"/>
    </xf>
    <xf numFmtId="0" fontId="32" fillId="2" borderId="0" xfId="0" applyFont="1" applyFill="1" applyProtection="1">
      <alignment vertical="center"/>
    </xf>
    <xf numFmtId="0" fontId="16" fillId="2" borderId="0" xfId="0" applyFont="1" applyFill="1" applyProtection="1">
      <alignment vertical="center"/>
    </xf>
    <xf numFmtId="0" fontId="33" fillId="2" borderId="0" xfId="0" applyFont="1" applyFill="1" applyProtection="1">
      <alignment vertical="center"/>
    </xf>
    <xf numFmtId="0" fontId="39" fillId="2" borderId="0" xfId="0" applyFont="1" applyFill="1" applyProtection="1">
      <alignment vertical="center"/>
    </xf>
    <xf numFmtId="0" fontId="15" fillId="0" borderId="0" xfId="0" applyFont="1" applyProtection="1">
      <alignment vertical="center"/>
    </xf>
    <xf numFmtId="0" fontId="15" fillId="2" borderId="0" xfId="0" applyFont="1" applyFill="1" applyProtection="1">
      <alignment vertical="center"/>
    </xf>
    <xf numFmtId="0" fontId="50" fillId="2" borderId="0" xfId="0" applyFont="1" applyFill="1" applyProtection="1">
      <alignment vertical="center"/>
    </xf>
    <xf numFmtId="0" fontId="49" fillId="2" borderId="0" xfId="0" applyFont="1" applyFill="1" applyProtection="1">
      <alignment vertical="center"/>
    </xf>
    <xf numFmtId="0" fontId="32" fillId="2" borderId="0" xfId="0" applyFont="1" applyFill="1" applyAlignment="1" applyProtection="1">
      <alignment vertical="top"/>
    </xf>
    <xf numFmtId="0" fontId="32" fillId="2" borderId="0" xfId="0" applyFont="1" applyFill="1" applyBorder="1" applyAlignment="1" applyProtection="1">
      <alignment vertical="center"/>
    </xf>
    <xf numFmtId="0" fontId="48" fillId="2" borderId="0" xfId="0" applyFont="1" applyFill="1" applyProtection="1">
      <alignment vertical="center"/>
    </xf>
    <xf numFmtId="0" fontId="36" fillId="2" borderId="0" xfId="0" applyFont="1" applyFill="1" applyProtection="1">
      <alignment vertical="center"/>
    </xf>
    <xf numFmtId="0" fontId="19" fillId="7" borderId="1" xfId="0" applyFont="1" applyFill="1" applyBorder="1" applyAlignment="1" applyProtection="1">
      <alignment horizontal="center" vertical="center" wrapText="1"/>
    </xf>
    <xf numFmtId="0" fontId="32" fillId="8" borderId="43" xfId="0" applyFont="1" applyFill="1" applyBorder="1" applyAlignment="1" applyProtection="1">
      <alignment vertical="center" shrinkToFit="1"/>
    </xf>
    <xf numFmtId="0" fontId="32" fillId="8" borderId="35" xfId="0" applyFont="1" applyFill="1" applyBorder="1" applyAlignment="1" applyProtection="1">
      <alignment vertical="center" shrinkToFit="1"/>
    </xf>
    <xf numFmtId="177" fontId="32" fillId="2" borderId="0" xfId="0" applyNumberFormat="1" applyFont="1" applyFill="1" applyBorder="1" applyAlignment="1" applyProtection="1">
      <alignment vertical="center"/>
    </xf>
    <xf numFmtId="182" fontId="32" fillId="8" borderId="69" xfId="0" applyNumberFormat="1" applyFont="1" applyFill="1" applyBorder="1" applyAlignment="1" applyProtection="1">
      <alignment vertical="center"/>
    </xf>
    <xf numFmtId="0" fontId="32" fillId="4" borderId="57" xfId="0" applyFont="1" applyFill="1" applyBorder="1" applyAlignment="1" applyProtection="1">
      <alignment vertical="center" shrinkToFit="1"/>
    </xf>
    <xf numFmtId="0" fontId="32" fillId="4" borderId="12" xfId="0" applyFont="1" applyFill="1" applyBorder="1" applyAlignment="1" applyProtection="1">
      <alignment vertical="center" shrinkToFit="1"/>
    </xf>
    <xf numFmtId="0" fontId="44" fillId="2" borderId="0" xfId="0" applyFont="1" applyFill="1" applyProtection="1">
      <alignment vertical="center"/>
    </xf>
    <xf numFmtId="0" fontId="46" fillId="2" borderId="0" xfId="0" applyFont="1" applyFill="1" applyProtection="1">
      <alignment vertical="center"/>
    </xf>
    <xf numFmtId="0" fontId="46" fillId="0" borderId="0" xfId="0" applyFont="1" applyProtection="1">
      <alignment vertical="center"/>
    </xf>
    <xf numFmtId="0" fontId="46" fillId="2" borderId="61" xfId="0" applyFont="1" applyFill="1" applyBorder="1" applyAlignment="1" applyProtection="1">
      <alignment horizontal="center" vertical="center"/>
    </xf>
    <xf numFmtId="0" fontId="46" fillId="2" borderId="0" xfId="0" applyFont="1" applyFill="1" applyBorder="1" applyAlignment="1" applyProtection="1">
      <alignment horizontal="center" vertical="center"/>
    </xf>
    <xf numFmtId="0" fontId="46" fillId="2" borderId="0" xfId="0" applyFont="1" applyFill="1" applyBorder="1" applyProtection="1">
      <alignment vertical="center"/>
    </xf>
    <xf numFmtId="0" fontId="32" fillId="4" borderId="1" xfId="0" applyFont="1" applyFill="1" applyBorder="1" applyAlignment="1" applyProtection="1">
      <alignment horizontal="center" vertical="center"/>
    </xf>
    <xf numFmtId="0" fontId="32" fillId="4" borderId="25" xfId="0" applyFont="1" applyFill="1" applyBorder="1" applyAlignment="1" applyProtection="1">
      <alignment horizontal="center" vertical="center"/>
    </xf>
    <xf numFmtId="0" fontId="32" fillId="2" borderId="30" xfId="0" applyFont="1" applyFill="1" applyBorder="1" applyAlignment="1" applyProtection="1">
      <alignment vertical="center"/>
    </xf>
    <xf numFmtId="182" fontId="32" fillId="2" borderId="0" xfId="0" applyNumberFormat="1" applyFont="1" applyFill="1" applyBorder="1" applyAlignment="1" applyProtection="1">
      <alignment vertical="center"/>
    </xf>
    <xf numFmtId="182" fontId="32" fillId="0" borderId="0" xfId="0" applyNumberFormat="1" applyFont="1" applyBorder="1" applyAlignment="1" applyProtection="1">
      <alignment vertical="center"/>
    </xf>
    <xf numFmtId="0" fontId="3" fillId="2" borderId="0" xfId="0" applyFont="1" applyFill="1" applyProtection="1">
      <alignment vertical="center"/>
    </xf>
    <xf numFmtId="0" fontId="32" fillId="5" borderId="24" xfId="0" applyFont="1" applyFill="1" applyBorder="1" applyAlignment="1" applyProtection="1">
      <alignment horizontal="center" vertical="center"/>
      <protection locked="0"/>
    </xf>
    <xf numFmtId="0" fontId="32" fillId="5" borderId="38" xfId="0" applyFont="1" applyFill="1" applyBorder="1" applyAlignment="1" applyProtection="1">
      <alignment horizontal="center" vertical="center"/>
      <protection locked="0"/>
    </xf>
    <xf numFmtId="0" fontId="32" fillId="5" borderId="7" xfId="0" applyFont="1" applyFill="1" applyBorder="1" applyAlignment="1" applyProtection="1">
      <alignment horizontal="center" vertical="center"/>
      <protection locked="0"/>
    </xf>
    <xf numFmtId="181" fontId="11" fillId="5" borderId="31" xfId="0" applyNumberFormat="1" applyFont="1" applyFill="1" applyBorder="1" applyAlignment="1" applyProtection="1">
      <alignment vertical="center" wrapText="1"/>
      <protection locked="0"/>
    </xf>
    <xf numFmtId="181" fontId="11" fillId="5" borderId="22" xfId="0" applyNumberFormat="1" applyFont="1" applyFill="1" applyBorder="1" applyAlignment="1" applyProtection="1">
      <alignment vertical="center"/>
      <protection locked="0"/>
    </xf>
    <xf numFmtId="181" fontId="11" fillId="5" borderId="24" xfId="0" applyNumberFormat="1" applyFont="1" applyFill="1" applyBorder="1" applyAlignment="1" applyProtection="1">
      <alignment vertical="center"/>
      <protection locked="0"/>
    </xf>
    <xf numFmtId="181" fontId="11" fillId="5" borderId="43" xfId="0" applyNumberFormat="1" applyFont="1" applyFill="1" applyBorder="1" applyAlignment="1" applyProtection="1">
      <alignment vertical="center" wrapText="1"/>
      <protection locked="0"/>
    </xf>
    <xf numFmtId="181" fontId="11" fillId="5" borderId="1" xfId="0" applyNumberFormat="1" applyFont="1" applyFill="1" applyBorder="1" applyAlignment="1" applyProtection="1">
      <alignment vertical="center"/>
      <protection locked="0"/>
    </xf>
    <xf numFmtId="181" fontId="11" fillId="5" borderId="25" xfId="0" applyNumberFormat="1" applyFont="1" applyFill="1" applyBorder="1" applyAlignment="1" applyProtection="1">
      <alignment vertical="center"/>
      <protection locked="0"/>
    </xf>
    <xf numFmtId="181" fontId="11" fillId="5" borderId="35" xfId="0" applyNumberFormat="1" applyFont="1" applyFill="1" applyBorder="1" applyAlignment="1" applyProtection="1">
      <alignment vertical="center" wrapText="1"/>
      <protection locked="0"/>
    </xf>
    <xf numFmtId="181" fontId="11" fillId="5" borderId="28" xfId="0" applyNumberFormat="1" applyFont="1" applyFill="1" applyBorder="1" applyAlignment="1" applyProtection="1">
      <alignment vertical="center"/>
      <protection locked="0"/>
    </xf>
    <xf numFmtId="181" fontId="11" fillId="5" borderId="38" xfId="0" applyNumberFormat="1" applyFont="1" applyFill="1" applyBorder="1" applyAlignment="1" applyProtection="1">
      <alignment vertical="center"/>
      <protection locked="0"/>
    </xf>
    <xf numFmtId="181" fontId="11" fillId="5" borderId="31" xfId="0" applyNumberFormat="1" applyFont="1" applyFill="1" applyBorder="1" applyAlignment="1" applyProtection="1">
      <alignment vertical="center"/>
      <protection locked="0"/>
    </xf>
    <xf numFmtId="181" fontId="11" fillId="5" borderId="35" xfId="0" applyNumberFormat="1" applyFont="1" applyFill="1" applyBorder="1" applyAlignment="1" applyProtection="1">
      <alignment vertical="center"/>
      <protection locked="0"/>
    </xf>
    <xf numFmtId="181" fontId="11" fillId="8" borderId="45" xfId="0" applyNumberFormat="1" applyFont="1" applyFill="1" applyBorder="1" applyAlignment="1">
      <alignment vertical="center"/>
    </xf>
    <xf numFmtId="181" fontId="11" fillId="8" borderId="38" xfId="0" applyNumberFormat="1" applyFont="1" applyFill="1" applyBorder="1" applyAlignment="1">
      <alignment vertical="center" wrapText="1"/>
    </xf>
    <xf numFmtId="181" fontId="11" fillId="8" borderId="57" xfId="0" applyNumberFormat="1" applyFont="1" applyFill="1" applyBorder="1" applyAlignment="1">
      <alignment vertical="center" wrapText="1"/>
    </xf>
    <xf numFmtId="181" fontId="11" fillId="8" borderId="38" xfId="0" applyNumberFormat="1" applyFont="1" applyFill="1" applyBorder="1" applyAlignment="1">
      <alignment vertical="center"/>
    </xf>
    <xf numFmtId="181" fontId="11" fillId="8" borderId="57" xfId="0" applyNumberFormat="1" applyFont="1" applyFill="1" applyBorder="1" applyAlignment="1">
      <alignment vertical="center"/>
    </xf>
    <xf numFmtId="181" fontId="11" fillId="5" borderId="43" xfId="0" applyNumberFormat="1" applyFont="1" applyFill="1" applyBorder="1" applyAlignment="1" applyProtection="1">
      <alignment vertical="center"/>
      <protection locked="0"/>
    </xf>
    <xf numFmtId="181" fontId="11" fillId="8" borderId="48" xfId="0" applyNumberFormat="1" applyFont="1" applyFill="1" applyBorder="1" applyAlignment="1">
      <alignment vertical="center"/>
    </xf>
    <xf numFmtId="180" fontId="11" fillId="8" borderId="45" xfId="0" applyNumberFormat="1" applyFont="1" applyFill="1" applyBorder="1" applyAlignment="1">
      <alignment vertical="center"/>
    </xf>
    <xf numFmtId="180" fontId="11" fillId="8" borderId="57" xfId="0" applyNumberFormat="1" applyFont="1" applyFill="1" applyBorder="1" applyAlignment="1">
      <alignment vertical="center"/>
    </xf>
    <xf numFmtId="0" fontId="0" fillId="16" borderId="1" xfId="0" applyFill="1" applyBorder="1" applyAlignment="1">
      <alignment horizontal="center" vertical="center"/>
    </xf>
    <xf numFmtId="0" fontId="0" fillId="0" borderId="1" xfId="0" applyFill="1" applyBorder="1">
      <alignment vertical="center"/>
    </xf>
    <xf numFmtId="0" fontId="57" fillId="7" borderId="1" xfId="0" applyFont="1" applyFill="1" applyBorder="1" applyAlignment="1">
      <alignment horizontal="center" vertical="center" wrapText="1"/>
    </xf>
    <xf numFmtId="186" fontId="0" fillId="0" borderId="1" xfId="0" applyNumberFormat="1" applyFill="1" applyBorder="1">
      <alignment vertical="center"/>
    </xf>
    <xf numFmtId="178" fontId="0" fillId="0" borderId="1" xfId="0" applyNumberFormat="1" applyFill="1" applyBorder="1">
      <alignment vertical="center"/>
    </xf>
    <xf numFmtId="0" fontId="57" fillId="7" borderId="6" xfId="0" applyFont="1" applyFill="1" applyBorder="1" applyAlignment="1">
      <alignment horizontal="center" vertical="center" wrapText="1"/>
    </xf>
    <xf numFmtId="186" fontId="0" fillId="0" borderId="6" xfId="0" applyNumberFormat="1" applyFill="1" applyBorder="1">
      <alignment vertical="center"/>
    </xf>
    <xf numFmtId="0" fontId="0" fillId="0" borderId="43" xfId="0" applyFill="1" applyBorder="1" applyAlignment="1">
      <alignment horizontal="center" vertical="center" shrinkToFit="1"/>
    </xf>
    <xf numFmtId="0" fontId="0" fillId="0" borderId="35" xfId="0" applyFill="1" applyBorder="1" applyAlignment="1">
      <alignment horizontal="center" vertical="center" shrinkToFit="1"/>
    </xf>
    <xf numFmtId="0" fontId="0" fillId="0" borderId="6" xfId="0" applyBorder="1" applyAlignment="1">
      <alignment horizontal="center" vertical="center" shrinkToFit="1"/>
    </xf>
    <xf numFmtId="0" fontId="0" fillId="0" borderId="37" xfId="0" applyBorder="1" applyAlignment="1">
      <alignment horizontal="center" vertical="center" shrinkToFit="1"/>
    </xf>
    <xf numFmtId="0" fontId="0" fillId="0" borderId="46" xfId="0" applyBorder="1" applyAlignment="1">
      <alignment horizontal="center" vertical="center"/>
    </xf>
    <xf numFmtId="0" fontId="0" fillId="0" borderId="49" xfId="0" applyBorder="1" applyAlignment="1">
      <alignment horizontal="center" vertical="center"/>
    </xf>
    <xf numFmtId="0" fontId="63" fillId="2" borderId="0" xfId="0" applyFont="1" applyFill="1">
      <alignment vertical="center"/>
    </xf>
    <xf numFmtId="0" fontId="0" fillId="17" borderId="1" xfId="0" applyFill="1" applyBorder="1" applyAlignment="1">
      <alignment horizontal="center" vertical="center"/>
    </xf>
    <xf numFmtId="0" fontId="56" fillId="0" borderId="62" xfId="0" applyFont="1" applyBorder="1" applyAlignment="1">
      <alignment vertical="center" shrinkToFit="1"/>
    </xf>
    <xf numFmtId="0" fontId="56" fillId="0" borderId="49" xfId="0" applyFont="1" applyBorder="1" applyAlignment="1">
      <alignment vertical="center" shrinkToFit="1"/>
    </xf>
    <xf numFmtId="179" fontId="11" fillId="2" borderId="0" xfId="0" applyNumberFormat="1" applyFont="1" applyFill="1" applyAlignment="1">
      <alignment horizontal="center" vertical="center"/>
    </xf>
    <xf numFmtId="180" fontId="11" fillId="5" borderId="31" xfId="0" applyNumberFormat="1" applyFont="1" applyFill="1" applyBorder="1" applyAlignment="1" applyProtection="1">
      <alignment vertical="center"/>
      <protection locked="0"/>
    </xf>
    <xf numFmtId="180" fontId="11" fillId="5" borderId="22" xfId="0" applyNumberFormat="1" applyFont="1" applyFill="1" applyBorder="1" applyAlignment="1" applyProtection="1">
      <alignment vertical="center"/>
      <protection locked="0"/>
    </xf>
    <xf numFmtId="180" fontId="11" fillId="5" borderId="24" xfId="0" applyNumberFormat="1" applyFont="1" applyFill="1" applyBorder="1" applyAlignment="1" applyProtection="1">
      <alignment vertical="center"/>
      <protection locked="0"/>
    </xf>
    <xf numFmtId="180" fontId="11" fillId="5" borderId="35" xfId="0" applyNumberFormat="1" applyFont="1" applyFill="1" applyBorder="1" applyAlignment="1" applyProtection="1">
      <alignment vertical="center"/>
      <protection locked="0"/>
    </xf>
    <xf numFmtId="180" fontId="11" fillId="5" borderId="28" xfId="0" applyNumberFormat="1" applyFont="1" applyFill="1" applyBorder="1" applyAlignment="1" applyProtection="1">
      <alignment vertical="center"/>
      <protection locked="0"/>
    </xf>
    <xf numFmtId="180" fontId="11" fillId="5" borderId="38" xfId="0" applyNumberFormat="1" applyFont="1" applyFill="1" applyBorder="1" applyAlignment="1" applyProtection="1">
      <alignment vertical="center"/>
      <protection locked="0"/>
    </xf>
    <xf numFmtId="0" fontId="32" fillId="5" borderId="43" xfId="0" applyFont="1" applyFill="1" applyBorder="1" applyAlignment="1" applyProtection="1">
      <alignment horizontal="center" vertical="center" shrinkToFit="1"/>
      <protection locked="0"/>
    </xf>
    <xf numFmtId="0" fontId="32" fillId="10" borderId="43" xfId="0" applyFont="1" applyFill="1" applyBorder="1" applyAlignment="1" applyProtection="1">
      <alignment horizontal="center" vertical="center" shrinkToFit="1"/>
      <protection locked="0"/>
    </xf>
    <xf numFmtId="0" fontId="32" fillId="10" borderId="35" xfId="0" applyFont="1" applyFill="1" applyBorder="1" applyAlignment="1" applyProtection="1">
      <alignment horizontal="center" vertical="center" shrinkToFit="1"/>
      <protection locked="0"/>
    </xf>
    <xf numFmtId="0" fontId="17" fillId="0" borderId="0" xfId="0" applyFont="1" applyBorder="1">
      <alignment vertical="center"/>
    </xf>
    <xf numFmtId="0" fontId="66" fillId="0" borderId="0" xfId="0" applyFont="1" applyBorder="1" applyAlignment="1">
      <alignment horizontal="right" vertical="center"/>
    </xf>
    <xf numFmtId="0" fontId="17" fillId="0" borderId="0" xfId="0" applyFont="1">
      <alignment vertical="center"/>
    </xf>
    <xf numFmtId="0" fontId="17" fillId="0" borderId="0" xfId="0" applyFont="1" applyBorder="1" applyAlignment="1">
      <alignment horizontal="right" vertical="center"/>
    </xf>
    <xf numFmtId="0" fontId="17" fillId="0" borderId="18" xfId="0" applyFont="1" applyBorder="1">
      <alignment vertical="center"/>
    </xf>
    <xf numFmtId="0" fontId="17" fillId="3" borderId="1" xfId="0" applyFont="1" applyFill="1" applyBorder="1" applyAlignment="1">
      <alignment horizontal="center" vertical="center" wrapText="1"/>
    </xf>
    <xf numFmtId="0" fontId="17" fillId="0" borderId="0" xfId="0" applyFont="1" applyAlignment="1">
      <alignment vertical="center" wrapText="1"/>
    </xf>
    <xf numFmtId="0" fontId="17" fillId="2" borderId="0" xfId="0" applyFont="1" applyFill="1">
      <alignment vertical="center"/>
    </xf>
    <xf numFmtId="0" fontId="17" fillId="2" borderId="0" xfId="0" applyFont="1" applyFill="1" applyAlignment="1">
      <alignment horizontal="right" vertical="center"/>
    </xf>
    <xf numFmtId="0" fontId="17" fillId="2" borderId="0" xfId="0" applyFont="1" applyFill="1" applyBorder="1">
      <alignment vertical="center"/>
    </xf>
    <xf numFmtId="0" fontId="17" fillId="2" borderId="0" xfId="0" applyFont="1" applyFill="1" applyBorder="1" applyAlignment="1">
      <alignment horizontal="right" vertical="center"/>
    </xf>
    <xf numFmtId="0" fontId="17" fillId="2" borderId="0" xfId="0" applyFont="1" applyFill="1" applyBorder="1" applyAlignment="1">
      <alignment horizontal="left" vertical="center" wrapText="1"/>
    </xf>
    <xf numFmtId="0" fontId="69" fillId="2" borderId="0" xfId="0" applyFont="1" applyFill="1" applyBorder="1" applyAlignment="1">
      <alignment vertical="center" wrapText="1"/>
    </xf>
    <xf numFmtId="0" fontId="69" fillId="2" borderId="18" xfId="0" applyFont="1" applyFill="1" applyBorder="1" applyAlignment="1">
      <alignment vertical="center" wrapText="1"/>
    </xf>
    <xf numFmtId="0" fontId="68" fillId="3" borderId="2" xfId="0" applyFont="1" applyFill="1" applyBorder="1" applyAlignment="1">
      <alignment horizontal="center" vertical="center" wrapText="1"/>
    </xf>
    <xf numFmtId="0" fontId="68" fillId="3" borderId="1" xfId="0" applyFont="1" applyFill="1" applyBorder="1" applyAlignment="1">
      <alignment horizontal="center" vertical="center" wrapText="1"/>
    </xf>
    <xf numFmtId="0" fontId="68" fillId="2" borderId="19" xfId="0" applyFont="1" applyFill="1" applyBorder="1" applyAlignment="1">
      <alignment horizontal="left" vertical="center" wrapText="1"/>
    </xf>
    <xf numFmtId="0" fontId="68" fillId="2" borderId="0" xfId="0" applyFont="1" applyFill="1" applyBorder="1" applyAlignment="1">
      <alignment horizontal="left" vertical="center" wrapText="1"/>
    </xf>
    <xf numFmtId="0" fontId="68" fillId="2" borderId="19" xfId="0" applyFont="1" applyFill="1" applyBorder="1" applyAlignment="1">
      <alignment horizontal="left" vertical="top" wrapText="1"/>
    </xf>
    <xf numFmtId="0" fontId="69" fillId="2" borderId="19" xfId="0" applyFont="1" applyFill="1" applyBorder="1" applyAlignment="1">
      <alignment horizontal="left" vertical="center" wrapText="1"/>
    </xf>
    <xf numFmtId="0" fontId="17" fillId="0" borderId="0" xfId="0" applyFont="1" applyFill="1">
      <alignment vertical="center"/>
    </xf>
    <xf numFmtId="0" fontId="69" fillId="2" borderId="0" xfId="0" applyFont="1" applyFill="1" applyBorder="1" applyAlignment="1">
      <alignment horizontal="left" vertical="center" wrapText="1"/>
    </xf>
    <xf numFmtId="0" fontId="67" fillId="3" borderId="1" xfId="0" applyFont="1" applyFill="1" applyBorder="1" applyAlignment="1">
      <alignment horizontal="center" vertical="center" wrapText="1"/>
    </xf>
    <xf numFmtId="0" fontId="17" fillId="0" borderId="0" xfId="0" applyFont="1" applyFill="1" applyBorder="1">
      <alignment vertical="center"/>
    </xf>
    <xf numFmtId="0" fontId="26" fillId="2" borderId="0" xfId="0" applyFont="1" applyFill="1" applyAlignment="1">
      <alignment horizontal="center" vertical="center"/>
    </xf>
    <xf numFmtId="0" fontId="32" fillId="7" borderId="52" xfId="0" applyFont="1" applyFill="1" applyBorder="1" applyAlignment="1" applyProtection="1">
      <alignment horizontal="center" vertical="center"/>
    </xf>
    <xf numFmtId="0" fontId="32" fillId="7" borderId="47" xfId="0" applyFont="1" applyFill="1" applyBorder="1" applyAlignment="1" applyProtection="1">
      <alignment horizontal="center" vertical="center"/>
    </xf>
    <xf numFmtId="0" fontId="32" fillId="7" borderId="50" xfId="0" applyFont="1" applyFill="1" applyBorder="1" applyAlignment="1" applyProtection="1">
      <alignment horizontal="center" vertical="center"/>
    </xf>
    <xf numFmtId="0" fontId="32" fillId="7" borderId="34" xfId="0" applyFont="1" applyFill="1" applyBorder="1" applyAlignment="1" applyProtection="1">
      <alignment horizontal="center" vertical="center"/>
    </xf>
    <xf numFmtId="0" fontId="32" fillId="7" borderId="51" xfId="0" applyFont="1" applyFill="1" applyBorder="1" applyAlignment="1" applyProtection="1">
      <alignment horizontal="center" vertical="center"/>
    </xf>
    <xf numFmtId="0" fontId="32" fillId="7" borderId="44" xfId="0" applyFont="1" applyFill="1" applyBorder="1" applyAlignment="1" applyProtection="1">
      <alignment horizontal="center" vertical="center"/>
    </xf>
    <xf numFmtId="0" fontId="32" fillId="7" borderId="31" xfId="0" applyFont="1" applyFill="1" applyBorder="1" applyAlignment="1" applyProtection="1">
      <alignment horizontal="center" vertical="center"/>
    </xf>
    <xf numFmtId="0" fontId="32" fillId="7" borderId="24" xfId="0" applyFont="1" applyFill="1" applyBorder="1" applyAlignment="1" applyProtection="1">
      <alignment horizontal="center" vertical="center"/>
    </xf>
    <xf numFmtId="0" fontId="32" fillId="7" borderId="43" xfId="0" applyFont="1" applyFill="1" applyBorder="1" applyAlignment="1" applyProtection="1">
      <alignment horizontal="center" vertical="center"/>
    </xf>
    <xf numFmtId="0" fontId="32" fillId="7" borderId="25" xfId="0" applyFont="1" applyFill="1" applyBorder="1" applyAlignment="1" applyProtection="1">
      <alignment horizontal="center" vertical="center"/>
    </xf>
    <xf numFmtId="0" fontId="32" fillId="7" borderId="48" xfId="0" applyFont="1" applyFill="1" applyBorder="1" applyAlignment="1" applyProtection="1">
      <alignment horizontal="center" vertical="center"/>
    </xf>
    <xf numFmtId="0" fontId="32" fillId="7" borderId="54" xfId="0" applyFont="1" applyFill="1" applyBorder="1" applyAlignment="1" applyProtection="1">
      <alignment horizontal="center" vertical="center"/>
    </xf>
    <xf numFmtId="0" fontId="32" fillId="7" borderId="55" xfId="0" applyFont="1" applyFill="1" applyBorder="1" applyAlignment="1" applyProtection="1">
      <alignment horizontal="center" vertical="center"/>
    </xf>
    <xf numFmtId="0" fontId="32" fillId="7" borderId="56" xfId="0" applyFont="1" applyFill="1" applyBorder="1" applyAlignment="1" applyProtection="1">
      <alignment horizontal="center" vertical="center"/>
    </xf>
    <xf numFmtId="0" fontId="32" fillId="7" borderId="54" xfId="0" applyFont="1" applyFill="1" applyBorder="1" applyAlignment="1" applyProtection="1">
      <alignment horizontal="center" vertical="center" wrapText="1"/>
    </xf>
    <xf numFmtId="0" fontId="32" fillId="7" borderId="55" xfId="0" applyFont="1" applyFill="1" applyBorder="1" applyAlignment="1" applyProtection="1">
      <alignment horizontal="center" vertical="center" wrapText="1"/>
    </xf>
    <xf numFmtId="0" fontId="32" fillId="7" borderId="56" xfId="0" applyFont="1" applyFill="1" applyBorder="1" applyAlignment="1" applyProtection="1">
      <alignment horizontal="center" vertical="center" wrapText="1"/>
    </xf>
    <xf numFmtId="0" fontId="32" fillId="7" borderId="8" xfId="0" applyFont="1" applyFill="1" applyBorder="1" applyAlignment="1" applyProtection="1">
      <alignment horizontal="center" vertical="center"/>
    </xf>
    <xf numFmtId="0" fontId="32" fillId="7" borderId="70" xfId="0" applyFont="1" applyFill="1" applyBorder="1" applyAlignment="1" applyProtection="1">
      <alignment horizontal="center" vertical="center"/>
    </xf>
    <xf numFmtId="0" fontId="32" fillId="7" borderId="19" xfId="0" applyFont="1" applyFill="1" applyBorder="1" applyAlignment="1" applyProtection="1">
      <alignment horizontal="center" vertical="center"/>
    </xf>
    <xf numFmtId="0" fontId="32" fillId="7" borderId="72" xfId="0" applyFont="1" applyFill="1" applyBorder="1" applyAlignment="1" applyProtection="1">
      <alignment horizontal="center" vertical="center"/>
    </xf>
    <xf numFmtId="0" fontId="19" fillId="7" borderId="52" xfId="0" applyFont="1" applyFill="1" applyBorder="1" applyAlignment="1" applyProtection="1">
      <alignment horizontal="center" vertical="center"/>
    </xf>
    <xf numFmtId="0" fontId="19" fillId="7" borderId="47" xfId="0" applyFont="1" applyFill="1" applyBorder="1" applyAlignment="1" applyProtection="1">
      <alignment horizontal="center" vertical="center"/>
    </xf>
    <xf numFmtId="0" fontId="19" fillId="7" borderId="48" xfId="0" applyFont="1" applyFill="1" applyBorder="1" applyAlignment="1" applyProtection="1">
      <alignment horizontal="center" vertical="center"/>
    </xf>
    <xf numFmtId="0" fontId="32" fillId="7" borderId="41" xfId="0" applyFont="1" applyFill="1" applyBorder="1" applyAlignment="1" applyProtection="1">
      <alignment horizontal="center" vertical="center"/>
    </xf>
    <xf numFmtId="0" fontId="32" fillId="7" borderId="52" xfId="0" applyFont="1" applyFill="1" applyBorder="1" applyAlignment="1" applyProtection="1">
      <alignment horizontal="center" vertical="center" wrapText="1"/>
    </xf>
    <xf numFmtId="0" fontId="32" fillId="7" borderId="47" xfId="0" applyFont="1" applyFill="1" applyBorder="1" applyAlignment="1" applyProtection="1">
      <alignment horizontal="center" vertical="center" wrapText="1"/>
    </xf>
    <xf numFmtId="0" fontId="32" fillId="7" borderId="48" xfId="0" applyFont="1" applyFill="1" applyBorder="1" applyAlignment="1" applyProtection="1">
      <alignment horizontal="center" vertical="center" wrapText="1"/>
    </xf>
    <xf numFmtId="0" fontId="32" fillId="7" borderId="45" xfId="0" applyFont="1" applyFill="1" applyBorder="1" applyAlignment="1" applyProtection="1">
      <alignment horizontal="center" vertical="center"/>
    </xf>
    <xf numFmtId="0" fontId="32" fillId="7" borderId="35" xfId="0" applyFont="1" applyFill="1" applyBorder="1" applyAlignment="1" applyProtection="1">
      <alignment horizontal="center" vertical="center" wrapText="1"/>
    </xf>
    <xf numFmtId="0" fontId="32" fillId="7" borderId="38" xfId="0" applyFont="1" applyFill="1" applyBorder="1" applyAlignment="1" applyProtection="1">
      <alignment horizontal="center" vertical="center"/>
    </xf>
    <xf numFmtId="0" fontId="32" fillId="11" borderId="20" xfId="0" applyFont="1" applyFill="1" applyBorder="1" applyAlignment="1" applyProtection="1">
      <alignment horizontal="center" vertical="center"/>
      <protection locked="0"/>
    </xf>
    <xf numFmtId="0" fontId="32" fillId="11" borderId="8" xfId="0" applyFont="1" applyFill="1" applyBorder="1" applyAlignment="1" applyProtection="1">
      <alignment horizontal="center" vertical="center"/>
      <protection locked="0"/>
    </xf>
    <xf numFmtId="0" fontId="32" fillId="7" borderId="8" xfId="0" applyFont="1" applyFill="1" applyBorder="1" applyAlignment="1" applyProtection="1">
      <alignment horizontal="center" vertical="center" wrapText="1"/>
    </xf>
    <xf numFmtId="0" fontId="32" fillId="7" borderId="32" xfId="0" applyFont="1" applyFill="1" applyBorder="1" applyAlignment="1" applyProtection="1">
      <alignment horizontal="center" vertical="center"/>
    </xf>
    <xf numFmtId="0" fontId="32" fillId="7" borderId="22" xfId="0" applyFont="1" applyFill="1" applyBorder="1" applyAlignment="1" applyProtection="1">
      <alignment horizontal="center" vertical="center"/>
    </xf>
    <xf numFmtId="0" fontId="32" fillId="7" borderId="33" xfId="0" applyFont="1" applyFill="1" applyBorder="1" applyAlignment="1" applyProtection="1">
      <alignment horizontal="center" vertical="center"/>
    </xf>
    <xf numFmtId="177" fontId="32" fillId="10" borderId="39" xfId="0" applyNumberFormat="1" applyFont="1" applyFill="1" applyBorder="1" applyAlignment="1" applyProtection="1">
      <alignment vertical="center"/>
      <protection locked="0"/>
    </xf>
    <xf numFmtId="177" fontId="32" fillId="10" borderId="13" xfId="0" applyNumberFormat="1" applyFont="1" applyFill="1" applyBorder="1" applyAlignment="1" applyProtection="1">
      <alignment vertical="center"/>
      <protection locked="0"/>
    </xf>
    <xf numFmtId="177" fontId="32" fillId="10" borderId="2" xfId="0" applyNumberFormat="1" applyFont="1" applyFill="1" applyBorder="1" applyAlignment="1" applyProtection="1">
      <alignment vertical="center"/>
      <protection locked="0"/>
    </xf>
    <xf numFmtId="177" fontId="32" fillId="10" borderId="35" xfId="0" applyNumberFormat="1" applyFont="1" applyFill="1" applyBorder="1" applyAlignment="1" applyProtection="1">
      <alignment vertical="center"/>
      <protection locked="0"/>
    </xf>
    <xf numFmtId="177" fontId="32" fillId="10" borderId="36" xfId="0" applyNumberFormat="1" applyFont="1" applyFill="1" applyBorder="1" applyAlignment="1" applyProtection="1">
      <alignment vertical="center"/>
      <protection locked="0"/>
    </xf>
    <xf numFmtId="177" fontId="32" fillId="10" borderId="28" xfId="0" applyNumberFormat="1" applyFont="1" applyFill="1" applyBorder="1" applyAlignment="1" applyProtection="1">
      <alignment vertical="center"/>
      <protection locked="0"/>
    </xf>
    <xf numFmtId="177" fontId="32" fillId="10" borderId="40" xfId="0" applyNumberFormat="1" applyFont="1" applyFill="1" applyBorder="1" applyAlignment="1" applyProtection="1">
      <alignment vertical="center"/>
      <protection locked="0"/>
    </xf>
    <xf numFmtId="177" fontId="32" fillId="10" borderId="38" xfId="0" applyNumberFormat="1" applyFont="1" applyFill="1" applyBorder="1" applyAlignment="1" applyProtection="1">
      <alignment vertical="center"/>
      <protection locked="0"/>
    </xf>
    <xf numFmtId="177" fontId="32" fillId="8" borderId="39" xfId="0" applyNumberFormat="1" applyFont="1" applyFill="1" applyBorder="1" applyAlignment="1" applyProtection="1">
      <alignment vertical="center"/>
    </xf>
    <xf numFmtId="177" fontId="32" fillId="8" borderId="40" xfId="0" applyNumberFormat="1" applyFont="1" applyFill="1" applyBorder="1" applyAlignment="1" applyProtection="1">
      <alignment vertical="center"/>
    </xf>
    <xf numFmtId="177" fontId="32" fillId="8" borderId="35" xfId="0" applyNumberFormat="1" applyFont="1" applyFill="1" applyBorder="1" applyAlignment="1" applyProtection="1">
      <alignment vertical="center"/>
    </xf>
    <xf numFmtId="177" fontId="32" fillId="8" borderId="38" xfId="0" applyNumberFormat="1" applyFont="1" applyFill="1" applyBorder="1" applyAlignment="1" applyProtection="1">
      <alignment vertical="center"/>
    </xf>
    <xf numFmtId="176" fontId="32" fillId="10" borderId="39" xfId="0" applyNumberFormat="1" applyFont="1" applyFill="1" applyBorder="1" applyAlignment="1" applyProtection="1">
      <alignment vertical="center"/>
      <protection locked="0"/>
    </xf>
    <xf numFmtId="176" fontId="32" fillId="10" borderId="13" xfId="0" applyNumberFormat="1" applyFont="1" applyFill="1" applyBorder="1" applyAlignment="1" applyProtection="1">
      <alignment vertical="center"/>
      <protection locked="0"/>
    </xf>
    <xf numFmtId="176" fontId="32" fillId="10" borderId="2" xfId="0" applyNumberFormat="1" applyFont="1" applyFill="1" applyBorder="1" applyAlignment="1" applyProtection="1">
      <alignment vertical="center"/>
      <protection locked="0"/>
    </xf>
    <xf numFmtId="176" fontId="32" fillId="10" borderId="35" xfId="0" applyNumberFormat="1" applyFont="1" applyFill="1" applyBorder="1" applyAlignment="1" applyProtection="1">
      <alignment vertical="center"/>
      <protection locked="0"/>
    </xf>
    <xf numFmtId="176" fontId="32" fillId="10" borderId="36" xfId="0" applyNumberFormat="1" applyFont="1" applyFill="1" applyBorder="1" applyAlignment="1" applyProtection="1">
      <alignment vertical="center"/>
      <protection locked="0"/>
    </xf>
    <xf numFmtId="176" fontId="32" fillId="10" borderId="28" xfId="0" applyNumberFormat="1" applyFont="1" applyFill="1" applyBorder="1" applyAlignment="1" applyProtection="1">
      <alignment vertical="center"/>
      <protection locked="0"/>
    </xf>
    <xf numFmtId="176" fontId="32" fillId="8" borderId="2" xfId="0" applyNumberFormat="1" applyFont="1" applyFill="1" applyBorder="1" applyAlignment="1" applyProtection="1">
      <alignment vertical="center"/>
    </xf>
    <xf numFmtId="176" fontId="32" fillId="8" borderId="28" xfId="0" applyNumberFormat="1" applyFont="1" applyFill="1" applyBorder="1" applyAlignment="1" applyProtection="1">
      <alignment vertical="center"/>
    </xf>
    <xf numFmtId="0" fontId="32" fillId="7" borderId="35" xfId="0" applyFont="1" applyFill="1" applyBorder="1" applyAlignment="1" applyProtection="1">
      <alignment horizontal="center" vertical="center"/>
    </xf>
    <xf numFmtId="0" fontId="32" fillId="7" borderId="36" xfId="0" applyFont="1" applyFill="1" applyBorder="1" applyAlignment="1" applyProtection="1">
      <alignment horizontal="center" vertical="center"/>
    </xf>
    <xf numFmtId="0" fontId="32" fillId="7" borderId="28" xfId="0" applyFont="1" applyFill="1" applyBorder="1" applyAlignment="1" applyProtection="1">
      <alignment horizontal="center" vertical="center"/>
    </xf>
    <xf numFmtId="0" fontId="32" fillId="7" borderId="31" xfId="0" applyFont="1" applyFill="1" applyBorder="1" applyAlignment="1" applyProtection="1">
      <alignment horizontal="center" vertical="center" wrapText="1"/>
    </xf>
    <xf numFmtId="176" fontId="32" fillId="10" borderId="23" xfId="0" applyNumberFormat="1" applyFont="1" applyFill="1" applyBorder="1" applyAlignment="1" applyProtection="1">
      <alignment vertical="center"/>
      <protection locked="0"/>
    </xf>
    <xf numFmtId="176" fontId="32" fillId="10" borderId="30" xfId="0" applyNumberFormat="1" applyFont="1" applyFill="1" applyBorder="1" applyAlignment="1" applyProtection="1">
      <alignment vertical="center"/>
      <protection locked="0"/>
    </xf>
    <xf numFmtId="176" fontId="32" fillId="10" borderId="67" xfId="0" applyNumberFormat="1" applyFont="1" applyFill="1" applyBorder="1" applyAlignment="1" applyProtection="1">
      <alignment vertical="center"/>
      <protection locked="0"/>
    </xf>
    <xf numFmtId="176" fontId="32" fillId="10" borderId="68" xfId="0" applyNumberFormat="1" applyFont="1" applyFill="1" applyBorder="1" applyAlignment="1" applyProtection="1">
      <alignment vertical="center"/>
      <protection locked="0"/>
    </xf>
    <xf numFmtId="176" fontId="32" fillId="10" borderId="61" xfId="0" applyNumberFormat="1" applyFont="1" applyFill="1" applyBorder="1" applyAlignment="1" applyProtection="1">
      <alignment vertical="center"/>
      <protection locked="0"/>
    </xf>
    <xf numFmtId="176" fontId="32" fillId="10" borderId="27" xfId="0" applyNumberFormat="1" applyFont="1" applyFill="1" applyBorder="1" applyAlignment="1" applyProtection="1">
      <alignment vertical="center"/>
      <protection locked="0"/>
    </xf>
    <xf numFmtId="176" fontId="32" fillId="10" borderId="58" xfId="0" applyNumberFormat="1" applyFont="1" applyFill="1" applyBorder="1" applyAlignment="1" applyProtection="1">
      <alignment vertical="center"/>
      <protection locked="0"/>
    </xf>
    <xf numFmtId="176" fontId="32" fillId="10" borderId="29" xfId="0" applyNumberFormat="1" applyFont="1" applyFill="1" applyBorder="1" applyAlignment="1" applyProtection="1">
      <alignment vertical="center"/>
      <protection locked="0"/>
    </xf>
    <xf numFmtId="0" fontId="19" fillId="5" borderId="1" xfId="0" applyFont="1" applyFill="1" applyBorder="1" applyAlignment="1" applyProtection="1">
      <alignment horizontal="center" vertical="center" shrinkToFit="1"/>
      <protection locked="0"/>
    </xf>
    <xf numFmtId="0" fontId="19" fillId="5" borderId="28" xfId="0" applyFont="1" applyFill="1" applyBorder="1" applyAlignment="1" applyProtection="1">
      <alignment horizontal="center" vertical="center" shrinkToFit="1"/>
      <protection locked="0"/>
    </xf>
    <xf numFmtId="0" fontId="32" fillId="7" borderId="22" xfId="0" applyFont="1" applyFill="1" applyBorder="1" applyAlignment="1" applyProtection="1">
      <alignment horizontal="center" vertical="center" wrapText="1"/>
    </xf>
    <xf numFmtId="0" fontId="29" fillId="0" borderId="0"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0" fontId="32" fillId="7" borderId="37" xfId="0" applyFont="1" applyFill="1" applyBorder="1" applyAlignment="1" applyProtection="1">
      <alignment horizontal="center" vertical="center"/>
    </xf>
    <xf numFmtId="0" fontId="19" fillId="7" borderId="21" xfId="0" applyFont="1" applyFill="1" applyBorder="1" applyAlignment="1" applyProtection="1">
      <alignment horizontal="center" vertical="center" wrapText="1"/>
    </xf>
    <xf numFmtId="0" fontId="19" fillId="7" borderId="67" xfId="0" applyFont="1" applyFill="1" applyBorder="1" applyAlignment="1" applyProtection="1">
      <alignment horizontal="center" vertical="center" wrapText="1"/>
    </xf>
    <xf numFmtId="0" fontId="19" fillId="7" borderId="71" xfId="0" applyFont="1" applyFill="1" applyBorder="1" applyAlignment="1" applyProtection="1">
      <alignment horizontal="center" vertical="center" wrapText="1"/>
    </xf>
    <xf numFmtId="0" fontId="19" fillId="7" borderId="13" xfId="0" applyFont="1" applyFill="1" applyBorder="1" applyAlignment="1" applyProtection="1">
      <alignment horizontal="center" vertical="center" wrapText="1"/>
    </xf>
    <xf numFmtId="0" fontId="15" fillId="7" borderId="70" xfId="0" applyFont="1" applyFill="1" applyBorder="1" applyAlignment="1" applyProtection="1">
      <alignment horizontal="center" vertical="center" wrapText="1"/>
    </xf>
    <xf numFmtId="0" fontId="15" fillId="7" borderId="19" xfId="0" applyFont="1" applyFill="1" applyBorder="1" applyAlignment="1" applyProtection="1">
      <alignment horizontal="center" vertical="center"/>
    </xf>
    <xf numFmtId="0" fontId="15" fillId="7" borderId="9" xfId="0" applyFont="1" applyFill="1" applyBorder="1" applyAlignment="1" applyProtection="1">
      <alignment horizontal="center" vertical="center"/>
    </xf>
    <xf numFmtId="0" fontId="15" fillId="7" borderId="71" xfId="0" applyFont="1" applyFill="1" applyBorder="1" applyAlignment="1" applyProtection="1">
      <alignment horizontal="center" vertical="center"/>
    </xf>
    <xf numFmtId="0" fontId="15" fillId="7" borderId="18" xfId="0" applyFont="1" applyFill="1" applyBorder="1" applyAlignment="1" applyProtection="1">
      <alignment horizontal="center" vertical="center"/>
    </xf>
    <xf numFmtId="0" fontId="15" fillId="7" borderId="13" xfId="0" applyFont="1" applyFill="1" applyBorder="1" applyAlignment="1" applyProtection="1">
      <alignment horizontal="center" vertical="center"/>
    </xf>
    <xf numFmtId="0" fontId="19" fillId="10" borderId="3" xfId="0" applyFont="1" applyFill="1" applyBorder="1" applyAlignment="1" applyProtection="1">
      <alignment horizontal="center" vertical="center"/>
      <protection locked="0"/>
    </xf>
    <xf numFmtId="0" fontId="19" fillId="10" borderId="19" xfId="0" applyFont="1" applyFill="1" applyBorder="1" applyAlignment="1" applyProtection="1">
      <alignment horizontal="center" vertical="center"/>
      <protection locked="0"/>
    </xf>
    <xf numFmtId="0" fontId="19" fillId="10" borderId="72" xfId="0" applyFont="1" applyFill="1" applyBorder="1" applyAlignment="1" applyProtection="1">
      <alignment horizontal="center" vertical="center"/>
      <protection locked="0"/>
    </xf>
    <xf numFmtId="0" fontId="19" fillId="10" borderId="4" xfId="0" applyFont="1" applyFill="1" applyBorder="1" applyAlignment="1" applyProtection="1">
      <alignment horizontal="center" vertical="center"/>
      <protection locked="0"/>
    </xf>
    <xf numFmtId="0" fontId="19" fillId="10" borderId="18" xfId="0" applyFont="1" applyFill="1" applyBorder="1" applyAlignment="1" applyProtection="1">
      <alignment horizontal="center" vertical="center"/>
      <protection locked="0"/>
    </xf>
    <xf numFmtId="0" fontId="19" fillId="10" borderId="62" xfId="0" applyFont="1" applyFill="1" applyBorder="1" applyAlignment="1" applyProtection="1">
      <alignment horizontal="center" vertical="center"/>
      <protection locked="0"/>
    </xf>
    <xf numFmtId="0" fontId="38" fillId="0" borderId="0" xfId="0" applyFont="1" applyAlignment="1" applyProtection="1">
      <alignment horizontal="center" vertical="center"/>
    </xf>
    <xf numFmtId="0" fontId="19" fillId="7" borderId="70" xfId="0" applyFont="1" applyFill="1" applyBorder="1" applyAlignment="1" applyProtection="1">
      <alignment horizontal="center" vertical="center" wrapText="1"/>
    </xf>
    <xf numFmtId="0" fontId="19" fillId="7" borderId="9" xfId="0" applyFont="1" applyFill="1" applyBorder="1" applyAlignment="1" applyProtection="1">
      <alignment horizontal="center" vertical="center"/>
    </xf>
    <xf numFmtId="0" fontId="19" fillId="7" borderId="26" xfId="0" applyFont="1" applyFill="1" applyBorder="1" applyAlignment="1" applyProtection="1">
      <alignment horizontal="center" vertical="center"/>
    </xf>
    <xf numFmtId="0" fontId="19" fillId="7" borderId="27" xfId="0" applyFont="1" applyFill="1" applyBorder="1" applyAlignment="1" applyProtection="1">
      <alignment horizontal="center" vertical="center"/>
    </xf>
    <xf numFmtId="0" fontId="19" fillId="7" borderId="22" xfId="0" applyFont="1" applyFill="1" applyBorder="1" applyAlignment="1" applyProtection="1">
      <alignment horizontal="center" vertical="center" wrapText="1"/>
    </xf>
    <xf numFmtId="0" fontId="19" fillId="7" borderId="22" xfId="0" applyFont="1" applyFill="1" applyBorder="1" applyAlignment="1" applyProtection="1">
      <alignment horizontal="center" vertical="center"/>
    </xf>
    <xf numFmtId="0" fontId="19" fillId="7" borderId="1" xfId="0" applyFont="1" applyFill="1" applyBorder="1" applyAlignment="1" applyProtection="1">
      <alignment horizontal="center" vertical="center"/>
    </xf>
    <xf numFmtId="0" fontId="46" fillId="5" borderId="22" xfId="0" applyFont="1" applyFill="1" applyBorder="1" applyAlignment="1" applyProtection="1">
      <alignment horizontal="center" vertical="center" shrinkToFit="1"/>
      <protection locked="0"/>
    </xf>
    <xf numFmtId="0" fontId="46" fillId="5" borderId="24" xfId="0" applyFont="1" applyFill="1" applyBorder="1" applyAlignment="1" applyProtection="1">
      <alignment horizontal="center" vertical="center" shrinkToFit="1"/>
      <protection locked="0"/>
    </xf>
    <xf numFmtId="0" fontId="46" fillId="5" borderId="1" xfId="0" applyFont="1" applyFill="1" applyBorder="1" applyAlignment="1" applyProtection="1">
      <alignment horizontal="center" vertical="center" shrinkToFit="1"/>
      <protection locked="0"/>
    </xf>
    <xf numFmtId="0" fontId="46" fillId="5" borderId="25" xfId="0" applyFont="1" applyFill="1" applyBorder="1" applyAlignment="1" applyProtection="1">
      <alignment horizontal="center" vertical="center" shrinkToFit="1"/>
      <protection locked="0"/>
    </xf>
    <xf numFmtId="0" fontId="19" fillId="7" borderId="1" xfId="0" applyFont="1" applyFill="1" applyBorder="1" applyAlignment="1" applyProtection="1">
      <alignment horizontal="center" vertical="center" shrinkToFit="1"/>
    </xf>
    <xf numFmtId="0" fontId="19" fillId="7" borderId="28" xfId="0" applyFont="1" applyFill="1" applyBorder="1" applyAlignment="1" applyProtection="1">
      <alignment horizontal="center" vertical="center" shrinkToFit="1"/>
    </xf>
    <xf numFmtId="0" fontId="19" fillId="5" borderId="25" xfId="0" applyFont="1" applyFill="1" applyBorder="1" applyAlignment="1" applyProtection="1">
      <alignment horizontal="center" vertical="center" shrinkToFit="1"/>
      <protection locked="0"/>
    </xf>
    <xf numFmtId="0" fontId="19" fillId="5" borderId="38" xfId="0" applyFont="1" applyFill="1" applyBorder="1" applyAlignment="1" applyProtection="1">
      <alignment horizontal="center" vertical="center" shrinkToFit="1"/>
      <protection locked="0"/>
    </xf>
    <xf numFmtId="0" fontId="19" fillId="8" borderId="1" xfId="0" applyFont="1" applyFill="1" applyBorder="1" applyAlignment="1" applyProtection="1">
      <alignment horizontal="center" vertical="center"/>
    </xf>
    <xf numFmtId="0" fontId="19" fillId="8" borderId="28" xfId="0" applyFont="1" applyFill="1" applyBorder="1" applyAlignment="1" applyProtection="1">
      <alignment horizontal="center" vertical="center"/>
    </xf>
    <xf numFmtId="0" fontId="19" fillId="7" borderId="28" xfId="0" applyFont="1" applyFill="1" applyBorder="1" applyAlignment="1" applyProtection="1">
      <alignment horizontal="center" vertical="center"/>
    </xf>
    <xf numFmtId="0" fontId="11" fillId="10" borderId="43" xfId="0" applyFont="1" applyFill="1" applyBorder="1" applyAlignment="1" applyProtection="1">
      <alignment vertical="center" shrinkToFit="1"/>
      <protection locked="0"/>
    </xf>
    <xf numFmtId="0" fontId="11" fillId="10" borderId="25" xfId="0" applyFont="1" applyFill="1" applyBorder="1" applyAlignment="1" applyProtection="1">
      <alignment vertical="center" shrinkToFit="1"/>
      <protection locked="0"/>
    </xf>
    <xf numFmtId="0" fontId="11" fillId="5" borderId="39" xfId="0" applyFont="1" applyFill="1" applyBorder="1" applyAlignment="1" applyProtection="1">
      <alignment vertical="center" shrinkToFit="1"/>
      <protection locked="0"/>
    </xf>
    <xf numFmtId="0" fontId="11" fillId="5" borderId="40" xfId="0" applyFont="1" applyFill="1" applyBorder="1" applyAlignment="1" applyProtection="1">
      <alignment vertical="center" shrinkToFit="1"/>
      <protection locked="0"/>
    </xf>
    <xf numFmtId="0" fontId="3" fillId="2" borderId="0" xfId="0" applyFont="1" applyFill="1" applyBorder="1" applyAlignment="1">
      <alignment vertical="top" wrapText="1"/>
    </xf>
    <xf numFmtId="0" fontId="11" fillId="10" borderId="35" xfId="0" applyFont="1" applyFill="1" applyBorder="1" applyAlignment="1" applyProtection="1">
      <alignment vertical="center" shrinkToFit="1"/>
      <protection locked="0"/>
    </xf>
    <xf numFmtId="0" fontId="11" fillId="10" borderId="38" xfId="0" applyFont="1" applyFill="1" applyBorder="1" applyAlignment="1" applyProtection="1">
      <alignment vertical="center" shrinkToFit="1"/>
      <protection locked="0"/>
    </xf>
    <xf numFmtId="0" fontId="3" fillId="7" borderId="11" xfId="0" applyFont="1" applyFill="1" applyBorder="1" applyAlignment="1">
      <alignment horizontal="center" vertical="center" wrapText="1"/>
    </xf>
    <xf numFmtId="0" fontId="3" fillId="7" borderId="7" xfId="0" applyFont="1" applyFill="1" applyBorder="1" applyAlignment="1">
      <alignment horizontal="center" vertical="center" wrapText="1"/>
    </xf>
    <xf numFmtId="0" fontId="22" fillId="8" borderId="51" xfId="0" applyFont="1" applyFill="1" applyBorder="1" applyAlignment="1">
      <alignment vertical="center"/>
    </xf>
    <xf numFmtId="0" fontId="22" fillId="8" borderId="45" xfId="0" applyFont="1" applyFill="1" applyBorder="1" applyAlignment="1">
      <alignment vertical="center"/>
    </xf>
    <xf numFmtId="0" fontId="22" fillId="8" borderId="52" xfId="0" applyFont="1" applyFill="1" applyBorder="1" applyAlignment="1">
      <alignment vertical="center"/>
    </xf>
    <xf numFmtId="0" fontId="22" fillId="8" borderId="48" xfId="0" applyFont="1" applyFill="1" applyBorder="1" applyAlignment="1">
      <alignment vertical="center"/>
    </xf>
    <xf numFmtId="0" fontId="22" fillId="2" borderId="15"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19" xfId="0" applyFont="1" applyFill="1" applyBorder="1" applyAlignment="1">
      <alignment horizontal="center" vertical="center"/>
    </xf>
    <xf numFmtId="0" fontId="5" fillId="4" borderId="11"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22" fillId="8" borderId="39" xfId="0" applyFont="1" applyFill="1" applyBorder="1" applyAlignment="1">
      <alignment vertical="center"/>
    </xf>
    <xf numFmtId="0" fontId="22" fillId="8" borderId="4" xfId="0" applyFont="1" applyFill="1" applyBorder="1" applyAlignment="1">
      <alignment vertical="center"/>
    </xf>
    <xf numFmtId="0" fontId="22" fillId="7" borderId="11" xfId="0" applyFont="1" applyFill="1" applyBorder="1" applyAlignment="1">
      <alignment horizontal="center" vertical="center" wrapText="1"/>
    </xf>
    <xf numFmtId="0" fontId="22" fillId="7" borderId="7" xfId="0" applyFont="1" applyFill="1" applyBorder="1" applyAlignment="1">
      <alignment horizontal="center" vertical="center"/>
    </xf>
    <xf numFmtId="0" fontId="22" fillId="7" borderId="55" xfId="0" applyFont="1" applyFill="1" applyBorder="1" applyAlignment="1">
      <alignment horizontal="center" vertical="center" wrapText="1"/>
    </xf>
    <xf numFmtId="0" fontId="22" fillId="7" borderId="55" xfId="0" applyFont="1" applyFill="1" applyBorder="1" applyAlignment="1">
      <alignment horizontal="center" vertical="center"/>
    </xf>
    <xf numFmtId="0" fontId="22" fillId="7" borderId="8" xfId="0" applyFont="1" applyFill="1" applyBorder="1" applyAlignment="1">
      <alignment horizontal="center" vertical="center"/>
    </xf>
    <xf numFmtId="0" fontId="5" fillId="4" borderId="21" xfId="0" applyFont="1" applyFill="1" applyBorder="1" applyAlignment="1">
      <alignment horizontal="center" vertical="center" wrapText="1"/>
    </xf>
    <xf numFmtId="0" fontId="5" fillId="4" borderId="67" xfId="0" applyFont="1" applyFill="1" applyBorder="1" applyAlignment="1">
      <alignment horizontal="center" vertical="center" wrapText="1"/>
    </xf>
    <xf numFmtId="0" fontId="5" fillId="4" borderId="59" xfId="0" applyFont="1" applyFill="1" applyBorder="1" applyAlignment="1">
      <alignment horizontal="center" vertical="center" wrapText="1"/>
    </xf>
    <xf numFmtId="0" fontId="5" fillId="4" borderId="17"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7" xfId="0" applyFont="1" applyFill="1" applyBorder="1" applyAlignment="1">
      <alignment horizontal="center" vertical="center" wrapText="1"/>
    </xf>
    <xf numFmtId="0" fontId="32" fillId="5" borderId="52" xfId="0" applyFont="1" applyFill="1" applyBorder="1" applyAlignment="1" applyProtection="1">
      <alignment horizontal="center" vertical="center"/>
      <protection locked="0"/>
    </xf>
    <xf numFmtId="0" fontId="32" fillId="5" borderId="36" xfId="0" applyFont="1" applyFill="1" applyBorder="1" applyAlignment="1" applyProtection="1">
      <alignment horizontal="center" vertical="center"/>
      <protection locked="0"/>
    </xf>
    <xf numFmtId="0" fontId="32" fillId="10" borderId="21" xfId="0" applyFont="1" applyFill="1" applyBorder="1" applyAlignment="1" applyProtection="1">
      <alignment horizontal="left" vertical="top" wrapText="1"/>
      <protection locked="0"/>
    </xf>
    <xf numFmtId="0" fontId="32" fillId="10" borderId="30" xfId="0" applyFont="1" applyFill="1" applyBorder="1" applyAlignment="1" applyProtection="1">
      <alignment horizontal="left" vertical="top" wrapText="1"/>
      <protection locked="0"/>
    </xf>
    <xf numFmtId="0" fontId="32" fillId="10" borderId="58" xfId="0" applyFont="1" applyFill="1" applyBorder="1" applyAlignment="1" applyProtection="1">
      <alignment horizontal="left" vertical="top" wrapText="1"/>
      <protection locked="0"/>
    </xf>
    <xf numFmtId="0" fontId="32" fillId="10" borderId="59" xfId="0" applyFont="1" applyFill="1" applyBorder="1" applyAlignment="1" applyProtection="1">
      <alignment horizontal="left" vertical="top" wrapText="1"/>
      <protection locked="0"/>
    </xf>
    <xf numFmtId="0" fontId="32" fillId="10" borderId="0" xfId="0" applyFont="1" applyFill="1" applyBorder="1" applyAlignment="1" applyProtection="1">
      <alignment horizontal="left" vertical="top" wrapText="1"/>
      <protection locked="0"/>
    </xf>
    <xf numFmtId="0" fontId="32" fillId="10" borderId="60" xfId="0" applyFont="1" applyFill="1" applyBorder="1" applyAlignment="1" applyProtection="1">
      <alignment horizontal="left" vertical="top" wrapText="1"/>
      <protection locked="0"/>
    </xf>
    <xf numFmtId="0" fontId="32" fillId="10" borderId="26" xfId="0" applyFont="1" applyFill="1" applyBorder="1" applyAlignment="1" applyProtection="1">
      <alignment horizontal="left" vertical="top" wrapText="1"/>
      <protection locked="0"/>
    </xf>
    <xf numFmtId="0" fontId="32" fillId="10" borderId="61" xfId="0" applyFont="1" applyFill="1" applyBorder="1" applyAlignment="1" applyProtection="1">
      <alignment horizontal="left" vertical="top" wrapText="1"/>
      <protection locked="0"/>
    </xf>
    <xf numFmtId="0" fontId="32" fillId="10" borderId="29" xfId="0" applyFont="1" applyFill="1" applyBorder="1" applyAlignment="1" applyProtection="1">
      <alignment horizontal="left" vertical="top" wrapText="1"/>
      <protection locked="0"/>
    </xf>
    <xf numFmtId="177" fontId="32" fillId="8" borderId="43" xfId="0" applyNumberFormat="1" applyFont="1" applyFill="1" applyBorder="1" applyAlignment="1" applyProtection="1">
      <alignment vertical="center"/>
    </xf>
    <xf numFmtId="177" fontId="32" fillId="8" borderId="1" xfId="0" applyNumberFormat="1" applyFont="1" applyFill="1" applyBorder="1" applyAlignment="1" applyProtection="1">
      <alignment vertical="center"/>
    </xf>
    <xf numFmtId="177" fontId="32" fillId="8" borderId="28" xfId="0" applyNumberFormat="1" applyFont="1" applyFill="1" applyBorder="1" applyAlignment="1" applyProtection="1">
      <alignment vertical="center"/>
    </xf>
    <xf numFmtId="0" fontId="32" fillId="8" borderId="25" xfId="0" applyFont="1" applyFill="1" applyBorder="1" applyAlignment="1" applyProtection="1">
      <alignment vertical="center"/>
    </xf>
    <xf numFmtId="0" fontId="32" fillId="8" borderId="28" xfId="0" applyFont="1" applyFill="1" applyBorder="1" applyAlignment="1" applyProtection="1">
      <alignment vertical="center"/>
    </xf>
    <xf numFmtId="0" fontId="32" fillId="8" borderId="38" xfId="0" applyFont="1" applyFill="1" applyBorder="1" applyAlignment="1" applyProtection="1">
      <alignment vertical="center"/>
    </xf>
    <xf numFmtId="0" fontId="32" fillId="5" borderId="1" xfId="0" applyFont="1" applyFill="1" applyBorder="1" applyAlignment="1" applyProtection="1">
      <alignment horizontal="left" vertical="center" shrinkToFit="1"/>
      <protection locked="0"/>
    </xf>
    <xf numFmtId="0" fontId="32" fillId="10" borderId="1" xfId="0" applyFont="1" applyFill="1" applyBorder="1" applyAlignment="1" applyProtection="1">
      <alignment horizontal="left" vertical="center" shrinkToFit="1"/>
      <protection locked="0"/>
    </xf>
    <xf numFmtId="0" fontId="32" fillId="10" borderId="28" xfId="0" applyFont="1" applyFill="1" applyBorder="1" applyAlignment="1" applyProtection="1">
      <alignment horizontal="left" vertical="center" shrinkToFit="1"/>
      <protection locked="0"/>
    </xf>
    <xf numFmtId="0" fontId="32" fillId="7" borderId="11" xfId="0" applyFont="1" applyFill="1" applyBorder="1" applyAlignment="1" applyProtection="1">
      <alignment horizontal="center" vertical="center"/>
    </xf>
    <xf numFmtId="0" fontId="32" fillId="7" borderId="12" xfId="0" applyFont="1" applyFill="1" applyBorder="1" applyAlignment="1" applyProtection="1">
      <alignment horizontal="center" vertical="center"/>
    </xf>
    <xf numFmtId="0" fontId="32" fillId="7" borderId="54" xfId="0" applyFont="1" applyFill="1" applyBorder="1" applyAlignment="1" applyProtection="1">
      <alignment horizontal="center" vertical="center" shrinkToFit="1"/>
    </xf>
    <xf numFmtId="0" fontId="32" fillId="7" borderId="55" xfId="0" applyFont="1" applyFill="1" applyBorder="1" applyAlignment="1" applyProtection="1">
      <alignment horizontal="center" vertical="center" shrinkToFit="1"/>
    </xf>
    <xf numFmtId="0" fontId="32" fillId="7" borderId="56" xfId="0" applyFont="1" applyFill="1" applyBorder="1" applyAlignment="1" applyProtection="1">
      <alignment horizontal="center" vertical="center" shrinkToFit="1"/>
    </xf>
    <xf numFmtId="0" fontId="36" fillId="7" borderId="31" xfId="0" applyFont="1" applyFill="1" applyBorder="1" applyAlignment="1" applyProtection="1">
      <alignment horizontal="center" vertical="center"/>
    </xf>
    <xf numFmtId="0" fontId="36" fillId="7" borderId="22" xfId="0" applyFont="1" applyFill="1" applyBorder="1" applyAlignment="1" applyProtection="1">
      <alignment horizontal="center" vertical="center"/>
    </xf>
    <xf numFmtId="0" fontId="36" fillId="7" borderId="24" xfId="0" applyFont="1" applyFill="1" applyBorder="1" applyAlignment="1" applyProtection="1">
      <alignment horizontal="center" vertical="center"/>
    </xf>
    <xf numFmtId="0" fontId="32" fillId="7" borderId="1" xfId="0" applyFont="1" applyFill="1" applyBorder="1" applyAlignment="1" applyProtection="1">
      <alignment horizontal="center" vertical="center" wrapText="1"/>
    </xf>
    <xf numFmtId="0" fontId="32" fillId="7" borderId="1" xfId="0" applyFont="1" applyFill="1" applyBorder="1" applyAlignment="1" applyProtection="1">
      <alignment horizontal="center" vertical="center"/>
    </xf>
    <xf numFmtId="0" fontId="32" fillId="10" borderId="6" xfId="0" applyFont="1" applyFill="1" applyBorder="1" applyAlignment="1" applyProtection="1">
      <alignment vertical="center" shrinkToFit="1"/>
      <protection locked="0"/>
    </xf>
    <xf numFmtId="0" fontId="32" fillId="10" borderId="44" xfId="0" applyFont="1" applyFill="1" applyBorder="1" applyAlignment="1" applyProtection="1">
      <alignment vertical="center" shrinkToFit="1"/>
      <protection locked="0"/>
    </xf>
    <xf numFmtId="0" fontId="32" fillId="10" borderId="5" xfId="0" applyFont="1" applyFill="1" applyBorder="1" applyAlignment="1" applyProtection="1">
      <alignment vertical="center" shrinkToFit="1"/>
      <protection locked="0"/>
    </xf>
    <xf numFmtId="0" fontId="32" fillId="10" borderId="3" xfId="0" applyFont="1" applyFill="1" applyBorder="1" applyAlignment="1" applyProtection="1">
      <alignment vertical="center" shrinkToFit="1"/>
      <protection locked="0"/>
    </xf>
    <xf numFmtId="0" fontId="32" fillId="10" borderId="19" xfId="0" applyFont="1" applyFill="1" applyBorder="1" applyAlignment="1" applyProtection="1">
      <alignment vertical="center" shrinkToFit="1"/>
      <protection locked="0"/>
    </xf>
    <xf numFmtId="0" fontId="32" fillId="10" borderId="9" xfId="0" applyFont="1" applyFill="1" applyBorder="1" applyAlignment="1" applyProtection="1">
      <alignment vertical="center" shrinkToFit="1"/>
      <protection locked="0"/>
    </xf>
    <xf numFmtId="0" fontId="32" fillId="5" borderId="6" xfId="0" applyFont="1" applyFill="1" applyBorder="1" applyAlignment="1" applyProtection="1">
      <alignment vertical="center" shrinkToFit="1"/>
      <protection locked="0"/>
    </xf>
    <xf numFmtId="0" fontId="32" fillId="5" borderId="44" xfId="0" applyFont="1" applyFill="1" applyBorder="1" applyAlignment="1" applyProtection="1">
      <alignment vertical="center" shrinkToFit="1"/>
      <protection locked="0"/>
    </xf>
    <xf numFmtId="0" fontId="32" fillId="5" borderId="5" xfId="0" applyFont="1" applyFill="1" applyBorder="1" applyAlignment="1" applyProtection="1">
      <alignment vertical="center" shrinkToFit="1"/>
      <protection locked="0"/>
    </xf>
    <xf numFmtId="0" fontId="32" fillId="2" borderId="54" xfId="0" applyFont="1" applyFill="1" applyBorder="1" applyAlignment="1" applyProtection="1">
      <alignment horizontal="center" vertical="center"/>
    </xf>
    <xf numFmtId="0" fontId="32" fillId="2" borderId="55" xfId="0" applyFont="1" applyFill="1" applyBorder="1" applyAlignment="1" applyProtection="1">
      <alignment horizontal="center" vertical="center"/>
    </xf>
    <xf numFmtId="0" fontId="32" fillId="2" borderId="56" xfId="0" applyFont="1" applyFill="1" applyBorder="1" applyAlignment="1" applyProtection="1">
      <alignment horizontal="center" vertical="center"/>
    </xf>
    <xf numFmtId="0" fontId="36" fillId="7" borderId="21" xfId="0" applyFont="1" applyFill="1" applyBorder="1" applyAlignment="1" applyProtection="1">
      <alignment horizontal="center" vertical="center"/>
    </xf>
    <xf numFmtId="0" fontId="36" fillId="7" borderId="30" xfId="0" applyFont="1" applyFill="1" applyBorder="1" applyAlignment="1" applyProtection="1">
      <alignment horizontal="center" vertical="center"/>
    </xf>
    <xf numFmtId="0" fontId="36" fillId="7" borderId="58" xfId="0" applyFont="1" applyFill="1" applyBorder="1" applyAlignment="1" applyProtection="1">
      <alignment horizontal="center" vertical="center"/>
    </xf>
    <xf numFmtId="0" fontId="32" fillId="7" borderId="6" xfId="0" applyFont="1" applyFill="1" applyBorder="1" applyAlignment="1" applyProtection="1">
      <alignment horizontal="center" vertical="center" wrapText="1"/>
    </xf>
    <xf numFmtId="0" fontId="32" fillId="7" borderId="5" xfId="0" applyFont="1" applyFill="1" applyBorder="1" applyAlignment="1" applyProtection="1">
      <alignment horizontal="center" vertical="center"/>
    </xf>
    <xf numFmtId="0" fontId="32" fillId="7" borderId="26" xfId="0" applyFont="1" applyFill="1" applyBorder="1" applyAlignment="1" applyProtection="1">
      <alignment horizontal="center" vertical="center"/>
    </xf>
    <xf numFmtId="0" fontId="32" fillId="7" borderId="61" xfId="0" applyFont="1" applyFill="1" applyBorder="1" applyAlignment="1" applyProtection="1">
      <alignment horizontal="center" vertical="center"/>
    </xf>
    <xf numFmtId="0" fontId="32" fillId="7" borderId="27" xfId="0" applyFont="1" applyFill="1" applyBorder="1" applyAlignment="1" applyProtection="1">
      <alignment horizontal="center" vertical="center"/>
    </xf>
    <xf numFmtId="0" fontId="32" fillId="8" borderId="22" xfId="0" applyFont="1" applyFill="1" applyBorder="1" applyAlignment="1" applyProtection="1">
      <alignment horizontal="center" vertical="center"/>
    </xf>
    <xf numFmtId="0" fontId="32" fillId="8" borderId="24" xfId="0" applyFont="1" applyFill="1" applyBorder="1" applyAlignment="1" applyProtection="1">
      <alignment horizontal="center" vertical="center"/>
    </xf>
    <xf numFmtId="0" fontId="32" fillId="7" borderId="65" xfId="0" applyFont="1" applyFill="1" applyBorder="1" applyAlignment="1" applyProtection="1">
      <alignment horizontal="center" vertical="center"/>
    </xf>
    <xf numFmtId="0" fontId="32" fillId="7" borderId="10" xfId="0" applyFont="1" applyFill="1" applyBorder="1" applyAlignment="1" applyProtection="1">
      <alignment horizontal="center" vertical="center"/>
    </xf>
    <xf numFmtId="182" fontId="32" fillId="8" borderId="25" xfId="0" applyNumberFormat="1" applyFont="1" applyFill="1" applyBorder="1" applyAlignment="1" applyProtection="1">
      <alignment vertical="center"/>
    </xf>
    <xf numFmtId="182" fontId="32" fillId="8" borderId="38" xfId="0" applyNumberFormat="1" applyFont="1" applyFill="1" applyBorder="1" applyAlignment="1" applyProtection="1">
      <alignment vertical="center"/>
    </xf>
    <xf numFmtId="182" fontId="32" fillId="8" borderId="1" xfId="0" applyNumberFormat="1" applyFont="1" applyFill="1" applyBorder="1" applyAlignment="1" applyProtection="1">
      <alignment vertical="center"/>
    </xf>
    <xf numFmtId="182" fontId="32" fillId="8" borderId="2" xfId="0" applyNumberFormat="1" applyFont="1" applyFill="1" applyBorder="1" applyAlignment="1" applyProtection="1">
      <alignment horizontal="right" vertical="center"/>
    </xf>
    <xf numFmtId="182" fontId="32" fillId="8" borderId="1" xfId="0" applyNumberFormat="1" applyFont="1" applyFill="1" applyBorder="1" applyAlignment="1" applyProtection="1">
      <alignment horizontal="right" vertical="center"/>
    </xf>
    <xf numFmtId="182" fontId="32" fillId="8" borderId="10" xfId="0" applyNumberFormat="1" applyFont="1" applyFill="1" applyBorder="1" applyAlignment="1" applyProtection="1">
      <alignment horizontal="right" vertical="center"/>
    </xf>
    <xf numFmtId="0" fontId="32" fillId="0" borderId="14" xfId="0" applyFont="1" applyBorder="1" applyAlignment="1" applyProtection="1">
      <alignment horizontal="center" vertical="center" textRotation="255" wrapText="1"/>
    </xf>
    <xf numFmtId="0" fontId="32" fillId="0" borderId="14" xfId="0" applyFont="1" applyBorder="1" applyAlignment="1" applyProtection="1">
      <alignment horizontal="center" vertical="center" textRotation="255"/>
    </xf>
    <xf numFmtId="182" fontId="32" fillId="8" borderId="28" xfId="0" applyNumberFormat="1" applyFont="1" applyFill="1" applyBorder="1" applyAlignment="1" applyProtection="1">
      <alignment vertical="center"/>
    </xf>
    <xf numFmtId="0" fontId="32" fillId="8" borderId="31" xfId="0" applyFont="1" applyFill="1" applyBorder="1" applyAlignment="1" applyProtection="1">
      <alignment horizontal="center" vertical="center" textRotation="255" wrapText="1"/>
    </xf>
    <xf numFmtId="0" fontId="32" fillId="8" borderId="43" xfId="0" applyFont="1" applyFill="1" applyBorder="1" applyAlignment="1" applyProtection="1">
      <alignment horizontal="center" vertical="center" textRotation="255" wrapText="1"/>
    </xf>
    <xf numFmtId="0" fontId="32" fillId="8" borderId="35" xfId="0" applyFont="1" applyFill="1" applyBorder="1" applyAlignment="1" applyProtection="1">
      <alignment horizontal="center" vertical="center" textRotation="255" wrapText="1"/>
    </xf>
    <xf numFmtId="0" fontId="32" fillId="4" borderId="22" xfId="0" applyFont="1" applyFill="1" applyBorder="1" applyAlignment="1" applyProtection="1">
      <alignment horizontal="center" vertical="center"/>
    </xf>
    <xf numFmtId="0" fontId="32" fillId="4" borderId="24" xfId="0" applyFont="1" applyFill="1" applyBorder="1" applyAlignment="1" applyProtection="1">
      <alignment horizontal="center" vertical="center"/>
    </xf>
    <xf numFmtId="0" fontId="32" fillId="4" borderId="1" xfId="0" applyFont="1" applyFill="1" applyBorder="1" applyAlignment="1" applyProtection="1">
      <alignment horizontal="center" vertical="center"/>
    </xf>
    <xf numFmtId="0" fontId="32" fillId="4" borderId="12" xfId="0" applyFont="1" applyFill="1" applyBorder="1" applyAlignment="1" applyProtection="1">
      <alignment horizontal="center" vertical="center" wrapText="1"/>
    </xf>
    <xf numFmtId="0" fontId="32" fillId="4" borderId="11" xfId="0" applyFont="1" applyFill="1" applyBorder="1" applyAlignment="1" applyProtection="1">
      <alignment horizontal="center" vertical="center" wrapText="1"/>
    </xf>
    <xf numFmtId="0" fontId="32" fillId="7" borderId="39" xfId="0" applyFont="1" applyFill="1" applyBorder="1" applyAlignment="1" applyProtection="1">
      <alignment horizontal="center" vertical="center"/>
    </xf>
    <xf numFmtId="0" fontId="32" fillId="7" borderId="2" xfId="0" applyFont="1" applyFill="1" applyBorder="1" applyAlignment="1" applyProtection="1">
      <alignment horizontal="center" vertical="center"/>
    </xf>
    <xf numFmtId="0" fontId="32" fillId="2" borderId="14" xfId="0" applyFont="1" applyFill="1" applyBorder="1" applyAlignment="1" applyProtection="1">
      <alignment horizontal="center" vertical="center" textRotation="255" wrapText="1"/>
    </xf>
    <xf numFmtId="0" fontId="32" fillId="2" borderId="14" xfId="0" applyFont="1" applyFill="1" applyBorder="1" applyAlignment="1" applyProtection="1">
      <alignment horizontal="center" vertical="center" textRotation="255"/>
    </xf>
    <xf numFmtId="0" fontId="32" fillId="7" borderId="11" xfId="0" applyFont="1" applyFill="1" applyBorder="1" applyAlignment="1" applyProtection="1">
      <alignment horizontal="center" vertical="center" wrapText="1"/>
    </xf>
    <xf numFmtId="0" fontId="32" fillId="10" borderId="28" xfId="0" applyFont="1" applyFill="1" applyBorder="1" applyAlignment="1" applyProtection="1">
      <alignment horizontal="center" vertical="center"/>
      <protection locked="0"/>
    </xf>
    <xf numFmtId="0" fontId="32" fillId="10" borderId="38" xfId="0" applyFont="1" applyFill="1" applyBorder="1" applyAlignment="1" applyProtection="1">
      <alignment horizontal="center" vertical="center"/>
      <protection locked="0"/>
    </xf>
    <xf numFmtId="0" fontId="32" fillId="5" borderId="57" xfId="0" applyFont="1" applyFill="1" applyBorder="1" applyAlignment="1" applyProtection="1">
      <alignment horizontal="center" vertical="center"/>
      <protection locked="0"/>
    </xf>
    <xf numFmtId="0" fontId="32" fillId="5" borderId="69" xfId="0" applyFont="1" applyFill="1" applyBorder="1" applyAlignment="1" applyProtection="1">
      <alignment horizontal="center" vertical="center"/>
      <protection locked="0"/>
    </xf>
    <xf numFmtId="0" fontId="32" fillId="7" borderId="35" xfId="0" applyFont="1" applyFill="1" applyBorder="1" applyAlignment="1" applyProtection="1">
      <alignment horizontal="center" vertical="center" shrinkToFit="1"/>
    </xf>
    <xf numFmtId="0" fontId="32" fillId="7" borderId="28" xfId="0" applyFont="1" applyFill="1" applyBorder="1" applyAlignment="1" applyProtection="1">
      <alignment horizontal="center" vertical="center" shrinkToFit="1"/>
    </xf>
    <xf numFmtId="0" fontId="32" fillId="4" borderId="31" xfId="0" applyFont="1" applyFill="1" applyBorder="1" applyAlignment="1" applyProtection="1">
      <alignment horizontal="center" vertical="center" wrapText="1" shrinkToFit="1"/>
    </xf>
    <xf numFmtId="0" fontId="32" fillId="4" borderId="22" xfId="0" applyFont="1" applyFill="1" applyBorder="1" applyAlignment="1" applyProtection="1">
      <alignment horizontal="center" vertical="center" shrinkToFit="1"/>
    </xf>
    <xf numFmtId="182" fontId="32" fillId="8" borderId="10" xfId="0" applyNumberFormat="1" applyFont="1" applyFill="1" applyBorder="1" applyAlignment="1" applyProtection="1">
      <alignment vertical="center"/>
    </xf>
    <xf numFmtId="182" fontId="32" fillId="8" borderId="2" xfId="0" applyNumberFormat="1" applyFont="1" applyFill="1" applyBorder="1" applyAlignment="1" applyProtection="1">
      <alignment vertical="center"/>
    </xf>
    <xf numFmtId="182" fontId="32" fillId="8" borderId="57" xfId="0" applyNumberFormat="1" applyFont="1" applyFill="1" applyBorder="1" applyAlignment="1" applyProtection="1">
      <alignment vertical="center"/>
    </xf>
    <xf numFmtId="0" fontId="32" fillId="7" borderId="43" xfId="0" applyFont="1" applyFill="1" applyBorder="1" applyAlignment="1" applyProtection="1">
      <alignment horizontal="center" vertical="center" wrapText="1"/>
    </xf>
    <xf numFmtId="0" fontId="32" fillId="5" borderId="1" xfId="0" applyFont="1" applyFill="1" applyBorder="1" applyAlignment="1" applyProtection="1">
      <alignment horizontal="center" vertical="center" shrinkToFit="1"/>
      <protection locked="0"/>
    </xf>
    <xf numFmtId="0" fontId="32" fillId="5" borderId="25" xfId="0" applyFont="1" applyFill="1" applyBorder="1" applyAlignment="1" applyProtection="1">
      <alignment horizontal="center" vertical="center" shrinkToFit="1"/>
      <protection locked="0"/>
    </xf>
    <xf numFmtId="0" fontId="32" fillId="5" borderId="28" xfId="0" applyFont="1" applyFill="1" applyBorder="1" applyAlignment="1" applyProtection="1">
      <alignment horizontal="center" vertical="center" shrinkToFit="1"/>
      <protection locked="0"/>
    </xf>
    <xf numFmtId="0" fontId="32" fillId="5" borderId="38" xfId="0" applyFont="1" applyFill="1" applyBorder="1" applyAlignment="1" applyProtection="1">
      <alignment horizontal="center" vertical="center" shrinkToFit="1"/>
      <protection locked="0"/>
    </xf>
    <xf numFmtId="0" fontId="32" fillId="7" borderId="63" xfId="0" applyFont="1" applyFill="1" applyBorder="1" applyAlignment="1" applyProtection="1">
      <alignment horizontal="center" vertical="center"/>
    </xf>
    <xf numFmtId="0" fontId="32" fillId="7" borderId="64" xfId="0" applyFont="1" applyFill="1" applyBorder="1" applyAlignment="1" applyProtection="1">
      <alignment horizontal="center" vertical="center"/>
    </xf>
    <xf numFmtId="0" fontId="32" fillId="7" borderId="73" xfId="0" applyFont="1" applyFill="1" applyBorder="1" applyAlignment="1" applyProtection="1">
      <alignment horizontal="center" vertical="center"/>
    </xf>
    <xf numFmtId="0" fontId="32" fillId="8" borderId="55" xfId="0" applyFont="1" applyFill="1" applyBorder="1" applyAlignment="1" applyProtection="1">
      <alignment horizontal="center" vertical="center"/>
    </xf>
    <xf numFmtId="0" fontId="32" fillId="8" borderId="8" xfId="0" applyFont="1" applyFill="1" applyBorder="1" applyAlignment="1" applyProtection="1">
      <alignment horizontal="center" vertical="center"/>
    </xf>
    <xf numFmtId="0" fontId="32" fillId="8" borderId="55" xfId="0" applyFont="1" applyFill="1" applyBorder="1" applyAlignment="1" applyProtection="1">
      <alignment horizontal="center" vertical="center" shrinkToFit="1"/>
    </xf>
    <xf numFmtId="0" fontId="32" fillId="8" borderId="8" xfId="0" applyFont="1" applyFill="1" applyBorder="1" applyAlignment="1" applyProtection="1">
      <alignment horizontal="center" vertical="center" shrinkToFit="1"/>
    </xf>
    <xf numFmtId="0" fontId="32" fillId="4" borderId="54" xfId="0" applyFont="1" applyFill="1" applyBorder="1" applyAlignment="1" applyProtection="1">
      <alignment horizontal="center" vertical="center" shrinkToFit="1"/>
    </xf>
    <xf numFmtId="0" fontId="32" fillId="4" borderId="56" xfId="0" applyFont="1" applyFill="1" applyBorder="1" applyAlignment="1" applyProtection="1">
      <alignment horizontal="center" vertical="center" shrinkToFit="1"/>
    </xf>
    <xf numFmtId="0" fontId="32" fillId="4" borderId="55" xfId="0" applyFont="1" applyFill="1" applyBorder="1" applyAlignment="1" applyProtection="1">
      <alignment horizontal="center" vertical="center" shrinkToFit="1"/>
    </xf>
    <xf numFmtId="0" fontId="32" fillId="5" borderId="12" xfId="0" applyFont="1" applyFill="1" applyBorder="1" applyAlignment="1" applyProtection="1">
      <alignment horizontal="center" vertical="center"/>
      <protection locked="0"/>
    </xf>
    <xf numFmtId="0" fontId="32" fillId="5" borderId="7" xfId="0" applyFont="1" applyFill="1" applyBorder="1" applyAlignment="1" applyProtection="1">
      <alignment horizontal="center" vertical="center"/>
      <protection locked="0"/>
    </xf>
    <xf numFmtId="0" fontId="46" fillId="2" borderId="0" xfId="0" applyFont="1" applyFill="1" applyBorder="1" applyAlignment="1" applyProtection="1">
      <alignment horizontal="center" vertical="center"/>
    </xf>
    <xf numFmtId="182" fontId="32" fillId="8" borderId="22" xfId="0" applyNumberFormat="1" applyFont="1" applyFill="1" applyBorder="1" applyAlignment="1" applyProtection="1">
      <alignment horizontal="right" vertical="center"/>
    </xf>
    <xf numFmtId="182" fontId="32" fillId="8" borderId="28" xfId="0" applyNumberFormat="1" applyFont="1" applyFill="1" applyBorder="1" applyAlignment="1" applyProtection="1">
      <alignment horizontal="right" vertical="center"/>
    </xf>
    <xf numFmtId="0" fontId="32" fillId="4" borderId="7" xfId="0" applyFont="1" applyFill="1" applyBorder="1" applyAlignment="1" applyProtection="1">
      <alignment horizontal="center" vertical="center" wrapText="1"/>
    </xf>
    <xf numFmtId="182" fontId="32" fillId="8" borderId="40" xfId="0" applyNumberFormat="1" applyFont="1" applyFill="1" applyBorder="1" applyAlignment="1" applyProtection="1">
      <alignment horizontal="right" vertical="center"/>
    </xf>
    <xf numFmtId="182" fontId="32" fillId="8" borderId="25" xfId="0" applyNumberFormat="1" applyFont="1" applyFill="1" applyBorder="1" applyAlignment="1" applyProtection="1">
      <alignment horizontal="right" vertical="center"/>
    </xf>
    <xf numFmtId="182" fontId="32" fillId="8" borderId="66" xfId="0" applyNumberFormat="1" applyFont="1" applyFill="1" applyBorder="1" applyAlignment="1" applyProtection="1">
      <alignment horizontal="right" vertical="center"/>
    </xf>
    <xf numFmtId="182" fontId="32" fillId="8" borderId="24" xfId="0" applyNumberFormat="1" applyFont="1" applyFill="1" applyBorder="1" applyAlignment="1" applyProtection="1">
      <alignment horizontal="right" vertical="center"/>
    </xf>
    <xf numFmtId="182" fontId="32" fillId="8" borderId="38" xfId="0" applyNumberFormat="1" applyFont="1" applyFill="1" applyBorder="1" applyAlignment="1" applyProtection="1">
      <alignment horizontal="right" vertical="center"/>
    </xf>
    <xf numFmtId="0" fontId="32" fillId="7" borderId="43" xfId="0" applyFont="1" applyFill="1" applyBorder="1" applyAlignment="1" applyProtection="1">
      <alignment horizontal="center" vertical="center" shrinkToFit="1"/>
    </xf>
    <xf numFmtId="0" fontId="32" fillId="7" borderId="1" xfId="0" applyFont="1" applyFill="1" applyBorder="1" applyAlignment="1" applyProtection="1">
      <alignment horizontal="center" vertical="center" shrinkToFit="1"/>
    </xf>
    <xf numFmtId="0" fontId="32" fillId="7" borderId="65" xfId="0" applyFont="1" applyFill="1" applyBorder="1" applyAlignment="1" applyProtection="1">
      <alignment horizontal="center" vertical="center" shrinkToFit="1"/>
    </xf>
    <xf numFmtId="0" fontId="32" fillId="7" borderId="10" xfId="0" applyFont="1" applyFill="1" applyBorder="1" applyAlignment="1" applyProtection="1">
      <alignment horizontal="center" vertical="center" shrinkToFit="1"/>
    </xf>
    <xf numFmtId="0" fontId="56" fillId="2" borderId="43" xfId="0" applyFont="1" applyFill="1" applyBorder="1" applyAlignment="1">
      <alignment vertical="center"/>
    </xf>
    <xf numFmtId="0" fontId="56" fillId="2" borderId="25" xfId="0" applyFont="1" applyFill="1" applyBorder="1" applyAlignment="1">
      <alignment vertical="center"/>
    </xf>
    <xf numFmtId="0" fontId="55" fillId="0" borderId="0" xfId="0" applyFont="1" applyAlignment="1">
      <alignment vertical="top" wrapText="1"/>
    </xf>
    <xf numFmtId="0" fontId="19" fillId="4" borderId="31" xfId="0" applyFont="1" applyFill="1" applyBorder="1" applyAlignment="1">
      <alignment horizontal="center" vertical="center" wrapText="1"/>
    </xf>
    <xf numFmtId="0" fontId="19" fillId="4" borderId="24" xfId="0" applyFont="1" applyFill="1" applyBorder="1" applyAlignment="1">
      <alignment horizontal="center" vertical="center" wrapText="1"/>
    </xf>
    <xf numFmtId="0" fontId="19" fillId="4" borderId="35" xfId="0" applyFont="1" applyFill="1" applyBorder="1" applyAlignment="1">
      <alignment horizontal="center" vertical="center" wrapText="1"/>
    </xf>
    <xf numFmtId="0" fontId="19" fillId="4" borderId="38" xfId="0" applyFont="1" applyFill="1" applyBorder="1" applyAlignment="1">
      <alignment horizontal="center" vertical="center" wrapText="1"/>
    </xf>
    <xf numFmtId="0" fontId="11" fillId="4" borderId="34" xfId="0" applyFont="1" applyFill="1" applyBorder="1" applyAlignment="1">
      <alignment horizontal="center" vertical="center" wrapText="1"/>
    </xf>
    <xf numFmtId="0" fontId="11" fillId="4" borderId="47" xfId="0" applyFont="1" applyFill="1" applyBorder="1" applyAlignment="1">
      <alignment horizontal="center" vertical="center" wrapText="1"/>
    </xf>
    <xf numFmtId="0" fontId="25" fillId="4" borderId="31" xfId="0" applyFont="1" applyFill="1" applyBorder="1" applyAlignment="1">
      <alignment horizontal="center" vertical="center" wrapText="1"/>
    </xf>
    <xf numFmtId="0" fontId="25" fillId="4" borderId="35" xfId="0" applyFont="1" applyFill="1" applyBorder="1" applyAlignment="1">
      <alignment horizontal="center" vertical="center" wrapText="1"/>
    </xf>
    <xf numFmtId="0" fontId="47" fillId="4" borderId="22" xfId="0" applyFont="1" applyFill="1" applyBorder="1" applyAlignment="1">
      <alignment horizontal="center" vertical="center" wrapText="1"/>
    </xf>
    <xf numFmtId="0" fontId="47" fillId="4" borderId="24" xfId="0" applyFont="1" applyFill="1" applyBorder="1" applyAlignment="1">
      <alignment horizontal="center" vertical="center" wrapText="1"/>
    </xf>
    <xf numFmtId="0" fontId="47" fillId="4" borderId="41" xfId="0" applyFont="1" applyFill="1" applyBorder="1" applyAlignment="1">
      <alignment horizontal="center" vertical="center" wrapText="1"/>
    </xf>
    <xf numFmtId="0" fontId="47" fillId="4" borderId="48" xfId="0" applyFont="1" applyFill="1" applyBorder="1" applyAlignment="1">
      <alignment horizontal="center" vertical="center" wrapText="1"/>
    </xf>
    <xf numFmtId="0" fontId="56" fillId="2" borderId="39" xfId="0" applyFont="1" applyFill="1" applyBorder="1" applyAlignment="1">
      <alignment vertical="center"/>
    </xf>
    <xf numFmtId="0" fontId="56" fillId="2" borderId="40" xfId="0" applyFont="1" applyFill="1" applyBorder="1" applyAlignment="1">
      <alignment vertical="center"/>
    </xf>
    <xf numFmtId="0" fontId="55" fillId="9" borderId="1" xfId="0" applyNumberFormat="1" applyFont="1" applyFill="1" applyBorder="1" applyAlignment="1">
      <alignment horizontal="center" vertical="center" shrinkToFit="1"/>
    </xf>
    <xf numFmtId="0" fontId="56" fillId="7" borderId="1" xfId="0" applyFont="1" applyFill="1" applyBorder="1" applyAlignment="1">
      <alignment horizontal="center" vertical="center" shrinkToFit="1"/>
    </xf>
    <xf numFmtId="0" fontId="56" fillId="7" borderId="1" xfId="0" applyFont="1" applyFill="1" applyBorder="1" applyAlignment="1">
      <alignment vertical="center"/>
    </xf>
    <xf numFmtId="0" fontId="56" fillId="2" borderId="35" xfId="0" applyFont="1" applyFill="1" applyBorder="1" applyAlignment="1">
      <alignment vertical="center"/>
    </xf>
    <xf numFmtId="0" fontId="56" fillId="2" borderId="38" xfId="0" applyFont="1" applyFill="1" applyBorder="1" applyAlignment="1">
      <alignment vertical="center"/>
    </xf>
    <xf numFmtId="0" fontId="67" fillId="0" borderId="6" xfId="0" applyFont="1" applyBorder="1" applyAlignment="1">
      <alignment horizontal="left" vertical="top" wrapText="1"/>
    </xf>
    <xf numFmtId="0" fontId="67" fillId="0" borderId="5" xfId="0" applyFont="1" applyBorder="1" applyAlignment="1">
      <alignment horizontal="left" vertical="top" wrapText="1"/>
    </xf>
    <xf numFmtId="0" fontId="67" fillId="0" borderId="15" xfId="0" applyFont="1" applyBorder="1" applyAlignment="1">
      <alignment horizontal="left" vertical="center" wrapText="1"/>
    </xf>
    <xf numFmtId="0" fontId="67" fillId="0" borderId="17" xfId="0" applyFont="1" applyBorder="1" applyAlignment="1">
      <alignment horizontal="left" vertical="center" wrapText="1"/>
    </xf>
    <xf numFmtId="0" fontId="67" fillId="0" borderId="4" xfId="0" applyFont="1" applyBorder="1" applyAlignment="1">
      <alignment horizontal="left" vertical="center" wrapText="1"/>
    </xf>
    <xf numFmtId="0" fontId="67" fillId="0" borderId="13" xfId="0" applyFont="1" applyBorder="1" applyAlignment="1">
      <alignment horizontal="left" vertical="center" wrapText="1"/>
    </xf>
    <xf numFmtId="0" fontId="17" fillId="3" borderId="10" xfId="0" applyFont="1" applyFill="1" applyBorder="1" applyAlignment="1">
      <alignment horizontal="center" vertical="center" wrapText="1"/>
    </xf>
    <xf numFmtId="0" fontId="17" fillId="3" borderId="16" xfId="0" applyFont="1" applyFill="1" applyBorder="1" applyAlignment="1">
      <alignment horizontal="center" vertical="center" wrapText="1"/>
    </xf>
    <xf numFmtId="0" fontId="17" fillId="3" borderId="2" xfId="0" applyFont="1" applyFill="1" applyBorder="1" applyAlignment="1">
      <alignment horizontal="center" vertical="center" wrapText="1"/>
    </xf>
    <xf numFmtId="0" fontId="67" fillId="0" borderId="3" xfId="0" applyFont="1" applyBorder="1" applyAlignment="1">
      <alignment horizontal="left" vertical="top" wrapText="1"/>
    </xf>
    <xf numFmtId="0" fontId="67" fillId="0" borderId="9" xfId="0" applyFont="1" applyBorder="1" applyAlignment="1">
      <alignment horizontal="left" vertical="top" wrapText="1"/>
    </xf>
    <xf numFmtId="0" fontId="67" fillId="0" borderId="15" xfId="0" applyFont="1" applyBorder="1" applyAlignment="1">
      <alignment horizontal="left" vertical="top" wrapText="1"/>
    </xf>
    <xf numFmtId="0" fontId="67" fillId="0" borderId="17" xfId="0" applyFont="1" applyBorder="1" applyAlignment="1">
      <alignment horizontal="left" vertical="top" wrapText="1"/>
    </xf>
    <xf numFmtId="0" fontId="67" fillId="0" borderId="4" xfId="0" applyFont="1" applyBorder="1" applyAlignment="1">
      <alignment horizontal="left" vertical="top" wrapText="1"/>
    </xf>
    <xf numFmtId="0" fontId="67" fillId="0" borderId="13" xfId="0" applyFont="1" applyBorder="1" applyAlignment="1">
      <alignment horizontal="left" vertical="top" wrapText="1"/>
    </xf>
    <xf numFmtId="0" fontId="67" fillId="2" borderId="6" xfId="0" applyFont="1" applyFill="1" applyBorder="1" applyAlignment="1">
      <alignment vertical="top" wrapText="1"/>
    </xf>
    <xf numFmtId="0" fontId="67" fillId="2" borderId="5" xfId="0" applyFont="1" applyFill="1" applyBorder="1" applyAlignment="1">
      <alignment vertical="top" wrapText="1"/>
    </xf>
    <xf numFmtId="0" fontId="17" fillId="2" borderId="0" xfId="0" applyFont="1" applyFill="1" applyBorder="1" applyAlignment="1">
      <alignment horizontal="left" vertical="center" wrapText="1"/>
    </xf>
    <xf numFmtId="0" fontId="17" fillId="2" borderId="18" xfId="0" applyFont="1" applyFill="1" applyBorder="1" applyAlignment="1">
      <alignment horizontal="left" vertical="center" wrapText="1"/>
    </xf>
    <xf numFmtId="0" fontId="69" fillId="2" borderId="6" xfId="0" applyFont="1" applyFill="1" applyBorder="1" applyAlignment="1">
      <alignment horizontal="left" vertical="center" wrapText="1"/>
    </xf>
    <xf numFmtId="0" fontId="69" fillId="2" borderId="5" xfId="0" applyFont="1" applyFill="1" applyBorder="1" applyAlignment="1">
      <alignment horizontal="left" vertical="center" wrapText="1"/>
    </xf>
    <xf numFmtId="0" fontId="69" fillId="2" borderId="1" xfId="0" applyFont="1" applyFill="1" applyBorder="1" applyAlignment="1">
      <alignment horizontal="left" vertical="center" wrapText="1"/>
    </xf>
    <xf numFmtId="0" fontId="17" fillId="0" borderId="0" xfId="0" applyFont="1" applyFill="1" applyBorder="1" applyAlignment="1">
      <alignment horizontal="left" vertical="top" wrapText="1"/>
    </xf>
    <xf numFmtId="0" fontId="0" fillId="0" borderId="1" xfId="0" applyBorder="1" applyAlignment="1">
      <alignment horizontal="center" vertical="center"/>
    </xf>
    <xf numFmtId="0" fontId="0" fillId="17" borderId="1" xfId="0" applyFill="1" applyBorder="1" applyAlignment="1">
      <alignment horizontal="center" vertical="center"/>
    </xf>
    <xf numFmtId="0" fontId="0" fillId="2" borderId="1" xfId="0" applyFill="1" applyBorder="1" applyAlignment="1">
      <alignment horizontal="center" vertical="center"/>
    </xf>
    <xf numFmtId="0" fontId="0" fillId="0" borderId="6" xfId="0" applyFill="1" applyBorder="1" applyAlignment="1">
      <alignment vertical="center" shrinkToFit="1"/>
    </xf>
    <xf numFmtId="0" fontId="0" fillId="0" borderId="5" xfId="0" applyFill="1" applyBorder="1" applyAlignment="1">
      <alignment vertical="center" shrinkToFit="1"/>
    </xf>
    <xf numFmtId="0" fontId="0" fillId="2" borderId="6" xfId="0" applyFill="1" applyBorder="1" applyAlignment="1">
      <alignment horizontal="center" vertical="center"/>
    </xf>
    <xf numFmtId="0" fontId="0" fillId="2" borderId="5" xfId="0" applyFill="1" applyBorder="1" applyAlignment="1">
      <alignment horizontal="center" vertical="center"/>
    </xf>
    <xf numFmtId="0" fontId="0" fillId="0" borderId="6" xfId="0" applyFill="1" applyBorder="1" applyAlignment="1">
      <alignment vertical="center"/>
    </xf>
    <xf numFmtId="0" fontId="0" fillId="0" borderId="5" xfId="0" applyFill="1" applyBorder="1" applyAlignment="1">
      <alignment vertical="center"/>
    </xf>
    <xf numFmtId="0" fontId="0" fillId="17" borderId="6" xfId="0" applyFill="1" applyBorder="1" applyAlignment="1">
      <alignment horizontal="center" vertical="center"/>
    </xf>
    <xf numFmtId="0" fontId="0" fillId="17" borderId="5" xfId="0" applyFill="1" applyBorder="1" applyAlignment="1">
      <alignment horizontal="center" vertical="center"/>
    </xf>
    <xf numFmtId="0" fontId="57" fillId="4" borderId="1" xfId="0" applyFont="1" applyFill="1" applyBorder="1" applyAlignment="1">
      <alignment horizontal="center" vertical="center" wrapText="1"/>
    </xf>
    <xf numFmtId="0" fontId="57" fillId="4" borderId="6" xfId="0" applyFont="1" applyFill="1" applyBorder="1" applyAlignment="1">
      <alignment horizontal="center" vertical="center" wrapText="1"/>
    </xf>
    <xf numFmtId="0" fontId="60" fillId="8" borderId="42" xfId="0" applyFont="1" applyFill="1" applyBorder="1" applyAlignment="1">
      <alignment horizontal="center" vertical="center" wrapText="1"/>
    </xf>
    <xf numFmtId="0" fontId="61" fillId="8" borderId="46" xfId="0" applyFont="1" applyFill="1" applyBorder="1" applyAlignment="1">
      <alignment horizontal="center" vertical="center"/>
    </xf>
    <xf numFmtId="0" fontId="9" fillId="4" borderId="1" xfId="0" applyFont="1" applyFill="1" applyBorder="1" applyAlignment="1">
      <alignment horizontal="center" vertical="center" wrapText="1"/>
    </xf>
    <xf numFmtId="0" fontId="62" fillId="2" borderId="0" xfId="0" applyFont="1" applyFill="1" applyAlignment="1">
      <alignment horizontal="center" vertical="center"/>
    </xf>
    <xf numFmtId="0" fontId="57" fillId="4" borderId="31" xfId="0" applyFont="1" applyFill="1" applyBorder="1" applyAlignment="1">
      <alignment horizontal="center" vertical="center" wrapText="1"/>
    </xf>
    <xf numFmtId="0" fontId="57" fillId="4" borderId="43" xfId="0" applyFont="1" applyFill="1" applyBorder="1" applyAlignment="1">
      <alignment horizontal="center" vertical="center" wrapText="1"/>
    </xf>
    <xf numFmtId="0" fontId="60" fillId="10" borderId="33" xfId="0" applyFont="1" applyFill="1" applyBorder="1" applyAlignment="1">
      <alignment horizontal="center" vertical="center" wrapText="1"/>
    </xf>
    <xf numFmtId="0" fontId="61" fillId="10" borderId="6" xfId="0" applyFont="1" applyFill="1" applyBorder="1" applyAlignment="1">
      <alignment horizontal="center" vertical="center" wrapText="1"/>
    </xf>
    <xf numFmtId="0" fontId="3" fillId="7" borderId="74" xfId="0" applyFont="1" applyFill="1" applyBorder="1" applyAlignment="1">
      <alignment horizontal="center" vertical="center" wrapText="1"/>
    </xf>
    <xf numFmtId="181" fontId="11" fillId="8" borderId="69" xfId="0" applyNumberFormat="1" applyFont="1" applyFill="1" applyBorder="1" applyAlignment="1">
      <alignment vertical="center"/>
    </xf>
    <xf numFmtId="0" fontId="3" fillId="7" borderId="52" xfId="0" applyFont="1" applyFill="1" applyBorder="1" applyAlignment="1">
      <alignment horizontal="center" vertical="center" wrapText="1"/>
    </xf>
    <xf numFmtId="180" fontId="11" fillId="8" borderId="48" xfId="0" applyNumberFormat="1" applyFont="1" applyFill="1" applyBorder="1" applyAlignment="1">
      <alignment vertical="center"/>
    </xf>
    <xf numFmtId="180" fontId="11" fillId="8" borderId="69" xfId="0" applyNumberFormat="1" applyFont="1" applyFill="1" applyBorder="1" applyAlignment="1">
      <alignment vertical="center"/>
    </xf>
  </cellXfs>
  <cellStyles count="3">
    <cellStyle name="標準" xfId="0" builtinId="0"/>
    <cellStyle name="標準 2" xfId="1"/>
    <cellStyle name="標準 6" xfId="2"/>
  </cellStyles>
  <dxfs count="35">
    <dxf>
      <font>
        <color rgb="FF9C0006"/>
      </font>
      <fill>
        <patternFill>
          <bgColor rgb="FFFFC7CE"/>
        </patternFill>
      </fill>
    </dxf>
    <dxf>
      <font>
        <color rgb="FF9C0006"/>
      </font>
      <fill>
        <patternFill>
          <bgColor rgb="FFFFC7CE"/>
        </patternFill>
      </fill>
    </dxf>
    <dxf>
      <fill>
        <patternFill>
          <bgColor theme="5" tint="0.79998168889431442"/>
        </patternFill>
      </fill>
    </dxf>
    <dxf>
      <font>
        <color rgb="FF9C0006"/>
      </font>
      <fill>
        <patternFill>
          <bgColor rgb="FFFFC7CE"/>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s>
  <tableStyles count="0" defaultTableStyle="TableStyleMedium2" defaultPivotStyle="PivotStyleLight16"/>
  <colors>
    <mruColors>
      <color rgb="FFF2F2F2"/>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xdr:col>
      <xdr:colOff>11907</xdr:colOff>
      <xdr:row>0</xdr:row>
      <xdr:rowOff>119063</xdr:rowOff>
    </xdr:from>
    <xdr:to>
      <xdr:col>8</xdr:col>
      <xdr:colOff>71438</xdr:colOff>
      <xdr:row>3</xdr:row>
      <xdr:rowOff>154781</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916782" y="119063"/>
          <a:ext cx="5060156" cy="1083468"/>
        </a:xfrm>
        <a:prstGeom prst="rect">
          <a:avLst/>
        </a:prstGeom>
        <a:noFill/>
        <a:ln w="19050" cmpd="sng">
          <a:solidFill>
            <a:schemeClr val="accent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ct val="100000"/>
            </a:lnSpc>
          </a:pPr>
          <a:r>
            <a:rPr kumimoji="1" lang="ja-JP" altLang="en-US" sz="2000" b="1">
              <a:latin typeface="Meiryo UI" panose="020B0604030504040204" pitchFamily="50" charset="-128"/>
              <a:ea typeface="Meiryo UI" panose="020B0604030504040204" pitchFamily="50" charset="-128"/>
            </a:rPr>
            <a:t>「令和４年度病院プラン」</a:t>
          </a:r>
          <a:endParaRPr kumimoji="1" lang="en-US" altLang="ja-JP" sz="2000" b="1">
            <a:latin typeface="Meiryo UI" panose="020B0604030504040204" pitchFamily="50" charset="-128"/>
            <a:ea typeface="Meiryo UI" panose="020B0604030504040204" pitchFamily="50" charset="-128"/>
          </a:endParaRPr>
        </a:p>
        <a:p>
          <a:pPr algn="ctr">
            <a:lnSpc>
              <a:spcPct val="100000"/>
            </a:lnSpc>
          </a:pPr>
          <a:r>
            <a:rPr kumimoji="1" lang="ja-JP" altLang="en-US" sz="2000">
              <a:latin typeface="Meiryo UI" panose="020B0604030504040204" pitchFamily="50" charset="-128"/>
              <a:ea typeface="Meiryo UI" panose="020B0604030504040204" pitchFamily="50" charset="-128"/>
            </a:rPr>
            <a:t>の作成について</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843280</xdr:colOff>
      <xdr:row>0</xdr:row>
      <xdr:rowOff>109220</xdr:rowOff>
    </xdr:from>
    <xdr:to>
      <xdr:col>15</xdr:col>
      <xdr:colOff>590709</xdr:colOff>
      <xdr:row>0</xdr:row>
      <xdr:rowOff>904240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1521440" y="109220"/>
          <a:ext cx="1505109" cy="7950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latin typeface="HGPｺﾞｼｯｸM" panose="020B0600000000000000" pitchFamily="50" charset="-128"/>
              <a:ea typeface="HGPｺﾞｼｯｸM" panose="020B0600000000000000" pitchFamily="50" charset="-128"/>
            </a:rPr>
            <a:t>様式１</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0</xdr:colOff>
      <xdr:row>0</xdr:row>
      <xdr:rowOff>49480</xdr:rowOff>
    </xdr:from>
    <xdr:to>
      <xdr:col>10</xdr:col>
      <xdr:colOff>771742</xdr:colOff>
      <xdr:row>3</xdr:row>
      <xdr:rowOff>61851</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7422078" y="49480"/>
          <a:ext cx="771742" cy="58139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latin typeface="HGPｺﾞｼｯｸM" panose="020B0600000000000000" pitchFamily="50" charset="-128"/>
              <a:ea typeface="HGPｺﾞｼｯｸM" panose="020B0600000000000000" pitchFamily="50" charset="-128"/>
            </a:rPr>
            <a:t>様式２</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445325</xdr:colOff>
      <xdr:row>0</xdr:row>
      <xdr:rowOff>44531</xdr:rowOff>
    </xdr:from>
    <xdr:to>
      <xdr:col>7</xdr:col>
      <xdr:colOff>9741</xdr:colOff>
      <xdr:row>2</xdr:row>
      <xdr:rowOff>185551</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5801591" y="44531"/>
          <a:ext cx="665358" cy="4750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latin typeface="HGPｺﾞｼｯｸM" panose="020B0600000000000000" pitchFamily="50" charset="-128"/>
              <a:ea typeface="HGPｺﾞｼｯｸM" panose="020B0600000000000000" pitchFamily="50" charset="-128"/>
            </a:rPr>
            <a:t>様式３</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494806</xdr:colOff>
      <xdr:row>0</xdr:row>
      <xdr:rowOff>61851</xdr:rowOff>
    </xdr:from>
    <xdr:to>
      <xdr:col>7</xdr:col>
      <xdr:colOff>61850</xdr:colOff>
      <xdr:row>1</xdr:row>
      <xdr:rowOff>197921</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5207825" y="61851"/>
          <a:ext cx="667986" cy="4453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latin typeface="HGPｺﾞｼｯｸM" panose="020B0600000000000000" pitchFamily="50" charset="-128"/>
              <a:ea typeface="HGPｺﾞｼｯｸM" panose="020B0600000000000000" pitchFamily="50" charset="-128"/>
            </a:rPr>
            <a:t>様式４</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14</xdr:col>
      <xdr:colOff>666750</xdr:colOff>
      <xdr:row>0</xdr:row>
      <xdr:rowOff>46990</xdr:rowOff>
    </xdr:from>
    <xdr:to>
      <xdr:col>16</xdr:col>
      <xdr:colOff>82074</xdr:colOff>
      <xdr:row>3</xdr:row>
      <xdr:rowOff>161925</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11731625" y="46990"/>
          <a:ext cx="1098074" cy="7499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HGPｺﾞｼｯｸM" panose="020B0600000000000000" pitchFamily="50" charset="-128"/>
              <a:ea typeface="HGPｺﾞｼｯｸM" panose="020B0600000000000000" pitchFamily="50" charset="-128"/>
            </a:rPr>
            <a:t>様式５</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483235</xdr:colOff>
      <xdr:row>363</xdr:row>
      <xdr:rowOff>55880</xdr:rowOff>
    </xdr:from>
    <xdr:to>
      <xdr:col>9</xdr:col>
      <xdr:colOff>499110</xdr:colOff>
      <xdr:row>370</xdr:row>
      <xdr:rowOff>144780</xdr:rowOff>
    </xdr:to>
    <xdr:sp macro="" textlink="">
      <xdr:nvSpPr>
        <xdr:cNvPr id="2" name="右矢印 1">
          <a:extLst>
            <a:ext uri="{FF2B5EF4-FFF2-40B4-BE49-F238E27FC236}">
              <a16:creationId xmlns:a16="http://schemas.microsoft.com/office/drawing/2014/main" id="{00000000-0008-0000-0800-000002000000}"/>
            </a:ext>
          </a:extLst>
        </xdr:cNvPr>
        <xdr:cNvSpPr/>
      </xdr:nvSpPr>
      <xdr:spPr>
        <a:xfrm>
          <a:off x="5817235" y="111559340"/>
          <a:ext cx="1753235" cy="1452880"/>
        </a:xfrm>
        <a:prstGeom prst="rightArrow">
          <a:avLst/>
        </a:prstGeom>
        <a:solidFill>
          <a:schemeClr val="accent1">
            <a:lumMod val="60000"/>
            <a:lumOff val="40000"/>
          </a:schemeClr>
        </a:solidFill>
        <a:ln>
          <a:solidFill>
            <a:schemeClr val="accent1">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257810</xdr:colOff>
      <xdr:row>0</xdr:row>
      <xdr:rowOff>86360</xdr:rowOff>
    </xdr:from>
    <xdr:to>
      <xdr:col>16</xdr:col>
      <xdr:colOff>58579</xdr:colOff>
      <xdr:row>1</xdr:row>
      <xdr:rowOff>171450</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11268710" y="86360"/>
          <a:ext cx="1477169" cy="8280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latin typeface="HGPｺﾞｼｯｸM" panose="020B0600000000000000" pitchFamily="50" charset="-128"/>
              <a:ea typeface="HGPｺﾞｼｯｸM" panose="020B0600000000000000" pitchFamily="50" charset="-128"/>
            </a:rPr>
            <a:t>様式６</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569177</xdr:colOff>
      <xdr:row>0</xdr:row>
      <xdr:rowOff>92927</xdr:rowOff>
    </xdr:from>
    <xdr:to>
      <xdr:col>6</xdr:col>
      <xdr:colOff>1290231</xdr:colOff>
      <xdr:row>2</xdr:row>
      <xdr:rowOff>162622</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7805854" y="92927"/>
          <a:ext cx="721054" cy="4646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latin typeface="HGPｺﾞｼｯｸM" panose="020B0600000000000000" pitchFamily="50" charset="-128"/>
              <a:ea typeface="HGPｺﾞｼｯｸM" panose="020B0600000000000000" pitchFamily="50" charset="-128"/>
            </a:rPr>
            <a:t>様式７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518"/>
  <sheetViews>
    <sheetView showGridLines="0" view="pageBreakPreview" zoomScaleNormal="100" zoomScaleSheetLayoutView="100" workbookViewId="0">
      <selection activeCell="B54" sqref="B54"/>
    </sheetView>
  </sheetViews>
  <sheetFormatPr defaultColWidth="9" defaultRowHeight="13.5" x14ac:dyDescent="0.4"/>
  <cols>
    <col min="1" max="1" width="1" style="1" customWidth="1"/>
    <col min="2" max="9" width="11" style="1" customWidth="1"/>
    <col min="10" max="10" width="16.25" style="1" customWidth="1"/>
    <col min="11" max="12" width="9.625" style="1" customWidth="1"/>
    <col min="13" max="16384" width="9" style="1"/>
  </cols>
  <sheetData>
    <row r="1" spans="1:9" ht="36" customHeight="1" x14ac:dyDescent="0.4"/>
    <row r="2" spans="1:9" ht="33.75" customHeight="1" x14ac:dyDescent="0.4">
      <c r="A2" s="20"/>
      <c r="B2" s="398"/>
      <c r="C2" s="398"/>
      <c r="D2" s="398"/>
      <c r="E2" s="398"/>
      <c r="F2" s="398"/>
      <c r="G2" s="398"/>
      <c r="H2" s="398"/>
      <c r="I2" s="398"/>
    </row>
    <row r="3" spans="1:9" ht="13.15" customHeight="1" x14ac:dyDescent="0.4">
      <c r="A3" s="20"/>
      <c r="B3" s="98"/>
      <c r="C3" s="98"/>
      <c r="D3" s="98"/>
      <c r="E3" s="98"/>
      <c r="F3" s="98"/>
      <c r="G3" s="98"/>
      <c r="H3" s="98"/>
      <c r="I3" s="98"/>
    </row>
    <row r="4" spans="1:9" ht="12.75" customHeight="1" x14ac:dyDescent="0.4">
      <c r="A4" s="20"/>
      <c r="B4" s="98"/>
      <c r="C4" s="98"/>
      <c r="D4" s="98"/>
      <c r="E4" s="98"/>
      <c r="F4" s="98"/>
      <c r="G4" s="98"/>
      <c r="H4" s="98"/>
      <c r="I4" s="98"/>
    </row>
    <row r="5" spans="1:9" s="101" customFormat="1" ht="15" customHeight="1" x14ac:dyDescent="0.4">
      <c r="A5" s="99"/>
      <c r="B5" s="100" t="s">
        <v>812</v>
      </c>
      <c r="C5" s="99"/>
      <c r="D5" s="99"/>
      <c r="E5" s="99"/>
      <c r="F5" s="99"/>
      <c r="G5" s="99"/>
      <c r="H5" s="99"/>
      <c r="I5" s="99"/>
    </row>
    <row r="6" spans="1:9" s="101" customFormat="1" ht="15" customHeight="1" x14ac:dyDescent="0.4">
      <c r="A6" s="99"/>
      <c r="B6" s="99" t="s">
        <v>813</v>
      </c>
      <c r="C6" s="99"/>
      <c r="D6" s="99"/>
      <c r="E6" s="99"/>
      <c r="F6" s="99"/>
      <c r="G6" s="99"/>
      <c r="H6" s="99"/>
      <c r="I6" s="99"/>
    </row>
    <row r="7" spans="1:9" s="101" customFormat="1" ht="15" customHeight="1" x14ac:dyDescent="0.4">
      <c r="A7" s="99"/>
      <c r="B7" s="99" t="s">
        <v>814</v>
      </c>
      <c r="C7" s="99"/>
      <c r="D7" s="99"/>
      <c r="E7" s="99"/>
      <c r="F7" s="99"/>
      <c r="G7" s="99"/>
      <c r="H7" s="99"/>
      <c r="I7" s="99"/>
    </row>
    <row r="8" spans="1:9" s="101" customFormat="1" ht="15" customHeight="1" x14ac:dyDescent="0.4">
      <c r="A8" s="99"/>
      <c r="B8" s="99" t="s">
        <v>815</v>
      </c>
      <c r="C8" s="99"/>
      <c r="D8" s="99"/>
      <c r="E8" s="99"/>
      <c r="F8" s="99"/>
      <c r="G8" s="99"/>
      <c r="H8" s="99"/>
      <c r="I8" s="99"/>
    </row>
    <row r="9" spans="1:9" s="101" customFormat="1" ht="15" customHeight="1" x14ac:dyDescent="0.4">
      <c r="A9" s="99"/>
      <c r="B9" s="99" t="s">
        <v>816</v>
      </c>
      <c r="C9" s="99"/>
      <c r="D9" s="99"/>
      <c r="E9" s="99"/>
      <c r="F9" s="99"/>
      <c r="G9" s="99"/>
      <c r="H9" s="99"/>
      <c r="I9" s="99"/>
    </row>
    <row r="10" spans="1:9" s="101" customFormat="1" ht="30.4" customHeight="1" x14ac:dyDescent="0.4">
      <c r="A10" s="99"/>
      <c r="B10" s="122" t="s">
        <v>863</v>
      </c>
      <c r="C10" s="99"/>
      <c r="D10" s="99"/>
      <c r="E10" s="99"/>
      <c r="F10" s="99"/>
      <c r="G10" s="99"/>
      <c r="H10" s="99"/>
      <c r="I10" s="99"/>
    </row>
    <row r="11" spans="1:9" s="101" customFormat="1" ht="15" customHeight="1" x14ac:dyDescent="0.4">
      <c r="A11" s="99"/>
      <c r="B11" s="100" t="s">
        <v>817</v>
      </c>
      <c r="C11" s="99"/>
      <c r="D11" s="99"/>
      <c r="E11" s="99"/>
      <c r="F11" s="99"/>
      <c r="G11" s="99"/>
      <c r="H11" s="99"/>
      <c r="I11" s="99"/>
    </row>
    <row r="12" spans="1:9" s="101" customFormat="1" ht="15" customHeight="1" x14ac:dyDescent="0.4">
      <c r="A12" s="99"/>
      <c r="B12" s="99" t="s">
        <v>1130</v>
      </c>
      <c r="C12" s="99"/>
      <c r="D12" s="99"/>
      <c r="E12" s="99"/>
      <c r="F12" s="99"/>
      <c r="G12" s="99"/>
      <c r="H12" s="99"/>
      <c r="I12" s="99"/>
    </row>
    <row r="13" spans="1:9" s="101" customFormat="1" ht="15" customHeight="1" x14ac:dyDescent="0.4">
      <c r="A13" s="99"/>
      <c r="B13" s="99" t="s">
        <v>1166</v>
      </c>
      <c r="C13" s="99"/>
      <c r="D13" s="99"/>
      <c r="E13" s="99"/>
      <c r="F13" s="99"/>
      <c r="G13" s="99"/>
      <c r="H13" s="99"/>
      <c r="I13" s="99"/>
    </row>
    <row r="14" spans="1:9" s="101" customFormat="1" ht="15" customHeight="1" x14ac:dyDescent="0.4">
      <c r="A14" s="99"/>
      <c r="B14" s="99" t="s">
        <v>819</v>
      </c>
      <c r="C14" s="99"/>
      <c r="D14" s="99"/>
      <c r="E14" s="99"/>
      <c r="F14" s="99"/>
      <c r="G14" s="99"/>
      <c r="H14" s="99"/>
      <c r="I14" s="99"/>
    </row>
    <row r="15" spans="1:9" s="101" customFormat="1" ht="3.75" customHeight="1" x14ac:dyDescent="0.4">
      <c r="A15" s="99"/>
      <c r="B15" s="99"/>
      <c r="C15" s="99"/>
      <c r="D15" s="99"/>
      <c r="E15" s="99"/>
      <c r="F15" s="99"/>
      <c r="G15" s="99"/>
      <c r="H15" s="99"/>
      <c r="I15" s="99"/>
    </row>
    <row r="16" spans="1:9" s="101" customFormat="1" ht="15" customHeight="1" x14ac:dyDescent="0.4">
      <c r="A16" s="99"/>
      <c r="B16" s="100" t="s">
        <v>820</v>
      </c>
      <c r="C16" s="99"/>
      <c r="D16" s="99"/>
      <c r="E16" s="99"/>
      <c r="F16" s="99"/>
      <c r="G16" s="99"/>
      <c r="H16" s="99"/>
      <c r="I16" s="99"/>
    </row>
    <row r="17" spans="1:9" s="101" customFormat="1" ht="15" customHeight="1" x14ac:dyDescent="0.4">
      <c r="A17" s="99"/>
      <c r="B17" s="99" t="s">
        <v>821</v>
      </c>
      <c r="C17" s="99"/>
      <c r="D17" s="99"/>
      <c r="E17" s="99"/>
      <c r="F17" s="99"/>
      <c r="G17" s="99"/>
      <c r="H17" s="99"/>
      <c r="I17" s="99"/>
    </row>
    <row r="18" spans="1:9" s="101" customFormat="1" ht="15" customHeight="1" x14ac:dyDescent="0.4">
      <c r="A18" s="99"/>
      <c r="B18" s="99" t="s">
        <v>843</v>
      </c>
      <c r="C18" s="99"/>
      <c r="D18" s="99"/>
      <c r="E18" s="99"/>
      <c r="F18" s="99"/>
      <c r="G18" s="99"/>
      <c r="H18" s="99"/>
      <c r="I18" s="99"/>
    </row>
    <row r="19" spans="1:9" s="101" customFormat="1" ht="15" customHeight="1" x14ac:dyDescent="0.4">
      <c r="A19" s="99"/>
      <c r="B19" s="99" t="s">
        <v>854</v>
      </c>
      <c r="C19" s="99"/>
      <c r="D19" s="99"/>
      <c r="E19" s="99"/>
      <c r="F19" s="99"/>
      <c r="G19" s="99"/>
      <c r="H19" s="99"/>
      <c r="I19" s="99"/>
    </row>
    <row r="20" spans="1:9" s="101" customFormat="1" ht="15" customHeight="1" x14ac:dyDescent="0.4">
      <c r="A20" s="99"/>
      <c r="B20" s="99" t="s">
        <v>822</v>
      </c>
      <c r="C20" s="99"/>
      <c r="D20" s="99"/>
      <c r="E20" s="99"/>
      <c r="F20" s="99"/>
      <c r="G20" s="99"/>
      <c r="H20" s="99"/>
      <c r="I20" s="99"/>
    </row>
    <row r="21" spans="1:9" s="101" customFormat="1" ht="15" customHeight="1" x14ac:dyDescent="0.4">
      <c r="A21" s="99"/>
      <c r="B21" s="99" t="s">
        <v>856</v>
      </c>
      <c r="C21" s="99"/>
      <c r="D21" s="99"/>
      <c r="E21" s="99"/>
      <c r="F21" s="99"/>
      <c r="G21" s="99"/>
      <c r="H21" s="99"/>
      <c r="I21" s="99"/>
    </row>
    <row r="22" spans="1:9" s="101" customFormat="1" ht="15" customHeight="1" x14ac:dyDescent="0.4">
      <c r="A22" s="99"/>
      <c r="B22" s="99" t="s">
        <v>823</v>
      </c>
      <c r="C22" s="99"/>
      <c r="D22" s="99"/>
      <c r="E22" s="99"/>
      <c r="F22" s="99"/>
      <c r="G22" s="99"/>
      <c r="H22" s="99"/>
      <c r="I22" s="99"/>
    </row>
    <row r="23" spans="1:9" s="101" customFormat="1" ht="15" customHeight="1" x14ac:dyDescent="0.4">
      <c r="A23" s="99"/>
      <c r="B23" s="99" t="s">
        <v>858</v>
      </c>
      <c r="C23" s="99"/>
      <c r="D23" s="99"/>
      <c r="E23" s="99"/>
      <c r="F23" s="99"/>
      <c r="G23" s="99"/>
      <c r="H23" s="99"/>
      <c r="I23" s="99"/>
    </row>
    <row r="24" spans="1:9" s="101" customFormat="1" ht="15" customHeight="1" x14ac:dyDescent="0.4">
      <c r="A24" s="99"/>
      <c r="B24" s="99" t="s">
        <v>824</v>
      </c>
      <c r="C24" s="99"/>
      <c r="D24" s="99"/>
      <c r="E24" s="99"/>
      <c r="F24" s="99"/>
      <c r="G24" s="99"/>
      <c r="H24" s="99"/>
      <c r="I24" s="99"/>
    </row>
    <row r="25" spans="1:9" s="101" customFormat="1" ht="15" customHeight="1" x14ac:dyDescent="0.4">
      <c r="A25" s="99"/>
      <c r="B25" s="99" t="s">
        <v>859</v>
      </c>
      <c r="C25" s="99"/>
      <c r="D25" s="99"/>
      <c r="E25" s="99"/>
      <c r="F25" s="99"/>
      <c r="G25" s="99"/>
      <c r="H25" s="99"/>
      <c r="I25" s="99"/>
    </row>
    <row r="26" spans="1:9" s="101" customFormat="1" ht="15" customHeight="1" x14ac:dyDescent="0.4">
      <c r="A26" s="99"/>
      <c r="B26" s="99" t="s">
        <v>860</v>
      </c>
      <c r="C26" s="99"/>
      <c r="D26" s="99"/>
      <c r="E26" s="99"/>
      <c r="F26" s="99"/>
      <c r="G26" s="99"/>
      <c r="H26" s="99"/>
      <c r="I26" s="99"/>
    </row>
    <row r="27" spans="1:9" s="101" customFormat="1" ht="15" customHeight="1" x14ac:dyDescent="0.4">
      <c r="A27" s="99"/>
      <c r="B27" s="107" t="s">
        <v>862</v>
      </c>
      <c r="C27" s="99"/>
      <c r="D27" s="99"/>
      <c r="E27" s="99"/>
      <c r="F27" s="99"/>
      <c r="G27" s="99"/>
      <c r="H27" s="99"/>
      <c r="I27" s="99"/>
    </row>
    <row r="28" spans="1:9" s="101" customFormat="1" ht="3.75" customHeight="1" x14ac:dyDescent="0.4">
      <c r="A28" s="99"/>
      <c r="B28" s="99"/>
      <c r="C28" s="99"/>
      <c r="D28" s="99"/>
      <c r="E28" s="99"/>
      <c r="F28" s="99"/>
      <c r="G28" s="99"/>
      <c r="H28" s="99"/>
      <c r="I28" s="99"/>
    </row>
    <row r="29" spans="1:9" s="101" customFormat="1" ht="15" customHeight="1" x14ac:dyDescent="0.4">
      <c r="A29" s="99"/>
      <c r="B29" s="100" t="s">
        <v>825</v>
      </c>
      <c r="C29" s="99"/>
      <c r="D29" s="99"/>
      <c r="E29" s="99"/>
      <c r="F29" s="99"/>
      <c r="G29" s="99"/>
      <c r="H29" s="99"/>
      <c r="I29" s="99"/>
    </row>
    <row r="30" spans="1:9" s="101" customFormat="1" ht="15" customHeight="1" x14ac:dyDescent="0.4">
      <c r="A30" s="99"/>
      <c r="B30" s="99" t="s">
        <v>826</v>
      </c>
      <c r="C30" s="99"/>
      <c r="D30" s="99"/>
      <c r="E30" s="99"/>
      <c r="F30" s="99"/>
      <c r="G30" s="99"/>
      <c r="H30" s="99"/>
      <c r="I30" s="99"/>
    </row>
    <row r="31" spans="1:9" s="101" customFormat="1" ht="15" customHeight="1" x14ac:dyDescent="0.4">
      <c r="A31" s="99"/>
      <c r="B31" s="99" t="s">
        <v>886</v>
      </c>
      <c r="C31" s="99"/>
      <c r="D31" s="99"/>
      <c r="E31" s="99"/>
      <c r="F31" s="99"/>
      <c r="G31" s="99"/>
      <c r="H31" s="99"/>
      <c r="I31" s="99"/>
    </row>
    <row r="32" spans="1:9" s="101" customFormat="1" ht="3.75" customHeight="1" x14ac:dyDescent="0.4">
      <c r="A32" s="99"/>
      <c r="B32" s="99"/>
      <c r="C32" s="99"/>
      <c r="D32" s="99"/>
      <c r="E32" s="99"/>
      <c r="F32" s="99"/>
      <c r="G32" s="99"/>
      <c r="H32" s="99"/>
      <c r="I32" s="99"/>
    </row>
    <row r="33" spans="1:9" s="101" customFormat="1" ht="15" customHeight="1" x14ac:dyDescent="0.4">
      <c r="A33" s="99"/>
      <c r="B33" s="100" t="s">
        <v>827</v>
      </c>
      <c r="C33" s="99"/>
      <c r="D33" s="99"/>
      <c r="E33" s="99"/>
      <c r="F33" s="99"/>
      <c r="G33" s="99"/>
      <c r="H33" s="99"/>
      <c r="I33" s="99"/>
    </row>
    <row r="34" spans="1:9" s="101" customFormat="1" ht="15" customHeight="1" x14ac:dyDescent="0.4">
      <c r="A34" s="99"/>
      <c r="B34" s="99" t="s">
        <v>828</v>
      </c>
      <c r="C34" s="99"/>
      <c r="D34" s="99"/>
      <c r="E34" s="99"/>
      <c r="F34" s="99"/>
      <c r="G34" s="99"/>
      <c r="H34" s="99"/>
      <c r="I34" s="99"/>
    </row>
    <row r="35" spans="1:9" s="101" customFormat="1" ht="15" customHeight="1" x14ac:dyDescent="0.4">
      <c r="A35" s="99"/>
      <c r="B35" s="99" t="s">
        <v>888</v>
      </c>
      <c r="C35" s="99"/>
      <c r="D35" s="99"/>
      <c r="E35" s="99"/>
      <c r="F35" s="99"/>
      <c r="G35" s="99"/>
      <c r="H35" s="99"/>
      <c r="I35" s="99"/>
    </row>
    <row r="36" spans="1:9" s="101" customFormat="1" ht="14.1" customHeight="1" x14ac:dyDescent="0.4">
      <c r="A36" s="99"/>
      <c r="B36" s="137" t="s">
        <v>902</v>
      </c>
      <c r="C36" s="99"/>
      <c r="D36" s="99"/>
      <c r="E36" s="99"/>
      <c r="F36" s="99"/>
      <c r="G36" s="99"/>
      <c r="H36" s="99"/>
      <c r="I36" s="99"/>
    </row>
    <row r="37" spans="1:9" s="101" customFormat="1" ht="14.1" customHeight="1" x14ac:dyDescent="0.4">
      <c r="A37" s="99"/>
      <c r="B37" s="99" t="s">
        <v>1167</v>
      </c>
      <c r="C37" s="99"/>
      <c r="D37" s="99"/>
      <c r="E37" s="99"/>
      <c r="F37" s="99"/>
      <c r="G37" s="99"/>
      <c r="H37" s="99"/>
      <c r="I37" s="99"/>
    </row>
    <row r="38" spans="1:9" s="101" customFormat="1" ht="15" customHeight="1" x14ac:dyDescent="0.4">
      <c r="A38" s="99"/>
      <c r="B38" s="100" t="s">
        <v>829</v>
      </c>
      <c r="C38" s="99"/>
      <c r="D38" s="99"/>
      <c r="E38" s="99"/>
      <c r="F38" s="99"/>
      <c r="G38" s="99"/>
      <c r="H38" s="99"/>
      <c r="I38" s="99"/>
    </row>
    <row r="39" spans="1:9" s="101" customFormat="1" ht="15" customHeight="1" x14ac:dyDescent="0.4">
      <c r="A39" s="99"/>
      <c r="B39" s="99" t="s">
        <v>830</v>
      </c>
      <c r="C39" s="99"/>
      <c r="D39" s="99"/>
      <c r="E39" s="99"/>
      <c r="F39" s="99"/>
      <c r="G39" s="99"/>
      <c r="H39" s="99"/>
      <c r="I39" s="99"/>
    </row>
    <row r="40" spans="1:9" s="101" customFormat="1" ht="15" customHeight="1" x14ac:dyDescent="0.4">
      <c r="A40" s="99"/>
      <c r="B40" s="99" t="s">
        <v>1168</v>
      </c>
      <c r="C40" s="99"/>
      <c r="D40" s="99"/>
      <c r="E40" s="99"/>
      <c r="F40" s="99"/>
      <c r="G40" s="99"/>
      <c r="H40" s="99"/>
      <c r="I40" s="99"/>
    </row>
    <row r="41" spans="1:9" s="101" customFormat="1" ht="15" customHeight="1" x14ac:dyDescent="0.4">
      <c r="A41" s="99"/>
      <c r="B41" s="99" t="s">
        <v>1169</v>
      </c>
      <c r="C41" s="99"/>
      <c r="D41" s="99"/>
      <c r="E41" s="99"/>
      <c r="F41" s="99"/>
      <c r="G41" s="99"/>
      <c r="H41" s="99"/>
      <c r="I41" s="99"/>
    </row>
    <row r="42" spans="1:9" s="101" customFormat="1" ht="15" customHeight="1" x14ac:dyDescent="0.4">
      <c r="A42" s="99"/>
      <c r="B42" s="99" t="s">
        <v>1170</v>
      </c>
      <c r="C42" s="99"/>
      <c r="D42" s="99"/>
      <c r="E42" s="99"/>
      <c r="F42" s="99"/>
      <c r="G42" s="99"/>
      <c r="H42" s="99"/>
      <c r="I42" s="99"/>
    </row>
    <row r="43" spans="1:9" s="101" customFormat="1" ht="15" customHeight="1" x14ac:dyDescent="0.4">
      <c r="A43" s="99"/>
      <c r="B43" s="99" t="s">
        <v>831</v>
      </c>
      <c r="C43" s="99"/>
      <c r="D43" s="99"/>
      <c r="E43" s="99"/>
      <c r="F43" s="99"/>
      <c r="G43" s="99"/>
      <c r="H43" s="99"/>
      <c r="I43" s="99"/>
    </row>
    <row r="44" spans="1:9" s="101" customFormat="1" ht="15" customHeight="1" x14ac:dyDescent="0.4">
      <c r="A44" s="99"/>
      <c r="B44" s="99" t="s">
        <v>832</v>
      </c>
      <c r="C44" s="99"/>
      <c r="D44" s="99"/>
      <c r="E44" s="99"/>
      <c r="F44" s="99"/>
      <c r="G44" s="99"/>
      <c r="H44" s="99"/>
      <c r="I44" s="99"/>
    </row>
    <row r="45" spans="1:9" s="101" customFormat="1" ht="15" customHeight="1" x14ac:dyDescent="0.4">
      <c r="A45" s="99"/>
      <c r="B45" s="99" t="s">
        <v>833</v>
      </c>
      <c r="C45" s="99"/>
      <c r="D45" s="99"/>
      <c r="E45" s="99"/>
      <c r="F45" s="99"/>
      <c r="G45" s="99"/>
      <c r="H45" s="99"/>
      <c r="I45" s="99"/>
    </row>
    <row r="46" spans="1:9" s="101" customFormat="1" ht="15" customHeight="1" x14ac:dyDescent="0.4">
      <c r="A46" s="99"/>
      <c r="B46" s="99" t="s">
        <v>1171</v>
      </c>
      <c r="C46" s="99"/>
      <c r="D46" s="99"/>
      <c r="E46" s="99"/>
      <c r="F46" s="99"/>
      <c r="G46" s="99"/>
      <c r="H46" s="99"/>
      <c r="I46" s="99"/>
    </row>
    <row r="47" spans="1:9" s="101" customFormat="1" ht="4.5" customHeight="1" x14ac:dyDescent="0.4">
      <c r="A47" s="99"/>
      <c r="B47" s="99"/>
      <c r="C47" s="99"/>
      <c r="D47" s="99"/>
      <c r="E47" s="99"/>
      <c r="F47" s="99"/>
      <c r="G47" s="99"/>
      <c r="H47" s="99"/>
      <c r="I47" s="99"/>
    </row>
    <row r="48" spans="1:9" s="101" customFormat="1" ht="15" customHeight="1" x14ac:dyDescent="0.4">
      <c r="A48" s="99"/>
      <c r="B48" s="99" t="s">
        <v>1172</v>
      </c>
      <c r="C48" s="99"/>
      <c r="D48" s="99"/>
      <c r="E48" s="99"/>
      <c r="F48" s="99"/>
      <c r="G48" s="99"/>
      <c r="H48" s="99"/>
      <c r="I48" s="99"/>
    </row>
    <row r="49" spans="1:9" s="101" customFormat="1" ht="15" customHeight="1" x14ac:dyDescent="0.4">
      <c r="A49" s="99"/>
      <c r="B49" s="99" t="s">
        <v>810</v>
      </c>
      <c r="C49" s="99"/>
      <c r="D49" s="99"/>
      <c r="E49" s="99"/>
      <c r="F49" s="99"/>
      <c r="G49" s="99"/>
      <c r="H49" s="99"/>
      <c r="I49" s="99"/>
    </row>
    <row r="50" spans="1:9" s="101" customFormat="1" ht="15" customHeight="1" x14ac:dyDescent="0.4">
      <c r="A50" s="99"/>
      <c r="B50" s="99" t="s">
        <v>811</v>
      </c>
      <c r="C50" s="99"/>
      <c r="D50" s="99"/>
      <c r="E50" s="99"/>
      <c r="F50" s="99"/>
      <c r="G50" s="99"/>
      <c r="H50" s="99"/>
      <c r="I50" s="99"/>
    </row>
    <row r="51" spans="1:9" s="101" customFormat="1" ht="0.6" customHeight="1" x14ac:dyDescent="0.4">
      <c r="A51" s="99"/>
      <c r="B51" s="99"/>
      <c r="C51" s="99"/>
      <c r="D51" s="99"/>
      <c r="E51" s="99"/>
      <c r="F51" s="99"/>
      <c r="G51" s="99"/>
      <c r="H51" s="99"/>
      <c r="I51" s="99"/>
    </row>
    <row r="52" spans="1:9" s="101" customFormat="1" ht="15" customHeight="1" x14ac:dyDescent="0.4">
      <c r="A52" s="99"/>
      <c r="B52" s="100" t="s">
        <v>834</v>
      </c>
      <c r="C52" s="99"/>
      <c r="D52" s="99"/>
      <c r="E52" s="99"/>
      <c r="F52" s="99"/>
      <c r="G52" s="99"/>
      <c r="H52" s="99"/>
      <c r="I52" s="99"/>
    </row>
    <row r="53" spans="1:9" s="101" customFormat="1" ht="15" customHeight="1" x14ac:dyDescent="0.4">
      <c r="A53" s="99"/>
      <c r="B53" s="99" t="s">
        <v>1173</v>
      </c>
      <c r="C53" s="99"/>
      <c r="D53" s="99"/>
      <c r="E53" s="99"/>
      <c r="F53" s="99"/>
      <c r="G53" s="99"/>
      <c r="H53" s="99"/>
      <c r="I53" s="99"/>
    </row>
    <row r="54" spans="1:9" s="101" customFormat="1" ht="15" customHeight="1" x14ac:dyDescent="0.4">
      <c r="A54" s="99"/>
      <c r="B54" s="99" t="s">
        <v>1131</v>
      </c>
      <c r="C54" s="99"/>
      <c r="D54" s="99"/>
      <c r="E54" s="99"/>
      <c r="F54" s="99"/>
      <c r="G54" s="99"/>
      <c r="H54" s="99"/>
      <c r="I54" s="99"/>
    </row>
    <row r="64" spans="1:9" ht="13.5" customHeight="1" x14ac:dyDescent="0.4"/>
    <row r="65" ht="13.5" customHeight="1" x14ac:dyDescent="0.4"/>
    <row r="66" ht="13.5" customHeight="1" x14ac:dyDescent="0.4"/>
    <row r="67" ht="13.5" customHeight="1" x14ac:dyDescent="0.4"/>
    <row r="68" ht="13.5" customHeight="1" x14ac:dyDescent="0.4"/>
    <row r="69" ht="13.5" customHeight="1" x14ac:dyDescent="0.4"/>
    <row r="70" ht="13.5" customHeight="1" x14ac:dyDescent="0.4"/>
    <row r="71" ht="13.5" customHeight="1" x14ac:dyDescent="0.4"/>
    <row r="72" ht="13.5" customHeight="1" x14ac:dyDescent="0.4"/>
    <row r="73" ht="13.5" customHeight="1" x14ac:dyDescent="0.4"/>
    <row r="74" ht="13.5" customHeight="1" x14ac:dyDescent="0.4"/>
    <row r="75" ht="13.5" customHeight="1" x14ac:dyDescent="0.4"/>
    <row r="76" ht="13.5" customHeight="1" x14ac:dyDescent="0.4"/>
    <row r="77" ht="13.5" customHeight="1" x14ac:dyDescent="0.4"/>
    <row r="78" ht="13.5" customHeight="1" x14ac:dyDescent="0.4"/>
    <row r="79" ht="13.5" customHeight="1" x14ac:dyDescent="0.4"/>
    <row r="80" ht="13.5" customHeight="1" x14ac:dyDescent="0.4"/>
    <row r="81" ht="13.5" customHeight="1" x14ac:dyDescent="0.4"/>
    <row r="82" ht="13.5" customHeight="1" x14ac:dyDescent="0.4"/>
    <row r="83" ht="13.5" customHeight="1" x14ac:dyDescent="0.4"/>
    <row r="84" ht="13.5" customHeight="1" x14ac:dyDescent="0.4"/>
    <row r="85" ht="13.5" customHeight="1" x14ac:dyDescent="0.4"/>
    <row r="86" ht="13.5" customHeight="1" x14ac:dyDescent="0.4"/>
    <row r="87" ht="13.5" customHeight="1" x14ac:dyDescent="0.4"/>
    <row r="88" ht="13.5" customHeight="1" x14ac:dyDescent="0.4"/>
    <row r="89" ht="13.5" customHeight="1" x14ac:dyDescent="0.4"/>
    <row r="90" ht="13.5" customHeight="1" x14ac:dyDescent="0.4"/>
    <row r="91" ht="13.5" customHeight="1" x14ac:dyDescent="0.4"/>
    <row r="92" ht="13.5" customHeight="1" x14ac:dyDescent="0.4"/>
    <row r="93" ht="13.5" customHeight="1" x14ac:dyDescent="0.4"/>
    <row r="94" ht="13.5" customHeight="1" x14ac:dyDescent="0.4"/>
    <row r="95" ht="13.5" customHeight="1" x14ac:dyDescent="0.4"/>
    <row r="96" ht="13.5" customHeight="1" x14ac:dyDescent="0.4"/>
    <row r="97" ht="13.5" customHeight="1" x14ac:dyDescent="0.4"/>
    <row r="98" ht="13.5" customHeight="1" x14ac:dyDescent="0.4"/>
    <row r="99" ht="13.5" customHeight="1" x14ac:dyDescent="0.4"/>
    <row r="100" ht="13.5" customHeight="1" x14ac:dyDescent="0.4"/>
    <row r="101" ht="13.5" customHeight="1" x14ac:dyDescent="0.4"/>
    <row r="102" ht="13.5" customHeight="1" x14ac:dyDescent="0.4"/>
    <row r="103" ht="13.5" customHeight="1" x14ac:dyDescent="0.4"/>
    <row r="104" ht="13.5" customHeight="1" x14ac:dyDescent="0.4"/>
    <row r="105" ht="13.5" customHeight="1" x14ac:dyDescent="0.4"/>
    <row r="106" ht="13.5" customHeight="1" x14ac:dyDescent="0.4"/>
    <row r="107" ht="13.5" customHeight="1" x14ac:dyDescent="0.4"/>
    <row r="108" ht="13.5" customHeight="1" x14ac:dyDescent="0.4"/>
    <row r="109" ht="13.5" customHeight="1" x14ac:dyDescent="0.4"/>
    <row r="110" ht="13.5" customHeight="1" x14ac:dyDescent="0.4"/>
    <row r="111" ht="13.5" customHeight="1" x14ac:dyDescent="0.4"/>
    <row r="112" ht="13.5" customHeight="1" x14ac:dyDescent="0.4"/>
    <row r="113" spans="2:5" ht="13.5" customHeight="1" x14ac:dyDescent="0.4">
      <c r="B113"/>
      <c r="D113"/>
      <c r="E113"/>
    </row>
    <row r="114" spans="2:5" ht="13.5" customHeight="1" x14ac:dyDescent="0.4">
      <c r="B114"/>
      <c r="D114"/>
      <c r="E114"/>
    </row>
    <row r="115" spans="2:5" ht="13.5" customHeight="1" x14ac:dyDescent="0.4">
      <c r="B115"/>
      <c r="D115"/>
      <c r="E115"/>
    </row>
    <row r="116" spans="2:5" ht="13.5" customHeight="1" x14ac:dyDescent="0.4">
      <c r="B116"/>
      <c r="D116"/>
      <c r="E116"/>
    </row>
    <row r="117" spans="2:5" ht="13.5" customHeight="1" x14ac:dyDescent="0.4">
      <c r="B117"/>
      <c r="D117"/>
      <c r="E117"/>
    </row>
    <row r="118" spans="2:5" ht="13.5" customHeight="1" x14ac:dyDescent="0.4">
      <c r="B118"/>
      <c r="D118"/>
      <c r="E118"/>
    </row>
    <row r="119" spans="2:5" ht="13.5" customHeight="1" x14ac:dyDescent="0.4">
      <c r="B119"/>
      <c r="D119"/>
      <c r="E119"/>
    </row>
    <row r="120" spans="2:5" ht="13.5" customHeight="1" x14ac:dyDescent="0.4">
      <c r="B120"/>
      <c r="D120"/>
      <c r="E120"/>
    </row>
    <row r="121" spans="2:5" ht="13.5" customHeight="1" x14ac:dyDescent="0.4">
      <c r="B121"/>
      <c r="D121"/>
      <c r="E121"/>
    </row>
    <row r="122" spans="2:5" ht="13.5" customHeight="1" x14ac:dyDescent="0.4">
      <c r="B122"/>
      <c r="D122"/>
      <c r="E122"/>
    </row>
    <row r="123" spans="2:5" ht="18.75" x14ac:dyDescent="0.4">
      <c r="B123"/>
      <c r="D123"/>
      <c r="E123"/>
    </row>
    <row r="124" spans="2:5" ht="18.75" x14ac:dyDescent="0.4">
      <c r="B124"/>
      <c r="D124"/>
      <c r="E124"/>
    </row>
    <row r="125" spans="2:5" ht="18.75" x14ac:dyDescent="0.4">
      <c r="B125"/>
      <c r="D125"/>
      <c r="E125"/>
    </row>
    <row r="126" spans="2:5" ht="18.75" x14ac:dyDescent="0.4">
      <c r="B126"/>
      <c r="D126"/>
      <c r="E126"/>
    </row>
    <row r="127" spans="2:5" ht="18.75" x14ac:dyDescent="0.4">
      <c r="B127"/>
      <c r="D127"/>
      <c r="E127"/>
    </row>
    <row r="128" spans="2:5" ht="18.75" x14ac:dyDescent="0.4">
      <c r="B128"/>
      <c r="D128"/>
      <c r="E128"/>
    </row>
    <row r="129" spans="2:5" ht="18.75" x14ac:dyDescent="0.4">
      <c r="B129"/>
      <c r="D129"/>
      <c r="E129"/>
    </row>
    <row r="130" spans="2:5" ht="18.75" x14ac:dyDescent="0.4">
      <c r="B130"/>
      <c r="D130"/>
      <c r="E130"/>
    </row>
    <row r="131" spans="2:5" ht="18.75" x14ac:dyDescent="0.4">
      <c r="B131"/>
      <c r="D131"/>
      <c r="E131"/>
    </row>
    <row r="132" spans="2:5" ht="18.75" x14ac:dyDescent="0.4">
      <c r="B132"/>
      <c r="D132"/>
      <c r="E132"/>
    </row>
    <row r="133" spans="2:5" ht="18.75" x14ac:dyDescent="0.4">
      <c r="B133"/>
      <c r="D133"/>
      <c r="E133"/>
    </row>
    <row r="134" spans="2:5" ht="18.75" x14ac:dyDescent="0.4">
      <c r="B134"/>
      <c r="D134"/>
      <c r="E134"/>
    </row>
    <row r="135" spans="2:5" ht="18.75" x14ac:dyDescent="0.4">
      <c r="B135"/>
      <c r="D135"/>
      <c r="E135"/>
    </row>
    <row r="136" spans="2:5" ht="18.75" x14ac:dyDescent="0.4">
      <c r="B136"/>
      <c r="D136"/>
      <c r="E136"/>
    </row>
    <row r="137" spans="2:5" ht="18.75" x14ac:dyDescent="0.4">
      <c r="B137"/>
      <c r="D137"/>
      <c r="E137"/>
    </row>
    <row r="138" spans="2:5" ht="18.75" x14ac:dyDescent="0.4">
      <c r="B138"/>
      <c r="D138"/>
      <c r="E138"/>
    </row>
    <row r="139" spans="2:5" ht="18.75" x14ac:dyDescent="0.4">
      <c r="B139"/>
      <c r="D139"/>
      <c r="E139"/>
    </row>
    <row r="140" spans="2:5" ht="18.75" x14ac:dyDescent="0.4">
      <c r="B140"/>
      <c r="D140"/>
      <c r="E140"/>
    </row>
    <row r="141" spans="2:5" ht="18.75" x14ac:dyDescent="0.4">
      <c r="B141"/>
      <c r="D141"/>
      <c r="E141"/>
    </row>
    <row r="142" spans="2:5" ht="18.75" x14ac:dyDescent="0.4">
      <c r="B142"/>
      <c r="D142"/>
      <c r="E142"/>
    </row>
    <row r="143" spans="2:5" ht="18.75" x14ac:dyDescent="0.4">
      <c r="B143"/>
      <c r="D143"/>
    </row>
    <row r="144" spans="2:5" ht="18.75" x14ac:dyDescent="0.4">
      <c r="B144"/>
      <c r="D144"/>
    </row>
    <row r="145" spans="2:4" ht="18.75" x14ac:dyDescent="0.4">
      <c r="B145"/>
      <c r="D145"/>
    </row>
    <row r="146" spans="2:4" ht="18.75" x14ac:dyDescent="0.4">
      <c r="B146"/>
      <c r="D146"/>
    </row>
    <row r="147" spans="2:4" ht="18.75" x14ac:dyDescent="0.4">
      <c r="B147"/>
      <c r="D147"/>
    </row>
    <row r="148" spans="2:4" ht="18.75" x14ac:dyDescent="0.4">
      <c r="B148"/>
      <c r="D148"/>
    </row>
    <row r="149" spans="2:4" ht="18.75" x14ac:dyDescent="0.4">
      <c r="B149"/>
      <c r="D149"/>
    </row>
    <row r="150" spans="2:4" ht="18.75" x14ac:dyDescent="0.4">
      <c r="B150"/>
      <c r="D150"/>
    </row>
    <row r="151" spans="2:4" ht="18.75" x14ac:dyDescent="0.4">
      <c r="B151"/>
      <c r="D151"/>
    </row>
    <row r="152" spans="2:4" ht="18.75" x14ac:dyDescent="0.4">
      <c r="B152"/>
      <c r="D152"/>
    </row>
    <row r="153" spans="2:4" ht="18.75" x14ac:dyDescent="0.4">
      <c r="B153"/>
      <c r="D153"/>
    </row>
    <row r="154" spans="2:4" ht="18.75" x14ac:dyDescent="0.4">
      <c r="B154"/>
      <c r="D154"/>
    </row>
    <row r="155" spans="2:4" ht="18.75" x14ac:dyDescent="0.4">
      <c r="B155"/>
      <c r="D155"/>
    </row>
    <row r="156" spans="2:4" ht="18.75" x14ac:dyDescent="0.4">
      <c r="B156"/>
      <c r="D156"/>
    </row>
    <row r="157" spans="2:4" ht="18.75" x14ac:dyDescent="0.4">
      <c r="B157"/>
    </row>
    <row r="158" spans="2:4" ht="18.75" x14ac:dyDescent="0.4">
      <c r="B158"/>
    </row>
    <row r="159" spans="2:4" ht="18.75" x14ac:dyDescent="0.4">
      <c r="B159"/>
    </row>
    <row r="160" spans="2:4" ht="18.75" x14ac:dyDescent="0.4">
      <c r="B160"/>
    </row>
    <row r="161" spans="2:2" ht="18.75" x14ac:dyDescent="0.4">
      <c r="B161"/>
    </row>
    <row r="162" spans="2:2" ht="18.75" x14ac:dyDescent="0.4">
      <c r="B162"/>
    </row>
    <row r="163" spans="2:2" ht="18.75" x14ac:dyDescent="0.4">
      <c r="B163"/>
    </row>
    <row r="164" spans="2:2" ht="18.75" x14ac:dyDescent="0.4">
      <c r="B164"/>
    </row>
    <row r="165" spans="2:2" ht="18.75" x14ac:dyDescent="0.4">
      <c r="B165"/>
    </row>
    <row r="166" spans="2:2" ht="18.75" x14ac:dyDescent="0.4">
      <c r="B166"/>
    </row>
    <row r="167" spans="2:2" ht="18.75" x14ac:dyDescent="0.4">
      <c r="B167"/>
    </row>
    <row r="168" spans="2:2" ht="18.75" x14ac:dyDescent="0.4">
      <c r="B168"/>
    </row>
    <row r="169" spans="2:2" ht="18.75" x14ac:dyDescent="0.4">
      <c r="B169"/>
    </row>
    <row r="170" spans="2:2" ht="18.75" x14ac:dyDescent="0.4">
      <c r="B170"/>
    </row>
    <row r="171" spans="2:2" ht="18.75" x14ac:dyDescent="0.4">
      <c r="B171"/>
    </row>
    <row r="172" spans="2:2" ht="18.75" x14ac:dyDescent="0.4">
      <c r="B172"/>
    </row>
    <row r="173" spans="2:2" ht="18.75" x14ac:dyDescent="0.4">
      <c r="B173"/>
    </row>
    <row r="174" spans="2:2" ht="18.75" x14ac:dyDescent="0.4">
      <c r="B174"/>
    </row>
    <row r="175" spans="2:2" ht="18.75" x14ac:dyDescent="0.4">
      <c r="B175"/>
    </row>
    <row r="176" spans="2:2" ht="18.75" x14ac:dyDescent="0.4">
      <c r="B176"/>
    </row>
    <row r="177" spans="2:2" ht="18.75" x14ac:dyDescent="0.4">
      <c r="B177"/>
    </row>
    <row r="178" spans="2:2" ht="18.75" x14ac:dyDescent="0.4">
      <c r="B178"/>
    </row>
    <row r="179" spans="2:2" ht="18.75" x14ac:dyDescent="0.4">
      <c r="B179"/>
    </row>
    <row r="180" spans="2:2" ht="18.75" x14ac:dyDescent="0.4">
      <c r="B180"/>
    </row>
    <row r="181" spans="2:2" ht="18.75" x14ac:dyDescent="0.4">
      <c r="B181"/>
    </row>
    <row r="182" spans="2:2" ht="18.75" x14ac:dyDescent="0.4">
      <c r="B182"/>
    </row>
    <row r="183" spans="2:2" ht="18.75" x14ac:dyDescent="0.4">
      <c r="B183"/>
    </row>
    <row r="184" spans="2:2" ht="18.75" x14ac:dyDescent="0.4">
      <c r="B184"/>
    </row>
    <row r="185" spans="2:2" ht="18.75" x14ac:dyDescent="0.4">
      <c r="B185"/>
    </row>
    <row r="186" spans="2:2" ht="18.75" x14ac:dyDescent="0.4">
      <c r="B186"/>
    </row>
    <row r="187" spans="2:2" ht="18.75" x14ac:dyDescent="0.4">
      <c r="B187"/>
    </row>
    <row r="188" spans="2:2" ht="18.75" x14ac:dyDescent="0.4">
      <c r="B188"/>
    </row>
    <row r="189" spans="2:2" ht="18.75" x14ac:dyDescent="0.4">
      <c r="B189"/>
    </row>
    <row r="190" spans="2:2" ht="18.75" x14ac:dyDescent="0.4">
      <c r="B190"/>
    </row>
    <row r="191" spans="2:2" ht="18.75" x14ac:dyDescent="0.4">
      <c r="B191"/>
    </row>
    <row r="192" spans="2:2" ht="18.75" x14ac:dyDescent="0.4">
      <c r="B192"/>
    </row>
    <row r="193" spans="2:2" ht="18.75" x14ac:dyDescent="0.4">
      <c r="B193"/>
    </row>
    <row r="194" spans="2:2" ht="18.75" x14ac:dyDescent="0.4">
      <c r="B194"/>
    </row>
    <row r="195" spans="2:2" ht="18.75" x14ac:dyDescent="0.4">
      <c r="B195"/>
    </row>
    <row r="196" spans="2:2" ht="18.75" x14ac:dyDescent="0.4">
      <c r="B196"/>
    </row>
    <row r="197" spans="2:2" ht="18.75" x14ac:dyDescent="0.4">
      <c r="B197"/>
    </row>
    <row r="198" spans="2:2" ht="18.75" x14ac:dyDescent="0.4">
      <c r="B198"/>
    </row>
    <row r="199" spans="2:2" ht="18.75" x14ac:dyDescent="0.4">
      <c r="B199"/>
    </row>
    <row r="200" spans="2:2" ht="18.75" x14ac:dyDescent="0.4">
      <c r="B200"/>
    </row>
    <row r="201" spans="2:2" ht="18.75" x14ac:dyDescent="0.4">
      <c r="B201"/>
    </row>
    <row r="202" spans="2:2" ht="18.75" x14ac:dyDescent="0.4">
      <c r="B202"/>
    </row>
    <row r="203" spans="2:2" ht="18.75" x14ac:dyDescent="0.4">
      <c r="B203"/>
    </row>
    <row r="204" spans="2:2" ht="18.75" x14ac:dyDescent="0.4">
      <c r="B204"/>
    </row>
    <row r="205" spans="2:2" ht="18.75" x14ac:dyDescent="0.4">
      <c r="B205"/>
    </row>
    <row r="206" spans="2:2" ht="18.75" x14ac:dyDescent="0.4">
      <c r="B206"/>
    </row>
    <row r="207" spans="2:2" ht="18.75" x14ac:dyDescent="0.4">
      <c r="B207"/>
    </row>
    <row r="208" spans="2:2" ht="18.75" x14ac:dyDescent="0.4">
      <c r="B208"/>
    </row>
    <row r="209" spans="2:2" ht="18.75" x14ac:dyDescent="0.4">
      <c r="B209"/>
    </row>
    <row r="210" spans="2:2" ht="18.75" x14ac:dyDescent="0.4">
      <c r="B210"/>
    </row>
    <row r="211" spans="2:2" ht="18.75" x14ac:dyDescent="0.4">
      <c r="B211"/>
    </row>
    <row r="212" spans="2:2" ht="18.75" x14ac:dyDescent="0.4">
      <c r="B212"/>
    </row>
    <row r="213" spans="2:2" ht="18.75" x14ac:dyDescent="0.4">
      <c r="B213"/>
    </row>
    <row r="214" spans="2:2" ht="18.75" x14ac:dyDescent="0.4">
      <c r="B214"/>
    </row>
    <row r="215" spans="2:2" ht="18.75" x14ac:dyDescent="0.4">
      <c r="B215"/>
    </row>
    <row r="216" spans="2:2" ht="18.75" x14ac:dyDescent="0.4">
      <c r="B216"/>
    </row>
    <row r="217" spans="2:2" ht="18.75" x14ac:dyDescent="0.4">
      <c r="B217"/>
    </row>
    <row r="218" spans="2:2" ht="18.75" x14ac:dyDescent="0.4">
      <c r="B218"/>
    </row>
    <row r="219" spans="2:2" ht="18.75" x14ac:dyDescent="0.4">
      <c r="B219"/>
    </row>
    <row r="220" spans="2:2" ht="18.75" x14ac:dyDescent="0.4">
      <c r="B220"/>
    </row>
    <row r="221" spans="2:2" ht="18.75" x14ac:dyDescent="0.4">
      <c r="B221"/>
    </row>
    <row r="222" spans="2:2" ht="18.75" x14ac:dyDescent="0.4">
      <c r="B222"/>
    </row>
    <row r="223" spans="2:2" ht="18.75" x14ac:dyDescent="0.4">
      <c r="B223"/>
    </row>
    <row r="224" spans="2:2" ht="18.75" x14ac:dyDescent="0.4">
      <c r="B224"/>
    </row>
    <row r="225" spans="2:2" ht="18.75" x14ac:dyDescent="0.4">
      <c r="B225"/>
    </row>
    <row r="226" spans="2:2" ht="18.75" x14ac:dyDescent="0.4">
      <c r="B226"/>
    </row>
    <row r="227" spans="2:2" ht="18.75" x14ac:dyDescent="0.4">
      <c r="B227"/>
    </row>
    <row r="228" spans="2:2" ht="18.75" x14ac:dyDescent="0.4">
      <c r="B228"/>
    </row>
    <row r="229" spans="2:2" ht="18.75" x14ac:dyDescent="0.4">
      <c r="B229"/>
    </row>
    <row r="230" spans="2:2" ht="18.75" x14ac:dyDescent="0.4">
      <c r="B230"/>
    </row>
    <row r="231" spans="2:2" ht="18.75" x14ac:dyDescent="0.4">
      <c r="B231"/>
    </row>
    <row r="232" spans="2:2" ht="18.75" x14ac:dyDescent="0.4">
      <c r="B232"/>
    </row>
    <row r="233" spans="2:2" ht="18.75" x14ac:dyDescent="0.4">
      <c r="B233"/>
    </row>
    <row r="234" spans="2:2" ht="18.75" x14ac:dyDescent="0.4">
      <c r="B234"/>
    </row>
    <row r="235" spans="2:2" ht="18.75" x14ac:dyDescent="0.4">
      <c r="B235"/>
    </row>
    <row r="236" spans="2:2" ht="18.75" x14ac:dyDescent="0.4">
      <c r="B236"/>
    </row>
    <row r="237" spans="2:2" ht="18.75" x14ac:dyDescent="0.4">
      <c r="B237"/>
    </row>
    <row r="238" spans="2:2" ht="18.75" x14ac:dyDescent="0.4">
      <c r="B238"/>
    </row>
    <row r="239" spans="2:2" ht="18.75" x14ac:dyDescent="0.4">
      <c r="B239"/>
    </row>
    <row r="240" spans="2:2" ht="18.75" x14ac:dyDescent="0.4">
      <c r="B240"/>
    </row>
    <row r="241" spans="2:2" ht="18.75" x14ac:dyDescent="0.4">
      <c r="B241"/>
    </row>
    <row r="242" spans="2:2" ht="18.75" x14ac:dyDescent="0.4">
      <c r="B242"/>
    </row>
    <row r="243" spans="2:2" ht="18.75" x14ac:dyDescent="0.4">
      <c r="B243"/>
    </row>
    <row r="244" spans="2:2" ht="18.75" x14ac:dyDescent="0.4">
      <c r="B244"/>
    </row>
    <row r="245" spans="2:2" ht="18.75" x14ac:dyDescent="0.4">
      <c r="B245"/>
    </row>
    <row r="246" spans="2:2" ht="18.75" x14ac:dyDescent="0.4">
      <c r="B246"/>
    </row>
    <row r="247" spans="2:2" ht="18.75" x14ac:dyDescent="0.4">
      <c r="B247"/>
    </row>
    <row r="248" spans="2:2" ht="18.75" x14ac:dyDescent="0.4">
      <c r="B248"/>
    </row>
    <row r="249" spans="2:2" ht="18.75" x14ac:dyDescent="0.4">
      <c r="B249"/>
    </row>
    <row r="250" spans="2:2" ht="18.75" x14ac:dyDescent="0.4">
      <c r="B250"/>
    </row>
    <row r="251" spans="2:2" ht="18.75" x14ac:dyDescent="0.4">
      <c r="B251"/>
    </row>
    <row r="252" spans="2:2" ht="18.75" x14ac:dyDescent="0.4">
      <c r="B252"/>
    </row>
    <row r="253" spans="2:2" ht="18.75" x14ac:dyDescent="0.4">
      <c r="B253"/>
    </row>
    <row r="254" spans="2:2" ht="18.75" x14ac:dyDescent="0.4">
      <c r="B254"/>
    </row>
    <row r="255" spans="2:2" ht="18.75" x14ac:dyDescent="0.4">
      <c r="B255"/>
    </row>
    <row r="256" spans="2:2" ht="18.75" x14ac:dyDescent="0.4">
      <c r="B256"/>
    </row>
    <row r="257" spans="2:2" ht="18.75" x14ac:dyDescent="0.4">
      <c r="B257"/>
    </row>
    <row r="258" spans="2:2" ht="18.75" x14ac:dyDescent="0.4">
      <c r="B258"/>
    </row>
    <row r="259" spans="2:2" ht="18.75" x14ac:dyDescent="0.4">
      <c r="B259"/>
    </row>
    <row r="260" spans="2:2" ht="18.75" x14ac:dyDescent="0.4">
      <c r="B260"/>
    </row>
    <row r="261" spans="2:2" ht="18.75" x14ac:dyDescent="0.4">
      <c r="B261"/>
    </row>
    <row r="262" spans="2:2" ht="18.75" x14ac:dyDescent="0.4">
      <c r="B262"/>
    </row>
    <row r="263" spans="2:2" ht="18.75" x14ac:dyDescent="0.4">
      <c r="B263"/>
    </row>
    <row r="264" spans="2:2" ht="18.75" x14ac:dyDescent="0.4">
      <c r="B264"/>
    </row>
    <row r="265" spans="2:2" ht="18.75" x14ac:dyDescent="0.4">
      <c r="B265"/>
    </row>
    <row r="266" spans="2:2" ht="18.75" x14ac:dyDescent="0.4">
      <c r="B266"/>
    </row>
    <row r="267" spans="2:2" ht="18.75" x14ac:dyDescent="0.4">
      <c r="B267"/>
    </row>
    <row r="268" spans="2:2" ht="18.75" x14ac:dyDescent="0.4">
      <c r="B268"/>
    </row>
    <row r="269" spans="2:2" ht="18.75" x14ac:dyDescent="0.4">
      <c r="B269"/>
    </row>
    <row r="270" spans="2:2" ht="18.75" x14ac:dyDescent="0.4">
      <c r="B270"/>
    </row>
    <row r="271" spans="2:2" ht="18.75" x14ac:dyDescent="0.4">
      <c r="B271"/>
    </row>
    <row r="272" spans="2:2" ht="18.75" x14ac:dyDescent="0.4">
      <c r="B272"/>
    </row>
    <row r="273" spans="2:2" ht="18.75" x14ac:dyDescent="0.4">
      <c r="B273"/>
    </row>
    <row r="274" spans="2:2" ht="18.75" x14ac:dyDescent="0.4">
      <c r="B274"/>
    </row>
    <row r="275" spans="2:2" ht="18.75" x14ac:dyDescent="0.4">
      <c r="B275"/>
    </row>
    <row r="276" spans="2:2" ht="18.75" x14ac:dyDescent="0.4">
      <c r="B276"/>
    </row>
    <row r="277" spans="2:2" ht="18.75" x14ac:dyDescent="0.4">
      <c r="B277"/>
    </row>
    <row r="278" spans="2:2" ht="18.75" x14ac:dyDescent="0.4">
      <c r="B278"/>
    </row>
    <row r="279" spans="2:2" ht="18.75" x14ac:dyDescent="0.4">
      <c r="B279"/>
    </row>
    <row r="280" spans="2:2" ht="18.75" x14ac:dyDescent="0.4">
      <c r="B280"/>
    </row>
    <row r="281" spans="2:2" ht="18.75" x14ac:dyDescent="0.4">
      <c r="B281"/>
    </row>
    <row r="282" spans="2:2" ht="18.75" x14ac:dyDescent="0.4">
      <c r="B282"/>
    </row>
    <row r="283" spans="2:2" ht="18.75" x14ac:dyDescent="0.4">
      <c r="B283"/>
    </row>
    <row r="284" spans="2:2" ht="18.75" x14ac:dyDescent="0.4">
      <c r="B284"/>
    </row>
    <row r="285" spans="2:2" ht="18.75" x14ac:dyDescent="0.4">
      <c r="B285"/>
    </row>
    <row r="286" spans="2:2" ht="18.75" x14ac:dyDescent="0.4">
      <c r="B286"/>
    </row>
    <row r="287" spans="2:2" ht="18.75" x14ac:dyDescent="0.4">
      <c r="B287"/>
    </row>
    <row r="288" spans="2:2" ht="18.75" x14ac:dyDescent="0.4">
      <c r="B288"/>
    </row>
    <row r="289" spans="2:2" ht="18.75" x14ac:dyDescent="0.4">
      <c r="B289"/>
    </row>
    <row r="290" spans="2:2" ht="18.75" x14ac:dyDescent="0.4">
      <c r="B290"/>
    </row>
    <row r="291" spans="2:2" ht="18.75" x14ac:dyDescent="0.4">
      <c r="B291"/>
    </row>
    <row r="292" spans="2:2" ht="18.75" x14ac:dyDescent="0.4">
      <c r="B292"/>
    </row>
    <row r="293" spans="2:2" ht="18.75" x14ac:dyDescent="0.4">
      <c r="B293"/>
    </row>
    <row r="294" spans="2:2" ht="18.75" x14ac:dyDescent="0.4">
      <c r="B294"/>
    </row>
    <row r="295" spans="2:2" ht="18.75" x14ac:dyDescent="0.4">
      <c r="B295"/>
    </row>
    <row r="296" spans="2:2" ht="18.75" x14ac:dyDescent="0.4">
      <c r="B296"/>
    </row>
    <row r="297" spans="2:2" ht="18.75" x14ac:dyDescent="0.4">
      <c r="B297"/>
    </row>
    <row r="298" spans="2:2" ht="18.75" x14ac:dyDescent="0.4">
      <c r="B298"/>
    </row>
    <row r="299" spans="2:2" ht="18.75" x14ac:dyDescent="0.4">
      <c r="B299"/>
    </row>
    <row r="300" spans="2:2" ht="18.75" x14ac:dyDescent="0.4">
      <c r="B300"/>
    </row>
    <row r="301" spans="2:2" ht="18.75" x14ac:dyDescent="0.4">
      <c r="B301"/>
    </row>
    <row r="302" spans="2:2" ht="18.75" x14ac:dyDescent="0.4">
      <c r="B302"/>
    </row>
    <row r="303" spans="2:2" ht="18.75" x14ac:dyDescent="0.4">
      <c r="B303"/>
    </row>
    <row r="304" spans="2:2" ht="18.75" x14ac:dyDescent="0.4">
      <c r="B304"/>
    </row>
    <row r="305" spans="2:2" ht="18.75" x14ac:dyDescent="0.4">
      <c r="B305"/>
    </row>
    <row r="306" spans="2:2" ht="18.75" x14ac:dyDescent="0.4">
      <c r="B306"/>
    </row>
    <row r="307" spans="2:2" ht="18.75" x14ac:dyDescent="0.4">
      <c r="B307"/>
    </row>
    <row r="308" spans="2:2" ht="18.75" x14ac:dyDescent="0.4">
      <c r="B308"/>
    </row>
    <row r="309" spans="2:2" ht="18.75" x14ac:dyDescent="0.4">
      <c r="B309"/>
    </row>
    <row r="310" spans="2:2" ht="18.75" x14ac:dyDescent="0.4">
      <c r="B310"/>
    </row>
    <row r="311" spans="2:2" ht="18.75" x14ac:dyDescent="0.4">
      <c r="B311"/>
    </row>
    <row r="312" spans="2:2" ht="18.75" x14ac:dyDescent="0.4">
      <c r="B312"/>
    </row>
    <row r="313" spans="2:2" ht="18.75" x14ac:dyDescent="0.4">
      <c r="B313"/>
    </row>
    <row r="314" spans="2:2" ht="18.75" x14ac:dyDescent="0.4">
      <c r="B314"/>
    </row>
    <row r="315" spans="2:2" ht="18.75" x14ac:dyDescent="0.4">
      <c r="B315"/>
    </row>
    <row r="316" spans="2:2" ht="18.75" x14ac:dyDescent="0.4">
      <c r="B316"/>
    </row>
    <row r="317" spans="2:2" ht="18.75" x14ac:dyDescent="0.4">
      <c r="B317"/>
    </row>
    <row r="318" spans="2:2" ht="18.75" x14ac:dyDescent="0.4">
      <c r="B318"/>
    </row>
    <row r="319" spans="2:2" ht="18.75" x14ac:dyDescent="0.4">
      <c r="B319"/>
    </row>
    <row r="320" spans="2:2" ht="18.75" x14ac:dyDescent="0.4">
      <c r="B320"/>
    </row>
    <row r="321" spans="2:2" ht="18.75" x14ac:dyDescent="0.4">
      <c r="B321"/>
    </row>
    <row r="322" spans="2:2" ht="18.75" x14ac:dyDescent="0.4">
      <c r="B322"/>
    </row>
    <row r="323" spans="2:2" ht="18.75" x14ac:dyDescent="0.4">
      <c r="B323"/>
    </row>
    <row r="324" spans="2:2" ht="18.75" x14ac:dyDescent="0.4">
      <c r="B324"/>
    </row>
    <row r="325" spans="2:2" ht="18.75" x14ac:dyDescent="0.4">
      <c r="B325"/>
    </row>
    <row r="326" spans="2:2" ht="18.75" x14ac:dyDescent="0.4">
      <c r="B326"/>
    </row>
    <row r="327" spans="2:2" ht="18.75" x14ac:dyDescent="0.4">
      <c r="B327"/>
    </row>
    <row r="328" spans="2:2" ht="18.75" x14ac:dyDescent="0.4">
      <c r="B328"/>
    </row>
    <row r="329" spans="2:2" ht="18.75" x14ac:dyDescent="0.4">
      <c r="B329"/>
    </row>
    <row r="330" spans="2:2" ht="18.75" x14ac:dyDescent="0.4">
      <c r="B330"/>
    </row>
    <row r="331" spans="2:2" ht="18.75" x14ac:dyDescent="0.4">
      <c r="B331"/>
    </row>
    <row r="332" spans="2:2" ht="18.75" x14ac:dyDescent="0.4">
      <c r="B332"/>
    </row>
    <row r="333" spans="2:2" ht="18.75" x14ac:dyDescent="0.4">
      <c r="B333"/>
    </row>
    <row r="334" spans="2:2" ht="18.75" x14ac:dyDescent="0.4">
      <c r="B334"/>
    </row>
    <row r="335" spans="2:2" ht="18.75" x14ac:dyDescent="0.4">
      <c r="B335"/>
    </row>
    <row r="336" spans="2:2" ht="18.75" x14ac:dyDescent="0.4">
      <c r="B336"/>
    </row>
    <row r="337" spans="2:2" ht="18.75" x14ac:dyDescent="0.4">
      <c r="B337"/>
    </row>
    <row r="338" spans="2:2" ht="18.75" x14ac:dyDescent="0.4">
      <c r="B338"/>
    </row>
    <row r="339" spans="2:2" ht="18.75" x14ac:dyDescent="0.4">
      <c r="B339"/>
    </row>
    <row r="340" spans="2:2" ht="18.75" x14ac:dyDescent="0.4">
      <c r="B340"/>
    </row>
    <row r="341" spans="2:2" ht="18.75" x14ac:dyDescent="0.4">
      <c r="B341"/>
    </row>
    <row r="342" spans="2:2" ht="18.75" x14ac:dyDescent="0.4">
      <c r="B342"/>
    </row>
    <row r="343" spans="2:2" ht="18.75" x14ac:dyDescent="0.4">
      <c r="B343"/>
    </row>
    <row r="344" spans="2:2" ht="18.75" x14ac:dyDescent="0.4">
      <c r="B344"/>
    </row>
    <row r="345" spans="2:2" ht="18.75" x14ac:dyDescent="0.4">
      <c r="B345"/>
    </row>
    <row r="346" spans="2:2" ht="18.75" x14ac:dyDescent="0.4">
      <c r="B346"/>
    </row>
    <row r="347" spans="2:2" ht="18.75" x14ac:dyDescent="0.4">
      <c r="B347"/>
    </row>
    <row r="348" spans="2:2" ht="18.75" x14ac:dyDescent="0.4">
      <c r="B348"/>
    </row>
    <row r="349" spans="2:2" ht="18.75" x14ac:dyDescent="0.4">
      <c r="B349"/>
    </row>
    <row r="350" spans="2:2" ht="18.75" x14ac:dyDescent="0.4">
      <c r="B350"/>
    </row>
    <row r="351" spans="2:2" ht="18.75" x14ac:dyDescent="0.4">
      <c r="B351"/>
    </row>
    <row r="352" spans="2:2" ht="18.75" x14ac:dyDescent="0.4">
      <c r="B352"/>
    </row>
    <row r="353" spans="2:2" ht="18.75" x14ac:dyDescent="0.4">
      <c r="B353"/>
    </row>
    <row r="354" spans="2:2" ht="18.75" x14ac:dyDescent="0.4">
      <c r="B354"/>
    </row>
    <row r="355" spans="2:2" ht="18.75" x14ac:dyDescent="0.4">
      <c r="B355"/>
    </row>
    <row r="356" spans="2:2" ht="18.75" x14ac:dyDescent="0.4">
      <c r="B356"/>
    </row>
    <row r="357" spans="2:2" ht="18.75" x14ac:dyDescent="0.4">
      <c r="B357"/>
    </row>
    <row r="358" spans="2:2" ht="18.75" x14ac:dyDescent="0.4">
      <c r="B358"/>
    </row>
    <row r="359" spans="2:2" ht="18.75" x14ac:dyDescent="0.4">
      <c r="B359"/>
    </row>
    <row r="360" spans="2:2" ht="18.75" x14ac:dyDescent="0.4">
      <c r="B360"/>
    </row>
    <row r="361" spans="2:2" ht="18.75" x14ac:dyDescent="0.4">
      <c r="B361"/>
    </row>
    <row r="362" spans="2:2" ht="18.75" x14ac:dyDescent="0.4">
      <c r="B362"/>
    </row>
    <row r="363" spans="2:2" ht="18.75" x14ac:dyDescent="0.4">
      <c r="B363"/>
    </row>
    <row r="364" spans="2:2" ht="18.75" x14ac:dyDescent="0.4">
      <c r="B364"/>
    </row>
    <row r="365" spans="2:2" ht="18.75" x14ac:dyDescent="0.4">
      <c r="B365"/>
    </row>
    <row r="366" spans="2:2" ht="18.75" x14ac:dyDescent="0.4">
      <c r="B366"/>
    </row>
    <row r="367" spans="2:2" ht="18.75" x14ac:dyDescent="0.4">
      <c r="B367"/>
    </row>
    <row r="368" spans="2:2" ht="18.75" x14ac:dyDescent="0.4">
      <c r="B368"/>
    </row>
    <row r="369" spans="2:2" ht="18.75" x14ac:dyDescent="0.4">
      <c r="B369"/>
    </row>
    <row r="370" spans="2:2" ht="18.75" x14ac:dyDescent="0.4">
      <c r="B370"/>
    </row>
    <row r="371" spans="2:2" ht="18.75" x14ac:dyDescent="0.4">
      <c r="B371"/>
    </row>
    <row r="372" spans="2:2" ht="18.75" x14ac:dyDescent="0.4">
      <c r="B372"/>
    </row>
    <row r="373" spans="2:2" ht="18.75" x14ac:dyDescent="0.4">
      <c r="B373"/>
    </row>
    <row r="374" spans="2:2" ht="18.75" x14ac:dyDescent="0.4">
      <c r="B374"/>
    </row>
    <row r="375" spans="2:2" ht="18.75" x14ac:dyDescent="0.4">
      <c r="B375"/>
    </row>
    <row r="376" spans="2:2" ht="18.75" x14ac:dyDescent="0.4">
      <c r="B376"/>
    </row>
    <row r="377" spans="2:2" ht="18.75" x14ac:dyDescent="0.4">
      <c r="B377"/>
    </row>
    <row r="378" spans="2:2" ht="18.75" x14ac:dyDescent="0.4">
      <c r="B378"/>
    </row>
    <row r="379" spans="2:2" ht="18.75" x14ac:dyDescent="0.4">
      <c r="B379"/>
    </row>
    <row r="380" spans="2:2" ht="18.75" x14ac:dyDescent="0.4">
      <c r="B380"/>
    </row>
    <row r="381" spans="2:2" ht="18.75" x14ac:dyDescent="0.4">
      <c r="B381"/>
    </row>
    <row r="382" spans="2:2" ht="18.75" x14ac:dyDescent="0.4">
      <c r="B382"/>
    </row>
    <row r="383" spans="2:2" ht="18.75" x14ac:dyDescent="0.4">
      <c r="B383"/>
    </row>
    <row r="384" spans="2:2" ht="18.75" x14ac:dyDescent="0.4">
      <c r="B384"/>
    </row>
    <row r="385" spans="2:2" ht="18.75" x14ac:dyDescent="0.4">
      <c r="B385"/>
    </row>
    <row r="386" spans="2:2" ht="18.75" x14ac:dyDescent="0.4">
      <c r="B386"/>
    </row>
    <row r="387" spans="2:2" ht="18.75" x14ac:dyDescent="0.4">
      <c r="B387"/>
    </row>
    <row r="388" spans="2:2" ht="18.75" x14ac:dyDescent="0.4">
      <c r="B388"/>
    </row>
    <row r="389" spans="2:2" ht="18.75" x14ac:dyDescent="0.4">
      <c r="B389"/>
    </row>
    <row r="390" spans="2:2" ht="18.75" x14ac:dyDescent="0.4">
      <c r="B390"/>
    </row>
    <row r="391" spans="2:2" ht="18.75" x14ac:dyDescent="0.4">
      <c r="B391"/>
    </row>
    <row r="392" spans="2:2" ht="18.75" x14ac:dyDescent="0.4">
      <c r="B392"/>
    </row>
    <row r="393" spans="2:2" ht="18.75" x14ac:dyDescent="0.4">
      <c r="B393"/>
    </row>
    <row r="394" spans="2:2" ht="18.75" x14ac:dyDescent="0.4">
      <c r="B394"/>
    </row>
    <row r="395" spans="2:2" ht="18.75" x14ac:dyDescent="0.4">
      <c r="B395"/>
    </row>
    <row r="396" spans="2:2" ht="18.75" x14ac:dyDescent="0.4">
      <c r="B396"/>
    </row>
    <row r="397" spans="2:2" ht="18.75" x14ac:dyDescent="0.4">
      <c r="B397"/>
    </row>
    <row r="398" spans="2:2" ht="18.75" x14ac:dyDescent="0.4">
      <c r="B398"/>
    </row>
    <row r="399" spans="2:2" ht="18.75" x14ac:dyDescent="0.4">
      <c r="B399"/>
    </row>
    <row r="400" spans="2:2" ht="18.75" x14ac:dyDescent="0.4">
      <c r="B400"/>
    </row>
    <row r="401" spans="2:2" ht="18.75" x14ac:dyDescent="0.4">
      <c r="B401"/>
    </row>
    <row r="402" spans="2:2" ht="18.75" x14ac:dyDescent="0.4">
      <c r="B402"/>
    </row>
    <row r="403" spans="2:2" ht="18.75" x14ac:dyDescent="0.4">
      <c r="B403"/>
    </row>
    <row r="404" spans="2:2" ht="18.75" x14ac:dyDescent="0.4">
      <c r="B404"/>
    </row>
    <row r="405" spans="2:2" ht="18.75" x14ac:dyDescent="0.4">
      <c r="B405"/>
    </row>
    <row r="406" spans="2:2" ht="18.75" x14ac:dyDescent="0.4">
      <c r="B406"/>
    </row>
    <row r="407" spans="2:2" ht="18.75" x14ac:dyDescent="0.4">
      <c r="B407"/>
    </row>
    <row r="408" spans="2:2" ht="18.75" x14ac:dyDescent="0.4">
      <c r="B408"/>
    </row>
    <row r="409" spans="2:2" ht="18.75" x14ac:dyDescent="0.4">
      <c r="B409"/>
    </row>
    <row r="410" spans="2:2" ht="18.75" x14ac:dyDescent="0.4">
      <c r="B410"/>
    </row>
    <row r="411" spans="2:2" ht="18.75" x14ac:dyDescent="0.4">
      <c r="B411"/>
    </row>
    <row r="412" spans="2:2" ht="18.75" x14ac:dyDescent="0.4">
      <c r="B412"/>
    </row>
    <row r="413" spans="2:2" ht="18.75" x14ac:dyDescent="0.4">
      <c r="B413"/>
    </row>
    <row r="414" spans="2:2" ht="18.75" x14ac:dyDescent="0.4">
      <c r="B414"/>
    </row>
    <row r="415" spans="2:2" ht="18.75" x14ac:dyDescent="0.4">
      <c r="B415"/>
    </row>
    <row r="416" spans="2:2" ht="18.75" x14ac:dyDescent="0.4">
      <c r="B416"/>
    </row>
    <row r="417" spans="2:2" ht="18.75" x14ac:dyDescent="0.4">
      <c r="B417"/>
    </row>
    <row r="418" spans="2:2" ht="18.75" x14ac:dyDescent="0.4">
      <c r="B418"/>
    </row>
    <row r="419" spans="2:2" ht="18.75" x14ac:dyDescent="0.4">
      <c r="B419"/>
    </row>
    <row r="420" spans="2:2" ht="18.75" x14ac:dyDescent="0.4">
      <c r="B420"/>
    </row>
    <row r="421" spans="2:2" ht="18.75" x14ac:dyDescent="0.4">
      <c r="B421"/>
    </row>
    <row r="422" spans="2:2" ht="18.75" x14ac:dyDescent="0.4">
      <c r="B422"/>
    </row>
    <row r="423" spans="2:2" ht="18.75" x14ac:dyDescent="0.4">
      <c r="B423"/>
    </row>
    <row r="424" spans="2:2" ht="18.75" x14ac:dyDescent="0.4">
      <c r="B424"/>
    </row>
    <row r="425" spans="2:2" ht="18.75" x14ac:dyDescent="0.4">
      <c r="B425"/>
    </row>
    <row r="426" spans="2:2" ht="18.75" x14ac:dyDescent="0.4">
      <c r="B426"/>
    </row>
    <row r="427" spans="2:2" ht="18.75" x14ac:dyDescent="0.4">
      <c r="B427"/>
    </row>
    <row r="428" spans="2:2" ht="18.75" x14ac:dyDescent="0.4">
      <c r="B428"/>
    </row>
    <row r="429" spans="2:2" ht="18.75" x14ac:dyDescent="0.4">
      <c r="B429"/>
    </row>
    <row r="430" spans="2:2" ht="18.75" x14ac:dyDescent="0.4">
      <c r="B430"/>
    </row>
    <row r="431" spans="2:2" ht="18.75" x14ac:dyDescent="0.4">
      <c r="B431"/>
    </row>
    <row r="432" spans="2:2" ht="18.75" x14ac:dyDescent="0.4">
      <c r="B432"/>
    </row>
    <row r="433" spans="2:2" ht="18.75" x14ac:dyDescent="0.4">
      <c r="B433"/>
    </row>
    <row r="434" spans="2:2" ht="18.75" x14ac:dyDescent="0.4">
      <c r="B434"/>
    </row>
    <row r="435" spans="2:2" ht="18.75" x14ac:dyDescent="0.4">
      <c r="B435"/>
    </row>
    <row r="436" spans="2:2" ht="18.75" x14ac:dyDescent="0.4">
      <c r="B436"/>
    </row>
    <row r="437" spans="2:2" ht="18.75" x14ac:dyDescent="0.4">
      <c r="B437"/>
    </row>
    <row r="438" spans="2:2" ht="18.75" x14ac:dyDescent="0.4">
      <c r="B438"/>
    </row>
    <row r="439" spans="2:2" ht="18.75" x14ac:dyDescent="0.4">
      <c r="B439"/>
    </row>
    <row r="440" spans="2:2" ht="18.75" x14ac:dyDescent="0.4">
      <c r="B440"/>
    </row>
    <row r="441" spans="2:2" ht="18.75" x14ac:dyDescent="0.4">
      <c r="B441"/>
    </row>
    <row r="442" spans="2:2" ht="18.75" x14ac:dyDescent="0.4">
      <c r="B442"/>
    </row>
    <row r="443" spans="2:2" ht="18.75" x14ac:dyDescent="0.4">
      <c r="B443"/>
    </row>
    <row r="444" spans="2:2" ht="18.75" x14ac:dyDescent="0.4">
      <c r="B444"/>
    </row>
    <row r="445" spans="2:2" ht="18.75" x14ac:dyDescent="0.4">
      <c r="B445"/>
    </row>
    <row r="446" spans="2:2" ht="18.75" x14ac:dyDescent="0.4">
      <c r="B446"/>
    </row>
    <row r="447" spans="2:2" ht="18.75" x14ac:dyDescent="0.4">
      <c r="B447"/>
    </row>
    <row r="448" spans="2:2" ht="18.75" x14ac:dyDescent="0.4">
      <c r="B448"/>
    </row>
    <row r="449" spans="2:2" ht="18.75" x14ac:dyDescent="0.4">
      <c r="B449"/>
    </row>
    <row r="450" spans="2:2" ht="18.75" x14ac:dyDescent="0.4">
      <c r="B450"/>
    </row>
    <row r="451" spans="2:2" ht="18.75" x14ac:dyDescent="0.4">
      <c r="B451"/>
    </row>
    <row r="452" spans="2:2" ht="18.75" x14ac:dyDescent="0.4">
      <c r="B452"/>
    </row>
    <row r="453" spans="2:2" ht="18.75" x14ac:dyDescent="0.4">
      <c r="B453"/>
    </row>
    <row r="454" spans="2:2" ht="18.75" x14ac:dyDescent="0.4">
      <c r="B454"/>
    </row>
    <row r="455" spans="2:2" ht="18.75" x14ac:dyDescent="0.4">
      <c r="B455"/>
    </row>
    <row r="456" spans="2:2" ht="18.75" x14ac:dyDescent="0.4">
      <c r="B456"/>
    </row>
    <row r="457" spans="2:2" ht="18.75" x14ac:dyDescent="0.4">
      <c r="B457"/>
    </row>
    <row r="458" spans="2:2" ht="18.75" x14ac:dyDescent="0.4">
      <c r="B458"/>
    </row>
    <row r="459" spans="2:2" ht="18.75" x14ac:dyDescent="0.4">
      <c r="B459"/>
    </row>
    <row r="460" spans="2:2" ht="18.75" x14ac:dyDescent="0.4">
      <c r="B460"/>
    </row>
    <row r="461" spans="2:2" ht="18.75" x14ac:dyDescent="0.4">
      <c r="B461"/>
    </row>
    <row r="462" spans="2:2" ht="18.75" x14ac:dyDescent="0.4">
      <c r="B462"/>
    </row>
    <row r="463" spans="2:2" ht="18.75" x14ac:dyDescent="0.4">
      <c r="B463"/>
    </row>
    <row r="464" spans="2:2" ht="18.75" x14ac:dyDescent="0.4">
      <c r="B464"/>
    </row>
    <row r="465" spans="2:2" ht="18.75" x14ac:dyDescent="0.4">
      <c r="B465"/>
    </row>
    <row r="466" spans="2:2" ht="18.75" x14ac:dyDescent="0.4">
      <c r="B466"/>
    </row>
    <row r="467" spans="2:2" ht="18.75" x14ac:dyDescent="0.4">
      <c r="B467"/>
    </row>
    <row r="468" spans="2:2" ht="18.75" x14ac:dyDescent="0.4">
      <c r="B468"/>
    </row>
    <row r="469" spans="2:2" ht="18.75" x14ac:dyDescent="0.4">
      <c r="B469"/>
    </row>
    <row r="470" spans="2:2" ht="18.75" x14ac:dyDescent="0.4">
      <c r="B470"/>
    </row>
    <row r="471" spans="2:2" ht="18.75" x14ac:dyDescent="0.4">
      <c r="B471"/>
    </row>
    <row r="472" spans="2:2" ht="18.75" x14ac:dyDescent="0.4">
      <c r="B472"/>
    </row>
    <row r="473" spans="2:2" ht="18.75" x14ac:dyDescent="0.4">
      <c r="B473"/>
    </row>
    <row r="474" spans="2:2" ht="18.75" x14ac:dyDescent="0.4">
      <c r="B474"/>
    </row>
    <row r="475" spans="2:2" ht="18.75" x14ac:dyDescent="0.4">
      <c r="B475"/>
    </row>
    <row r="476" spans="2:2" ht="18.75" x14ac:dyDescent="0.4">
      <c r="B476"/>
    </row>
    <row r="477" spans="2:2" ht="18.75" x14ac:dyDescent="0.4">
      <c r="B477"/>
    </row>
    <row r="478" spans="2:2" ht="18.75" x14ac:dyDescent="0.4">
      <c r="B478"/>
    </row>
    <row r="479" spans="2:2" ht="18.75" x14ac:dyDescent="0.4">
      <c r="B479"/>
    </row>
    <row r="480" spans="2:2" ht="18.75" x14ac:dyDescent="0.4">
      <c r="B480"/>
    </row>
    <row r="481" spans="2:2" ht="18.75" x14ac:dyDescent="0.4">
      <c r="B481"/>
    </row>
    <row r="482" spans="2:2" ht="18.75" x14ac:dyDescent="0.4">
      <c r="B482"/>
    </row>
    <row r="483" spans="2:2" ht="18.75" x14ac:dyDescent="0.4">
      <c r="B483"/>
    </row>
    <row r="484" spans="2:2" ht="18.75" x14ac:dyDescent="0.4">
      <c r="B484"/>
    </row>
    <row r="485" spans="2:2" ht="18.75" x14ac:dyDescent="0.4">
      <c r="B485"/>
    </row>
    <row r="486" spans="2:2" ht="18.75" x14ac:dyDescent="0.4">
      <c r="B486"/>
    </row>
    <row r="487" spans="2:2" ht="18.75" x14ac:dyDescent="0.4">
      <c r="B487"/>
    </row>
    <row r="488" spans="2:2" ht="18.75" x14ac:dyDescent="0.4">
      <c r="B488"/>
    </row>
    <row r="489" spans="2:2" ht="18.75" x14ac:dyDescent="0.4">
      <c r="B489"/>
    </row>
    <row r="490" spans="2:2" ht="18.75" x14ac:dyDescent="0.4">
      <c r="B490"/>
    </row>
    <row r="491" spans="2:2" ht="18.75" x14ac:dyDescent="0.4">
      <c r="B491"/>
    </row>
    <row r="492" spans="2:2" ht="18.75" x14ac:dyDescent="0.4">
      <c r="B492"/>
    </row>
    <row r="493" spans="2:2" ht="18.75" x14ac:dyDescent="0.4">
      <c r="B493"/>
    </row>
    <row r="494" spans="2:2" ht="18.75" x14ac:dyDescent="0.4">
      <c r="B494"/>
    </row>
    <row r="495" spans="2:2" ht="18.75" x14ac:dyDescent="0.4">
      <c r="B495"/>
    </row>
    <row r="496" spans="2:2" ht="18.75" x14ac:dyDescent="0.4">
      <c r="B496"/>
    </row>
    <row r="497" spans="2:2" ht="18.75" x14ac:dyDescent="0.4">
      <c r="B497"/>
    </row>
    <row r="498" spans="2:2" ht="18.75" x14ac:dyDescent="0.4">
      <c r="B498"/>
    </row>
    <row r="499" spans="2:2" ht="18.75" x14ac:dyDescent="0.4">
      <c r="B499"/>
    </row>
    <row r="500" spans="2:2" ht="18.75" x14ac:dyDescent="0.4">
      <c r="B500"/>
    </row>
    <row r="501" spans="2:2" ht="18.75" x14ac:dyDescent="0.4">
      <c r="B501"/>
    </row>
    <row r="502" spans="2:2" ht="18.75" x14ac:dyDescent="0.4">
      <c r="B502"/>
    </row>
    <row r="503" spans="2:2" ht="18.75" x14ac:dyDescent="0.4">
      <c r="B503"/>
    </row>
    <row r="504" spans="2:2" ht="18.75" x14ac:dyDescent="0.4">
      <c r="B504"/>
    </row>
    <row r="505" spans="2:2" ht="18.75" x14ac:dyDescent="0.4">
      <c r="B505"/>
    </row>
    <row r="506" spans="2:2" ht="18.75" x14ac:dyDescent="0.4">
      <c r="B506"/>
    </row>
    <row r="507" spans="2:2" ht="18.75" x14ac:dyDescent="0.4">
      <c r="B507"/>
    </row>
    <row r="508" spans="2:2" ht="18.75" x14ac:dyDescent="0.4">
      <c r="B508"/>
    </row>
    <row r="509" spans="2:2" ht="18.75" x14ac:dyDescent="0.4">
      <c r="B509"/>
    </row>
    <row r="510" spans="2:2" ht="18.75" x14ac:dyDescent="0.4">
      <c r="B510"/>
    </row>
    <row r="511" spans="2:2" ht="18.75" x14ac:dyDescent="0.4">
      <c r="B511"/>
    </row>
    <row r="512" spans="2:2" ht="18.75" x14ac:dyDescent="0.4">
      <c r="B512"/>
    </row>
    <row r="513" spans="2:2" ht="18.75" x14ac:dyDescent="0.4">
      <c r="B513"/>
    </row>
    <row r="514" spans="2:2" ht="18.75" x14ac:dyDescent="0.4">
      <c r="B514"/>
    </row>
    <row r="515" spans="2:2" ht="18.75" x14ac:dyDescent="0.4">
      <c r="B515"/>
    </row>
    <row r="516" spans="2:2" ht="18.75" x14ac:dyDescent="0.4">
      <c r="B516"/>
    </row>
    <row r="517" spans="2:2" ht="18.75" x14ac:dyDescent="0.4">
      <c r="B517"/>
    </row>
    <row r="518" spans="2:2" ht="18.75" x14ac:dyDescent="0.4">
      <c r="B518"/>
    </row>
  </sheetData>
  <sheetProtection selectLockedCells="1"/>
  <mergeCells count="1">
    <mergeCell ref="B2:I2"/>
  </mergeCells>
  <phoneticPr fontId="2"/>
  <pageMargins left="0.7" right="0.7" top="0.75" bottom="0.75" header="0.3" footer="0.3"/>
  <pageSetup paperSize="9" scale="88" orientation="portrait" r:id="rId1"/>
  <headerFooter>
    <oddFooter>&amp;C１ページ</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C26"/>
  <sheetViews>
    <sheetView view="pageBreakPreview" zoomScale="77" zoomScaleNormal="93" zoomScaleSheetLayoutView="77" zoomScalePageLayoutView="60" workbookViewId="0">
      <selection activeCell="B54" sqref="B54"/>
    </sheetView>
  </sheetViews>
  <sheetFormatPr defaultColWidth="13" defaultRowHeight="13.5" x14ac:dyDescent="0.4"/>
  <cols>
    <col min="1" max="1" width="17.875" style="376" customWidth="1"/>
    <col min="2" max="2" width="49.75" style="376" customWidth="1"/>
    <col min="3" max="3" width="20" style="376" customWidth="1"/>
    <col min="4" max="16384" width="13" style="376"/>
  </cols>
  <sheetData>
    <row r="1" spans="1:3" ht="14.25" x14ac:dyDescent="0.4">
      <c r="A1" s="374"/>
      <c r="B1" s="374"/>
      <c r="C1" s="375" t="s">
        <v>77</v>
      </c>
    </row>
    <row r="2" spans="1:3" x14ac:dyDescent="0.4">
      <c r="A2" s="374"/>
      <c r="B2" s="374"/>
      <c r="C2" s="377"/>
    </row>
    <row r="3" spans="1:3" x14ac:dyDescent="0.4">
      <c r="A3" s="374" t="s">
        <v>100</v>
      </c>
      <c r="B3" s="374"/>
      <c r="C3" s="377"/>
    </row>
    <row r="4" spans="1:3" x14ac:dyDescent="0.4">
      <c r="A4" s="374" t="s">
        <v>106</v>
      </c>
      <c r="B4" s="374"/>
      <c r="C4" s="377"/>
    </row>
    <row r="5" spans="1:3" x14ac:dyDescent="0.4">
      <c r="A5" s="374" t="s">
        <v>110</v>
      </c>
      <c r="B5" s="374"/>
      <c r="C5" s="377"/>
    </row>
    <row r="6" spans="1:3" ht="8.25" customHeight="1" x14ac:dyDescent="0.4">
      <c r="A6" s="374"/>
      <c r="B6" s="374"/>
      <c r="C6" s="377"/>
    </row>
    <row r="7" spans="1:3" ht="21" customHeight="1" x14ac:dyDescent="0.4">
      <c r="A7" s="374" t="s">
        <v>122</v>
      </c>
      <c r="B7" s="374"/>
      <c r="C7" s="378"/>
    </row>
    <row r="8" spans="1:3" ht="162.75" customHeight="1" x14ac:dyDescent="0.4">
      <c r="A8" s="379" t="s">
        <v>74</v>
      </c>
      <c r="B8" s="679" t="s">
        <v>1179</v>
      </c>
      <c r="C8" s="680"/>
    </row>
    <row r="9" spans="1:3" ht="110.25" customHeight="1" x14ac:dyDescent="0.4">
      <c r="A9" s="379" t="s">
        <v>75</v>
      </c>
      <c r="B9" s="679" t="s">
        <v>1180</v>
      </c>
      <c r="C9" s="680"/>
    </row>
    <row r="10" spans="1:3" ht="105" customHeight="1" x14ac:dyDescent="0.4">
      <c r="A10" s="685" t="s">
        <v>76</v>
      </c>
      <c r="B10" s="681" t="s">
        <v>1181</v>
      </c>
      <c r="C10" s="682"/>
    </row>
    <row r="11" spans="1:3" ht="39" customHeight="1" x14ac:dyDescent="0.4">
      <c r="A11" s="686"/>
      <c r="B11" s="681"/>
      <c r="C11" s="682"/>
    </row>
    <row r="12" spans="1:3" ht="13.5" customHeight="1" x14ac:dyDescent="0.4">
      <c r="A12" s="686"/>
      <c r="B12" s="681"/>
      <c r="C12" s="682"/>
    </row>
    <row r="13" spans="1:3" ht="42" customHeight="1" x14ac:dyDescent="0.4">
      <c r="A13" s="686"/>
      <c r="B13" s="681"/>
      <c r="C13" s="682"/>
    </row>
    <row r="14" spans="1:3" ht="409.5" customHeight="1" x14ac:dyDescent="0.4">
      <c r="A14" s="687"/>
      <c r="B14" s="683"/>
      <c r="C14" s="684"/>
    </row>
    <row r="26" spans="2:2" x14ac:dyDescent="0.4">
      <c r="B26" s="380"/>
    </row>
  </sheetData>
  <sheetProtection algorithmName="SHA-512" hashValue="GDLxW06K/ehNmATVaurUBT2lNZR7Vr/DSND2nX1o2Z8oVshvOvBkc1+HnKLTw8538aVskKa6hw9Ilxs2NttUjw==" saltValue="Z54tU2rKREryrvUQKVAP2Q==" spinCount="100000" sheet="1" objects="1" scenarios="1"/>
  <mergeCells count="4">
    <mergeCell ref="B8:C8"/>
    <mergeCell ref="B9:C9"/>
    <mergeCell ref="B10:C14"/>
    <mergeCell ref="A10:A14"/>
  </mergeCells>
  <phoneticPr fontId="2"/>
  <pageMargins left="0.70866141732283472" right="0.70866141732283472" top="0.74803149606299213" bottom="0.74803149606299213" header="0.31496062992125984" footer="0.31496062992125984"/>
  <pageSetup paperSize="9" scale="76" orientation="portrait" r:id="rId1"/>
  <headerFooter>
    <oddFooter>&amp;C&amp;12 17ページ</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C26"/>
  <sheetViews>
    <sheetView view="pageBreakPreview" zoomScaleNormal="93" zoomScaleSheetLayoutView="100" zoomScalePageLayoutView="40" workbookViewId="0">
      <selection activeCell="B54" sqref="B54"/>
    </sheetView>
  </sheetViews>
  <sheetFormatPr defaultColWidth="13" defaultRowHeight="13.5" x14ac:dyDescent="0.4"/>
  <cols>
    <col min="1" max="1" width="17.875" style="376" customWidth="1"/>
    <col min="2" max="2" width="49.75" style="376" customWidth="1"/>
    <col min="3" max="3" width="19.5" style="376" customWidth="1"/>
    <col min="4" max="16384" width="13" style="376"/>
  </cols>
  <sheetData>
    <row r="1" spans="1:3" x14ac:dyDescent="0.4">
      <c r="A1" s="381"/>
      <c r="B1" s="381"/>
      <c r="C1" s="382" t="s">
        <v>78</v>
      </c>
    </row>
    <row r="2" spans="1:3" ht="7.5" customHeight="1" x14ac:dyDescent="0.4">
      <c r="A2" s="381"/>
      <c r="B2" s="381"/>
      <c r="C2" s="382"/>
    </row>
    <row r="3" spans="1:3" x14ac:dyDescent="0.4">
      <c r="A3" s="383" t="s">
        <v>100</v>
      </c>
      <c r="B3" s="383"/>
      <c r="C3" s="384"/>
    </row>
    <row r="4" spans="1:3" x14ac:dyDescent="0.4">
      <c r="A4" s="383" t="s">
        <v>106</v>
      </c>
      <c r="B4" s="383"/>
      <c r="C4" s="384"/>
    </row>
    <row r="5" spans="1:3" x14ac:dyDescent="0.4">
      <c r="A5" s="383" t="s">
        <v>110</v>
      </c>
      <c r="B5" s="383"/>
      <c r="C5" s="384"/>
    </row>
    <row r="6" spans="1:3" ht="8.25" customHeight="1" x14ac:dyDescent="0.4">
      <c r="A6" s="381"/>
      <c r="B6" s="381"/>
      <c r="C6" s="382"/>
    </row>
    <row r="7" spans="1:3" ht="21" customHeight="1" x14ac:dyDescent="0.4">
      <c r="A7" s="381" t="s">
        <v>122</v>
      </c>
      <c r="B7" s="381"/>
      <c r="C7" s="381"/>
    </row>
    <row r="8" spans="1:3" ht="110.25" customHeight="1" x14ac:dyDescent="0.4">
      <c r="A8" s="685" t="s">
        <v>76</v>
      </c>
      <c r="B8" s="688" t="s">
        <v>1182</v>
      </c>
      <c r="C8" s="689"/>
    </row>
    <row r="9" spans="1:3" ht="13.5" customHeight="1" x14ac:dyDescent="0.4">
      <c r="A9" s="686"/>
      <c r="B9" s="690"/>
      <c r="C9" s="691"/>
    </row>
    <row r="10" spans="1:3" ht="13.5" customHeight="1" x14ac:dyDescent="0.4">
      <c r="A10" s="686"/>
      <c r="B10" s="690"/>
      <c r="C10" s="691"/>
    </row>
    <row r="11" spans="1:3" ht="13.5" customHeight="1" x14ac:dyDescent="0.4">
      <c r="A11" s="686"/>
      <c r="B11" s="690"/>
      <c r="C11" s="691"/>
    </row>
    <row r="12" spans="1:3" ht="105.75" customHeight="1" x14ac:dyDescent="0.4">
      <c r="A12" s="687"/>
      <c r="B12" s="692"/>
      <c r="C12" s="693"/>
    </row>
    <row r="13" spans="1:3" ht="92.25" customHeight="1" x14ac:dyDescent="0.4">
      <c r="A13" s="685" t="s">
        <v>79</v>
      </c>
      <c r="B13" s="688" t="s">
        <v>1183</v>
      </c>
      <c r="C13" s="689"/>
    </row>
    <row r="14" spans="1:3" ht="224.25" customHeight="1" x14ac:dyDescent="0.4">
      <c r="A14" s="687"/>
      <c r="B14" s="692"/>
      <c r="C14" s="693"/>
    </row>
    <row r="15" spans="1:3" ht="42" customHeight="1" x14ac:dyDescent="0.4">
      <c r="A15" s="379" t="s">
        <v>80</v>
      </c>
      <c r="B15" s="694" t="s">
        <v>114</v>
      </c>
      <c r="C15" s="695"/>
    </row>
    <row r="26" spans="2:2" x14ac:dyDescent="0.4">
      <c r="B26" s="380"/>
    </row>
  </sheetData>
  <sheetProtection algorithmName="SHA-512" hashValue="DaFVFcdnhYnI5uY/yGn8LGXpT+p1kehG3FTTkVWPRK1iGryOFzqYNi66Rg/lpYyQ4M1FgERWQ9PxGljMxSNscA==" saltValue="PK11wcRKslD6zy/wnXoo6w==" spinCount="100000" sheet="1" objects="1" scenarios="1"/>
  <mergeCells count="5">
    <mergeCell ref="B8:C12"/>
    <mergeCell ref="A13:A14"/>
    <mergeCell ref="A8:A12"/>
    <mergeCell ref="B13:C14"/>
    <mergeCell ref="B15:C15"/>
  </mergeCells>
  <phoneticPr fontId="2"/>
  <pageMargins left="0.9055118110236221" right="0.70866141732283472" top="0.74803149606299213" bottom="0.74803149606299213" header="0.31496062992125984" footer="0.31496062992125984"/>
  <pageSetup paperSize="9" scale="88" fitToHeight="0" orientation="portrait" r:id="rId1"/>
  <headerFooter>
    <oddFooter>&amp;C&amp;14 18ページ</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C31"/>
  <sheetViews>
    <sheetView view="pageBreakPreview" zoomScale="84" zoomScaleNormal="93" zoomScaleSheetLayoutView="84" workbookViewId="0">
      <selection activeCell="B54" sqref="B54"/>
    </sheetView>
  </sheetViews>
  <sheetFormatPr defaultColWidth="13" defaultRowHeight="13.5" x14ac:dyDescent="0.4"/>
  <cols>
    <col min="1" max="1" width="16.75" style="376" customWidth="1"/>
    <col min="2" max="2" width="49.75" style="376" customWidth="1"/>
    <col min="3" max="3" width="20.75" style="376" customWidth="1"/>
    <col min="4" max="16384" width="13" style="376"/>
  </cols>
  <sheetData>
    <row r="1" spans="1:3" x14ac:dyDescent="0.4">
      <c r="A1" s="381"/>
      <c r="B1" s="381"/>
      <c r="C1" s="382" t="s">
        <v>85</v>
      </c>
    </row>
    <row r="2" spans="1:3" ht="3" customHeight="1" x14ac:dyDescent="0.4">
      <c r="A2" s="381"/>
      <c r="B2" s="381"/>
      <c r="C2" s="382"/>
    </row>
    <row r="3" spans="1:3" x14ac:dyDescent="0.4">
      <c r="A3" s="383" t="s">
        <v>100</v>
      </c>
      <c r="B3" s="383"/>
      <c r="C3" s="384"/>
    </row>
    <row r="4" spans="1:3" x14ac:dyDescent="0.4">
      <c r="A4" s="383" t="s">
        <v>106</v>
      </c>
      <c r="B4" s="383"/>
      <c r="C4" s="384"/>
    </row>
    <row r="5" spans="1:3" x14ac:dyDescent="0.4">
      <c r="A5" s="383" t="s">
        <v>110</v>
      </c>
      <c r="B5" s="383"/>
      <c r="C5" s="384"/>
    </row>
    <row r="6" spans="1:3" ht="2.25" customHeight="1" x14ac:dyDescent="0.4">
      <c r="A6" s="381"/>
      <c r="B6" s="381"/>
      <c r="C6" s="382"/>
    </row>
    <row r="7" spans="1:3" ht="0.75" hidden="1" customHeight="1" x14ac:dyDescent="0.4">
      <c r="A7" s="385"/>
      <c r="B7" s="386"/>
      <c r="C7" s="386"/>
    </row>
    <row r="8" spans="1:3" ht="22.5" customHeight="1" x14ac:dyDescent="0.4">
      <c r="A8" s="697" t="s">
        <v>123</v>
      </c>
      <c r="B8" s="697"/>
      <c r="C8" s="387"/>
    </row>
    <row r="9" spans="1:3" ht="83.25" customHeight="1" x14ac:dyDescent="0.4">
      <c r="A9" s="388" t="s">
        <v>81</v>
      </c>
      <c r="B9" s="698" t="s">
        <v>107</v>
      </c>
      <c r="C9" s="699"/>
    </row>
    <row r="10" spans="1:3" ht="60.75" customHeight="1" x14ac:dyDescent="0.4">
      <c r="A10" s="389" t="s">
        <v>98</v>
      </c>
      <c r="B10" s="698" t="s">
        <v>108</v>
      </c>
      <c r="C10" s="699"/>
    </row>
    <row r="11" spans="1:3" ht="5.25" customHeight="1" x14ac:dyDescent="0.4">
      <c r="A11" s="390"/>
      <c r="B11" s="391"/>
      <c r="C11" s="391"/>
    </row>
    <row r="12" spans="1:3" ht="19.5" customHeight="1" x14ac:dyDescent="0.4">
      <c r="A12" s="697" t="s">
        <v>1176</v>
      </c>
      <c r="B12" s="697"/>
      <c r="C12" s="391"/>
    </row>
    <row r="13" spans="1:3" ht="21" customHeight="1" x14ac:dyDescent="0.4">
      <c r="A13" s="389" t="s">
        <v>82</v>
      </c>
      <c r="B13" s="698" t="s">
        <v>118</v>
      </c>
      <c r="C13" s="699"/>
    </row>
    <row r="14" spans="1:3" ht="132.75" customHeight="1" x14ac:dyDescent="0.4">
      <c r="A14" s="389" t="s">
        <v>99</v>
      </c>
      <c r="B14" s="698" t="s">
        <v>162</v>
      </c>
      <c r="C14" s="699"/>
    </row>
    <row r="15" spans="1:3" ht="51" customHeight="1" x14ac:dyDescent="0.4">
      <c r="A15" s="389" t="s">
        <v>83</v>
      </c>
      <c r="B15" s="698" t="s">
        <v>109</v>
      </c>
      <c r="C15" s="699"/>
    </row>
    <row r="16" spans="1:3" ht="65.25" customHeight="1" x14ac:dyDescent="0.4">
      <c r="A16" s="389" t="s">
        <v>103</v>
      </c>
      <c r="B16" s="698" t="s">
        <v>1184</v>
      </c>
      <c r="C16" s="699"/>
    </row>
    <row r="17" spans="1:3" ht="6" customHeight="1" x14ac:dyDescent="0.4">
      <c r="A17" s="392"/>
      <c r="B17" s="390"/>
      <c r="C17" s="391"/>
    </row>
    <row r="18" spans="1:3" ht="16.5" customHeight="1" x14ac:dyDescent="0.4">
      <c r="A18" s="701" t="s">
        <v>126</v>
      </c>
      <c r="B18" s="701"/>
      <c r="C18" s="701"/>
    </row>
    <row r="19" spans="1:3" ht="69.75" customHeight="1" x14ac:dyDescent="0.4">
      <c r="A19" s="389" t="s">
        <v>84</v>
      </c>
      <c r="B19" s="700" t="s">
        <v>165</v>
      </c>
      <c r="C19" s="700"/>
    </row>
    <row r="20" spans="1:3" ht="42.75" customHeight="1" x14ac:dyDescent="0.4">
      <c r="A20" s="389" t="s">
        <v>164</v>
      </c>
      <c r="B20" s="698" t="s">
        <v>166</v>
      </c>
      <c r="C20" s="699"/>
    </row>
    <row r="21" spans="1:3" s="394" customFormat="1" ht="6" customHeight="1" x14ac:dyDescent="0.4">
      <c r="A21" s="390"/>
      <c r="B21" s="393"/>
      <c r="C21" s="393"/>
    </row>
    <row r="22" spans="1:3" ht="18" customHeight="1" x14ac:dyDescent="0.4">
      <c r="A22" s="697" t="s">
        <v>124</v>
      </c>
      <c r="B22" s="697"/>
      <c r="C22" s="395"/>
    </row>
    <row r="23" spans="1:3" ht="50.25" customHeight="1" x14ac:dyDescent="0.4">
      <c r="A23" s="396" t="s">
        <v>113</v>
      </c>
      <c r="B23" s="700" t="s">
        <v>115</v>
      </c>
      <c r="C23" s="700"/>
    </row>
    <row r="24" spans="1:3" ht="59.25" customHeight="1" x14ac:dyDescent="0.4">
      <c r="A24" s="396" t="s">
        <v>112</v>
      </c>
      <c r="B24" s="700" t="s">
        <v>116</v>
      </c>
      <c r="C24" s="700"/>
    </row>
    <row r="25" spans="1:3" s="397" customFormat="1" ht="4.5" customHeight="1" x14ac:dyDescent="0.4">
      <c r="A25" s="391"/>
      <c r="B25" s="391"/>
      <c r="C25" s="391"/>
    </row>
    <row r="26" spans="1:3" s="397" customFormat="1" ht="18.75" customHeight="1" x14ac:dyDescent="0.4">
      <c r="A26" s="697" t="s">
        <v>125</v>
      </c>
      <c r="B26" s="697"/>
      <c r="C26" s="383"/>
    </row>
    <row r="27" spans="1:3" s="397" customFormat="1" ht="24.75" customHeight="1" x14ac:dyDescent="0.4">
      <c r="A27" s="389" t="s">
        <v>105</v>
      </c>
      <c r="B27" s="698" t="s">
        <v>111</v>
      </c>
      <c r="C27" s="699"/>
    </row>
    <row r="28" spans="1:3" s="397" customFormat="1" ht="26.25" customHeight="1" x14ac:dyDescent="0.4">
      <c r="A28" s="389" t="s">
        <v>104</v>
      </c>
      <c r="B28" s="698" t="s">
        <v>117</v>
      </c>
      <c r="C28" s="699"/>
    </row>
    <row r="29" spans="1:3" ht="18.75" customHeight="1" x14ac:dyDescent="0.4">
      <c r="A29" s="696"/>
      <c r="B29" s="696"/>
      <c r="C29" s="383"/>
    </row>
    <row r="30" spans="1:3" ht="33.75" customHeight="1" x14ac:dyDescent="0.4">
      <c r="A30" s="374"/>
      <c r="B30" s="374"/>
      <c r="C30" s="374"/>
    </row>
    <row r="31" spans="1:3" x14ac:dyDescent="0.4">
      <c r="A31" s="383"/>
      <c r="B31" s="383"/>
      <c r="C31" s="383"/>
    </row>
  </sheetData>
  <sheetProtection algorithmName="SHA-512" hashValue="iL2corLqD2NtwIs5Zd5cKFLwPu6c/Kq84nehXj63uISmQQT55S4mE0wslNw0VSNQYyaQyRvqnM4VL3wwjajHpA==" saltValue="ZvzTkkJNuYFul3rHCKz0YQ==" spinCount="100000" sheet="1" objects="1" scenarios="1"/>
  <mergeCells count="18">
    <mergeCell ref="B19:C19"/>
    <mergeCell ref="A22:B22"/>
    <mergeCell ref="A18:C18"/>
    <mergeCell ref="A8:B8"/>
    <mergeCell ref="B9:C9"/>
    <mergeCell ref="B10:C10"/>
    <mergeCell ref="A12:B12"/>
    <mergeCell ref="B13:C13"/>
    <mergeCell ref="B14:C14"/>
    <mergeCell ref="B15:C15"/>
    <mergeCell ref="B16:C16"/>
    <mergeCell ref="B20:C20"/>
    <mergeCell ref="A29:B29"/>
    <mergeCell ref="A26:B26"/>
    <mergeCell ref="B27:C27"/>
    <mergeCell ref="B24:C24"/>
    <mergeCell ref="B23:C23"/>
    <mergeCell ref="B28:C28"/>
  </mergeCells>
  <phoneticPr fontId="2"/>
  <pageMargins left="0.9055118110236221" right="0.70866141732283472" top="0.74803149606299213" bottom="0.74803149606299213" header="0.31496062992125984" footer="0.31496062992125984"/>
  <pageSetup paperSize="9" scale="86" fitToHeight="0" orientation="portrait" r:id="rId1"/>
  <headerFooter>
    <oddFooter>&amp;C&amp;12 19ページ</oddFooter>
  </headerFooter>
  <rowBreaks count="1" manualBreakCount="1">
    <brk id="28" max="2"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6"/>
  <sheetViews>
    <sheetView view="pageBreakPreview" zoomScale="110" zoomScaleNormal="100" zoomScaleSheetLayoutView="110" workbookViewId="0">
      <selection activeCell="J7" sqref="J7:K7"/>
    </sheetView>
  </sheetViews>
  <sheetFormatPr defaultRowHeight="18.75" x14ac:dyDescent="0.4"/>
  <sheetData>
    <row r="1" spans="1:16" x14ac:dyDescent="0.4">
      <c r="A1" s="718" t="s">
        <v>1064</v>
      </c>
      <c r="B1" s="718"/>
      <c r="C1" s="718"/>
      <c r="D1" s="718"/>
      <c r="E1" s="718"/>
      <c r="F1" s="718"/>
      <c r="G1" s="718"/>
      <c r="H1" s="718"/>
      <c r="I1" s="718"/>
      <c r="J1" s="718"/>
      <c r="K1" s="718"/>
      <c r="L1" s="718"/>
      <c r="M1" s="718"/>
      <c r="N1" s="718"/>
      <c r="O1" s="718"/>
      <c r="P1" s="97"/>
    </row>
    <row r="2" spans="1:16" x14ac:dyDescent="0.4">
      <c r="A2" s="718"/>
      <c r="B2" s="718"/>
      <c r="C2" s="718"/>
      <c r="D2" s="718"/>
      <c r="E2" s="718"/>
      <c r="F2" s="718"/>
      <c r="G2" s="718"/>
      <c r="H2" s="718"/>
      <c r="I2" s="718"/>
      <c r="J2" s="718"/>
      <c r="K2" s="718"/>
      <c r="L2" s="718"/>
      <c r="M2" s="718"/>
      <c r="N2" s="718"/>
      <c r="O2" s="718"/>
      <c r="P2" s="97"/>
    </row>
    <row r="3" spans="1:16" x14ac:dyDescent="0.4">
      <c r="A3" s="360" t="s">
        <v>1108</v>
      </c>
      <c r="B3" s="97"/>
      <c r="C3" s="97"/>
      <c r="D3" s="97"/>
      <c r="E3" s="97"/>
      <c r="F3" s="97"/>
      <c r="G3" s="97"/>
      <c r="H3" s="97"/>
      <c r="I3" s="97"/>
      <c r="J3" s="97"/>
      <c r="K3" s="97"/>
      <c r="L3" s="97"/>
      <c r="M3" s="97"/>
      <c r="N3" s="97"/>
      <c r="O3" s="97"/>
      <c r="P3" s="97"/>
    </row>
    <row r="4" spans="1:16" x14ac:dyDescent="0.4">
      <c r="A4" s="97" t="s">
        <v>1109</v>
      </c>
      <c r="B4" s="97"/>
      <c r="C4" s="97"/>
      <c r="D4" s="97"/>
      <c r="E4" s="97"/>
      <c r="F4" s="97"/>
      <c r="G4" s="97"/>
      <c r="H4" s="97"/>
      <c r="I4" s="97"/>
      <c r="J4" s="97"/>
      <c r="K4" s="97"/>
      <c r="L4" s="97"/>
      <c r="M4" s="97"/>
      <c r="N4" s="97"/>
      <c r="O4" s="97"/>
      <c r="P4" s="97"/>
    </row>
    <row r="5" spans="1:16" x14ac:dyDescent="0.4">
      <c r="A5" s="347" t="s">
        <v>1125</v>
      </c>
      <c r="B5" s="711" t="s">
        <v>1126</v>
      </c>
      <c r="C5" s="712"/>
      <c r="D5" s="703" t="s">
        <v>1128</v>
      </c>
      <c r="E5" s="703"/>
      <c r="F5" s="703" t="s">
        <v>1127</v>
      </c>
      <c r="G5" s="703"/>
      <c r="H5" s="97"/>
      <c r="I5" s="347" t="s">
        <v>1125</v>
      </c>
      <c r="J5" s="711" t="s">
        <v>1126</v>
      </c>
      <c r="K5" s="712"/>
      <c r="L5" s="703" t="s">
        <v>1128</v>
      </c>
      <c r="M5" s="703"/>
      <c r="N5" s="703" t="s">
        <v>1127</v>
      </c>
      <c r="O5" s="703"/>
      <c r="P5" s="97"/>
    </row>
    <row r="6" spans="1:16" x14ac:dyDescent="0.4">
      <c r="A6" s="361" t="s">
        <v>1065</v>
      </c>
      <c r="B6" s="707" t="str">
        <f>+IF(様式１!$F$46="○","様式５",IF(様式１!$F$47="○","様式６",""))</f>
        <v/>
      </c>
      <c r="C6" s="708"/>
      <c r="D6" s="702" t="str">
        <f>+IF(様式１!$F$46="○",IF(様式５!$B11="","",様式５!$B11),IF(様式１!$F$47="○",IF(様式６!$B23="","",様式６!$B23),""))</f>
        <v/>
      </c>
      <c r="E6" s="702"/>
      <c r="F6" s="704" t="str">
        <f>+IF(D6="","",IF(B6="様式５",IF(様式５!$D11="","要確認",""),IF(保健所ご担当者様用確認シート!B6="様式６",IF(様式６!$D23="","要確認",""),"")))</f>
        <v/>
      </c>
      <c r="G6" s="704"/>
      <c r="H6" s="97"/>
      <c r="I6" s="361" t="s">
        <v>1091</v>
      </c>
      <c r="J6" s="707" t="str">
        <f>+IF(様式１!$F$46="○","様式５",IF(様式１!$F$47="○","様式６",""))</f>
        <v/>
      </c>
      <c r="K6" s="708"/>
      <c r="L6" s="702" t="str">
        <f>+IF(様式１!$F$46="○",IF(様式５!$B26="","",様式５!$B26),IF(様式１!$F$47="○",IF(様式６!$B38="","",様式６!$B38),""))</f>
        <v/>
      </c>
      <c r="M6" s="702"/>
      <c r="N6" s="704" t="str">
        <f>+IF(L6="","",IF(J6="様式５",IF(様式５!$D26="","要確認",""),IF(保健所ご担当者様用確認シート!J6="様式６",IF(様式６!$D38="","要確認",""),"")))</f>
        <v/>
      </c>
      <c r="O6" s="704"/>
      <c r="P6" s="97"/>
    </row>
    <row r="7" spans="1:16" x14ac:dyDescent="0.4">
      <c r="A7" s="361" t="s">
        <v>1066</v>
      </c>
      <c r="B7" s="707" t="str">
        <f>+IF(様式１!$F$46="○","様式５",IF(様式１!$F$47="○","様式６",""))</f>
        <v/>
      </c>
      <c r="C7" s="708"/>
      <c r="D7" s="702" t="str">
        <f>+IF(様式１!$F$46="○",IF(様式５!$B12="","",様式５!$B12),IF(様式１!$F$47="○",IF(様式６!$B24="","",様式６!$B24),""))</f>
        <v/>
      </c>
      <c r="E7" s="702"/>
      <c r="F7" s="704" t="str">
        <f>+IF(D7="","",IF(B7="様式５",IF(様式５!$D12="","要確認",""),IF(保健所ご担当者様用確認シート!B7="様式６",IF(様式６!$D24="","要確認",""),"")))</f>
        <v/>
      </c>
      <c r="G7" s="704"/>
      <c r="H7" s="97"/>
      <c r="I7" s="361" t="s">
        <v>1092</v>
      </c>
      <c r="J7" s="707" t="str">
        <f>+IF(様式１!$F$46="○","様式５",IF(様式１!$F$47="○","様式６",""))</f>
        <v/>
      </c>
      <c r="K7" s="708"/>
      <c r="L7" s="702" t="str">
        <f>+IF(様式１!$F$46="○",IF(様式５!$B27="","",様式５!$B27),IF(様式１!$F$47="○",IF(様式６!$B39="","",様式６!$B39),""))</f>
        <v/>
      </c>
      <c r="M7" s="702"/>
      <c r="N7" s="704" t="str">
        <f>+IF(L7="","",IF(J7="様式５",IF(様式５!$D27="","要確認",""),IF(保健所ご担当者様用確認シート!J7="様式６",IF(様式６!$D39="","要確認",""),"")))</f>
        <v/>
      </c>
      <c r="O7" s="704"/>
      <c r="P7" s="97"/>
    </row>
    <row r="8" spans="1:16" x14ac:dyDescent="0.4">
      <c r="A8" s="361" t="s">
        <v>1067</v>
      </c>
      <c r="B8" s="707" t="str">
        <f>+IF(様式１!$F$46="○","様式５",IF(様式１!$F$47="○","様式６",""))</f>
        <v/>
      </c>
      <c r="C8" s="708"/>
      <c r="D8" s="702" t="str">
        <f>+IF(様式１!$F$46="○",IF(様式５!$B13="","",様式５!$B13),IF(様式１!$F$47="○",IF(様式６!$B25="","",様式６!$B25),""))</f>
        <v/>
      </c>
      <c r="E8" s="702"/>
      <c r="F8" s="704" t="str">
        <f>+IF(D8="","",IF(B8="様式５",IF(様式５!$D13="","要確認",""),IF(保健所ご担当者様用確認シート!B8="様式６",IF(様式６!$D25="","要確認",""),"")))</f>
        <v/>
      </c>
      <c r="G8" s="704"/>
      <c r="H8" s="97"/>
      <c r="I8" s="361" t="s">
        <v>1093</v>
      </c>
      <c r="J8" s="707" t="str">
        <f>+IF(様式１!$F$46="○","様式５",IF(様式１!$F$47="○","様式６",""))</f>
        <v/>
      </c>
      <c r="K8" s="708"/>
      <c r="L8" s="702" t="str">
        <f>+IF(様式１!$F$46="○",IF(様式５!$B28="","",様式５!$B28),IF(様式１!$F$47="○",IF(様式６!$B40="","",様式６!$B40),""))</f>
        <v/>
      </c>
      <c r="M8" s="702"/>
      <c r="N8" s="704" t="str">
        <f>+IF(L8="","",IF(J8="様式５",IF(様式５!$D28="","要確認",""),IF(保健所ご担当者様用確認シート!J8="様式６",IF(様式６!$D40="","要確認",""),"")))</f>
        <v/>
      </c>
      <c r="O8" s="704"/>
      <c r="P8" s="97"/>
    </row>
    <row r="9" spans="1:16" x14ac:dyDescent="0.4">
      <c r="A9" s="361" t="s">
        <v>1068</v>
      </c>
      <c r="B9" s="707" t="str">
        <f>+IF(様式１!$F$46="○","様式５",IF(様式１!$F$47="○","様式６",""))</f>
        <v/>
      </c>
      <c r="C9" s="708"/>
      <c r="D9" s="702" t="str">
        <f>+IF(様式１!$F$46="○",IF(様式５!$B14="","",様式５!$B14),IF(様式１!$F$47="○",IF(様式６!$B26="","",様式６!$B26),""))</f>
        <v/>
      </c>
      <c r="E9" s="702"/>
      <c r="F9" s="704" t="str">
        <f>+IF(D9="","",IF(B9="様式５",IF(様式５!$D14="","要確認",""),IF(保健所ご担当者様用確認シート!B9="様式６",IF(様式６!$D26="","要確認",""),"")))</f>
        <v/>
      </c>
      <c r="G9" s="704"/>
      <c r="H9" s="97"/>
      <c r="I9" s="361" t="s">
        <v>1094</v>
      </c>
      <c r="J9" s="707" t="str">
        <f>+IF(様式１!$F$46="○","様式５",IF(様式１!$F$47="○","様式６",""))</f>
        <v/>
      </c>
      <c r="K9" s="708"/>
      <c r="L9" s="702" t="str">
        <f>+IF(様式１!$F$46="○",IF(様式５!$B29="","",様式５!$B29),IF(様式１!$F$47="○",IF(様式６!$B41="","",様式６!$B41),""))</f>
        <v/>
      </c>
      <c r="M9" s="702"/>
      <c r="N9" s="704" t="str">
        <f>+IF(L9="","",IF(J9="様式５",IF(様式５!$D29="","要確認",""),IF(保健所ご担当者様用確認シート!J9="様式６",IF(様式６!$D41="","要確認",""),"")))</f>
        <v/>
      </c>
      <c r="O9" s="704"/>
      <c r="P9" s="97"/>
    </row>
    <row r="10" spans="1:16" x14ac:dyDescent="0.4">
      <c r="A10" s="361" t="s">
        <v>1069</v>
      </c>
      <c r="B10" s="707" t="str">
        <f>+IF(様式１!$F$46="○","様式５",IF(様式１!$F$47="○","様式６",""))</f>
        <v/>
      </c>
      <c r="C10" s="708"/>
      <c r="D10" s="702" t="str">
        <f>+IF(様式１!$F$46="○",IF(様式５!$B15="","",様式５!$B15),IF(様式１!$F$47="○",IF(様式６!$B27="","",様式６!$B27),""))</f>
        <v/>
      </c>
      <c r="E10" s="702"/>
      <c r="F10" s="704" t="str">
        <f>+IF(D10="","",IF(B10="様式５",IF(様式５!$D15="","要確認",""),IF(保健所ご担当者様用確認シート!B10="様式６",IF(様式６!$D27="","要確認",""),"")))</f>
        <v/>
      </c>
      <c r="G10" s="704"/>
      <c r="H10" s="97"/>
      <c r="I10" s="361" t="s">
        <v>1095</v>
      </c>
      <c r="J10" s="707" t="str">
        <f>+IF(様式１!$F$46="○","様式５",IF(様式１!$F$47="○","様式６",""))</f>
        <v/>
      </c>
      <c r="K10" s="708"/>
      <c r="L10" s="702" t="str">
        <f>+IF(様式１!$F$46="○",IF(様式５!$B30="","",様式５!$B30),IF(様式１!$F$47="○",IF(様式６!$B42="","",様式６!$B42),""))</f>
        <v/>
      </c>
      <c r="M10" s="702"/>
      <c r="N10" s="704" t="str">
        <f>+IF(L10="","",IF(J10="様式５",IF(様式５!$D30="","要確認",""),IF(保健所ご担当者様用確認シート!J10="様式６",IF(様式６!$D42="","要確認",""),"")))</f>
        <v/>
      </c>
      <c r="O10" s="704"/>
      <c r="P10" s="97"/>
    </row>
    <row r="11" spans="1:16" x14ac:dyDescent="0.4">
      <c r="A11" s="361" t="s">
        <v>1070</v>
      </c>
      <c r="B11" s="707" t="str">
        <f>+IF(様式１!$F$46="○","様式５",IF(様式１!$F$47="○","様式６",""))</f>
        <v/>
      </c>
      <c r="C11" s="708"/>
      <c r="D11" s="702" t="str">
        <f>+IF(様式１!$F$46="○",IF(様式５!$B16="","",様式５!$B16),IF(様式１!$F$47="○",IF(様式６!$B28="","",様式６!$B28),""))</f>
        <v/>
      </c>
      <c r="E11" s="702"/>
      <c r="F11" s="704" t="str">
        <f>+IF(D11="","",IF(B11="様式５",IF(様式５!$D16="","要確認",""),IF(保健所ご担当者様用確認シート!B11="様式６",IF(様式６!$D28="","要確認",""),"")))</f>
        <v/>
      </c>
      <c r="G11" s="704"/>
      <c r="H11" s="97"/>
      <c r="I11" s="361" t="s">
        <v>1096</v>
      </c>
      <c r="J11" s="707" t="str">
        <f>+IF(様式１!$F$46="○","様式５",IF(様式１!$F$47="○","様式６",""))</f>
        <v/>
      </c>
      <c r="K11" s="708"/>
      <c r="L11" s="702" t="str">
        <f>+IF(様式１!$F$46="○",IF(様式５!$B31="","",様式５!$B31),IF(様式１!$F$47="○",IF(様式６!$B43="","",様式６!$B43),""))</f>
        <v/>
      </c>
      <c r="M11" s="702"/>
      <c r="N11" s="704" t="str">
        <f>+IF(L11="","",IF(J11="様式５",IF(様式５!$D31="","要確認",""),IF(保健所ご担当者様用確認シート!J11="様式６",IF(様式６!$D43="","要確認",""),"")))</f>
        <v/>
      </c>
      <c r="O11" s="704"/>
      <c r="P11" s="97"/>
    </row>
    <row r="12" spans="1:16" x14ac:dyDescent="0.4">
      <c r="A12" s="361" t="s">
        <v>1071</v>
      </c>
      <c r="B12" s="707" t="str">
        <f>+IF(様式１!$F$46="○","様式５",IF(様式１!$F$47="○","様式６",""))</f>
        <v/>
      </c>
      <c r="C12" s="708"/>
      <c r="D12" s="702" t="str">
        <f>+IF(様式１!$F$46="○",IF(様式５!$B17="","",様式５!$B17),IF(様式１!$F$47="○",IF(様式６!$B29="","",様式６!$B29),""))</f>
        <v/>
      </c>
      <c r="E12" s="702"/>
      <c r="F12" s="704" t="str">
        <f>+IF(D12="","",IF(B12="様式５",IF(様式５!$D17="","要確認",""),IF(保健所ご担当者様用確認シート!B12="様式６",IF(様式６!$D29="","要確認",""),"")))</f>
        <v/>
      </c>
      <c r="G12" s="704"/>
      <c r="H12" s="97"/>
      <c r="I12" s="361" t="s">
        <v>1097</v>
      </c>
      <c r="J12" s="707" t="str">
        <f>+IF(様式１!$F$46="○","様式５",IF(様式１!$F$47="○","様式６",""))</f>
        <v/>
      </c>
      <c r="K12" s="708"/>
      <c r="L12" s="702" t="str">
        <f>+IF(様式１!$F$46="○",IF(様式５!$B32="","",様式５!$B32),IF(様式１!$F$47="○",IF(様式６!$B44="","",様式６!$B44),""))</f>
        <v/>
      </c>
      <c r="M12" s="702"/>
      <c r="N12" s="704" t="str">
        <f>+IF(L12="","",IF(J12="様式５",IF(様式５!$D32="","要確認",""),IF(保健所ご担当者様用確認シート!J12="様式６",IF(様式６!$D44="","要確認",""),"")))</f>
        <v/>
      </c>
      <c r="O12" s="704"/>
      <c r="P12" s="97"/>
    </row>
    <row r="13" spans="1:16" x14ac:dyDescent="0.4">
      <c r="A13" s="361" t="s">
        <v>1072</v>
      </c>
      <c r="B13" s="707" t="str">
        <f>+IF(様式１!$F$46="○","様式５",IF(様式１!$F$47="○","様式６",""))</f>
        <v/>
      </c>
      <c r="C13" s="708"/>
      <c r="D13" s="702" t="str">
        <f>+IF(様式１!$F$46="○",IF(様式５!$B18="","",様式５!$B18),IF(様式１!$F$47="○",IF(様式６!$B30="","",様式６!$B30),""))</f>
        <v/>
      </c>
      <c r="E13" s="702"/>
      <c r="F13" s="704" t="str">
        <f>+IF(D13="","",IF(B13="様式５",IF(様式５!$D18="","要確認",""),IF(保健所ご担当者様用確認シート!B13="様式６",IF(様式６!$D30="","要確認",""),"")))</f>
        <v/>
      </c>
      <c r="G13" s="704"/>
      <c r="H13" s="97"/>
      <c r="I13" s="361" t="s">
        <v>1098</v>
      </c>
      <c r="J13" s="707" t="str">
        <f>+IF(様式１!$F$46="○","様式５",IF(様式１!$F$47="○","様式６",""))</f>
        <v/>
      </c>
      <c r="K13" s="708"/>
      <c r="L13" s="702" t="str">
        <f>+IF(様式１!$F$46="○",IF(様式５!$B33="","",様式５!$B33),IF(様式１!$F$47="○",IF(様式６!$B45="","",様式６!$B45),""))</f>
        <v/>
      </c>
      <c r="M13" s="702"/>
      <c r="N13" s="704" t="str">
        <f>+IF(L13="","",IF(J13="様式５",IF(様式５!$D33="","要確認",""),IF(保健所ご担当者様用確認シート!J13="様式６",IF(様式６!$D45="","要確認",""),"")))</f>
        <v/>
      </c>
      <c r="O13" s="704"/>
      <c r="P13" s="97"/>
    </row>
    <row r="14" spans="1:16" x14ac:dyDescent="0.4">
      <c r="A14" s="361" t="s">
        <v>1073</v>
      </c>
      <c r="B14" s="707" t="str">
        <f>+IF(様式１!$F$46="○","様式５",IF(様式１!$F$47="○","様式６",""))</f>
        <v/>
      </c>
      <c r="C14" s="708"/>
      <c r="D14" s="702" t="str">
        <f>+IF(様式１!$F$46="○",IF(様式５!$B19="","",様式５!$B19),IF(様式１!$F$47="○",IF(様式６!$B31="","",様式６!$B31),""))</f>
        <v/>
      </c>
      <c r="E14" s="702"/>
      <c r="F14" s="704" t="str">
        <f>+IF(D14="","",IF(B14="様式５",IF(様式５!$D19="","要確認",""),IF(保健所ご担当者様用確認シート!B14="様式６",IF(様式６!$D31="","要確認",""),"")))</f>
        <v/>
      </c>
      <c r="G14" s="704"/>
      <c r="H14" s="97"/>
      <c r="I14" s="361" t="s">
        <v>1099</v>
      </c>
      <c r="J14" s="707" t="str">
        <f>+IF(様式１!$F$46="○","様式５",IF(様式１!$F$47="○","様式６",""))</f>
        <v/>
      </c>
      <c r="K14" s="708"/>
      <c r="L14" s="702" t="str">
        <f>+IF(様式１!$F$46="○",IF(様式５!$B34="","",様式５!$B34),IF(様式１!$F$47="○",IF(様式６!$B46="","",様式６!$B46),""))</f>
        <v/>
      </c>
      <c r="M14" s="702"/>
      <c r="N14" s="704" t="str">
        <f>+IF(L14="","",IF(J14="様式５",IF(様式５!$D34="","要確認",""),IF(保健所ご担当者様用確認シート!J14="様式６",IF(様式６!$D46="","要確認",""),"")))</f>
        <v/>
      </c>
      <c r="O14" s="704"/>
      <c r="P14" s="97"/>
    </row>
    <row r="15" spans="1:16" x14ac:dyDescent="0.4">
      <c r="A15" s="361" t="s">
        <v>1085</v>
      </c>
      <c r="B15" s="707" t="str">
        <f>+IF(様式１!$F$46="○","様式５",IF(様式１!$F$47="○","様式６",""))</f>
        <v/>
      </c>
      <c r="C15" s="708"/>
      <c r="D15" s="702" t="str">
        <f>+IF(様式１!$F$46="○",IF(様式５!$B20="","",様式５!$B20),IF(様式１!$F$47="○",IF(様式６!$B32="","",様式６!$B32),""))</f>
        <v/>
      </c>
      <c r="E15" s="702"/>
      <c r="F15" s="704" t="str">
        <f>+IF(D15="","",IF(B15="様式５",IF(様式５!$D20="","要確認",""),IF(保健所ご担当者様用確認シート!B15="様式６",IF(様式６!$D32="","要確認",""),"")))</f>
        <v/>
      </c>
      <c r="G15" s="704"/>
      <c r="H15" s="97"/>
      <c r="I15" s="361" t="s">
        <v>1100</v>
      </c>
      <c r="J15" s="707" t="str">
        <f>+IF(様式１!$F$46="○","様式５",IF(様式１!$F$47="○","様式６",""))</f>
        <v/>
      </c>
      <c r="K15" s="708"/>
      <c r="L15" s="702" t="str">
        <f>+IF(様式１!$F$46="○",IF(様式５!$B35="","",様式５!$B35),IF(様式１!$F$47="○",IF(様式６!$B47="","",様式６!$B47),""))</f>
        <v/>
      </c>
      <c r="M15" s="702"/>
      <c r="N15" s="704" t="str">
        <f>+IF(L15="","",IF(J15="様式５",IF(様式５!$D35="","要確認",""),IF(保健所ご担当者様用確認シート!J15="様式６",IF(様式６!$D47="","要確認",""),"")))</f>
        <v/>
      </c>
      <c r="O15" s="704"/>
      <c r="P15" s="97"/>
    </row>
    <row r="16" spans="1:16" x14ac:dyDescent="0.4">
      <c r="A16" s="361" t="s">
        <v>1086</v>
      </c>
      <c r="B16" s="707" t="str">
        <f>+IF(様式１!$F$46="○","様式５",IF(様式１!$F$47="○","様式６",""))</f>
        <v/>
      </c>
      <c r="C16" s="708"/>
      <c r="D16" s="702" t="str">
        <f>+IF(様式１!$F$46="○",IF(様式５!$B21="","",様式５!$B21),IF(様式１!$F$47="○",IF(様式６!$B33="","",様式６!$B33),""))</f>
        <v/>
      </c>
      <c r="E16" s="702"/>
      <c r="F16" s="704" t="str">
        <f>+IF(D16="","",IF(B16="様式５",IF(様式５!$D21="","要確認",""),IF(保健所ご担当者様用確認シート!B16="様式６",IF(様式６!$D33="","要確認",""),"")))</f>
        <v/>
      </c>
      <c r="G16" s="704"/>
      <c r="H16" s="97"/>
      <c r="I16" s="361" t="s">
        <v>1101</v>
      </c>
      <c r="J16" s="707" t="str">
        <f>+IF(様式１!$F$46="○","様式５",IF(様式１!$F$47="○","様式６",""))</f>
        <v/>
      </c>
      <c r="K16" s="708"/>
      <c r="L16" s="702" t="str">
        <f>+IF(様式１!$F$46="○",IF(様式５!$B36="","",様式５!$B36),IF(様式１!$F$47="○",IF(様式６!$B48="","",様式６!$B48),""))</f>
        <v/>
      </c>
      <c r="M16" s="702"/>
      <c r="N16" s="704" t="str">
        <f>+IF(L16="","",IF(J16="様式５",IF(様式５!$D36="","要確認",""),IF(保健所ご担当者様用確認シート!J16="様式６",IF(様式６!$D48="","要確認",""),"")))</f>
        <v/>
      </c>
      <c r="O16" s="704"/>
      <c r="P16" s="97"/>
    </row>
    <row r="17" spans="1:16" x14ac:dyDescent="0.4">
      <c r="A17" s="361" t="s">
        <v>1087</v>
      </c>
      <c r="B17" s="707" t="str">
        <f>+IF(様式１!$F$46="○","様式５",IF(様式１!$F$47="○","様式６",""))</f>
        <v/>
      </c>
      <c r="C17" s="708"/>
      <c r="D17" s="702" t="str">
        <f>+IF(様式１!$F$46="○",IF(様式５!$B22="","",様式５!$B22),IF(様式１!$F$47="○",IF(様式６!$B34="","",様式６!$B34),""))</f>
        <v/>
      </c>
      <c r="E17" s="702"/>
      <c r="F17" s="704" t="str">
        <f>+IF(D17="","",IF(B17="様式５",IF(様式５!$D22="","要確認",""),IF(保健所ご担当者様用確認シート!B17="様式６",IF(様式６!$D34="","要確認",""),"")))</f>
        <v/>
      </c>
      <c r="G17" s="704"/>
      <c r="H17" s="97"/>
      <c r="I17" s="361" t="s">
        <v>1102</v>
      </c>
      <c r="J17" s="707" t="str">
        <f>+IF(様式１!$F$46="○","様式５",IF(様式１!$F$47="○","様式６",""))</f>
        <v/>
      </c>
      <c r="K17" s="708"/>
      <c r="L17" s="702" t="str">
        <f>+IF(様式１!$F$46="○",IF(様式５!$B37="","",様式５!$B37),IF(様式１!$F$47="○",IF(様式６!$B49="","",様式６!$B49),""))</f>
        <v/>
      </c>
      <c r="M17" s="702"/>
      <c r="N17" s="704" t="str">
        <f>+IF(L17="","",IF(J17="様式５",IF(様式５!$D37="","要確認",""),IF(保健所ご担当者様用確認シート!J17="様式６",IF(様式６!$D49="","要確認",""),"")))</f>
        <v/>
      </c>
      <c r="O17" s="704"/>
      <c r="P17" s="97"/>
    </row>
    <row r="18" spans="1:16" x14ac:dyDescent="0.4">
      <c r="A18" s="361" t="s">
        <v>1088</v>
      </c>
      <c r="B18" s="707" t="str">
        <f>+IF(様式１!$F$46="○","様式５",IF(様式１!$F$47="○","様式６",""))</f>
        <v/>
      </c>
      <c r="C18" s="708"/>
      <c r="D18" s="702" t="str">
        <f>+IF(様式１!$F$46="○",IF(様式５!$B23="","",様式５!$B23),IF(様式１!$F$47="○",IF(様式６!$B35="","",様式６!$B35),""))</f>
        <v/>
      </c>
      <c r="E18" s="702"/>
      <c r="F18" s="704" t="str">
        <f>+IF(D18="","",IF(B18="様式５",IF(様式５!$D23="","要確認",""),IF(保健所ご担当者様用確認シート!B18="様式６",IF(様式６!$D35="","要確認",""),"")))</f>
        <v/>
      </c>
      <c r="G18" s="704"/>
      <c r="H18" s="97"/>
      <c r="I18" s="361" t="s">
        <v>1103</v>
      </c>
      <c r="J18" s="707" t="str">
        <f>+IF(様式１!$F$46="○","様式５",IF(様式１!$F$47="○","様式６",""))</f>
        <v/>
      </c>
      <c r="K18" s="708"/>
      <c r="L18" s="702" t="str">
        <f>+IF(様式１!$F$46="○",IF(様式５!$B38="","",様式５!$B38),IF(様式１!$F$47="○",IF(様式６!$B50="","",様式６!$B50),""))</f>
        <v/>
      </c>
      <c r="M18" s="702"/>
      <c r="N18" s="704" t="str">
        <f>+IF(L18="","",IF(J18="様式５",IF(様式５!$D38="","要確認",""),IF(保健所ご担当者様用確認シート!J18="様式６",IF(様式６!$D50="","要確認",""),"")))</f>
        <v/>
      </c>
      <c r="O18" s="704"/>
      <c r="P18" s="97"/>
    </row>
    <row r="19" spans="1:16" x14ac:dyDescent="0.4">
      <c r="A19" s="361" t="s">
        <v>1089</v>
      </c>
      <c r="B19" s="707" t="str">
        <f>+IF(様式１!$F$46="○","様式５",IF(様式１!$F$47="○","様式６",""))</f>
        <v/>
      </c>
      <c r="C19" s="708"/>
      <c r="D19" s="702" t="str">
        <f>+IF(様式１!$F$46="○",IF(様式５!$B24="","",様式５!$B24),IF(様式１!$F$47="○",IF(様式６!$B36="","",様式６!$B36),""))</f>
        <v/>
      </c>
      <c r="E19" s="702"/>
      <c r="F19" s="704" t="str">
        <f>+IF(D19="","",IF(B19="様式５",IF(様式５!$D24="","要確認",""),IF(保健所ご担当者様用確認シート!B19="様式６",IF(様式６!$D36="","要確認",""),"")))</f>
        <v/>
      </c>
      <c r="G19" s="704"/>
      <c r="H19" s="97"/>
      <c r="I19" s="361" t="s">
        <v>1104</v>
      </c>
      <c r="J19" s="707" t="str">
        <f>+IF(様式１!$F$46="○","様式５",IF(様式１!$F$47="○","様式６",""))</f>
        <v/>
      </c>
      <c r="K19" s="708"/>
      <c r="L19" s="702" t="str">
        <f>+IF(様式１!$F$46="○",IF(様式５!$B39="","",様式５!$B39),IF(様式１!$F$47="○",IF(様式６!$B51="","",様式６!$B51),""))</f>
        <v/>
      </c>
      <c r="M19" s="702"/>
      <c r="N19" s="704" t="str">
        <f>+IF(L19="","",IF(J19="様式５",IF(様式５!$D39="","要確認",""),IF(保健所ご担当者様用確認シート!J19="様式６",IF(様式６!$D51="","要確認",""),"")))</f>
        <v/>
      </c>
      <c r="O19" s="704"/>
      <c r="P19" s="97"/>
    </row>
    <row r="20" spans="1:16" x14ac:dyDescent="0.4">
      <c r="A20" s="361" t="s">
        <v>1090</v>
      </c>
      <c r="B20" s="707" t="str">
        <f>+IF(様式１!$F$46="○","様式５",IF(様式１!$F$47="○","様式６",""))</f>
        <v/>
      </c>
      <c r="C20" s="708"/>
      <c r="D20" s="702" t="str">
        <f>+IF(様式１!$F$46="○",IF(様式５!$B25="","",様式５!$B25),IF(様式１!$F$47="○",IF(様式６!$B37="","",様式６!$B37),""))</f>
        <v/>
      </c>
      <c r="E20" s="702"/>
      <c r="F20" s="704" t="str">
        <f>+IF(D20="","",IF(B20="様式５",IF(様式５!$D25="","要確認",""),IF(保健所ご担当者様用確認シート!B20="様式６",IF(様式６!$D37="","要確認",""),"")))</f>
        <v/>
      </c>
      <c r="G20" s="704"/>
      <c r="H20" s="97"/>
      <c r="I20" s="361" t="s">
        <v>1105</v>
      </c>
      <c r="J20" s="707" t="str">
        <f>+IF(様式１!$F$46="○","様式５",IF(様式１!$F$47="○","様式６",""))</f>
        <v/>
      </c>
      <c r="K20" s="708"/>
      <c r="L20" s="702" t="str">
        <f>+IF(様式１!$F$46="○",IF(様式５!$B40="","",様式５!$B40),IF(様式１!$F$47="○",IF(様式６!$B52="","",様式６!$B52),""))</f>
        <v/>
      </c>
      <c r="M20" s="702"/>
      <c r="N20" s="704" t="str">
        <f>+IF(L20="","",IF(J20="様式５",IF(様式５!$D40="","要確認",""),IF(保健所ご担当者様用確認シート!J20="様式６",IF(様式６!$D52="","要確認",""),"")))</f>
        <v/>
      </c>
      <c r="O20" s="704"/>
      <c r="P20" s="97"/>
    </row>
    <row r="21" spans="1:16" x14ac:dyDescent="0.4">
      <c r="A21" s="97"/>
      <c r="B21" s="97"/>
      <c r="C21" s="97"/>
      <c r="D21" s="97"/>
      <c r="E21" s="97"/>
      <c r="F21" s="97"/>
      <c r="G21" s="97"/>
      <c r="H21" s="97"/>
      <c r="I21" s="97"/>
      <c r="J21" s="97"/>
      <c r="K21" s="97"/>
      <c r="L21" s="97"/>
      <c r="M21" s="97"/>
      <c r="N21" s="97"/>
      <c r="O21" s="97"/>
      <c r="P21" s="97"/>
    </row>
    <row r="22" spans="1:16" x14ac:dyDescent="0.4">
      <c r="A22" s="360" t="s">
        <v>1106</v>
      </c>
      <c r="B22" s="97"/>
      <c r="C22" s="97"/>
      <c r="D22" s="97"/>
      <c r="E22" s="97"/>
      <c r="F22" s="97"/>
      <c r="G22" s="97"/>
      <c r="H22" s="97"/>
      <c r="I22" s="97"/>
      <c r="J22" s="97"/>
      <c r="K22" s="97"/>
      <c r="L22" s="97"/>
      <c r="M22" s="97"/>
      <c r="N22" s="97"/>
      <c r="O22" s="97"/>
      <c r="P22" s="97"/>
    </row>
    <row r="23" spans="1:16" ht="19.5" thickBot="1" x14ac:dyDescent="0.45">
      <c r="A23" s="97" t="s">
        <v>1107</v>
      </c>
      <c r="B23" s="97"/>
      <c r="C23" s="97"/>
      <c r="D23" s="97"/>
      <c r="E23" s="97"/>
      <c r="F23" s="97"/>
      <c r="G23" s="97"/>
      <c r="H23" s="97"/>
      <c r="I23" s="97"/>
      <c r="J23" s="97"/>
      <c r="K23" s="97"/>
      <c r="L23" s="97"/>
      <c r="M23" s="97"/>
      <c r="N23" s="97"/>
      <c r="O23" s="97"/>
      <c r="P23" s="97"/>
    </row>
    <row r="24" spans="1:16" ht="18.75" customHeight="1" x14ac:dyDescent="0.4">
      <c r="A24" s="702" t="s">
        <v>1125</v>
      </c>
      <c r="B24" s="717" t="s">
        <v>926</v>
      </c>
      <c r="C24" s="717"/>
      <c r="D24" s="713" t="s">
        <v>922</v>
      </c>
      <c r="E24" s="713"/>
      <c r="F24" s="713" t="s">
        <v>921</v>
      </c>
      <c r="G24" s="713" t="s">
        <v>925</v>
      </c>
      <c r="H24" s="713"/>
      <c r="I24" s="713"/>
      <c r="J24" s="713"/>
      <c r="K24" s="713"/>
      <c r="L24" s="713"/>
      <c r="M24" s="714"/>
      <c r="N24" s="719" t="s">
        <v>1123</v>
      </c>
      <c r="O24" s="721" t="s">
        <v>1122</v>
      </c>
      <c r="P24" s="715" t="s">
        <v>1124</v>
      </c>
    </row>
    <row r="25" spans="1:16" ht="52.5" x14ac:dyDescent="0.4">
      <c r="A25" s="702"/>
      <c r="B25" s="717"/>
      <c r="C25" s="717"/>
      <c r="D25" s="713"/>
      <c r="E25" s="713"/>
      <c r="F25" s="713"/>
      <c r="G25" s="349" t="s">
        <v>924</v>
      </c>
      <c r="H25" s="349" t="s">
        <v>923</v>
      </c>
      <c r="I25" s="349" t="s">
        <v>758</v>
      </c>
      <c r="J25" s="349" t="s">
        <v>1120</v>
      </c>
      <c r="K25" s="349" t="s">
        <v>1061</v>
      </c>
      <c r="L25" s="349" t="s">
        <v>1121</v>
      </c>
      <c r="M25" s="352" t="s">
        <v>1063</v>
      </c>
      <c r="N25" s="720"/>
      <c r="O25" s="722"/>
      <c r="P25" s="716"/>
    </row>
    <row r="26" spans="1:16" x14ac:dyDescent="0.4">
      <c r="A26" s="347" t="s">
        <v>1065</v>
      </c>
      <c r="B26" s="709" t="str">
        <f>+IF(病棟機能確認票!B9="","",病棟機能確認票!B9)</f>
        <v/>
      </c>
      <c r="C26" s="710"/>
      <c r="D26" s="705" t="str">
        <f>+IF(病棟機能確認票!D9="","",病棟機能確認票!D9)</f>
        <v/>
      </c>
      <c r="E26" s="706"/>
      <c r="F26" s="348" t="str">
        <f>+IF(病棟機能確認票!E9="","",病棟機能確認票!E9)</f>
        <v/>
      </c>
      <c r="G26" s="350" t="str">
        <f>+IF(病棟機能確認票!F9="","",病棟機能確認票!F9)</f>
        <v/>
      </c>
      <c r="H26" s="350" t="str">
        <f>+IF(病棟機能確認票!G9="","",病棟機能確認票!G9)</f>
        <v/>
      </c>
      <c r="I26" s="351" t="str">
        <f>+IF(病棟機能確認票!H9="","",病棟機能確認票!H9)</f>
        <v/>
      </c>
      <c r="J26" s="350" t="str">
        <f>+IF(病棟機能確認票!I9="","",病棟機能確認票!I9)</f>
        <v/>
      </c>
      <c r="K26" s="350" t="str">
        <f>+IF(病棟機能確認票!J9="","",病棟機能確認票!J9)</f>
        <v/>
      </c>
      <c r="L26" s="350" t="str">
        <f>+IF(病棟機能確認票!K9="","",病棟機能確認票!K9)</f>
        <v/>
      </c>
      <c r="M26" s="353" t="str">
        <f>+IF(病棟機能確認票!L9="","",病棟機能確認票!L9)</f>
        <v/>
      </c>
      <c r="N26" s="354" t="str">
        <f>+IF(病棟機能確認票!M9="","",病棟機能確認票!M9)</f>
        <v/>
      </c>
      <c r="O26" s="356" t="str">
        <f>+IF(様式１!$F$46="○",IF(様式５!D11="","",様式５!D11),IF(様式１!$F$47="○",IF(様式６!D23="","",様式６!D23),""))</f>
        <v/>
      </c>
      <c r="P26" s="358" t="str">
        <f>+IF(N26=O26,"","要確認")</f>
        <v/>
      </c>
    </row>
    <row r="27" spans="1:16" x14ac:dyDescent="0.4">
      <c r="A27" s="347" t="s">
        <v>1066</v>
      </c>
      <c r="B27" s="709" t="str">
        <f>+IF(病棟機能確認票!B10="","",病棟機能確認票!B10)</f>
        <v/>
      </c>
      <c r="C27" s="710"/>
      <c r="D27" s="705" t="str">
        <f>+IF(病棟機能確認票!D10="","",病棟機能確認票!D10)</f>
        <v/>
      </c>
      <c r="E27" s="706"/>
      <c r="F27" s="348" t="str">
        <f>+IF(病棟機能確認票!E10="","",病棟機能確認票!E10)</f>
        <v/>
      </c>
      <c r="G27" s="350" t="str">
        <f>+IF(病棟機能確認票!F10="","",病棟機能確認票!F10)</f>
        <v/>
      </c>
      <c r="H27" s="350" t="str">
        <f>+IF(病棟機能確認票!G10="","",病棟機能確認票!G10)</f>
        <v/>
      </c>
      <c r="I27" s="351" t="str">
        <f>+IF(病棟機能確認票!H10="","",病棟機能確認票!H10)</f>
        <v/>
      </c>
      <c r="J27" s="350" t="str">
        <f>+IF(病棟機能確認票!I10="","",病棟機能確認票!I10)</f>
        <v/>
      </c>
      <c r="K27" s="350" t="str">
        <f>+IF(病棟機能確認票!J10="","",病棟機能確認票!J10)</f>
        <v/>
      </c>
      <c r="L27" s="350" t="str">
        <f>+IF(病棟機能確認票!K10="","",病棟機能確認票!K10)</f>
        <v/>
      </c>
      <c r="M27" s="353" t="str">
        <f>+IF(病棟機能確認票!L10="","",病棟機能確認票!L10)</f>
        <v/>
      </c>
      <c r="N27" s="354" t="str">
        <f>+IF(病棟機能確認票!M10="","",病棟機能確認票!M10)</f>
        <v/>
      </c>
      <c r="O27" s="356" t="str">
        <f>+IF(様式１!$F$46="○",IF(様式５!D12="","",様式５!D12),IF(様式１!$F$47="○",IF(様式６!D24="","",様式６!D24),""))</f>
        <v/>
      </c>
      <c r="P27" s="358" t="str">
        <f t="shared" ref="P27:P55" si="0">+IF(N27=O27,"","要確認")</f>
        <v/>
      </c>
    </row>
    <row r="28" spans="1:16" x14ac:dyDescent="0.4">
      <c r="A28" s="347" t="s">
        <v>1067</v>
      </c>
      <c r="B28" s="709" t="str">
        <f>+IF(病棟機能確認票!B11="","",病棟機能確認票!B11)</f>
        <v/>
      </c>
      <c r="C28" s="710"/>
      <c r="D28" s="705" t="str">
        <f>+IF(病棟機能確認票!D11="","",病棟機能確認票!D11)</f>
        <v/>
      </c>
      <c r="E28" s="706"/>
      <c r="F28" s="348" t="str">
        <f>+IF(病棟機能確認票!E11="","",病棟機能確認票!E11)</f>
        <v/>
      </c>
      <c r="G28" s="350" t="str">
        <f>+IF(病棟機能確認票!F11="","",病棟機能確認票!F11)</f>
        <v/>
      </c>
      <c r="H28" s="350" t="str">
        <f>+IF(病棟機能確認票!G11="","",病棟機能確認票!G11)</f>
        <v/>
      </c>
      <c r="I28" s="351" t="str">
        <f>+IF(病棟機能確認票!H11="","",病棟機能確認票!H11)</f>
        <v/>
      </c>
      <c r="J28" s="350" t="str">
        <f>+IF(病棟機能確認票!I11="","",病棟機能確認票!I11)</f>
        <v/>
      </c>
      <c r="K28" s="350" t="str">
        <f>+IF(病棟機能確認票!J11="","",病棟機能確認票!J11)</f>
        <v/>
      </c>
      <c r="L28" s="350" t="str">
        <f>+IF(病棟機能確認票!K11="","",病棟機能確認票!K11)</f>
        <v/>
      </c>
      <c r="M28" s="353" t="str">
        <f>+IF(病棟機能確認票!L11="","",病棟機能確認票!L11)</f>
        <v/>
      </c>
      <c r="N28" s="354" t="str">
        <f>+IF(病棟機能確認票!M11="","",病棟機能確認票!M11)</f>
        <v/>
      </c>
      <c r="O28" s="356" t="str">
        <f>+IF(様式１!$F$46="○",IF(様式５!D13="","",様式５!D13),IF(様式１!$F$47="○",IF(様式６!D25="","",様式６!D25),""))</f>
        <v/>
      </c>
      <c r="P28" s="358" t="str">
        <f t="shared" si="0"/>
        <v/>
      </c>
    </row>
    <row r="29" spans="1:16" x14ac:dyDescent="0.4">
      <c r="A29" s="347" t="s">
        <v>1068</v>
      </c>
      <c r="B29" s="709" t="str">
        <f>+IF(病棟機能確認票!B12="","",病棟機能確認票!B12)</f>
        <v/>
      </c>
      <c r="C29" s="710"/>
      <c r="D29" s="705" t="str">
        <f>+IF(病棟機能確認票!D12="","",病棟機能確認票!D12)</f>
        <v/>
      </c>
      <c r="E29" s="706"/>
      <c r="F29" s="348" t="str">
        <f>+IF(病棟機能確認票!E12="","",病棟機能確認票!E12)</f>
        <v/>
      </c>
      <c r="G29" s="350" t="str">
        <f>+IF(病棟機能確認票!F12="","",病棟機能確認票!F12)</f>
        <v/>
      </c>
      <c r="H29" s="350" t="str">
        <f>+IF(病棟機能確認票!G12="","",病棟機能確認票!G12)</f>
        <v/>
      </c>
      <c r="I29" s="351" t="str">
        <f>+IF(病棟機能確認票!H12="","",病棟機能確認票!H12)</f>
        <v/>
      </c>
      <c r="J29" s="350" t="str">
        <f>+IF(病棟機能確認票!I12="","",病棟機能確認票!I12)</f>
        <v/>
      </c>
      <c r="K29" s="350" t="str">
        <f>+IF(病棟機能確認票!J12="","",病棟機能確認票!J12)</f>
        <v/>
      </c>
      <c r="L29" s="350" t="str">
        <f>+IF(病棟機能確認票!K12="","",病棟機能確認票!K12)</f>
        <v/>
      </c>
      <c r="M29" s="353" t="str">
        <f>+IF(病棟機能確認票!L12="","",病棟機能確認票!L12)</f>
        <v/>
      </c>
      <c r="N29" s="354" t="str">
        <f>+IF(病棟機能確認票!M12="","",病棟機能確認票!M12)</f>
        <v/>
      </c>
      <c r="O29" s="356" t="str">
        <f>+IF(様式１!$F$46="○",IF(様式５!D14="","",様式５!D14),IF(様式１!$F$47="○",IF(様式６!D26="","",様式６!D26),""))</f>
        <v/>
      </c>
      <c r="P29" s="358" t="str">
        <f t="shared" si="0"/>
        <v/>
      </c>
    </row>
    <row r="30" spans="1:16" x14ac:dyDescent="0.4">
      <c r="A30" s="347" t="s">
        <v>1069</v>
      </c>
      <c r="B30" s="709" t="str">
        <f>+IF(病棟機能確認票!B13="","",病棟機能確認票!B13)</f>
        <v/>
      </c>
      <c r="C30" s="710"/>
      <c r="D30" s="705" t="str">
        <f>+IF(病棟機能確認票!D13="","",病棟機能確認票!D13)</f>
        <v/>
      </c>
      <c r="E30" s="706"/>
      <c r="F30" s="348" t="str">
        <f>+IF(病棟機能確認票!E13="","",病棟機能確認票!E13)</f>
        <v/>
      </c>
      <c r="G30" s="350" t="str">
        <f>+IF(病棟機能確認票!F13="","",病棟機能確認票!F13)</f>
        <v/>
      </c>
      <c r="H30" s="350" t="str">
        <f>+IF(病棟機能確認票!G13="","",病棟機能確認票!G13)</f>
        <v/>
      </c>
      <c r="I30" s="351" t="str">
        <f>+IF(病棟機能確認票!H13="","",病棟機能確認票!H13)</f>
        <v/>
      </c>
      <c r="J30" s="350" t="str">
        <f>+IF(病棟機能確認票!I13="","",病棟機能確認票!I13)</f>
        <v/>
      </c>
      <c r="K30" s="350" t="str">
        <f>+IF(病棟機能確認票!J13="","",病棟機能確認票!J13)</f>
        <v/>
      </c>
      <c r="L30" s="350" t="str">
        <f>+IF(病棟機能確認票!K13="","",病棟機能確認票!K13)</f>
        <v/>
      </c>
      <c r="M30" s="353" t="str">
        <f>+IF(病棟機能確認票!L13="","",病棟機能確認票!L13)</f>
        <v/>
      </c>
      <c r="N30" s="354" t="str">
        <f>+IF(病棟機能確認票!M13="","",病棟機能確認票!M13)</f>
        <v/>
      </c>
      <c r="O30" s="356" t="str">
        <f>+IF(様式１!$F$46="○",IF(様式５!D15="","",様式５!D15),IF(様式１!$F$47="○",IF(様式６!D27="","",様式６!D27),""))</f>
        <v/>
      </c>
      <c r="P30" s="358" t="str">
        <f t="shared" si="0"/>
        <v/>
      </c>
    </row>
    <row r="31" spans="1:16" x14ac:dyDescent="0.4">
      <c r="A31" s="347" t="s">
        <v>1070</v>
      </c>
      <c r="B31" s="709" t="str">
        <f>+IF(病棟機能確認票!B14="","",病棟機能確認票!B14)</f>
        <v/>
      </c>
      <c r="C31" s="710"/>
      <c r="D31" s="705" t="str">
        <f>+IF(病棟機能確認票!D14="","",病棟機能確認票!D14)</f>
        <v/>
      </c>
      <c r="E31" s="706"/>
      <c r="F31" s="348" t="str">
        <f>+IF(病棟機能確認票!E14="","",病棟機能確認票!E14)</f>
        <v/>
      </c>
      <c r="G31" s="350" t="str">
        <f>+IF(病棟機能確認票!F14="","",病棟機能確認票!F14)</f>
        <v/>
      </c>
      <c r="H31" s="350" t="str">
        <f>+IF(病棟機能確認票!G14="","",病棟機能確認票!G14)</f>
        <v/>
      </c>
      <c r="I31" s="351" t="str">
        <f>+IF(病棟機能確認票!H14="","",病棟機能確認票!H14)</f>
        <v/>
      </c>
      <c r="J31" s="350" t="str">
        <f>+IF(病棟機能確認票!I14="","",病棟機能確認票!I14)</f>
        <v/>
      </c>
      <c r="K31" s="350" t="str">
        <f>+IF(病棟機能確認票!J14="","",病棟機能確認票!J14)</f>
        <v/>
      </c>
      <c r="L31" s="350" t="str">
        <f>+IF(病棟機能確認票!K14="","",病棟機能確認票!K14)</f>
        <v/>
      </c>
      <c r="M31" s="353" t="str">
        <f>+IF(病棟機能確認票!L14="","",病棟機能確認票!L14)</f>
        <v/>
      </c>
      <c r="N31" s="354" t="str">
        <f>+IF(病棟機能確認票!M14="","",病棟機能確認票!M14)</f>
        <v/>
      </c>
      <c r="O31" s="356" t="str">
        <f>+IF(様式１!$F$46="○",IF(様式５!D16="","",様式５!D16),IF(様式１!$F$47="○",IF(様式６!D28="","",様式６!D28),""))</f>
        <v/>
      </c>
      <c r="P31" s="358" t="str">
        <f t="shared" si="0"/>
        <v/>
      </c>
    </row>
    <row r="32" spans="1:16" x14ac:dyDescent="0.4">
      <c r="A32" s="347" t="s">
        <v>1071</v>
      </c>
      <c r="B32" s="709" t="str">
        <f>+IF(病棟機能確認票!B15="","",病棟機能確認票!B15)</f>
        <v/>
      </c>
      <c r="C32" s="710"/>
      <c r="D32" s="705" t="str">
        <f>+IF(病棟機能確認票!D15="","",病棟機能確認票!D15)</f>
        <v/>
      </c>
      <c r="E32" s="706"/>
      <c r="F32" s="348" t="str">
        <f>+IF(病棟機能確認票!E15="","",病棟機能確認票!E15)</f>
        <v/>
      </c>
      <c r="G32" s="350" t="str">
        <f>+IF(病棟機能確認票!F15="","",病棟機能確認票!F15)</f>
        <v/>
      </c>
      <c r="H32" s="350" t="str">
        <f>+IF(病棟機能確認票!G15="","",病棟機能確認票!G15)</f>
        <v/>
      </c>
      <c r="I32" s="351" t="str">
        <f>+IF(病棟機能確認票!H15="","",病棟機能確認票!H15)</f>
        <v/>
      </c>
      <c r="J32" s="350" t="str">
        <f>+IF(病棟機能確認票!I15="","",病棟機能確認票!I15)</f>
        <v/>
      </c>
      <c r="K32" s="350" t="str">
        <f>+IF(病棟機能確認票!J15="","",病棟機能確認票!J15)</f>
        <v/>
      </c>
      <c r="L32" s="350" t="str">
        <f>+IF(病棟機能確認票!K15="","",病棟機能確認票!K15)</f>
        <v/>
      </c>
      <c r="M32" s="353" t="str">
        <f>+IF(病棟機能確認票!L15="","",病棟機能確認票!L15)</f>
        <v/>
      </c>
      <c r="N32" s="354" t="str">
        <f>+IF(病棟機能確認票!M15="","",病棟機能確認票!M15)</f>
        <v/>
      </c>
      <c r="O32" s="356" t="str">
        <f>+IF(様式１!$F$46="○",IF(様式５!D17="","",様式５!D17),IF(様式１!$F$47="○",IF(様式６!D29="","",様式６!D29),""))</f>
        <v/>
      </c>
      <c r="P32" s="358" t="str">
        <f t="shared" si="0"/>
        <v/>
      </c>
    </row>
    <row r="33" spans="1:16" x14ac:dyDescent="0.4">
      <c r="A33" s="347" t="s">
        <v>1072</v>
      </c>
      <c r="B33" s="709" t="str">
        <f>+IF(病棟機能確認票!B16="","",病棟機能確認票!B16)</f>
        <v/>
      </c>
      <c r="C33" s="710"/>
      <c r="D33" s="705" t="str">
        <f>+IF(病棟機能確認票!D16="","",病棟機能確認票!D16)</f>
        <v/>
      </c>
      <c r="E33" s="706"/>
      <c r="F33" s="348" t="str">
        <f>+IF(病棟機能確認票!E16="","",病棟機能確認票!E16)</f>
        <v/>
      </c>
      <c r="G33" s="350" t="str">
        <f>+IF(病棟機能確認票!F16="","",病棟機能確認票!F16)</f>
        <v/>
      </c>
      <c r="H33" s="350" t="str">
        <f>+IF(病棟機能確認票!G16="","",病棟機能確認票!G16)</f>
        <v/>
      </c>
      <c r="I33" s="351" t="str">
        <f>+IF(病棟機能確認票!H16="","",病棟機能確認票!H16)</f>
        <v/>
      </c>
      <c r="J33" s="350" t="str">
        <f>+IF(病棟機能確認票!I16="","",病棟機能確認票!I16)</f>
        <v/>
      </c>
      <c r="K33" s="350" t="str">
        <f>+IF(病棟機能確認票!J16="","",病棟機能確認票!J16)</f>
        <v/>
      </c>
      <c r="L33" s="350" t="str">
        <f>+IF(病棟機能確認票!K16="","",病棟機能確認票!K16)</f>
        <v/>
      </c>
      <c r="M33" s="353" t="str">
        <f>+IF(病棟機能確認票!L16="","",病棟機能確認票!L16)</f>
        <v/>
      </c>
      <c r="N33" s="354" t="str">
        <f>+IF(病棟機能確認票!M16="","",病棟機能確認票!M16)</f>
        <v/>
      </c>
      <c r="O33" s="356" t="str">
        <f>+IF(様式１!$F$46="○",IF(様式５!D18="","",様式５!D18),IF(様式１!$F$47="○",IF(様式６!D30="","",様式６!D30),""))</f>
        <v/>
      </c>
      <c r="P33" s="358" t="str">
        <f t="shared" si="0"/>
        <v/>
      </c>
    </row>
    <row r="34" spans="1:16" x14ac:dyDescent="0.4">
      <c r="A34" s="347" t="s">
        <v>1073</v>
      </c>
      <c r="B34" s="709" t="str">
        <f>+IF(病棟機能確認票!B17="","",病棟機能確認票!B17)</f>
        <v/>
      </c>
      <c r="C34" s="710"/>
      <c r="D34" s="705" t="str">
        <f>+IF(病棟機能確認票!D17="","",病棟機能確認票!D17)</f>
        <v/>
      </c>
      <c r="E34" s="706"/>
      <c r="F34" s="348" t="str">
        <f>+IF(病棟機能確認票!E17="","",病棟機能確認票!E17)</f>
        <v/>
      </c>
      <c r="G34" s="350" t="str">
        <f>+IF(病棟機能確認票!F17="","",病棟機能確認票!F17)</f>
        <v/>
      </c>
      <c r="H34" s="350" t="str">
        <f>+IF(病棟機能確認票!G17="","",病棟機能確認票!G17)</f>
        <v/>
      </c>
      <c r="I34" s="351" t="str">
        <f>+IF(病棟機能確認票!H17="","",病棟機能確認票!H17)</f>
        <v/>
      </c>
      <c r="J34" s="350" t="str">
        <f>+IF(病棟機能確認票!I17="","",病棟機能確認票!I17)</f>
        <v/>
      </c>
      <c r="K34" s="350" t="str">
        <f>+IF(病棟機能確認票!J17="","",病棟機能確認票!J17)</f>
        <v/>
      </c>
      <c r="L34" s="350" t="str">
        <f>+IF(病棟機能確認票!K17="","",病棟機能確認票!K17)</f>
        <v/>
      </c>
      <c r="M34" s="353" t="str">
        <f>+IF(病棟機能確認票!L17="","",病棟機能確認票!L17)</f>
        <v/>
      </c>
      <c r="N34" s="354" t="str">
        <f>+IF(病棟機能確認票!M17="","",病棟機能確認票!M17)</f>
        <v/>
      </c>
      <c r="O34" s="356" t="str">
        <f>+IF(様式１!$F$46="○",IF(様式５!D19="","",様式５!D19),IF(様式１!$F$47="○",IF(様式６!D31="","",様式６!D31),""))</f>
        <v/>
      </c>
      <c r="P34" s="358" t="str">
        <f t="shared" si="0"/>
        <v/>
      </c>
    </row>
    <row r="35" spans="1:16" x14ac:dyDescent="0.4">
      <c r="A35" s="347" t="s">
        <v>1074</v>
      </c>
      <c r="B35" s="709" t="str">
        <f>+IF(病棟機能確認票!B18="","",病棟機能確認票!B18)</f>
        <v/>
      </c>
      <c r="C35" s="710"/>
      <c r="D35" s="705" t="str">
        <f>+IF(病棟機能確認票!D18="","",病棟機能確認票!D18)</f>
        <v/>
      </c>
      <c r="E35" s="706"/>
      <c r="F35" s="348" t="str">
        <f>+IF(病棟機能確認票!E18="","",病棟機能確認票!E18)</f>
        <v/>
      </c>
      <c r="G35" s="350" t="str">
        <f>+IF(病棟機能確認票!F18="","",病棟機能確認票!F18)</f>
        <v/>
      </c>
      <c r="H35" s="350" t="str">
        <f>+IF(病棟機能確認票!G18="","",病棟機能確認票!G18)</f>
        <v/>
      </c>
      <c r="I35" s="351" t="str">
        <f>+IF(病棟機能確認票!H18="","",病棟機能確認票!H18)</f>
        <v/>
      </c>
      <c r="J35" s="350" t="str">
        <f>+IF(病棟機能確認票!I18="","",病棟機能確認票!I18)</f>
        <v/>
      </c>
      <c r="K35" s="350" t="str">
        <f>+IF(病棟機能確認票!J18="","",病棟機能確認票!J18)</f>
        <v/>
      </c>
      <c r="L35" s="350" t="str">
        <f>+IF(病棟機能確認票!K18="","",病棟機能確認票!K18)</f>
        <v/>
      </c>
      <c r="M35" s="353" t="str">
        <f>+IF(病棟機能確認票!L18="","",病棟機能確認票!L18)</f>
        <v/>
      </c>
      <c r="N35" s="354" t="str">
        <f>+IF(病棟機能確認票!M18="","",病棟機能確認票!M18)</f>
        <v/>
      </c>
      <c r="O35" s="356" t="str">
        <f>+IF(様式１!$F$46="○",IF(様式５!D20="","",様式５!D20),IF(様式１!$F$47="○",IF(様式６!D32="","",様式６!D32),""))</f>
        <v/>
      </c>
      <c r="P35" s="358" t="str">
        <f t="shared" si="0"/>
        <v/>
      </c>
    </row>
    <row r="36" spans="1:16" x14ac:dyDescent="0.4">
      <c r="A36" s="347" t="s">
        <v>1075</v>
      </c>
      <c r="B36" s="709" t="str">
        <f>+IF(病棟機能確認票!B19="","",病棟機能確認票!B19)</f>
        <v/>
      </c>
      <c r="C36" s="710"/>
      <c r="D36" s="705" t="str">
        <f>+IF(病棟機能確認票!D19="","",病棟機能確認票!D19)</f>
        <v/>
      </c>
      <c r="E36" s="706"/>
      <c r="F36" s="348" t="str">
        <f>+IF(病棟機能確認票!E19="","",病棟機能確認票!E19)</f>
        <v/>
      </c>
      <c r="G36" s="350" t="str">
        <f>+IF(病棟機能確認票!F19="","",病棟機能確認票!F19)</f>
        <v/>
      </c>
      <c r="H36" s="350" t="str">
        <f>+IF(病棟機能確認票!G19="","",病棟機能確認票!G19)</f>
        <v/>
      </c>
      <c r="I36" s="351" t="str">
        <f>+IF(病棟機能確認票!H19="","",病棟機能確認票!H19)</f>
        <v/>
      </c>
      <c r="J36" s="350" t="str">
        <f>+IF(病棟機能確認票!I19="","",病棟機能確認票!I19)</f>
        <v/>
      </c>
      <c r="K36" s="350" t="str">
        <f>+IF(病棟機能確認票!J19="","",病棟機能確認票!J19)</f>
        <v/>
      </c>
      <c r="L36" s="350" t="str">
        <f>+IF(病棟機能確認票!K19="","",病棟機能確認票!K19)</f>
        <v/>
      </c>
      <c r="M36" s="353" t="str">
        <f>+IF(病棟機能確認票!L19="","",病棟機能確認票!L19)</f>
        <v/>
      </c>
      <c r="N36" s="354" t="str">
        <f>+IF(病棟機能確認票!M19="","",病棟機能確認票!M19)</f>
        <v/>
      </c>
      <c r="O36" s="356" t="str">
        <f>+IF(様式１!$F$46="○",IF(様式５!D21="","",様式５!D21),IF(様式１!$F$47="○",IF(様式６!D33="","",様式６!D33),""))</f>
        <v/>
      </c>
      <c r="P36" s="358" t="str">
        <f t="shared" si="0"/>
        <v/>
      </c>
    </row>
    <row r="37" spans="1:16" x14ac:dyDescent="0.4">
      <c r="A37" s="347" t="s">
        <v>1076</v>
      </c>
      <c r="B37" s="709" t="str">
        <f>+IF(病棟機能確認票!B20="","",病棟機能確認票!B20)</f>
        <v/>
      </c>
      <c r="C37" s="710"/>
      <c r="D37" s="705" t="str">
        <f>+IF(病棟機能確認票!D20="","",病棟機能確認票!D20)</f>
        <v/>
      </c>
      <c r="E37" s="706"/>
      <c r="F37" s="348" t="str">
        <f>+IF(病棟機能確認票!E20="","",病棟機能確認票!E20)</f>
        <v/>
      </c>
      <c r="G37" s="350" t="str">
        <f>+IF(病棟機能確認票!F20="","",病棟機能確認票!F20)</f>
        <v/>
      </c>
      <c r="H37" s="350" t="str">
        <f>+IF(病棟機能確認票!G20="","",病棟機能確認票!G20)</f>
        <v/>
      </c>
      <c r="I37" s="351" t="str">
        <f>+IF(病棟機能確認票!H20="","",病棟機能確認票!H20)</f>
        <v/>
      </c>
      <c r="J37" s="350" t="str">
        <f>+IF(病棟機能確認票!I20="","",病棟機能確認票!I20)</f>
        <v/>
      </c>
      <c r="K37" s="350" t="str">
        <f>+IF(病棟機能確認票!J20="","",病棟機能確認票!J20)</f>
        <v/>
      </c>
      <c r="L37" s="350" t="str">
        <f>+IF(病棟機能確認票!K20="","",病棟機能確認票!K20)</f>
        <v/>
      </c>
      <c r="M37" s="353" t="str">
        <f>+IF(病棟機能確認票!L20="","",病棟機能確認票!L20)</f>
        <v/>
      </c>
      <c r="N37" s="354" t="str">
        <f>+IF(病棟機能確認票!M20="","",病棟機能確認票!M20)</f>
        <v/>
      </c>
      <c r="O37" s="356" t="str">
        <f>+IF(様式１!$F$46="○",IF(様式５!D22="","",様式５!D22),IF(様式１!$F$47="○",IF(様式６!D34="","",様式６!D34),""))</f>
        <v/>
      </c>
      <c r="P37" s="358" t="str">
        <f t="shared" si="0"/>
        <v/>
      </c>
    </row>
    <row r="38" spans="1:16" x14ac:dyDescent="0.4">
      <c r="A38" s="347" t="s">
        <v>1077</v>
      </c>
      <c r="B38" s="709" t="str">
        <f>+IF(病棟機能確認票!B21="","",病棟機能確認票!B21)</f>
        <v/>
      </c>
      <c r="C38" s="710"/>
      <c r="D38" s="705" t="str">
        <f>+IF(病棟機能確認票!D21="","",病棟機能確認票!D21)</f>
        <v/>
      </c>
      <c r="E38" s="706"/>
      <c r="F38" s="348" t="str">
        <f>+IF(病棟機能確認票!E21="","",病棟機能確認票!E21)</f>
        <v/>
      </c>
      <c r="G38" s="350" t="str">
        <f>+IF(病棟機能確認票!F21="","",病棟機能確認票!F21)</f>
        <v/>
      </c>
      <c r="H38" s="350" t="str">
        <f>+IF(病棟機能確認票!G21="","",病棟機能確認票!G21)</f>
        <v/>
      </c>
      <c r="I38" s="351" t="str">
        <f>+IF(病棟機能確認票!H21="","",病棟機能確認票!H21)</f>
        <v/>
      </c>
      <c r="J38" s="350" t="str">
        <f>+IF(病棟機能確認票!I21="","",病棟機能確認票!I21)</f>
        <v/>
      </c>
      <c r="K38" s="350" t="str">
        <f>+IF(病棟機能確認票!J21="","",病棟機能確認票!J21)</f>
        <v/>
      </c>
      <c r="L38" s="350" t="str">
        <f>+IF(病棟機能確認票!K21="","",病棟機能確認票!K21)</f>
        <v/>
      </c>
      <c r="M38" s="353" t="str">
        <f>+IF(病棟機能確認票!L21="","",病棟機能確認票!L21)</f>
        <v/>
      </c>
      <c r="N38" s="354" t="str">
        <f>+IF(病棟機能確認票!M21="","",病棟機能確認票!M21)</f>
        <v/>
      </c>
      <c r="O38" s="356" t="str">
        <f>+IF(様式１!$F$46="○",IF(様式５!D23="","",様式５!D23),IF(様式１!$F$47="○",IF(様式６!D35="","",様式６!D35),""))</f>
        <v/>
      </c>
      <c r="P38" s="358" t="str">
        <f t="shared" si="0"/>
        <v/>
      </c>
    </row>
    <row r="39" spans="1:16" x14ac:dyDescent="0.4">
      <c r="A39" s="347" t="s">
        <v>1078</v>
      </c>
      <c r="B39" s="709" t="str">
        <f>+IF(病棟機能確認票!B22="","",病棟機能確認票!B22)</f>
        <v/>
      </c>
      <c r="C39" s="710"/>
      <c r="D39" s="705" t="str">
        <f>+IF(病棟機能確認票!D22="","",病棟機能確認票!D22)</f>
        <v/>
      </c>
      <c r="E39" s="706"/>
      <c r="F39" s="348" t="str">
        <f>+IF(病棟機能確認票!E22="","",病棟機能確認票!E22)</f>
        <v/>
      </c>
      <c r="G39" s="350" t="str">
        <f>+IF(病棟機能確認票!F22="","",病棟機能確認票!F22)</f>
        <v/>
      </c>
      <c r="H39" s="350" t="str">
        <f>+IF(病棟機能確認票!G22="","",病棟機能確認票!G22)</f>
        <v/>
      </c>
      <c r="I39" s="351" t="str">
        <f>+IF(病棟機能確認票!H22="","",病棟機能確認票!H22)</f>
        <v/>
      </c>
      <c r="J39" s="350" t="str">
        <f>+IF(病棟機能確認票!I22="","",病棟機能確認票!I22)</f>
        <v/>
      </c>
      <c r="K39" s="350" t="str">
        <f>+IF(病棟機能確認票!J22="","",病棟機能確認票!J22)</f>
        <v/>
      </c>
      <c r="L39" s="350" t="str">
        <f>+IF(病棟機能確認票!K22="","",病棟機能確認票!K22)</f>
        <v/>
      </c>
      <c r="M39" s="353" t="str">
        <f>+IF(病棟機能確認票!L22="","",病棟機能確認票!L22)</f>
        <v/>
      </c>
      <c r="N39" s="354" t="str">
        <f>+IF(病棟機能確認票!M22="","",病棟機能確認票!M22)</f>
        <v/>
      </c>
      <c r="O39" s="356" t="str">
        <f>+IF(様式１!$F$46="○",IF(様式５!D24="","",様式５!D24),IF(様式１!$F$47="○",IF(様式６!D36="","",様式６!D36),""))</f>
        <v/>
      </c>
      <c r="P39" s="358" t="str">
        <f t="shared" si="0"/>
        <v/>
      </c>
    </row>
    <row r="40" spans="1:16" x14ac:dyDescent="0.4">
      <c r="A40" s="347" t="s">
        <v>1079</v>
      </c>
      <c r="B40" s="709" t="str">
        <f>+IF(病棟機能確認票!B23="","",病棟機能確認票!B23)</f>
        <v/>
      </c>
      <c r="C40" s="710"/>
      <c r="D40" s="705" t="str">
        <f>+IF(病棟機能確認票!D23="","",病棟機能確認票!D23)</f>
        <v/>
      </c>
      <c r="E40" s="706"/>
      <c r="F40" s="348" t="str">
        <f>+IF(病棟機能確認票!E23="","",病棟機能確認票!E23)</f>
        <v/>
      </c>
      <c r="G40" s="350" t="str">
        <f>+IF(病棟機能確認票!F23="","",病棟機能確認票!F23)</f>
        <v/>
      </c>
      <c r="H40" s="350" t="str">
        <f>+IF(病棟機能確認票!G23="","",病棟機能確認票!G23)</f>
        <v/>
      </c>
      <c r="I40" s="351" t="str">
        <f>+IF(病棟機能確認票!H23="","",病棟機能確認票!H23)</f>
        <v/>
      </c>
      <c r="J40" s="350" t="str">
        <f>+IF(病棟機能確認票!I23="","",病棟機能確認票!I23)</f>
        <v/>
      </c>
      <c r="K40" s="350" t="str">
        <f>+IF(病棟機能確認票!J23="","",病棟機能確認票!J23)</f>
        <v/>
      </c>
      <c r="L40" s="350" t="str">
        <f>+IF(病棟機能確認票!K23="","",病棟機能確認票!K23)</f>
        <v/>
      </c>
      <c r="M40" s="353" t="str">
        <f>+IF(病棟機能確認票!L23="","",病棟機能確認票!L23)</f>
        <v/>
      </c>
      <c r="N40" s="354" t="str">
        <f>+IF(病棟機能確認票!M23="","",病棟機能確認票!M23)</f>
        <v/>
      </c>
      <c r="O40" s="356" t="str">
        <f>+IF(様式１!$F$46="○",IF(様式５!D25="","",様式５!D25),IF(様式１!$F$47="○",IF(様式６!D37="","",様式６!D37),""))</f>
        <v/>
      </c>
      <c r="P40" s="358" t="str">
        <f t="shared" si="0"/>
        <v/>
      </c>
    </row>
    <row r="41" spans="1:16" x14ac:dyDescent="0.4">
      <c r="A41" s="347" t="s">
        <v>1080</v>
      </c>
      <c r="B41" s="709" t="str">
        <f>+IF(病棟機能確認票!B24="","",病棟機能確認票!B24)</f>
        <v/>
      </c>
      <c r="C41" s="710"/>
      <c r="D41" s="705" t="str">
        <f>+IF(病棟機能確認票!D24="","",病棟機能確認票!D24)</f>
        <v/>
      </c>
      <c r="E41" s="706"/>
      <c r="F41" s="348" t="str">
        <f>+IF(病棟機能確認票!E24="","",病棟機能確認票!E24)</f>
        <v/>
      </c>
      <c r="G41" s="350" t="str">
        <f>+IF(病棟機能確認票!F24="","",病棟機能確認票!F24)</f>
        <v/>
      </c>
      <c r="H41" s="350" t="str">
        <f>+IF(病棟機能確認票!G24="","",病棟機能確認票!G24)</f>
        <v/>
      </c>
      <c r="I41" s="351" t="str">
        <f>+IF(病棟機能確認票!H24="","",病棟機能確認票!H24)</f>
        <v/>
      </c>
      <c r="J41" s="350" t="str">
        <f>+IF(病棟機能確認票!I24="","",病棟機能確認票!I24)</f>
        <v/>
      </c>
      <c r="K41" s="350" t="str">
        <f>+IF(病棟機能確認票!J24="","",病棟機能確認票!J24)</f>
        <v/>
      </c>
      <c r="L41" s="350" t="str">
        <f>+IF(病棟機能確認票!K24="","",病棟機能確認票!K24)</f>
        <v/>
      </c>
      <c r="M41" s="353" t="str">
        <f>+IF(病棟機能確認票!L24="","",病棟機能確認票!L24)</f>
        <v/>
      </c>
      <c r="N41" s="354" t="str">
        <f>+IF(病棟機能確認票!M24="","",病棟機能確認票!M24)</f>
        <v/>
      </c>
      <c r="O41" s="356" t="str">
        <f>+IF(様式１!$F$46="○",IF(様式５!D26="","",様式５!D26),IF(様式１!$F$47="○",IF(様式６!D38="","",様式６!D38),""))</f>
        <v/>
      </c>
      <c r="P41" s="358" t="str">
        <f t="shared" si="0"/>
        <v/>
      </c>
    </row>
    <row r="42" spans="1:16" x14ac:dyDescent="0.4">
      <c r="A42" s="347" t="s">
        <v>1081</v>
      </c>
      <c r="B42" s="709" t="str">
        <f>+IF(病棟機能確認票!B25="","",病棟機能確認票!B25)</f>
        <v/>
      </c>
      <c r="C42" s="710"/>
      <c r="D42" s="705" t="str">
        <f>+IF(病棟機能確認票!D25="","",病棟機能確認票!D25)</f>
        <v/>
      </c>
      <c r="E42" s="706"/>
      <c r="F42" s="348" t="str">
        <f>+IF(病棟機能確認票!E25="","",病棟機能確認票!E25)</f>
        <v/>
      </c>
      <c r="G42" s="350" t="str">
        <f>+IF(病棟機能確認票!F25="","",病棟機能確認票!F25)</f>
        <v/>
      </c>
      <c r="H42" s="350" t="str">
        <f>+IF(病棟機能確認票!G25="","",病棟機能確認票!G25)</f>
        <v/>
      </c>
      <c r="I42" s="351" t="str">
        <f>+IF(病棟機能確認票!H25="","",病棟機能確認票!H25)</f>
        <v/>
      </c>
      <c r="J42" s="350" t="str">
        <f>+IF(病棟機能確認票!I25="","",病棟機能確認票!I25)</f>
        <v/>
      </c>
      <c r="K42" s="350" t="str">
        <f>+IF(病棟機能確認票!J25="","",病棟機能確認票!J25)</f>
        <v/>
      </c>
      <c r="L42" s="350" t="str">
        <f>+IF(病棟機能確認票!K25="","",病棟機能確認票!K25)</f>
        <v/>
      </c>
      <c r="M42" s="353" t="str">
        <f>+IF(病棟機能確認票!L25="","",病棟機能確認票!L25)</f>
        <v/>
      </c>
      <c r="N42" s="354" t="str">
        <f>+IF(病棟機能確認票!M25="","",病棟機能確認票!M25)</f>
        <v/>
      </c>
      <c r="O42" s="356" t="str">
        <f>+IF(様式１!$F$46="○",IF(様式５!D27="","",様式５!D27),IF(様式１!$F$47="○",IF(様式６!D39="","",様式６!D39),""))</f>
        <v/>
      </c>
      <c r="P42" s="358" t="str">
        <f t="shared" si="0"/>
        <v/>
      </c>
    </row>
    <row r="43" spans="1:16" x14ac:dyDescent="0.4">
      <c r="A43" s="347" t="s">
        <v>1082</v>
      </c>
      <c r="B43" s="709" t="str">
        <f>+IF(病棟機能確認票!B26="","",病棟機能確認票!B26)</f>
        <v/>
      </c>
      <c r="C43" s="710"/>
      <c r="D43" s="705" t="str">
        <f>+IF(病棟機能確認票!D26="","",病棟機能確認票!D26)</f>
        <v/>
      </c>
      <c r="E43" s="706"/>
      <c r="F43" s="348" t="str">
        <f>+IF(病棟機能確認票!E26="","",病棟機能確認票!E26)</f>
        <v/>
      </c>
      <c r="G43" s="350" t="str">
        <f>+IF(病棟機能確認票!F26="","",病棟機能確認票!F26)</f>
        <v/>
      </c>
      <c r="H43" s="350" t="str">
        <f>+IF(病棟機能確認票!G26="","",病棟機能確認票!G26)</f>
        <v/>
      </c>
      <c r="I43" s="351" t="str">
        <f>+IF(病棟機能確認票!H26="","",病棟機能確認票!H26)</f>
        <v/>
      </c>
      <c r="J43" s="350" t="str">
        <f>+IF(病棟機能確認票!I26="","",病棟機能確認票!I26)</f>
        <v/>
      </c>
      <c r="K43" s="350" t="str">
        <f>+IF(病棟機能確認票!J26="","",病棟機能確認票!J26)</f>
        <v/>
      </c>
      <c r="L43" s="350" t="str">
        <f>+IF(病棟機能確認票!K26="","",病棟機能確認票!K26)</f>
        <v/>
      </c>
      <c r="M43" s="353" t="str">
        <f>+IF(病棟機能確認票!L26="","",病棟機能確認票!L26)</f>
        <v/>
      </c>
      <c r="N43" s="354" t="str">
        <f>+IF(病棟機能確認票!M26="","",病棟機能確認票!M26)</f>
        <v/>
      </c>
      <c r="O43" s="356" t="str">
        <f>+IF(様式１!$F$46="○",IF(様式５!D28="","",様式５!D28),IF(様式１!$F$47="○",IF(様式６!D40="","",様式６!D40),""))</f>
        <v/>
      </c>
      <c r="P43" s="358" t="str">
        <f t="shared" si="0"/>
        <v/>
      </c>
    </row>
    <row r="44" spans="1:16" x14ac:dyDescent="0.4">
      <c r="A44" s="347" t="s">
        <v>1083</v>
      </c>
      <c r="B44" s="709" t="str">
        <f>+IF(病棟機能確認票!B27="","",病棟機能確認票!B27)</f>
        <v/>
      </c>
      <c r="C44" s="710"/>
      <c r="D44" s="705" t="str">
        <f>+IF(病棟機能確認票!D27="","",病棟機能確認票!D27)</f>
        <v/>
      </c>
      <c r="E44" s="706"/>
      <c r="F44" s="348" t="str">
        <f>+IF(病棟機能確認票!E27="","",病棟機能確認票!E27)</f>
        <v/>
      </c>
      <c r="G44" s="350" t="str">
        <f>+IF(病棟機能確認票!F27="","",病棟機能確認票!F27)</f>
        <v/>
      </c>
      <c r="H44" s="350" t="str">
        <f>+IF(病棟機能確認票!G27="","",病棟機能確認票!G27)</f>
        <v/>
      </c>
      <c r="I44" s="351" t="str">
        <f>+IF(病棟機能確認票!H27="","",病棟機能確認票!H27)</f>
        <v/>
      </c>
      <c r="J44" s="350" t="str">
        <f>+IF(病棟機能確認票!I27="","",病棟機能確認票!I27)</f>
        <v/>
      </c>
      <c r="K44" s="350" t="str">
        <f>+IF(病棟機能確認票!J27="","",病棟機能確認票!J27)</f>
        <v/>
      </c>
      <c r="L44" s="350" t="str">
        <f>+IF(病棟機能確認票!K27="","",病棟機能確認票!K27)</f>
        <v/>
      </c>
      <c r="M44" s="353" t="str">
        <f>+IF(病棟機能確認票!L27="","",病棟機能確認票!L27)</f>
        <v/>
      </c>
      <c r="N44" s="354" t="str">
        <f>+IF(病棟機能確認票!M27="","",病棟機能確認票!M27)</f>
        <v/>
      </c>
      <c r="O44" s="356" t="str">
        <f>+IF(様式１!$F$46="○",IF(様式５!D29="","",様式５!D29),IF(様式１!$F$47="○",IF(様式６!D41="","",様式６!D41),""))</f>
        <v/>
      </c>
      <c r="P44" s="358" t="str">
        <f t="shared" si="0"/>
        <v/>
      </c>
    </row>
    <row r="45" spans="1:16" x14ac:dyDescent="0.4">
      <c r="A45" s="347" t="s">
        <v>1084</v>
      </c>
      <c r="B45" s="709" t="str">
        <f>+IF(病棟機能確認票!B28="","",病棟機能確認票!B28)</f>
        <v/>
      </c>
      <c r="C45" s="710"/>
      <c r="D45" s="705" t="str">
        <f>+IF(病棟機能確認票!D28="","",病棟機能確認票!D28)</f>
        <v/>
      </c>
      <c r="E45" s="706"/>
      <c r="F45" s="348" t="str">
        <f>+IF(病棟機能確認票!E28="","",病棟機能確認票!E28)</f>
        <v/>
      </c>
      <c r="G45" s="350" t="str">
        <f>+IF(病棟機能確認票!F28="","",病棟機能確認票!F28)</f>
        <v/>
      </c>
      <c r="H45" s="350" t="str">
        <f>+IF(病棟機能確認票!G28="","",病棟機能確認票!G28)</f>
        <v/>
      </c>
      <c r="I45" s="351" t="str">
        <f>+IF(病棟機能確認票!H28="","",病棟機能確認票!H28)</f>
        <v/>
      </c>
      <c r="J45" s="350" t="str">
        <f>+IF(病棟機能確認票!I28="","",病棟機能確認票!I28)</f>
        <v/>
      </c>
      <c r="K45" s="350" t="str">
        <f>+IF(病棟機能確認票!J28="","",病棟機能確認票!J28)</f>
        <v/>
      </c>
      <c r="L45" s="350" t="str">
        <f>+IF(病棟機能確認票!K28="","",病棟機能確認票!K28)</f>
        <v/>
      </c>
      <c r="M45" s="353" t="str">
        <f>+IF(病棟機能確認票!L28="","",病棟機能確認票!L28)</f>
        <v/>
      </c>
      <c r="N45" s="354" t="str">
        <f>+IF(病棟機能確認票!M28="","",病棟機能確認票!M28)</f>
        <v/>
      </c>
      <c r="O45" s="356" t="str">
        <f>+IF(様式１!$F$46="○",IF(様式５!D30="","",様式５!D30),IF(様式１!$F$47="○",IF(様式６!D42="","",様式６!D42),""))</f>
        <v/>
      </c>
      <c r="P45" s="358" t="str">
        <f t="shared" si="0"/>
        <v/>
      </c>
    </row>
    <row r="46" spans="1:16" x14ac:dyDescent="0.4">
      <c r="A46" s="347" t="s">
        <v>1110</v>
      </c>
      <c r="B46" s="709" t="str">
        <f>+IF(病棟機能確認票!B29="","",病棟機能確認票!B29)</f>
        <v/>
      </c>
      <c r="C46" s="710"/>
      <c r="D46" s="705" t="str">
        <f>+IF(病棟機能確認票!D29="","",病棟機能確認票!D29)</f>
        <v/>
      </c>
      <c r="E46" s="706"/>
      <c r="F46" s="348" t="str">
        <f>+IF(病棟機能確認票!E29="","",病棟機能確認票!E29)</f>
        <v/>
      </c>
      <c r="G46" s="350" t="str">
        <f>+IF(病棟機能確認票!F29="","",病棟機能確認票!F29)</f>
        <v/>
      </c>
      <c r="H46" s="350" t="str">
        <f>+IF(病棟機能確認票!G29="","",病棟機能確認票!G29)</f>
        <v/>
      </c>
      <c r="I46" s="351" t="str">
        <f>+IF(病棟機能確認票!H29="","",病棟機能確認票!H29)</f>
        <v/>
      </c>
      <c r="J46" s="350" t="str">
        <f>+IF(病棟機能確認票!I29="","",病棟機能確認票!I29)</f>
        <v/>
      </c>
      <c r="K46" s="350" t="str">
        <f>+IF(病棟機能確認票!J29="","",病棟機能確認票!J29)</f>
        <v/>
      </c>
      <c r="L46" s="350" t="str">
        <f>+IF(病棟機能確認票!K29="","",病棟機能確認票!K29)</f>
        <v/>
      </c>
      <c r="M46" s="353" t="str">
        <f>+IF(病棟機能確認票!L29="","",病棟機能確認票!L29)</f>
        <v/>
      </c>
      <c r="N46" s="354" t="str">
        <f>+IF(病棟機能確認票!M29="","",病棟機能確認票!M29)</f>
        <v/>
      </c>
      <c r="O46" s="356" t="str">
        <f>+IF(様式１!$F$46="○",IF(様式５!D31="","",様式５!D31),IF(様式１!$F$47="○",IF(様式６!D43="","",様式６!D43),""))</f>
        <v/>
      </c>
      <c r="P46" s="358" t="str">
        <f t="shared" si="0"/>
        <v/>
      </c>
    </row>
    <row r="47" spans="1:16" x14ac:dyDescent="0.4">
      <c r="A47" s="347" t="s">
        <v>1111</v>
      </c>
      <c r="B47" s="709" t="str">
        <f>+IF(病棟機能確認票!B30="","",病棟機能確認票!B30)</f>
        <v/>
      </c>
      <c r="C47" s="710"/>
      <c r="D47" s="705" t="str">
        <f>+IF(病棟機能確認票!D30="","",病棟機能確認票!D30)</f>
        <v/>
      </c>
      <c r="E47" s="706"/>
      <c r="F47" s="348" t="str">
        <f>+IF(病棟機能確認票!E30="","",病棟機能確認票!E30)</f>
        <v/>
      </c>
      <c r="G47" s="350" t="str">
        <f>+IF(病棟機能確認票!F30="","",病棟機能確認票!F30)</f>
        <v/>
      </c>
      <c r="H47" s="350" t="str">
        <f>+IF(病棟機能確認票!G30="","",病棟機能確認票!G30)</f>
        <v/>
      </c>
      <c r="I47" s="351" t="str">
        <f>+IF(病棟機能確認票!H30="","",病棟機能確認票!H30)</f>
        <v/>
      </c>
      <c r="J47" s="350" t="str">
        <f>+IF(病棟機能確認票!I30="","",病棟機能確認票!I30)</f>
        <v/>
      </c>
      <c r="K47" s="350" t="str">
        <f>+IF(病棟機能確認票!J30="","",病棟機能確認票!J30)</f>
        <v/>
      </c>
      <c r="L47" s="350" t="str">
        <f>+IF(病棟機能確認票!K30="","",病棟機能確認票!K30)</f>
        <v/>
      </c>
      <c r="M47" s="353" t="str">
        <f>+IF(病棟機能確認票!L30="","",病棟機能確認票!L30)</f>
        <v/>
      </c>
      <c r="N47" s="354" t="str">
        <f>+IF(病棟機能確認票!M30="","",病棟機能確認票!M30)</f>
        <v/>
      </c>
      <c r="O47" s="356" t="str">
        <f>+IF(様式１!$F$46="○",IF(様式５!D32="","",様式５!D32),IF(様式１!$F$47="○",IF(様式６!D44="","",様式６!D44),""))</f>
        <v/>
      </c>
      <c r="P47" s="358" t="str">
        <f t="shared" si="0"/>
        <v/>
      </c>
    </row>
    <row r="48" spans="1:16" x14ac:dyDescent="0.4">
      <c r="A48" s="347" t="s">
        <v>1112</v>
      </c>
      <c r="B48" s="709" t="str">
        <f>+IF(病棟機能確認票!B31="","",病棟機能確認票!B31)</f>
        <v/>
      </c>
      <c r="C48" s="710"/>
      <c r="D48" s="705" t="str">
        <f>+IF(病棟機能確認票!D31="","",病棟機能確認票!D31)</f>
        <v/>
      </c>
      <c r="E48" s="706"/>
      <c r="F48" s="348" t="str">
        <f>+IF(病棟機能確認票!E31="","",病棟機能確認票!E31)</f>
        <v/>
      </c>
      <c r="G48" s="350" t="str">
        <f>+IF(病棟機能確認票!F31="","",病棟機能確認票!F31)</f>
        <v/>
      </c>
      <c r="H48" s="350" t="str">
        <f>+IF(病棟機能確認票!G31="","",病棟機能確認票!G31)</f>
        <v/>
      </c>
      <c r="I48" s="351" t="str">
        <f>+IF(病棟機能確認票!H31="","",病棟機能確認票!H31)</f>
        <v/>
      </c>
      <c r="J48" s="350" t="str">
        <f>+IF(病棟機能確認票!I31="","",病棟機能確認票!I31)</f>
        <v/>
      </c>
      <c r="K48" s="350" t="str">
        <f>+IF(病棟機能確認票!J31="","",病棟機能確認票!J31)</f>
        <v/>
      </c>
      <c r="L48" s="350" t="str">
        <f>+IF(病棟機能確認票!K31="","",病棟機能確認票!K31)</f>
        <v/>
      </c>
      <c r="M48" s="353" t="str">
        <f>+IF(病棟機能確認票!L31="","",病棟機能確認票!L31)</f>
        <v/>
      </c>
      <c r="N48" s="354" t="str">
        <f>+IF(病棟機能確認票!M31="","",病棟機能確認票!M31)</f>
        <v/>
      </c>
      <c r="O48" s="356" t="str">
        <f>+IF(様式１!$F$46="○",IF(様式５!D33="","",様式５!D33),IF(様式１!$F$47="○",IF(様式６!D45="","",様式６!D45),""))</f>
        <v/>
      </c>
      <c r="P48" s="358" t="str">
        <f t="shared" si="0"/>
        <v/>
      </c>
    </row>
    <row r="49" spans="1:16" x14ac:dyDescent="0.4">
      <c r="A49" s="347" t="s">
        <v>1113</v>
      </c>
      <c r="B49" s="709" t="str">
        <f>+IF(病棟機能確認票!B32="","",病棟機能確認票!B32)</f>
        <v/>
      </c>
      <c r="C49" s="710"/>
      <c r="D49" s="705" t="str">
        <f>+IF(病棟機能確認票!D32="","",病棟機能確認票!D32)</f>
        <v/>
      </c>
      <c r="E49" s="706"/>
      <c r="F49" s="348" t="str">
        <f>+IF(病棟機能確認票!E32="","",病棟機能確認票!E32)</f>
        <v/>
      </c>
      <c r="G49" s="350" t="str">
        <f>+IF(病棟機能確認票!F32="","",病棟機能確認票!F32)</f>
        <v/>
      </c>
      <c r="H49" s="350" t="str">
        <f>+IF(病棟機能確認票!G32="","",病棟機能確認票!G32)</f>
        <v/>
      </c>
      <c r="I49" s="351" t="str">
        <f>+IF(病棟機能確認票!H32="","",病棟機能確認票!H32)</f>
        <v/>
      </c>
      <c r="J49" s="350" t="str">
        <f>+IF(病棟機能確認票!I32="","",病棟機能確認票!I32)</f>
        <v/>
      </c>
      <c r="K49" s="350" t="str">
        <f>+IF(病棟機能確認票!J32="","",病棟機能確認票!J32)</f>
        <v/>
      </c>
      <c r="L49" s="350" t="str">
        <f>+IF(病棟機能確認票!K32="","",病棟機能確認票!K32)</f>
        <v/>
      </c>
      <c r="M49" s="353" t="str">
        <f>+IF(病棟機能確認票!L32="","",病棟機能確認票!L32)</f>
        <v/>
      </c>
      <c r="N49" s="354" t="str">
        <f>+IF(病棟機能確認票!M32="","",病棟機能確認票!M32)</f>
        <v/>
      </c>
      <c r="O49" s="356" t="str">
        <f>+IF(様式１!$F$46="○",IF(様式５!D34="","",様式５!D34),IF(様式１!$F$47="○",IF(様式６!D46="","",様式６!D46),""))</f>
        <v/>
      </c>
      <c r="P49" s="358" t="str">
        <f t="shared" si="0"/>
        <v/>
      </c>
    </row>
    <row r="50" spans="1:16" x14ac:dyDescent="0.4">
      <c r="A50" s="347" t="s">
        <v>1114</v>
      </c>
      <c r="B50" s="709" t="str">
        <f>+IF(病棟機能確認票!B33="","",病棟機能確認票!B33)</f>
        <v/>
      </c>
      <c r="C50" s="710"/>
      <c r="D50" s="705" t="str">
        <f>+IF(病棟機能確認票!D33="","",病棟機能確認票!D33)</f>
        <v/>
      </c>
      <c r="E50" s="706"/>
      <c r="F50" s="348" t="str">
        <f>+IF(病棟機能確認票!E33="","",病棟機能確認票!E33)</f>
        <v/>
      </c>
      <c r="G50" s="350" t="str">
        <f>+IF(病棟機能確認票!F33="","",病棟機能確認票!F33)</f>
        <v/>
      </c>
      <c r="H50" s="350" t="str">
        <f>+IF(病棟機能確認票!G33="","",病棟機能確認票!G33)</f>
        <v/>
      </c>
      <c r="I50" s="351" t="str">
        <f>+IF(病棟機能確認票!H33="","",病棟機能確認票!H33)</f>
        <v/>
      </c>
      <c r="J50" s="350" t="str">
        <f>+IF(病棟機能確認票!I33="","",病棟機能確認票!I33)</f>
        <v/>
      </c>
      <c r="K50" s="350" t="str">
        <f>+IF(病棟機能確認票!J33="","",病棟機能確認票!J33)</f>
        <v/>
      </c>
      <c r="L50" s="350" t="str">
        <f>+IF(病棟機能確認票!K33="","",病棟機能確認票!K33)</f>
        <v/>
      </c>
      <c r="M50" s="353" t="str">
        <f>+IF(病棟機能確認票!L33="","",病棟機能確認票!L33)</f>
        <v/>
      </c>
      <c r="N50" s="354" t="str">
        <f>+IF(病棟機能確認票!M33="","",病棟機能確認票!M33)</f>
        <v/>
      </c>
      <c r="O50" s="356" t="str">
        <f>+IF(様式１!$F$46="○",IF(様式５!D35="","",様式５!D35),IF(様式１!$F$47="○",IF(様式６!D47="","",様式６!D47),""))</f>
        <v/>
      </c>
      <c r="P50" s="358" t="str">
        <f t="shared" si="0"/>
        <v/>
      </c>
    </row>
    <row r="51" spans="1:16" x14ac:dyDescent="0.4">
      <c r="A51" s="347" t="s">
        <v>1115</v>
      </c>
      <c r="B51" s="709" t="str">
        <f>+IF(病棟機能確認票!B34="","",病棟機能確認票!B34)</f>
        <v/>
      </c>
      <c r="C51" s="710"/>
      <c r="D51" s="705" t="str">
        <f>+IF(病棟機能確認票!D34="","",病棟機能確認票!D34)</f>
        <v/>
      </c>
      <c r="E51" s="706"/>
      <c r="F51" s="348" t="str">
        <f>+IF(病棟機能確認票!E34="","",病棟機能確認票!E34)</f>
        <v/>
      </c>
      <c r="G51" s="350" t="str">
        <f>+IF(病棟機能確認票!F34="","",病棟機能確認票!F34)</f>
        <v/>
      </c>
      <c r="H51" s="350" t="str">
        <f>+IF(病棟機能確認票!G34="","",病棟機能確認票!G34)</f>
        <v/>
      </c>
      <c r="I51" s="351" t="str">
        <f>+IF(病棟機能確認票!H34="","",病棟機能確認票!H34)</f>
        <v/>
      </c>
      <c r="J51" s="350" t="str">
        <f>+IF(病棟機能確認票!I34="","",病棟機能確認票!I34)</f>
        <v/>
      </c>
      <c r="K51" s="350" t="str">
        <f>+IF(病棟機能確認票!J34="","",病棟機能確認票!J34)</f>
        <v/>
      </c>
      <c r="L51" s="350" t="str">
        <f>+IF(病棟機能確認票!K34="","",病棟機能確認票!K34)</f>
        <v/>
      </c>
      <c r="M51" s="353" t="str">
        <f>+IF(病棟機能確認票!L34="","",病棟機能確認票!L34)</f>
        <v/>
      </c>
      <c r="N51" s="354" t="str">
        <f>+IF(病棟機能確認票!M34="","",病棟機能確認票!M34)</f>
        <v/>
      </c>
      <c r="O51" s="356" t="str">
        <f>+IF(様式１!$F$46="○",IF(様式５!D36="","",様式５!D36),IF(様式１!$F$47="○",IF(様式６!D48="","",様式６!D48),""))</f>
        <v/>
      </c>
      <c r="P51" s="358" t="str">
        <f t="shared" si="0"/>
        <v/>
      </c>
    </row>
    <row r="52" spans="1:16" x14ac:dyDescent="0.4">
      <c r="A52" s="347" t="s">
        <v>1116</v>
      </c>
      <c r="B52" s="709" t="str">
        <f>+IF(病棟機能確認票!B35="","",病棟機能確認票!B35)</f>
        <v/>
      </c>
      <c r="C52" s="710"/>
      <c r="D52" s="705" t="str">
        <f>+IF(病棟機能確認票!D35="","",病棟機能確認票!D35)</f>
        <v/>
      </c>
      <c r="E52" s="706"/>
      <c r="F52" s="348" t="str">
        <f>+IF(病棟機能確認票!E35="","",病棟機能確認票!E35)</f>
        <v/>
      </c>
      <c r="G52" s="350" t="str">
        <f>+IF(病棟機能確認票!F35="","",病棟機能確認票!F35)</f>
        <v/>
      </c>
      <c r="H52" s="350" t="str">
        <f>+IF(病棟機能確認票!G35="","",病棟機能確認票!G35)</f>
        <v/>
      </c>
      <c r="I52" s="351" t="str">
        <f>+IF(病棟機能確認票!H35="","",病棟機能確認票!H35)</f>
        <v/>
      </c>
      <c r="J52" s="350" t="str">
        <f>+IF(病棟機能確認票!I35="","",病棟機能確認票!I35)</f>
        <v/>
      </c>
      <c r="K52" s="350" t="str">
        <f>+IF(病棟機能確認票!J35="","",病棟機能確認票!J35)</f>
        <v/>
      </c>
      <c r="L52" s="350" t="str">
        <f>+IF(病棟機能確認票!K35="","",病棟機能確認票!K35)</f>
        <v/>
      </c>
      <c r="M52" s="353" t="str">
        <f>+IF(病棟機能確認票!L35="","",病棟機能確認票!L35)</f>
        <v/>
      </c>
      <c r="N52" s="354" t="str">
        <f>+IF(病棟機能確認票!M35="","",病棟機能確認票!M35)</f>
        <v/>
      </c>
      <c r="O52" s="356" t="str">
        <f>+IF(様式１!$F$46="○",IF(様式５!D37="","",様式５!D37),IF(様式１!$F$47="○",IF(様式６!D49="","",様式６!D49),""))</f>
        <v/>
      </c>
      <c r="P52" s="358" t="str">
        <f t="shared" si="0"/>
        <v/>
      </c>
    </row>
    <row r="53" spans="1:16" x14ac:dyDescent="0.4">
      <c r="A53" s="347" t="s">
        <v>1117</v>
      </c>
      <c r="B53" s="709" t="str">
        <f>+IF(病棟機能確認票!B36="","",病棟機能確認票!B36)</f>
        <v/>
      </c>
      <c r="C53" s="710"/>
      <c r="D53" s="705" t="str">
        <f>+IF(病棟機能確認票!D36="","",病棟機能確認票!D36)</f>
        <v/>
      </c>
      <c r="E53" s="706"/>
      <c r="F53" s="348" t="str">
        <f>+IF(病棟機能確認票!E36="","",病棟機能確認票!E36)</f>
        <v/>
      </c>
      <c r="G53" s="350" t="str">
        <f>+IF(病棟機能確認票!F36="","",病棟機能確認票!F36)</f>
        <v/>
      </c>
      <c r="H53" s="350" t="str">
        <f>+IF(病棟機能確認票!G36="","",病棟機能確認票!G36)</f>
        <v/>
      </c>
      <c r="I53" s="351" t="str">
        <f>+IF(病棟機能確認票!H36="","",病棟機能確認票!H36)</f>
        <v/>
      </c>
      <c r="J53" s="350" t="str">
        <f>+IF(病棟機能確認票!I36="","",病棟機能確認票!I36)</f>
        <v/>
      </c>
      <c r="K53" s="350" t="str">
        <f>+IF(病棟機能確認票!J36="","",病棟機能確認票!J36)</f>
        <v/>
      </c>
      <c r="L53" s="350" t="str">
        <f>+IF(病棟機能確認票!K36="","",病棟機能確認票!K36)</f>
        <v/>
      </c>
      <c r="M53" s="353" t="str">
        <f>+IF(病棟機能確認票!L36="","",病棟機能確認票!L36)</f>
        <v/>
      </c>
      <c r="N53" s="354" t="str">
        <f>+IF(病棟機能確認票!M36="","",病棟機能確認票!M36)</f>
        <v/>
      </c>
      <c r="O53" s="356" t="str">
        <f>+IF(様式１!$F$46="○",IF(様式５!D38="","",様式５!D38),IF(様式１!$F$47="○",IF(様式６!D50="","",様式６!D50),""))</f>
        <v/>
      </c>
      <c r="P53" s="358" t="str">
        <f t="shared" si="0"/>
        <v/>
      </c>
    </row>
    <row r="54" spans="1:16" x14ac:dyDescent="0.4">
      <c r="A54" s="347" t="s">
        <v>1118</v>
      </c>
      <c r="B54" s="709" t="str">
        <f>+IF(病棟機能確認票!B37="","",病棟機能確認票!B37)</f>
        <v/>
      </c>
      <c r="C54" s="710"/>
      <c r="D54" s="705" t="str">
        <f>+IF(病棟機能確認票!D37="","",病棟機能確認票!D37)</f>
        <v/>
      </c>
      <c r="E54" s="706"/>
      <c r="F54" s="348" t="str">
        <f>+IF(病棟機能確認票!E37="","",病棟機能確認票!E37)</f>
        <v/>
      </c>
      <c r="G54" s="350" t="str">
        <f>+IF(病棟機能確認票!F37="","",病棟機能確認票!F37)</f>
        <v/>
      </c>
      <c r="H54" s="350" t="str">
        <f>+IF(病棟機能確認票!G37="","",病棟機能確認票!G37)</f>
        <v/>
      </c>
      <c r="I54" s="351" t="str">
        <f>+IF(病棟機能確認票!H37="","",病棟機能確認票!H37)</f>
        <v/>
      </c>
      <c r="J54" s="350" t="str">
        <f>+IF(病棟機能確認票!I37="","",病棟機能確認票!I37)</f>
        <v/>
      </c>
      <c r="K54" s="350" t="str">
        <f>+IF(病棟機能確認票!J37="","",病棟機能確認票!J37)</f>
        <v/>
      </c>
      <c r="L54" s="350" t="str">
        <f>+IF(病棟機能確認票!K37="","",病棟機能確認票!K37)</f>
        <v/>
      </c>
      <c r="M54" s="353" t="str">
        <f>+IF(病棟機能確認票!L37="","",病棟機能確認票!L37)</f>
        <v/>
      </c>
      <c r="N54" s="354" t="str">
        <f>+IF(病棟機能確認票!M37="","",病棟機能確認票!M37)</f>
        <v/>
      </c>
      <c r="O54" s="356" t="str">
        <f>+IF(様式１!$F$46="○",IF(様式５!D39="","",様式５!D39),IF(様式１!$F$47="○",IF(様式６!D51="","",様式６!D51),""))</f>
        <v/>
      </c>
      <c r="P54" s="358" t="str">
        <f t="shared" si="0"/>
        <v/>
      </c>
    </row>
    <row r="55" spans="1:16" ht="19.5" thickBot="1" x14ac:dyDescent="0.45">
      <c r="A55" s="347" t="s">
        <v>1119</v>
      </c>
      <c r="B55" s="709" t="str">
        <f>+IF(病棟機能確認票!B38="","",病棟機能確認票!B38)</f>
        <v/>
      </c>
      <c r="C55" s="710"/>
      <c r="D55" s="705" t="str">
        <f>+IF(病棟機能確認票!D38="","",病棟機能確認票!D38)</f>
        <v/>
      </c>
      <c r="E55" s="706"/>
      <c r="F55" s="348" t="str">
        <f>+IF(病棟機能確認票!E38="","",病棟機能確認票!E38)</f>
        <v/>
      </c>
      <c r="G55" s="350" t="str">
        <f>+IF(病棟機能確認票!F38="","",病棟機能確認票!F38)</f>
        <v/>
      </c>
      <c r="H55" s="350" t="str">
        <f>+IF(病棟機能確認票!G38="","",病棟機能確認票!G38)</f>
        <v/>
      </c>
      <c r="I55" s="351" t="str">
        <f>+IF(病棟機能確認票!H38="","",病棟機能確認票!H38)</f>
        <v/>
      </c>
      <c r="J55" s="350" t="str">
        <f>+IF(病棟機能確認票!I38="","",病棟機能確認票!I38)</f>
        <v/>
      </c>
      <c r="K55" s="350" t="str">
        <f>+IF(病棟機能確認票!J38="","",病棟機能確認票!J38)</f>
        <v/>
      </c>
      <c r="L55" s="350" t="str">
        <f>+IF(病棟機能確認票!K38="","",病棟機能確認票!K38)</f>
        <v/>
      </c>
      <c r="M55" s="353" t="str">
        <f>+IF(病棟機能確認票!L38="","",病棟機能確認票!L38)</f>
        <v/>
      </c>
      <c r="N55" s="355" t="str">
        <f>+IF(病棟機能確認票!M38="","",病棟機能確認票!M38)</f>
        <v/>
      </c>
      <c r="O55" s="357" t="str">
        <f>+IF(様式１!$F$46="○",IF(様式５!D40="","",様式５!D40),IF(様式１!$F$47="○",IF(様式６!D52="","",様式６!D52),""))</f>
        <v/>
      </c>
      <c r="P55" s="359" t="str">
        <f t="shared" si="0"/>
        <v/>
      </c>
    </row>
    <row r="56" spans="1:16" x14ac:dyDescent="0.4">
      <c r="A56" s="97"/>
      <c r="B56" s="97"/>
      <c r="C56" s="97"/>
      <c r="D56" s="97"/>
      <c r="E56" s="97"/>
      <c r="F56" s="97"/>
      <c r="G56" s="97"/>
      <c r="H56" s="97"/>
      <c r="I56" s="97"/>
      <c r="J56" s="97"/>
      <c r="K56" s="97"/>
      <c r="L56" s="97"/>
      <c r="M56" s="97"/>
      <c r="N56" s="97"/>
      <c r="O56" s="97"/>
    </row>
  </sheetData>
  <sheetProtection algorithmName="SHA-512" hashValue="1EANltoSQ252uVMAokJbFPbjNUiq6E9Z1bQJNFKCH020V8eQkbLsN0oCwSwjHSsPrFkWQ0ZeCPFoMCv3H6nftA==" saltValue="BkFYVygUlZQHO0BusE8mkg==" spinCount="100000" sheet="1" objects="1" scenarios="1"/>
  <mergeCells count="165">
    <mergeCell ref="P24:P25"/>
    <mergeCell ref="B24:C25"/>
    <mergeCell ref="B20:C20"/>
    <mergeCell ref="F18:G18"/>
    <mergeCell ref="F19:G19"/>
    <mergeCell ref="F20:G20"/>
    <mergeCell ref="A1:O2"/>
    <mergeCell ref="B26:C26"/>
    <mergeCell ref="B27:C27"/>
    <mergeCell ref="N24:N25"/>
    <mergeCell ref="A24:A25"/>
    <mergeCell ref="O24:O25"/>
    <mergeCell ref="J6:K6"/>
    <mergeCell ref="J7:K7"/>
    <mergeCell ref="J8:K8"/>
    <mergeCell ref="J9:K9"/>
    <mergeCell ref="F6:G6"/>
    <mergeCell ref="F7:G7"/>
    <mergeCell ref="F8:G8"/>
    <mergeCell ref="F9:G9"/>
    <mergeCell ref="J14:K14"/>
    <mergeCell ref="N17:O17"/>
    <mergeCell ref="N18:O18"/>
    <mergeCell ref="N19:O19"/>
    <mergeCell ref="B28:C28"/>
    <mergeCell ref="B29:C29"/>
    <mergeCell ref="B30:C30"/>
    <mergeCell ref="B10:C10"/>
    <mergeCell ref="B11:C11"/>
    <mergeCell ref="B12:C12"/>
    <mergeCell ref="B13:C13"/>
    <mergeCell ref="F24:F25"/>
    <mergeCell ref="G24:M24"/>
    <mergeCell ref="B14:C14"/>
    <mergeCell ref="B15:C15"/>
    <mergeCell ref="B16:C16"/>
    <mergeCell ref="B17:C17"/>
    <mergeCell ref="B18:C18"/>
    <mergeCell ref="B19:C19"/>
    <mergeCell ref="J15:K15"/>
    <mergeCell ref="J16:K16"/>
    <mergeCell ref="J17:K17"/>
    <mergeCell ref="J10:K10"/>
    <mergeCell ref="J11:K11"/>
    <mergeCell ref="F10:G10"/>
    <mergeCell ref="F11:G11"/>
    <mergeCell ref="J12:K12"/>
    <mergeCell ref="J13:K13"/>
    <mergeCell ref="B55:C55"/>
    <mergeCell ref="D24:E25"/>
    <mergeCell ref="D26:E26"/>
    <mergeCell ref="D27:E27"/>
    <mergeCell ref="D28:E28"/>
    <mergeCell ref="D29:E29"/>
    <mergeCell ref="D30:E30"/>
    <mergeCell ref="D31:E31"/>
    <mergeCell ref="D32:E32"/>
    <mergeCell ref="D33:E33"/>
    <mergeCell ref="B49:C49"/>
    <mergeCell ref="B50:C50"/>
    <mergeCell ref="B51:C51"/>
    <mergeCell ref="B52:C52"/>
    <mergeCell ref="B53:C53"/>
    <mergeCell ref="B54:C54"/>
    <mergeCell ref="B43:C43"/>
    <mergeCell ref="B44:C44"/>
    <mergeCell ref="B45:C45"/>
    <mergeCell ref="B46:C46"/>
    <mergeCell ref="B47:C47"/>
    <mergeCell ref="B48:C48"/>
    <mergeCell ref="B37:C37"/>
    <mergeCell ref="B38:C38"/>
    <mergeCell ref="D55:E55"/>
    <mergeCell ref="J5:K5"/>
    <mergeCell ref="B5:C5"/>
    <mergeCell ref="B6:C6"/>
    <mergeCell ref="B7:C7"/>
    <mergeCell ref="B8:C8"/>
    <mergeCell ref="B9:C9"/>
    <mergeCell ref="D46:E46"/>
    <mergeCell ref="D47:E47"/>
    <mergeCell ref="D48:E48"/>
    <mergeCell ref="D49:E49"/>
    <mergeCell ref="D50:E50"/>
    <mergeCell ref="D51:E51"/>
    <mergeCell ref="D40:E40"/>
    <mergeCell ref="D41:E41"/>
    <mergeCell ref="D42:E42"/>
    <mergeCell ref="D43:E43"/>
    <mergeCell ref="D44:E44"/>
    <mergeCell ref="D45:E45"/>
    <mergeCell ref="D34:E34"/>
    <mergeCell ref="D35:E35"/>
    <mergeCell ref="D36:E36"/>
    <mergeCell ref="D37:E37"/>
    <mergeCell ref="D38:E38"/>
    <mergeCell ref="D54:E54"/>
    <mergeCell ref="D39:E39"/>
    <mergeCell ref="B39:C39"/>
    <mergeCell ref="B40:C40"/>
    <mergeCell ref="B41:C41"/>
    <mergeCell ref="B42:C42"/>
    <mergeCell ref="B31:C31"/>
    <mergeCell ref="B32:C32"/>
    <mergeCell ref="B33:C33"/>
    <mergeCell ref="B34:C34"/>
    <mergeCell ref="B35:C35"/>
    <mergeCell ref="B36:C36"/>
    <mergeCell ref="N10:O10"/>
    <mergeCell ref="F12:G12"/>
    <mergeCell ref="F13:G13"/>
    <mergeCell ref="D17:E17"/>
    <mergeCell ref="D18:E18"/>
    <mergeCell ref="D19:E19"/>
    <mergeCell ref="D52:E52"/>
    <mergeCell ref="D53:E53"/>
    <mergeCell ref="J18:K18"/>
    <mergeCell ref="J19:K19"/>
    <mergeCell ref="J20:K20"/>
    <mergeCell ref="L13:M13"/>
    <mergeCell ref="L14:M14"/>
    <mergeCell ref="L15:M15"/>
    <mergeCell ref="L16:M16"/>
    <mergeCell ref="D20:E20"/>
    <mergeCell ref="D14:E14"/>
    <mergeCell ref="D15:E15"/>
    <mergeCell ref="D16:E16"/>
    <mergeCell ref="F14:G14"/>
    <mergeCell ref="F15:G15"/>
    <mergeCell ref="F16:G16"/>
    <mergeCell ref="F17:G17"/>
    <mergeCell ref="L17:M17"/>
    <mergeCell ref="L18:M18"/>
    <mergeCell ref="L19:M19"/>
    <mergeCell ref="N20:O20"/>
    <mergeCell ref="D5:E5"/>
    <mergeCell ref="D6:E6"/>
    <mergeCell ref="D7:E7"/>
    <mergeCell ref="D8:E8"/>
    <mergeCell ref="D9:E9"/>
    <mergeCell ref="D10:E10"/>
    <mergeCell ref="N11:O11"/>
    <mergeCell ref="N12:O12"/>
    <mergeCell ref="N13:O13"/>
    <mergeCell ref="N14:O14"/>
    <mergeCell ref="N15:O15"/>
    <mergeCell ref="N16:O16"/>
    <mergeCell ref="N5:O5"/>
    <mergeCell ref="N6:O6"/>
    <mergeCell ref="N7:O7"/>
    <mergeCell ref="N8:O8"/>
    <mergeCell ref="L20:M20"/>
    <mergeCell ref="L11:M11"/>
    <mergeCell ref="L12:M12"/>
    <mergeCell ref="N9:O9"/>
    <mergeCell ref="L5:M5"/>
    <mergeCell ref="L6:M6"/>
    <mergeCell ref="L7:M7"/>
    <mergeCell ref="L8:M8"/>
    <mergeCell ref="L9:M9"/>
    <mergeCell ref="L10:M10"/>
    <mergeCell ref="D11:E11"/>
    <mergeCell ref="D12:E12"/>
    <mergeCell ref="D13:E13"/>
    <mergeCell ref="F5:G5"/>
  </mergeCells>
  <phoneticPr fontId="2"/>
  <conditionalFormatting sqref="P26:P55">
    <cfRule type="containsText" dxfId="3" priority="4" operator="containsText" text="要確認">
      <formula>NOT(ISERROR(SEARCH("要確認",P26)))</formula>
    </cfRule>
  </conditionalFormatting>
  <conditionalFormatting sqref="B26:O55">
    <cfRule type="expression" dxfId="2" priority="3">
      <formula>$P26="要確認"</formula>
    </cfRule>
  </conditionalFormatting>
  <conditionalFormatting sqref="F6:G20">
    <cfRule type="containsText" dxfId="1" priority="2" operator="containsText" text="要確認">
      <formula>NOT(ISERROR(SEARCH("要確認",F6)))</formula>
    </cfRule>
  </conditionalFormatting>
  <conditionalFormatting sqref="N6:O20">
    <cfRule type="containsText" dxfId="0" priority="1" operator="containsText" text="要確認">
      <formula>NOT(ISERROR(SEARCH("要確認",N6)))</formula>
    </cfRule>
  </conditionalFormatting>
  <pageMargins left="0.7" right="0.7" top="0.75" bottom="0.75" header="0.3" footer="0.3"/>
  <pageSetup paperSize="9" scale="56" orientation="portrait" r:id="rId1"/>
  <headerFooter>
    <oddFooter>&amp;C&amp;20 20ページ</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73"/>
  <sheetViews>
    <sheetView topLeftCell="A25" workbookViewId="0">
      <selection activeCell="B49" sqref="B49:B54"/>
    </sheetView>
  </sheetViews>
  <sheetFormatPr defaultColWidth="9" defaultRowHeight="18.75" x14ac:dyDescent="0.4"/>
  <cols>
    <col min="1" max="1" width="3.5" style="3" bestFit="1" customWidth="1"/>
    <col min="2" max="2" width="53.25" style="3" bestFit="1" customWidth="1"/>
    <col min="3" max="3" width="11" style="3" bestFit="1" customWidth="1"/>
    <col min="4" max="4" width="9" style="3"/>
    <col min="5" max="5" width="11.25" style="3" customWidth="1"/>
    <col min="6" max="16384" width="9" style="3"/>
  </cols>
  <sheetData>
    <row r="1" spans="1:14" x14ac:dyDescent="0.4">
      <c r="A1" s="208">
        <v>1</v>
      </c>
      <c r="B1" s="211" t="s">
        <v>0</v>
      </c>
      <c r="C1" s="2" t="s">
        <v>952</v>
      </c>
      <c r="D1" s="2"/>
      <c r="E1" s="2"/>
      <c r="F1" s="4" t="s">
        <v>0</v>
      </c>
      <c r="G1" s="2"/>
      <c r="H1" s="2"/>
      <c r="L1" s="4"/>
      <c r="M1" s="2"/>
      <c r="N1" s="2"/>
    </row>
    <row r="2" spans="1:14" x14ac:dyDescent="0.4">
      <c r="A2" s="208">
        <v>2</v>
      </c>
      <c r="B2" s="211" t="s">
        <v>1</v>
      </c>
      <c r="C2" s="2" t="s">
        <v>952</v>
      </c>
      <c r="D2" s="2"/>
      <c r="E2" s="2"/>
      <c r="F2" s="4" t="s">
        <v>1</v>
      </c>
      <c r="G2" s="2"/>
      <c r="H2" s="2"/>
      <c r="L2" s="4"/>
      <c r="M2" s="2"/>
      <c r="N2" s="2"/>
    </row>
    <row r="3" spans="1:14" x14ac:dyDescent="0.4">
      <c r="A3" s="208">
        <v>3</v>
      </c>
      <c r="B3" s="211" t="s">
        <v>2</v>
      </c>
      <c r="C3" s="2" t="s">
        <v>952</v>
      </c>
      <c r="D3" s="2"/>
      <c r="E3" s="2"/>
      <c r="F3" s="4" t="s">
        <v>2</v>
      </c>
      <c r="G3" s="2"/>
      <c r="H3" s="2"/>
      <c r="L3" s="4"/>
      <c r="M3" s="2"/>
      <c r="N3" s="2"/>
    </row>
    <row r="4" spans="1:14" x14ac:dyDescent="0.4">
      <c r="A4" s="208">
        <v>4</v>
      </c>
      <c r="B4" s="211" t="s">
        <v>3</v>
      </c>
      <c r="C4" s="2" t="s">
        <v>952</v>
      </c>
      <c r="D4" s="2"/>
      <c r="E4" s="2"/>
      <c r="F4" s="4" t="s">
        <v>3</v>
      </c>
      <c r="G4" s="2"/>
      <c r="H4" s="2"/>
      <c r="L4" s="4"/>
      <c r="M4" s="2"/>
      <c r="N4" s="2"/>
    </row>
    <row r="5" spans="1:14" x14ac:dyDescent="0.4">
      <c r="A5" s="208">
        <v>5</v>
      </c>
      <c r="B5" s="211" t="s">
        <v>4</v>
      </c>
      <c r="C5" s="2" t="s">
        <v>952</v>
      </c>
      <c r="D5" s="2"/>
      <c r="E5" s="2"/>
      <c r="F5" s="4" t="s">
        <v>4</v>
      </c>
      <c r="G5" s="2"/>
      <c r="H5" s="2"/>
      <c r="L5" s="4"/>
      <c r="M5" s="2"/>
      <c r="N5" s="2"/>
    </row>
    <row r="6" spans="1:14" x14ac:dyDescent="0.4">
      <c r="A6" s="208">
        <v>6</v>
      </c>
      <c r="B6" s="211" t="s">
        <v>5</v>
      </c>
      <c r="C6" s="2" t="s">
        <v>952</v>
      </c>
      <c r="D6" s="2"/>
      <c r="E6" s="2"/>
      <c r="F6" s="4" t="s">
        <v>5</v>
      </c>
      <c r="G6" s="2"/>
      <c r="H6" s="2"/>
      <c r="L6" s="4"/>
      <c r="M6" s="2"/>
      <c r="N6" s="2"/>
    </row>
    <row r="7" spans="1:14" x14ac:dyDescent="0.4">
      <c r="A7" s="208">
        <v>7</v>
      </c>
      <c r="B7" s="211" t="s">
        <v>6</v>
      </c>
      <c r="C7" s="2" t="s">
        <v>952</v>
      </c>
      <c r="D7" s="2"/>
      <c r="E7" s="2"/>
      <c r="F7" s="4" t="s">
        <v>6</v>
      </c>
      <c r="G7" s="2"/>
      <c r="H7" s="2"/>
      <c r="L7" s="4"/>
      <c r="M7" s="2"/>
      <c r="N7" s="2"/>
    </row>
    <row r="8" spans="1:14" x14ac:dyDescent="0.4">
      <c r="A8" s="208">
        <v>8</v>
      </c>
      <c r="B8" s="211" t="s">
        <v>7</v>
      </c>
      <c r="C8" s="2" t="s">
        <v>952</v>
      </c>
      <c r="D8" s="2"/>
      <c r="E8" s="2"/>
      <c r="F8" s="4" t="s">
        <v>7</v>
      </c>
      <c r="G8" s="2"/>
      <c r="H8" s="2"/>
      <c r="L8" s="4"/>
      <c r="M8" s="2"/>
      <c r="N8" s="2"/>
    </row>
    <row r="9" spans="1:14" x14ac:dyDescent="0.4">
      <c r="A9" s="208">
        <v>9</v>
      </c>
      <c r="B9" s="211" t="s">
        <v>8</v>
      </c>
      <c r="C9" s="2" t="s">
        <v>952</v>
      </c>
      <c r="D9" s="2"/>
      <c r="E9" s="2"/>
      <c r="F9" s="4" t="s">
        <v>8</v>
      </c>
      <c r="G9" s="2"/>
      <c r="H9" s="2"/>
      <c r="L9" s="4"/>
      <c r="M9" s="2"/>
      <c r="N9" s="2"/>
    </row>
    <row r="10" spans="1:14" x14ac:dyDescent="0.4">
      <c r="A10" s="208">
        <v>10</v>
      </c>
      <c r="B10" s="211" t="s">
        <v>9</v>
      </c>
      <c r="C10" s="2" t="s">
        <v>952</v>
      </c>
      <c r="D10" s="2"/>
      <c r="E10" s="2"/>
      <c r="F10" s="4" t="s">
        <v>9</v>
      </c>
      <c r="G10" s="2"/>
      <c r="H10" s="2"/>
      <c r="L10" s="4"/>
      <c r="M10" s="2"/>
      <c r="N10" s="2"/>
    </row>
    <row r="11" spans="1:14" x14ac:dyDescent="0.4">
      <c r="A11" s="208">
        <v>11</v>
      </c>
      <c r="B11" s="211" t="s">
        <v>10</v>
      </c>
      <c r="C11" s="2" t="s">
        <v>952</v>
      </c>
      <c r="D11" s="2"/>
      <c r="E11" s="2"/>
      <c r="F11" s="4" t="s">
        <v>10</v>
      </c>
      <c r="G11" s="2"/>
      <c r="H11" s="2"/>
      <c r="L11" s="4"/>
      <c r="M11" s="2"/>
      <c r="N11" s="2"/>
    </row>
    <row r="12" spans="1:14" x14ac:dyDescent="0.4">
      <c r="A12" s="208">
        <v>12</v>
      </c>
      <c r="B12" s="211" t="s">
        <v>11</v>
      </c>
      <c r="C12" s="2" t="s">
        <v>952</v>
      </c>
      <c r="D12" s="2"/>
      <c r="E12" s="2"/>
      <c r="F12" s="4" t="s">
        <v>11</v>
      </c>
      <c r="G12" s="2"/>
      <c r="H12" s="2"/>
      <c r="L12" s="4"/>
      <c r="M12" s="2"/>
      <c r="N12" s="2"/>
    </row>
    <row r="13" spans="1:14" x14ac:dyDescent="0.4">
      <c r="A13" s="208">
        <v>13</v>
      </c>
      <c r="B13" s="211" t="s">
        <v>12</v>
      </c>
      <c r="C13" s="2" t="s">
        <v>952</v>
      </c>
      <c r="D13" s="2"/>
      <c r="E13" s="2"/>
      <c r="F13" s="4" t="s">
        <v>12</v>
      </c>
      <c r="G13" s="2"/>
      <c r="H13" s="2"/>
      <c r="L13" s="4"/>
      <c r="M13" s="2"/>
      <c r="N13" s="2"/>
    </row>
    <row r="14" spans="1:14" x14ac:dyDescent="0.4">
      <c r="A14" s="208">
        <v>14</v>
      </c>
      <c r="B14" s="211" t="s">
        <v>13</v>
      </c>
      <c r="C14" s="2" t="s">
        <v>952</v>
      </c>
      <c r="D14" s="2"/>
      <c r="E14" s="2"/>
      <c r="F14" s="4" t="s">
        <v>13</v>
      </c>
      <c r="G14" s="2"/>
      <c r="H14" s="2"/>
      <c r="L14" s="4"/>
      <c r="M14" s="2"/>
      <c r="N14" s="2"/>
    </row>
    <row r="15" spans="1:14" x14ac:dyDescent="0.4">
      <c r="A15" s="208">
        <v>15</v>
      </c>
      <c r="B15" s="211" t="s">
        <v>14</v>
      </c>
      <c r="C15" s="2" t="s">
        <v>952</v>
      </c>
      <c r="D15" s="2"/>
      <c r="E15" s="2"/>
      <c r="F15" s="4" t="s">
        <v>14</v>
      </c>
      <c r="G15" s="2"/>
      <c r="H15" s="2"/>
      <c r="L15" s="4"/>
      <c r="M15" s="2"/>
      <c r="N15" s="2"/>
    </row>
    <row r="16" spans="1:14" x14ac:dyDescent="0.4">
      <c r="A16" s="208">
        <v>16</v>
      </c>
      <c r="B16" s="211" t="s">
        <v>15</v>
      </c>
      <c r="C16" s="2" t="s">
        <v>952</v>
      </c>
      <c r="D16" s="2"/>
      <c r="E16" s="2"/>
      <c r="F16" s="4" t="s">
        <v>15</v>
      </c>
      <c r="G16" s="2"/>
      <c r="H16" s="2"/>
      <c r="L16" s="4"/>
      <c r="M16" s="2"/>
      <c r="N16" s="2"/>
    </row>
    <row r="17" spans="1:14" x14ac:dyDescent="0.4">
      <c r="A17" s="208">
        <v>17</v>
      </c>
      <c r="B17" s="211" t="s">
        <v>16</v>
      </c>
      <c r="C17" s="2" t="s">
        <v>952</v>
      </c>
      <c r="D17" s="2"/>
      <c r="E17" s="2"/>
      <c r="F17" s="4" t="s">
        <v>16</v>
      </c>
      <c r="G17" s="2"/>
      <c r="H17" s="2"/>
      <c r="L17" s="4"/>
      <c r="M17" s="2"/>
      <c r="N17" s="2"/>
    </row>
    <row r="18" spans="1:14" x14ac:dyDescent="0.4">
      <c r="A18" s="208">
        <v>18</v>
      </c>
      <c r="B18" s="209" t="s">
        <v>17</v>
      </c>
      <c r="C18" s="2" t="s">
        <v>955</v>
      </c>
      <c r="D18" s="2"/>
      <c r="E18" s="2"/>
      <c r="F18" s="4" t="s">
        <v>17</v>
      </c>
      <c r="G18" s="2"/>
      <c r="H18" s="2"/>
      <c r="L18" s="4"/>
      <c r="M18" s="2"/>
      <c r="N18" s="2"/>
    </row>
    <row r="19" spans="1:14" x14ac:dyDescent="0.4">
      <c r="A19" s="208">
        <v>19</v>
      </c>
      <c r="B19" s="209" t="s">
        <v>18</v>
      </c>
      <c r="C19" s="2" t="s">
        <v>955</v>
      </c>
      <c r="D19" s="2"/>
      <c r="E19" s="2"/>
      <c r="F19" s="4" t="s">
        <v>18</v>
      </c>
      <c r="G19" s="2"/>
      <c r="H19" s="2"/>
      <c r="L19" s="4"/>
      <c r="M19" s="2"/>
      <c r="N19" s="2"/>
    </row>
    <row r="20" spans="1:14" x14ac:dyDescent="0.4">
      <c r="A20" s="208">
        <v>20</v>
      </c>
      <c r="B20" s="209" t="s">
        <v>19</v>
      </c>
      <c r="C20" s="2" t="s">
        <v>955</v>
      </c>
      <c r="D20" s="2"/>
      <c r="E20" s="2"/>
      <c r="F20" s="4" t="s">
        <v>19</v>
      </c>
      <c r="G20" s="2"/>
      <c r="H20" s="2"/>
      <c r="L20" s="4"/>
      <c r="M20" s="2"/>
      <c r="N20" s="2"/>
    </row>
    <row r="21" spans="1:14" x14ac:dyDescent="0.4">
      <c r="A21" s="208">
        <v>21</v>
      </c>
      <c r="B21" s="209" t="s">
        <v>20</v>
      </c>
      <c r="C21" s="2" t="s">
        <v>955</v>
      </c>
      <c r="D21" s="2"/>
      <c r="E21" s="2"/>
      <c r="F21" s="4" t="s">
        <v>20</v>
      </c>
      <c r="G21" s="2"/>
      <c r="H21" s="2"/>
      <c r="L21" s="4"/>
      <c r="M21" s="2"/>
      <c r="N21" s="2"/>
    </row>
    <row r="22" spans="1:14" x14ac:dyDescent="0.4">
      <c r="A22" s="208">
        <v>22</v>
      </c>
      <c r="B22" s="209" t="s">
        <v>21</v>
      </c>
      <c r="C22" s="2" t="s">
        <v>955</v>
      </c>
      <c r="D22" s="2"/>
      <c r="E22" s="2"/>
      <c r="F22" s="4" t="s">
        <v>21</v>
      </c>
      <c r="G22" s="2"/>
      <c r="H22" s="2"/>
      <c r="L22" s="4"/>
      <c r="M22" s="2"/>
      <c r="N22" s="2"/>
    </row>
    <row r="23" spans="1:14" x14ac:dyDescent="0.4">
      <c r="A23" s="208">
        <v>23</v>
      </c>
      <c r="B23" s="209" t="s">
        <v>22</v>
      </c>
      <c r="C23" s="2" t="s">
        <v>955</v>
      </c>
      <c r="D23" s="2"/>
      <c r="E23" s="2"/>
      <c r="F23" s="4" t="s">
        <v>22</v>
      </c>
      <c r="G23" s="2"/>
      <c r="H23" s="2"/>
      <c r="L23" s="4"/>
      <c r="M23" s="2"/>
      <c r="N23" s="2"/>
    </row>
    <row r="24" spans="1:14" x14ac:dyDescent="0.4">
      <c r="A24" s="208">
        <v>24</v>
      </c>
      <c r="B24" s="209" t="s">
        <v>23</v>
      </c>
      <c r="C24" s="2" t="s">
        <v>956</v>
      </c>
      <c r="D24" s="2"/>
      <c r="E24" s="2"/>
      <c r="F24" s="4" t="s">
        <v>23</v>
      </c>
      <c r="G24" s="2"/>
      <c r="H24" s="2"/>
      <c r="L24" s="4"/>
      <c r="M24" s="2"/>
      <c r="N24" s="2"/>
    </row>
    <row r="25" spans="1:14" x14ac:dyDescent="0.4">
      <c r="A25" s="208">
        <v>25</v>
      </c>
      <c r="B25" s="209" t="s">
        <v>24</v>
      </c>
      <c r="C25" s="2" t="s">
        <v>955</v>
      </c>
      <c r="D25" s="2"/>
      <c r="E25" s="2"/>
      <c r="F25" s="4" t="s">
        <v>24</v>
      </c>
      <c r="G25" s="2"/>
      <c r="H25" s="2"/>
      <c r="L25" s="4"/>
      <c r="M25" s="2"/>
      <c r="N25" s="2"/>
    </row>
    <row r="26" spans="1:14" x14ac:dyDescent="0.4">
      <c r="A26" s="208">
        <v>26</v>
      </c>
      <c r="B26" s="209" t="s">
        <v>25</v>
      </c>
      <c r="C26" s="2" t="s">
        <v>956</v>
      </c>
      <c r="D26" s="2"/>
      <c r="E26" s="2"/>
      <c r="F26" s="4" t="s">
        <v>25</v>
      </c>
      <c r="G26" s="2"/>
      <c r="H26" s="2"/>
      <c r="L26" s="4"/>
      <c r="M26" s="2"/>
      <c r="N26" s="2"/>
    </row>
    <row r="27" spans="1:14" x14ac:dyDescent="0.4">
      <c r="A27" s="208">
        <v>27</v>
      </c>
      <c r="B27" s="209" t="s">
        <v>26</v>
      </c>
      <c r="C27" s="2" t="s">
        <v>957</v>
      </c>
      <c r="D27" s="2"/>
      <c r="E27" s="2"/>
      <c r="F27" s="4" t="s">
        <v>26</v>
      </c>
      <c r="G27" s="2"/>
      <c r="H27" s="2"/>
      <c r="L27" s="4"/>
      <c r="M27" s="2"/>
      <c r="N27" s="2"/>
    </row>
    <row r="28" spans="1:14" x14ac:dyDescent="0.4">
      <c r="A28" s="208">
        <v>28</v>
      </c>
      <c r="B28" s="209" t="s">
        <v>27</v>
      </c>
      <c r="C28" s="2" t="s">
        <v>955</v>
      </c>
      <c r="D28" s="2"/>
      <c r="E28" s="2"/>
      <c r="F28" s="4" t="s">
        <v>27</v>
      </c>
      <c r="G28" s="2"/>
      <c r="H28" s="2"/>
      <c r="L28" s="4"/>
      <c r="M28" s="2"/>
      <c r="N28" s="2"/>
    </row>
    <row r="29" spans="1:14" x14ac:dyDescent="0.4">
      <c r="A29" s="208">
        <v>29</v>
      </c>
      <c r="B29" s="209" t="s">
        <v>28</v>
      </c>
      <c r="C29" s="2" t="s">
        <v>955</v>
      </c>
      <c r="D29" s="2"/>
      <c r="E29" s="2"/>
      <c r="F29" s="4" t="s">
        <v>28</v>
      </c>
      <c r="G29" s="2"/>
      <c r="H29" s="2"/>
      <c r="L29" s="4"/>
      <c r="M29" s="2"/>
      <c r="N29" s="2"/>
    </row>
    <row r="30" spans="1:14" x14ac:dyDescent="0.4">
      <c r="A30" s="208">
        <v>30</v>
      </c>
      <c r="B30" s="209" t="s">
        <v>29</v>
      </c>
      <c r="C30" s="2" t="s">
        <v>955</v>
      </c>
      <c r="D30" s="2"/>
      <c r="E30" s="2"/>
      <c r="F30" s="4" t="s">
        <v>29</v>
      </c>
      <c r="G30" s="2"/>
      <c r="H30" s="2"/>
      <c r="L30" s="4"/>
      <c r="M30" s="2"/>
      <c r="N30" s="2"/>
    </row>
    <row r="31" spans="1:14" x14ac:dyDescent="0.4">
      <c r="A31" s="208">
        <v>31</v>
      </c>
      <c r="B31" s="209" t="s">
        <v>30</v>
      </c>
      <c r="C31" s="2" t="s">
        <v>956</v>
      </c>
      <c r="D31" s="2"/>
      <c r="E31" s="2"/>
      <c r="F31" s="4" t="s">
        <v>30</v>
      </c>
      <c r="G31" s="2"/>
      <c r="H31" s="2"/>
      <c r="L31" s="4"/>
      <c r="M31" s="2"/>
      <c r="N31" s="2"/>
    </row>
    <row r="32" spans="1:14" x14ac:dyDescent="0.4">
      <c r="A32" s="208">
        <v>32</v>
      </c>
      <c r="B32" s="209" t="s">
        <v>31</v>
      </c>
      <c r="C32" s="2" t="s">
        <v>956</v>
      </c>
      <c r="D32" s="2"/>
      <c r="E32" s="2"/>
      <c r="F32" s="4" t="s">
        <v>31</v>
      </c>
      <c r="G32" s="2"/>
      <c r="H32" s="2"/>
      <c r="L32" s="4"/>
      <c r="M32" s="2"/>
      <c r="N32" s="2"/>
    </row>
    <row r="33" spans="1:14" x14ac:dyDescent="0.4">
      <c r="A33" s="208">
        <v>33</v>
      </c>
      <c r="B33" s="209" t="s">
        <v>32</v>
      </c>
      <c r="C33" s="2" t="s">
        <v>956</v>
      </c>
      <c r="D33" s="2"/>
      <c r="E33" s="2"/>
      <c r="F33" s="4" t="s">
        <v>32</v>
      </c>
      <c r="G33" s="2"/>
      <c r="H33" s="2"/>
      <c r="L33" s="4"/>
      <c r="M33" s="2"/>
      <c r="N33" s="2"/>
    </row>
    <row r="34" spans="1:14" x14ac:dyDescent="0.4">
      <c r="A34" s="208">
        <v>34</v>
      </c>
      <c r="B34" s="209" t="s">
        <v>33</v>
      </c>
      <c r="C34" s="2" t="s">
        <v>956</v>
      </c>
      <c r="D34" s="2"/>
      <c r="E34" s="2"/>
      <c r="F34" s="4" t="s">
        <v>33</v>
      </c>
      <c r="G34" s="2"/>
      <c r="H34" s="2"/>
      <c r="L34" s="4"/>
      <c r="M34" s="2"/>
      <c r="N34" s="2"/>
    </row>
    <row r="35" spans="1:14" x14ac:dyDescent="0.4">
      <c r="A35" s="208">
        <v>35</v>
      </c>
      <c r="B35" s="209" t="s">
        <v>34</v>
      </c>
      <c r="C35" s="2" t="s">
        <v>957</v>
      </c>
      <c r="D35" s="2"/>
      <c r="E35" s="2"/>
      <c r="F35" s="4" t="s">
        <v>34</v>
      </c>
      <c r="G35" s="2"/>
      <c r="H35" s="2"/>
      <c r="L35" s="4"/>
      <c r="M35" s="2"/>
      <c r="N35" s="2"/>
    </row>
    <row r="36" spans="1:14" x14ac:dyDescent="0.4">
      <c r="A36" s="208">
        <v>36</v>
      </c>
      <c r="B36" s="209" t="s">
        <v>35</v>
      </c>
      <c r="C36" s="2" t="s">
        <v>957</v>
      </c>
      <c r="D36" s="2"/>
      <c r="E36" s="2"/>
      <c r="F36" s="4" t="s">
        <v>35</v>
      </c>
      <c r="G36" s="2"/>
      <c r="H36" s="2"/>
      <c r="L36" s="4"/>
      <c r="M36" s="2"/>
      <c r="N36" s="2"/>
    </row>
    <row r="37" spans="1:14" x14ac:dyDescent="0.4">
      <c r="A37" s="208">
        <v>37</v>
      </c>
      <c r="B37" s="209" t="s">
        <v>36</v>
      </c>
      <c r="C37" s="2" t="s">
        <v>958</v>
      </c>
      <c r="D37" s="2"/>
      <c r="E37" s="2"/>
      <c r="F37" s="4" t="s">
        <v>36</v>
      </c>
      <c r="G37" s="2"/>
      <c r="H37" s="2"/>
      <c r="L37" s="4"/>
      <c r="M37" s="2"/>
      <c r="N37" s="2"/>
    </row>
    <row r="38" spans="1:14" x14ac:dyDescent="0.4">
      <c r="A38" s="208">
        <v>38</v>
      </c>
      <c r="B38" s="209" t="s">
        <v>37</v>
      </c>
      <c r="C38" s="2" t="s">
        <v>958</v>
      </c>
      <c r="D38" s="2"/>
      <c r="E38" s="2"/>
      <c r="F38" s="4" t="s">
        <v>37</v>
      </c>
      <c r="G38" s="2"/>
      <c r="H38" s="2"/>
      <c r="L38" s="4"/>
      <c r="M38" s="2"/>
      <c r="N38" s="2"/>
    </row>
    <row r="39" spans="1:14" x14ac:dyDescent="0.4">
      <c r="A39" s="208">
        <v>39</v>
      </c>
      <c r="B39" s="209" t="s">
        <v>38</v>
      </c>
      <c r="C39" s="2" t="s">
        <v>957</v>
      </c>
      <c r="D39" s="2"/>
      <c r="E39" s="2"/>
      <c r="F39" s="4" t="s">
        <v>38</v>
      </c>
      <c r="G39" s="2"/>
      <c r="H39" s="2"/>
      <c r="L39" s="4"/>
      <c r="M39" s="2"/>
      <c r="N39" s="2"/>
    </row>
    <row r="40" spans="1:14" x14ac:dyDescent="0.4">
      <c r="A40" s="208">
        <v>40</v>
      </c>
      <c r="B40" s="209" t="s">
        <v>39</v>
      </c>
      <c r="C40" s="2" t="s">
        <v>957</v>
      </c>
      <c r="D40" s="2"/>
      <c r="E40" s="2"/>
      <c r="F40" s="4" t="s">
        <v>39</v>
      </c>
      <c r="G40" s="2"/>
      <c r="H40" s="2"/>
      <c r="L40" s="4"/>
      <c r="M40" s="2"/>
      <c r="N40" s="2"/>
    </row>
    <row r="41" spans="1:14" x14ac:dyDescent="0.4">
      <c r="A41" s="208">
        <v>41</v>
      </c>
      <c r="B41" s="209" t="s">
        <v>40</v>
      </c>
      <c r="C41" s="2" t="s">
        <v>957</v>
      </c>
      <c r="D41" s="2"/>
      <c r="E41" s="2"/>
      <c r="F41" s="4" t="s">
        <v>40</v>
      </c>
      <c r="G41" s="2"/>
      <c r="H41" s="2"/>
      <c r="L41" s="4"/>
      <c r="M41" s="2"/>
      <c r="N41" s="2"/>
    </row>
    <row r="42" spans="1:14" x14ac:dyDescent="0.4">
      <c r="A42" s="208">
        <v>42</v>
      </c>
      <c r="B42" s="209" t="s">
        <v>41</v>
      </c>
      <c r="C42" s="2" t="s">
        <v>957</v>
      </c>
      <c r="D42" s="2"/>
      <c r="E42" s="2"/>
      <c r="F42" s="4" t="s">
        <v>41</v>
      </c>
      <c r="G42" s="2"/>
      <c r="H42" s="2"/>
      <c r="L42" s="4"/>
      <c r="M42" s="2"/>
      <c r="N42" s="2"/>
    </row>
    <row r="43" spans="1:14" x14ac:dyDescent="0.4">
      <c r="A43" s="208">
        <v>43</v>
      </c>
      <c r="B43" s="209" t="s">
        <v>42</v>
      </c>
      <c r="C43" s="2" t="s">
        <v>957</v>
      </c>
      <c r="D43" s="2"/>
      <c r="E43" s="2"/>
      <c r="F43" s="4" t="s">
        <v>42</v>
      </c>
      <c r="G43" s="2"/>
      <c r="H43" s="2"/>
      <c r="L43" s="4"/>
      <c r="M43" s="2"/>
      <c r="N43" s="2"/>
    </row>
    <row r="44" spans="1:14" x14ac:dyDescent="0.4">
      <c r="A44" s="208">
        <v>44</v>
      </c>
      <c r="B44" s="209" t="s">
        <v>43</v>
      </c>
      <c r="C44" s="2" t="s">
        <v>957</v>
      </c>
      <c r="D44" s="2"/>
      <c r="E44" s="2"/>
      <c r="F44" s="4" t="s">
        <v>43</v>
      </c>
      <c r="G44" s="2"/>
      <c r="H44" s="2"/>
      <c r="L44" s="4"/>
      <c r="M44" s="2"/>
      <c r="N44" s="2"/>
    </row>
    <row r="45" spans="1:14" x14ac:dyDescent="0.4">
      <c r="A45" s="208">
        <v>45</v>
      </c>
      <c r="B45" s="209" t="s">
        <v>44</v>
      </c>
      <c r="C45" s="2" t="s">
        <v>957</v>
      </c>
      <c r="D45" s="2"/>
      <c r="E45" s="2"/>
      <c r="F45" s="4" t="s">
        <v>44</v>
      </c>
      <c r="G45" s="2"/>
      <c r="H45" s="2"/>
      <c r="L45" s="4"/>
      <c r="M45" s="2"/>
      <c r="N45" s="2"/>
    </row>
    <row r="46" spans="1:14" x14ac:dyDescent="0.4">
      <c r="A46" s="208">
        <v>46</v>
      </c>
      <c r="B46" s="209" t="s">
        <v>45</v>
      </c>
      <c r="C46" s="2" t="s">
        <v>957</v>
      </c>
      <c r="D46" s="2"/>
      <c r="E46" s="2"/>
      <c r="F46" s="4" t="s">
        <v>45</v>
      </c>
      <c r="G46" s="2"/>
      <c r="H46" s="2"/>
      <c r="L46" s="4"/>
      <c r="M46" s="2"/>
      <c r="N46" s="2"/>
    </row>
    <row r="47" spans="1:14" x14ac:dyDescent="0.4">
      <c r="A47" s="208">
        <v>47</v>
      </c>
      <c r="B47" s="209" t="s">
        <v>46</v>
      </c>
      <c r="C47" s="2" t="s">
        <v>957</v>
      </c>
      <c r="D47" s="2"/>
      <c r="E47" s="2"/>
      <c r="F47" s="4" t="s">
        <v>46</v>
      </c>
      <c r="G47" s="2"/>
      <c r="H47" s="2"/>
      <c r="L47" s="4"/>
      <c r="M47" s="2"/>
      <c r="N47" s="2"/>
    </row>
    <row r="48" spans="1:14" x14ac:dyDescent="0.4">
      <c r="A48" s="208">
        <v>48</v>
      </c>
      <c r="B48" s="209" t="s">
        <v>47</v>
      </c>
      <c r="C48" s="2" t="s">
        <v>957</v>
      </c>
      <c r="D48" s="2"/>
      <c r="E48" s="2"/>
      <c r="F48" s="4" t="s">
        <v>47</v>
      </c>
      <c r="G48" s="2"/>
      <c r="H48" s="2"/>
      <c r="L48" s="4"/>
      <c r="M48" s="2"/>
      <c r="N48" s="2"/>
    </row>
    <row r="49" spans="1:14" x14ac:dyDescent="0.4">
      <c r="A49" s="208">
        <v>49</v>
      </c>
      <c r="B49" s="212" t="s">
        <v>48</v>
      </c>
      <c r="C49" s="2" t="s">
        <v>953</v>
      </c>
      <c r="D49" s="2"/>
      <c r="E49" s="2"/>
      <c r="F49" s="4" t="s">
        <v>48</v>
      </c>
      <c r="G49" s="2"/>
      <c r="H49" s="2"/>
      <c r="L49" s="4"/>
      <c r="M49" s="2"/>
      <c r="N49" s="2"/>
    </row>
    <row r="50" spans="1:14" x14ac:dyDescent="0.4">
      <c r="A50" s="208">
        <v>50</v>
      </c>
      <c r="B50" s="212" t="s">
        <v>49</v>
      </c>
      <c r="C50" s="2" t="s">
        <v>953</v>
      </c>
      <c r="D50" s="2"/>
      <c r="E50" s="2"/>
      <c r="F50" s="4" t="s">
        <v>49</v>
      </c>
      <c r="G50" s="2"/>
      <c r="H50" s="2"/>
      <c r="L50" s="4"/>
      <c r="M50" s="2"/>
      <c r="N50" s="2"/>
    </row>
    <row r="51" spans="1:14" x14ac:dyDescent="0.4">
      <c r="A51" s="208">
        <v>51</v>
      </c>
      <c r="B51" s="212" t="s">
        <v>50</v>
      </c>
      <c r="C51" s="2" t="s">
        <v>953</v>
      </c>
      <c r="D51" s="2"/>
      <c r="E51" s="2"/>
      <c r="F51" s="4" t="s">
        <v>50</v>
      </c>
      <c r="G51" s="2"/>
      <c r="H51" s="2"/>
      <c r="L51" s="4"/>
      <c r="M51" s="2"/>
      <c r="N51" s="2"/>
    </row>
    <row r="52" spans="1:14" x14ac:dyDescent="0.4">
      <c r="A52" s="208">
        <v>52</v>
      </c>
      <c r="B52" s="212" t="s">
        <v>51</v>
      </c>
      <c r="C52" s="2" t="s">
        <v>953</v>
      </c>
      <c r="D52" s="2"/>
      <c r="E52" s="2"/>
      <c r="F52" s="4" t="s">
        <v>51</v>
      </c>
      <c r="G52" s="2"/>
      <c r="H52" s="2"/>
      <c r="L52" s="4"/>
      <c r="M52" s="2"/>
      <c r="N52" s="2"/>
    </row>
    <row r="53" spans="1:14" x14ac:dyDescent="0.4">
      <c r="A53" s="208">
        <v>53</v>
      </c>
      <c r="B53" s="213" t="s">
        <v>52</v>
      </c>
      <c r="C53" s="2" t="s">
        <v>953</v>
      </c>
      <c r="D53" s="2"/>
      <c r="E53" s="2"/>
      <c r="F53" s="5" t="s">
        <v>52</v>
      </c>
      <c r="G53" s="2"/>
      <c r="H53" s="2"/>
      <c r="L53" s="5"/>
      <c r="M53" s="2"/>
      <c r="N53" s="2"/>
    </row>
    <row r="54" spans="1:14" x14ac:dyDescent="0.4">
      <c r="A54" s="208">
        <v>54</v>
      </c>
      <c r="B54" s="214" t="s">
        <v>53</v>
      </c>
      <c r="C54" s="2" t="s">
        <v>953</v>
      </c>
      <c r="D54" s="2"/>
      <c r="E54" s="2"/>
      <c r="F54" s="2" t="s">
        <v>53</v>
      </c>
      <c r="G54" s="2"/>
      <c r="H54" s="2"/>
      <c r="L54" s="2"/>
      <c r="M54" s="2"/>
      <c r="N54" s="2"/>
    </row>
    <row r="55" spans="1:14" x14ac:dyDescent="0.4">
      <c r="A55" s="208">
        <v>55</v>
      </c>
      <c r="B55" s="214" t="s">
        <v>54</v>
      </c>
      <c r="C55" s="2" t="s">
        <v>953</v>
      </c>
      <c r="D55" s="2"/>
      <c r="E55" s="2"/>
      <c r="F55" s="2" t="s">
        <v>54</v>
      </c>
      <c r="G55" s="2"/>
      <c r="H55" s="2"/>
      <c r="L55" s="2"/>
      <c r="M55" s="2"/>
      <c r="N55" s="2"/>
    </row>
    <row r="56" spans="1:14" x14ac:dyDescent="0.4">
      <c r="A56" s="208">
        <v>56</v>
      </c>
      <c r="B56" s="214" t="s">
        <v>55</v>
      </c>
      <c r="C56" s="2" t="s">
        <v>953</v>
      </c>
      <c r="D56" s="2"/>
      <c r="E56" s="2"/>
      <c r="F56" s="2" t="s">
        <v>55</v>
      </c>
      <c r="G56" s="2"/>
      <c r="H56" s="2"/>
      <c r="L56" s="2"/>
      <c r="M56" s="2"/>
      <c r="N56" s="2"/>
    </row>
    <row r="57" spans="1:14" x14ac:dyDescent="0.4">
      <c r="A57" s="208">
        <v>57</v>
      </c>
      <c r="B57" s="215" t="s">
        <v>56</v>
      </c>
      <c r="C57" s="2" t="s">
        <v>954</v>
      </c>
      <c r="D57" s="2"/>
      <c r="E57" s="2"/>
      <c r="F57" s="2" t="s">
        <v>56</v>
      </c>
      <c r="G57" s="2"/>
      <c r="H57" s="2"/>
      <c r="L57" s="2"/>
      <c r="M57" s="2"/>
      <c r="N57" s="2"/>
    </row>
    <row r="58" spans="1:14" x14ac:dyDescent="0.4">
      <c r="A58" s="208">
        <v>58</v>
      </c>
      <c r="B58" s="216" t="s">
        <v>57</v>
      </c>
      <c r="C58" s="2" t="s">
        <v>954</v>
      </c>
      <c r="F58" s="3" t="s">
        <v>57</v>
      </c>
    </row>
    <row r="59" spans="1:14" x14ac:dyDescent="0.4">
      <c r="A59" s="208">
        <v>59</v>
      </c>
      <c r="B59" s="216" t="s">
        <v>58</v>
      </c>
      <c r="C59" s="2" t="s">
        <v>954</v>
      </c>
      <c r="F59" s="3" t="s">
        <v>58</v>
      </c>
    </row>
    <row r="60" spans="1:14" x14ac:dyDescent="0.4">
      <c r="A60" s="208">
        <v>60</v>
      </c>
      <c r="B60" s="216" t="s">
        <v>59</v>
      </c>
      <c r="C60" s="2" t="s">
        <v>954</v>
      </c>
      <c r="F60" s="3" t="s">
        <v>59</v>
      </c>
    </row>
    <row r="61" spans="1:14" x14ac:dyDescent="0.4">
      <c r="A61" s="208">
        <v>61</v>
      </c>
      <c r="B61" s="216" t="s">
        <v>60</v>
      </c>
      <c r="C61" s="2" t="s">
        <v>954</v>
      </c>
      <c r="F61" s="3" t="s">
        <v>60</v>
      </c>
    </row>
    <row r="62" spans="1:14" x14ac:dyDescent="0.4">
      <c r="A62" s="208">
        <v>62</v>
      </c>
      <c r="B62" s="216" t="s">
        <v>61</v>
      </c>
      <c r="C62" s="2" t="s">
        <v>954</v>
      </c>
      <c r="F62" s="3" t="s">
        <v>61</v>
      </c>
    </row>
    <row r="63" spans="1:14" x14ac:dyDescent="0.4">
      <c r="A63" s="208">
        <v>63</v>
      </c>
      <c r="B63" s="216" t="s">
        <v>62</v>
      </c>
      <c r="C63" s="2" t="s">
        <v>954</v>
      </c>
      <c r="F63" s="3" t="s">
        <v>62</v>
      </c>
    </row>
    <row r="64" spans="1:14" x14ac:dyDescent="0.4">
      <c r="A64" s="208">
        <v>64</v>
      </c>
      <c r="B64" s="216" t="s">
        <v>63</v>
      </c>
      <c r="C64" s="2" t="s">
        <v>954</v>
      </c>
      <c r="F64" s="3" t="s">
        <v>63</v>
      </c>
    </row>
    <row r="65" spans="1:6" x14ac:dyDescent="0.4">
      <c r="A65" s="208">
        <v>65</v>
      </c>
      <c r="B65" s="216" t="s">
        <v>64</v>
      </c>
      <c r="C65" s="2" t="s">
        <v>954</v>
      </c>
      <c r="F65" s="3" t="s">
        <v>64</v>
      </c>
    </row>
    <row r="66" spans="1:6" x14ac:dyDescent="0.4">
      <c r="A66" s="208">
        <v>66</v>
      </c>
      <c r="B66" s="216" t="s">
        <v>65</v>
      </c>
      <c r="C66" s="2" t="s">
        <v>954</v>
      </c>
      <c r="F66" s="3" t="s">
        <v>65</v>
      </c>
    </row>
    <row r="67" spans="1:6" x14ac:dyDescent="0.4">
      <c r="A67" s="208">
        <v>67</v>
      </c>
      <c r="B67" s="216" t="s">
        <v>66</v>
      </c>
      <c r="C67" s="2" t="s">
        <v>954</v>
      </c>
      <c r="F67" s="3" t="s">
        <v>66</v>
      </c>
    </row>
    <row r="68" spans="1:6" x14ac:dyDescent="0.4">
      <c r="A68" s="208">
        <v>68</v>
      </c>
      <c r="B68" s="210" t="s">
        <v>67</v>
      </c>
      <c r="F68" s="3" t="s">
        <v>67</v>
      </c>
    </row>
    <row r="69" spans="1:6" x14ac:dyDescent="0.4">
      <c r="A69" s="208">
        <v>72</v>
      </c>
      <c r="B69" s="210" t="s">
        <v>71</v>
      </c>
      <c r="F69" s="3" t="s">
        <v>68</v>
      </c>
    </row>
    <row r="70" spans="1:6" x14ac:dyDescent="0.4">
      <c r="F70" s="3" t="s">
        <v>69</v>
      </c>
    </row>
    <row r="71" spans="1:6" x14ac:dyDescent="0.4">
      <c r="F71" s="3" t="s">
        <v>70</v>
      </c>
    </row>
    <row r="72" spans="1:6" x14ac:dyDescent="0.4">
      <c r="F72" s="3" t="s">
        <v>72</v>
      </c>
    </row>
    <row r="73" spans="1:6" x14ac:dyDescent="0.4">
      <c r="F73" s="3" t="s">
        <v>73</v>
      </c>
    </row>
  </sheetData>
  <phoneticPr fontId="2"/>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T470"/>
  <sheetViews>
    <sheetView zoomScale="59" zoomScaleNormal="59" zoomScaleSheetLayoutView="77" workbookViewId="0">
      <pane xSplit="9" ySplit="3" topLeftCell="J4" activePane="bottomRight" state="frozen"/>
      <selection pane="topRight" activeCell="H1" sqref="H1"/>
      <selection pane="bottomLeft" activeCell="A4" sqref="A4"/>
      <selection pane="bottomRight" activeCell="I13" sqref="I13"/>
    </sheetView>
  </sheetViews>
  <sheetFormatPr defaultRowHeight="18.75" x14ac:dyDescent="0.4"/>
  <cols>
    <col min="2" max="2" width="3.625" bestFit="1" customWidth="1"/>
    <col min="3" max="3" width="4.75" customWidth="1"/>
    <col min="4" max="4" width="9" customWidth="1"/>
    <col min="5" max="5" width="17.5" customWidth="1"/>
    <col min="6" max="6" width="11.25" customWidth="1"/>
    <col min="7" max="7" width="14" customWidth="1"/>
    <col min="8" max="8" width="10.25" customWidth="1"/>
    <col min="9" max="9" width="56" customWidth="1"/>
    <col min="10" max="10" width="8.125" bestFit="1" customWidth="1"/>
    <col min="11" max="11" width="5.375" customWidth="1"/>
    <col min="12" max="13" width="9" customWidth="1"/>
    <col min="14" max="24" width="16.25" customWidth="1"/>
    <col min="25" max="25" width="9.625" customWidth="1"/>
    <col min="26" max="26" width="3.625" customWidth="1"/>
    <col min="27" max="98" width="30.75" customWidth="1"/>
  </cols>
  <sheetData>
    <row r="1" spans="1:98" ht="25.5" customHeight="1" thickBot="1" x14ac:dyDescent="0.45">
      <c r="F1" s="21" t="s">
        <v>167</v>
      </c>
      <c r="G1" s="21"/>
      <c r="H1" s="22"/>
      <c r="I1" s="22"/>
      <c r="M1" s="57"/>
    </row>
    <row r="2" spans="1:98" ht="48" customHeight="1" x14ac:dyDescent="0.4">
      <c r="D2" s="23" t="s">
        <v>168</v>
      </c>
      <c r="E2" s="24" t="s">
        <v>169</v>
      </c>
      <c r="F2" s="25" t="s">
        <v>127</v>
      </c>
      <c r="G2" s="26" t="s">
        <v>170</v>
      </c>
      <c r="H2" s="26" t="s">
        <v>171</v>
      </c>
      <c r="I2" s="26" t="s">
        <v>172</v>
      </c>
      <c r="J2" s="228" t="s">
        <v>1057</v>
      </c>
      <c r="L2" s="39" t="s">
        <v>127</v>
      </c>
      <c r="M2" s="58"/>
      <c r="N2" s="44" t="s">
        <v>735</v>
      </c>
      <c r="O2" s="45" t="s">
        <v>736</v>
      </c>
      <c r="P2" s="45" t="s">
        <v>737</v>
      </c>
      <c r="Q2" s="45" t="s">
        <v>738</v>
      </c>
      <c r="R2" s="45" t="s">
        <v>739</v>
      </c>
      <c r="S2" s="45" t="s">
        <v>740</v>
      </c>
      <c r="T2" s="45" t="s">
        <v>741</v>
      </c>
      <c r="U2" s="45" t="s">
        <v>742</v>
      </c>
      <c r="V2" s="45" t="s">
        <v>743</v>
      </c>
      <c r="W2" s="45" t="s">
        <v>744</v>
      </c>
      <c r="X2" s="46" t="s">
        <v>745</v>
      </c>
      <c r="Y2" s="68"/>
      <c r="AA2" s="222" t="s">
        <v>960</v>
      </c>
      <c r="AB2" s="223" t="s">
        <v>961</v>
      </c>
      <c r="AC2" s="223" t="s">
        <v>962</v>
      </c>
      <c r="AD2" s="223" t="s">
        <v>963</v>
      </c>
      <c r="AE2" s="224" t="s">
        <v>1029</v>
      </c>
      <c r="AF2" s="224" t="s">
        <v>1030</v>
      </c>
      <c r="AG2" s="224" t="s">
        <v>965</v>
      </c>
      <c r="AH2" s="224" t="s">
        <v>966</v>
      </c>
      <c r="AI2" s="224" t="s">
        <v>967</v>
      </c>
      <c r="AJ2" s="224" t="s">
        <v>968</v>
      </c>
      <c r="AK2" s="224" t="s">
        <v>970</v>
      </c>
      <c r="AL2" s="224" t="s">
        <v>971</v>
      </c>
      <c r="AM2" s="224" t="s">
        <v>972</v>
      </c>
      <c r="AN2" s="224" t="s">
        <v>973</v>
      </c>
      <c r="AO2" s="224" t="s">
        <v>974</v>
      </c>
      <c r="AP2" s="224" t="s">
        <v>975</v>
      </c>
      <c r="AQ2" s="224" t="s">
        <v>976</v>
      </c>
      <c r="AR2" s="224" t="s">
        <v>978</v>
      </c>
      <c r="AS2" s="224" t="s">
        <v>979</v>
      </c>
      <c r="AT2" s="224" t="s">
        <v>980</v>
      </c>
      <c r="AU2" s="224" t="s">
        <v>982</v>
      </c>
      <c r="AV2" s="224" t="s">
        <v>983</v>
      </c>
      <c r="AW2" s="224" t="s">
        <v>984</v>
      </c>
      <c r="AX2" s="224" t="s">
        <v>985</v>
      </c>
      <c r="AY2" s="224" t="s">
        <v>986</v>
      </c>
      <c r="AZ2" s="224" t="s">
        <v>987</v>
      </c>
      <c r="BA2" s="224" t="s">
        <v>1031</v>
      </c>
      <c r="BB2" s="224" t="s">
        <v>1032</v>
      </c>
      <c r="BC2" s="224" t="s">
        <v>1033</v>
      </c>
      <c r="BD2" s="223" t="s">
        <v>1034</v>
      </c>
      <c r="BE2" s="223" t="s">
        <v>1035</v>
      </c>
      <c r="BF2" s="223" t="s">
        <v>1036</v>
      </c>
      <c r="BG2" s="223" t="s">
        <v>1037</v>
      </c>
      <c r="BH2" s="223" t="s">
        <v>1038</v>
      </c>
      <c r="BI2" s="223" t="s">
        <v>1039</v>
      </c>
      <c r="BJ2" s="223" t="s">
        <v>1040</v>
      </c>
      <c r="BK2" s="224" t="s">
        <v>1041</v>
      </c>
      <c r="BL2" s="224" t="s">
        <v>1042</v>
      </c>
      <c r="BM2" s="224" t="s">
        <v>1043</v>
      </c>
      <c r="BN2" s="224" t="s">
        <v>1044</v>
      </c>
      <c r="BO2" s="224" t="s">
        <v>1045</v>
      </c>
      <c r="BP2" s="224" t="s">
        <v>1046</v>
      </c>
      <c r="BQ2" s="224" t="s">
        <v>1047</v>
      </c>
      <c r="BR2" s="224" t="s">
        <v>1048</v>
      </c>
      <c r="BS2" s="224" t="s">
        <v>1049</v>
      </c>
      <c r="BT2" s="224" t="s">
        <v>1050</v>
      </c>
      <c r="BU2" s="224" t="s">
        <v>1051</v>
      </c>
      <c r="BV2" s="224" t="s">
        <v>1052</v>
      </c>
      <c r="BW2" s="223" t="s">
        <v>1002</v>
      </c>
      <c r="BX2" s="223" t="s">
        <v>1003</v>
      </c>
      <c r="BY2" s="223" t="s">
        <v>1004</v>
      </c>
      <c r="BZ2" s="223" t="s">
        <v>1005</v>
      </c>
      <c r="CA2" s="223" t="s">
        <v>1006</v>
      </c>
      <c r="CB2" s="223" t="s">
        <v>1007</v>
      </c>
      <c r="CC2" s="223" t="s">
        <v>1008</v>
      </c>
      <c r="CD2" s="223" t="s">
        <v>1009</v>
      </c>
      <c r="CE2" s="223" t="s">
        <v>1010</v>
      </c>
      <c r="CF2" s="223" t="s">
        <v>1011</v>
      </c>
      <c r="CG2" s="223" t="s">
        <v>1012</v>
      </c>
      <c r="CH2" s="223" t="s">
        <v>1014</v>
      </c>
      <c r="CI2" s="223" t="s">
        <v>1015</v>
      </c>
      <c r="CJ2" s="223" t="s">
        <v>1016</v>
      </c>
      <c r="CK2" s="223" t="s">
        <v>1017</v>
      </c>
      <c r="CL2" s="223" t="s">
        <v>1018</v>
      </c>
      <c r="CM2" s="223" t="s">
        <v>1019</v>
      </c>
      <c r="CN2" s="223" t="s">
        <v>1020</v>
      </c>
      <c r="CO2" s="223" t="s">
        <v>1023</v>
      </c>
      <c r="CP2" s="223" t="s">
        <v>1024</v>
      </c>
      <c r="CQ2" s="223" t="s">
        <v>1025</v>
      </c>
      <c r="CR2" s="223" t="s">
        <v>1026</v>
      </c>
      <c r="CS2" s="223" t="s">
        <v>1027</v>
      </c>
      <c r="CT2" s="225" t="s">
        <v>1028</v>
      </c>
    </row>
    <row r="3" spans="1:98" ht="11.25" customHeight="1" x14ac:dyDescent="0.4">
      <c r="D3" s="23"/>
      <c r="E3" s="24"/>
      <c r="F3" s="47"/>
      <c r="G3" s="36"/>
      <c r="H3" s="36"/>
      <c r="I3" s="36"/>
      <c r="J3" s="48"/>
      <c r="L3" s="40"/>
      <c r="M3" s="58"/>
      <c r="N3" s="47"/>
      <c r="O3" s="36"/>
      <c r="P3" s="36"/>
      <c r="Q3" s="36"/>
      <c r="R3" s="36"/>
      <c r="S3" s="36"/>
      <c r="T3" s="36"/>
      <c r="U3" s="36"/>
      <c r="V3" s="36"/>
      <c r="W3" s="36"/>
      <c r="X3" s="48"/>
      <c r="Y3" s="69"/>
      <c r="Z3" s="32"/>
      <c r="AA3" s="62"/>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61"/>
      <c r="BK3" s="61"/>
      <c r="BL3" s="61"/>
      <c r="BM3" s="61"/>
      <c r="BN3" s="61"/>
      <c r="BO3" s="61"/>
      <c r="BP3" s="61"/>
      <c r="BQ3" s="61"/>
      <c r="BR3" s="61"/>
      <c r="BS3" s="61"/>
      <c r="BT3" s="61"/>
      <c r="BU3" s="61"/>
      <c r="BV3" s="61"/>
      <c r="BW3" s="61"/>
      <c r="BX3" s="61"/>
      <c r="BY3" s="61"/>
      <c r="BZ3" s="61"/>
      <c r="CA3" s="61"/>
      <c r="CB3" s="61"/>
      <c r="CC3" s="61"/>
      <c r="CD3" s="61"/>
      <c r="CE3" s="61"/>
      <c r="CF3" s="61"/>
      <c r="CG3" s="61"/>
      <c r="CH3" s="61"/>
      <c r="CI3" s="61"/>
      <c r="CJ3" s="61"/>
      <c r="CK3" s="61"/>
      <c r="CL3" s="61"/>
      <c r="CM3" s="61"/>
      <c r="CN3" s="61"/>
      <c r="CO3" s="61"/>
      <c r="CP3" s="61"/>
      <c r="CQ3" s="61"/>
      <c r="CR3" s="61"/>
      <c r="CS3" s="61"/>
      <c r="CT3" s="63"/>
    </row>
    <row r="4" spans="1:98" s="32" customFormat="1" x14ac:dyDescent="0.4">
      <c r="A4" s="32" t="str">
        <f>+H4&amp;"-"&amp;B4</f>
        <v>02 池田市-1</v>
      </c>
      <c r="B4" s="32">
        <f>+COUNTIF($H$4:H4,H4)</f>
        <v>1</v>
      </c>
      <c r="C4" s="27">
        <v>1</v>
      </c>
      <c r="D4" s="28" t="s">
        <v>173</v>
      </c>
      <c r="E4" s="226">
        <v>12701009</v>
      </c>
      <c r="F4" s="29" t="s">
        <v>174</v>
      </c>
      <c r="G4" s="30" t="s">
        <v>175</v>
      </c>
      <c r="H4" s="30" t="s">
        <v>176</v>
      </c>
      <c r="I4" s="31" t="s">
        <v>177</v>
      </c>
      <c r="J4" s="50" t="s">
        <v>1058</v>
      </c>
      <c r="L4" s="41" t="s">
        <v>174</v>
      </c>
      <c r="M4" s="59"/>
      <c r="N4" s="49" t="s">
        <v>191</v>
      </c>
      <c r="O4" s="38" t="s">
        <v>248</v>
      </c>
      <c r="P4" s="38" t="s">
        <v>266</v>
      </c>
      <c r="Q4" s="38" t="s">
        <v>359</v>
      </c>
      <c r="R4" s="38" t="s">
        <v>390</v>
      </c>
      <c r="S4" s="38" t="s">
        <v>416</v>
      </c>
      <c r="T4" s="38" t="s">
        <v>487</v>
      </c>
      <c r="U4" s="38" t="s">
        <v>536</v>
      </c>
      <c r="V4" s="38" t="s">
        <v>579</v>
      </c>
      <c r="W4" s="38" t="s">
        <v>612</v>
      </c>
      <c r="X4" s="50" t="s">
        <v>683</v>
      </c>
      <c r="Y4" s="66"/>
      <c r="Z4" s="27">
        <v>1</v>
      </c>
      <c r="AA4" s="49" t="s">
        <v>192</v>
      </c>
      <c r="AB4" s="38" t="s">
        <v>177</v>
      </c>
      <c r="AC4" s="38" t="s">
        <v>211</v>
      </c>
      <c r="AD4" s="38" t="s">
        <v>181</v>
      </c>
      <c r="AE4" s="38"/>
      <c r="AF4" s="38"/>
      <c r="AG4" s="38" t="s">
        <v>249</v>
      </c>
      <c r="AH4" s="38" t="s">
        <v>228</v>
      </c>
      <c r="AI4" s="38" t="s">
        <v>241</v>
      </c>
      <c r="AJ4" s="38" t="s">
        <v>246</v>
      </c>
      <c r="AK4" s="38" t="s">
        <v>267</v>
      </c>
      <c r="AL4" s="38" t="s">
        <v>295</v>
      </c>
      <c r="AM4" s="38" t="s">
        <v>319</v>
      </c>
      <c r="AN4" s="38" t="s">
        <v>281</v>
      </c>
      <c r="AO4" s="38" t="s">
        <v>274</v>
      </c>
      <c r="AP4" s="38" t="s">
        <v>287</v>
      </c>
      <c r="AQ4" s="38" t="s">
        <v>291</v>
      </c>
      <c r="AR4" s="38" t="s">
        <v>360</v>
      </c>
      <c r="AS4" s="38" t="s">
        <v>335</v>
      </c>
      <c r="AT4" s="38" t="s">
        <v>339</v>
      </c>
      <c r="AU4" s="38" t="s">
        <v>391</v>
      </c>
      <c r="AV4" s="38" t="s">
        <v>399</v>
      </c>
      <c r="AW4" s="38" t="s">
        <v>372</v>
      </c>
      <c r="AX4" s="38" t="s">
        <v>378</v>
      </c>
      <c r="AY4" s="38" t="s">
        <v>385</v>
      </c>
      <c r="AZ4" s="38" t="s">
        <v>408</v>
      </c>
      <c r="BA4" s="38"/>
      <c r="BB4" s="38"/>
      <c r="BC4" s="38"/>
      <c r="BD4" s="38" t="s">
        <v>417</v>
      </c>
      <c r="BE4" s="38" t="s">
        <v>427</v>
      </c>
      <c r="BF4" s="38" t="s">
        <v>434</v>
      </c>
      <c r="BG4" s="38" t="s">
        <v>437</v>
      </c>
      <c r="BH4" s="38" t="s">
        <v>444</v>
      </c>
      <c r="BI4" s="38" t="s">
        <v>449</v>
      </c>
      <c r="BJ4" s="38" t="s">
        <v>460</v>
      </c>
      <c r="BK4" s="38" t="s">
        <v>488</v>
      </c>
      <c r="BL4" s="38" t="s">
        <v>464</v>
      </c>
      <c r="BM4" s="38" t="s">
        <v>504</v>
      </c>
      <c r="BN4" s="38" t="s">
        <v>510</v>
      </c>
      <c r="BO4" s="38" t="s">
        <v>469</v>
      </c>
      <c r="BP4" s="38" t="s">
        <v>480</v>
      </c>
      <c r="BQ4" s="38" t="s">
        <v>520</v>
      </c>
      <c r="BR4" s="38" t="s">
        <v>527</v>
      </c>
      <c r="BS4" s="38" t="s">
        <v>485</v>
      </c>
      <c r="BT4" s="38" t="s">
        <v>531</v>
      </c>
      <c r="BU4" s="38"/>
      <c r="BV4" s="38" t="s">
        <v>533</v>
      </c>
      <c r="BW4" s="38" t="s">
        <v>537</v>
      </c>
      <c r="BX4" s="38" t="s">
        <v>547</v>
      </c>
      <c r="BY4" s="38" t="s">
        <v>553</v>
      </c>
      <c r="BZ4" s="38" t="s">
        <v>561</v>
      </c>
      <c r="CA4" s="38" t="s">
        <v>570</v>
      </c>
      <c r="CB4" s="38" t="s">
        <v>746</v>
      </c>
      <c r="CC4" s="38" t="s">
        <v>587</v>
      </c>
      <c r="CD4" s="38" t="s">
        <v>591</v>
      </c>
      <c r="CE4" s="38" t="s">
        <v>599</v>
      </c>
      <c r="CF4" s="38" t="s">
        <v>603</v>
      </c>
      <c r="CG4" s="38" t="s">
        <v>606</v>
      </c>
      <c r="CH4" s="38" t="s">
        <v>613</v>
      </c>
      <c r="CI4" s="38" t="s">
        <v>623</v>
      </c>
      <c r="CJ4" s="38" t="s">
        <v>628</v>
      </c>
      <c r="CK4" s="38" t="s">
        <v>638</v>
      </c>
      <c r="CL4" s="38" t="s">
        <v>656</v>
      </c>
      <c r="CM4" s="38" t="s">
        <v>666</v>
      </c>
      <c r="CN4" s="38" t="s">
        <v>674</v>
      </c>
      <c r="CO4" s="38" t="s">
        <v>684</v>
      </c>
      <c r="CP4" s="38" t="s">
        <v>692</v>
      </c>
      <c r="CQ4" s="38" t="s">
        <v>700</v>
      </c>
      <c r="CR4" s="38" t="s">
        <v>708</v>
      </c>
      <c r="CS4" s="38" t="s">
        <v>720</v>
      </c>
      <c r="CT4" s="50" t="s">
        <v>725</v>
      </c>
    </row>
    <row r="5" spans="1:98" s="32" customFormat="1" x14ac:dyDescent="0.4">
      <c r="A5" s="32" t="str">
        <f t="shared" ref="A5:A68" si="0">+H5&amp;"-"&amp;B5</f>
        <v>02 池田市-2</v>
      </c>
      <c r="B5" s="32">
        <f>+COUNTIF($H$4:H5,H5)</f>
        <v>2</v>
      </c>
      <c r="C5" s="27">
        <v>2</v>
      </c>
      <c r="D5" s="28" t="s">
        <v>173</v>
      </c>
      <c r="E5" s="226">
        <v>12701030</v>
      </c>
      <c r="F5" s="29" t="s">
        <v>174</v>
      </c>
      <c r="G5" s="30" t="s">
        <v>175</v>
      </c>
      <c r="H5" s="30" t="s">
        <v>176</v>
      </c>
      <c r="I5" s="31" t="s">
        <v>178</v>
      </c>
      <c r="J5" s="50" t="s">
        <v>841</v>
      </c>
      <c r="L5" s="42" t="s">
        <v>225</v>
      </c>
      <c r="M5" s="60"/>
      <c r="N5" s="49" t="s">
        <v>176</v>
      </c>
      <c r="O5" s="38" t="s">
        <v>227</v>
      </c>
      <c r="P5" s="38" t="s">
        <v>294</v>
      </c>
      <c r="Q5" s="38" t="s">
        <v>334</v>
      </c>
      <c r="R5" s="38" t="s">
        <v>398</v>
      </c>
      <c r="S5" s="38" t="s">
        <v>426</v>
      </c>
      <c r="T5" s="38" t="s">
        <v>463</v>
      </c>
      <c r="U5" s="38" t="s">
        <v>546</v>
      </c>
      <c r="V5" s="38" t="s">
        <v>586</v>
      </c>
      <c r="W5" s="38" t="s">
        <v>622</v>
      </c>
      <c r="X5" s="50" t="s">
        <v>691</v>
      </c>
      <c r="Y5" s="66"/>
      <c r="Z5" s="27">
        <v>2</v>
      </c>
      <c r="AA5" s="49" t="s">
        <v>193</v>
      </c>
      <c r="AB5" s="38" t="s">
        <v>178</v>
      </c>
      <c r="AC5" s="38" t="s">
        <v>212</v>
      </c>
      <c r="AD5" s="38" t="s">
        <v>182</v>
      </c>
      <c r="AE5" s="38"/>
      <c r="AF5" s="38"/>
      <c r="AG5" s="38" t="s">
        <v>250</v>
      </c>
      <c r="AH5" s="38" t="s">
        <v>229</v>
      </c>
      <c r="AI5" s="38" t="s">
        <v>242</v>
      </c>
      <c r="AJ5" s="38"/>
      <c r="AK5" s="38" t="s">
        <v>268</v>
      </c>
      <c r="AL5" s="38" t="s">
        <v>296</v>
      </c>
      <c r="AM5" s="38" t="s">
        <v>320</v>
      </c>
      <c r="AN5" s="38" t="s">
        <v>282</v>
      </c>
      <c r="AO5" s="38" t="s">
        <v>275</v>
      </c>
      <c r="AP5" s="38" t="s">
        <v>288</v>
      </c>
      <c r="AQ5" s="38" t="s">
        <v>292</v>
      </c>
      <c r="AR5" s="38" t="s">
        <v>361</v>
      </c>
      <c r="AS5" s="38" t="s">
        <v>336</v>
      </c>
      <c r="AT5" s="38" t="s">
        <v>340</v>
      </c>
      <c r="AU5" s="38" t="s">
        <v>392</v>
      </c>
      <c r="AV5" s="38" t="s">
        <v>400</v>
      </c>
      <c r="AW5" s="38" t="s">
        <v>373</v>
      </c>
      <c r="AX5" s="38" t="s">
        <v>379</v>
      </c>
      <c r="AY5" s="38" t="s">
        <v>386</v>
      </c>
      <c r="AZ5" s="38" t="s">
        <v>409</v>
      </c>
      <c r="BA5" s="38"/>
      <c r="BB5" s="38"/>
      <c r="BC5" s="38"/>
      <c r="BD5" s="38" t="s">
        <v>418</v>
      </c>
      <c r="BE5" s="38" t="s">
        <v>428</v>
      </c>
      <c r="BF5" s="38" t="s">
        <v>435</v>
      </c>
      <c r="BG5" s="38" t="s">
        <v>438</v>
      </c>
      <c r="BH5" s="38" t="s">
        <v>445</v>
      </c>
      <c r="BI5" s="38" t="s">
        <v>450</v>
      </c>
      <c r="BJ5" s="38"/>
      <c r="BK5" s="38" t="s">
        <v>489</v>
      </c>
      <c r="BL5" s="38" t="s">
        <v>465</v>
      </c>
      <c r="BM5" s="38" t="s">
        <v>505</v>
      </c>
      <c r="BN5" s="38" t="s">
        <v>511</v>
      </c>
      <c r="BO5" s="38" t="s">
        <v>470</v>
      </c>
      <c r="BP5" s="38" t="s">
        <v>481</v>
      </c>
      <c r="BQ5" s="38" t="s">
        <v>521</v>
      </c>
      <c r="BR5" s="38" t="s">
        <v>528</v>
      </c>
      <c r="BS5" s="38"/>
      <c r="BT5" s="38"/>
      <c r="BU5" s="38"/>
      <c r="BV5" s="38"/>
      <c r="BW5" s="38" t="s">
        <v>538</v>
      </c>
      <c r="BX5" s="38" t="s">
        <v>548</v>
      </c>
      <c r="BY5" s="38" t="s">
        <v>554</v>
      </c>
      <c r="BZ5" s="38" t="s">
        <v>562</v>
      </c>
      <c r="CA5" s="38" t="s">
        <v>571</v>
      </c>
      <c r="CB5" s="38" t="s">
        <v>581</v>
      </c>
      <c r="CC5" s="38" t="s">
        <v>588</v>
      </c>
      <c r="CD5" s="38" t="s">
        <v>592</v>
      </c>
      <c r="CE5" s="38" t="s">
        <v>600</v>
      </c>
      <c r="CF5" s="38" t="s">
        <v>604</v>
      </c>
      <c r="CG5" s="38" t="s">
        <v>607</v>
      </c>
      <c r="CH5" s="38" t="s">
        <v>614</v>
      </c>
      <c r="CI5" s="38" t="s">
        <v>624</v>
      </c>
      <c r="CJ5" s="38" t="s">
        <v>629</v>
      </c>
      <c r="CK5" s="38" t="s">
        <v>639</v>
      </c>
      <c r="CL5" s="38" t="s">
        <v>747</v>
      </c>
      <c r="CM5" s="38" t="s">
        <v>667</v>
      </c>
      <c r="CN5" s="38" t="s">
        <v>675</v>
      </c>
      <c r="CO5" s="38" t="s">
        <v>748</v>
      </c>
      <c r="CP5" s="38" t="s">
        <v>693</v>
      </c>
      <c r="CQ5" s="38" t="s">
        <v>701</v>
      </c>
      <c r="CR5" s="38" t="s">
        <v>709</v>
      </c>
      <c r="CS5" s="38" t="s">
        <v>721</v>
      </c>
      <c r="CT5" s="50" t="s">
        <v>726</v>
      </c>
    </row>
    <row r="6" spans="1:98" s="32" customFormat="1" x14ac:dyDescent="0.4">
      <c r="A6" s="32" t="str">
        <f t="shared" si="0"/>
        <v>02 池田市-3</v>
      </c>
      <c r="B6" s="32">
        <f>+COUNTIF($H$4:H6,H6)</f>
        <v>3</v>
      </c>
      <c r="C6" s="27">
        <v>3</v>
      </c>
      <c r="D6" s="28" t="s">
        <v>173</v>
      </c>
      <c r="E6" s="226">
        <v>12701033</v>
      </c>
      <c r="F6" s="29" t="s">
        <v>174</v>
      </c>
      <c r="G6" s="30" t="s">
        <v>175</v>
      </c>
      <c r="H6" s="30" t="s">
        <v>176</v>
      </c>
      <c r="I6" s="31" t="s">
        <v>179</v>
      </c>
      <c r="J6" s="50" t="s">
        <v>841</v>
      </c>
      <c r="L6" s="42" t="s">
        <v>264</v>
      </c>
      <c r="M6" s="60"/>
      <c r="N6" s="49" t="s">
        <v>210</v>
      </c>
      <c r="O6" s="38" t="s">
        <v>240</v>
      </c>
      <c r="P6" s="38" t="s">
        <v>318</v>
      </c>
      <c r="Q6" s="38" t="s">
        <v>338</v>
      </c>
      <c r="R6" s="38" t="s">
        <v>371</v>
      </c>
      <c r="S6" s="38" t="s">
        <v>433</v>
      </c>
      <c r="T6" s="38" t="s">
        <v>503</v>
      </c>
      <c r="U6" s="38" t="s">
        <v>552</v>
      </c>
      <c r="V6" s="38" t="s">
        <v>590</v>
      </c>
      <c r="W6" s="38" t="s">
        <v>627</v>
      </c>
      <c r="X6" s="50" t="s">
        <v>699</v>
      </c>
      <c r="Y6" s="66"/>
      <c r="Z6" s="27">
        <v>3</v>
      </c>
      <c r="AA6" s="49" t="s">
        <v>194</v>
      </c>
      <c r="AB6" s="38" t="s">
        <v>179</v>
      </c>
      <c r="AC6" s="38" t="s">
        <v>213</v>
      </c>
      <c r="AD6" s="38" t="s">
        <v>183</v>
      </c>
      <c r="AE6" s="38"/>
      <c r="AF6" s="38"/>
      <c r="AG6" s="38" t="s">
        <v>251</v>
      </c>
      <c r="AH6" s="38" t="s">
        <v>230</v>
      </c>
      <c r="AI6" s="38" t="s">
        <v>243</v>
      </c>
      <c r="AJ6" s="38"/>
      <c r="AK6" s="38" t="s">
        <v>269</v>
      </c>
      <c r="AL6" s="38" t="s">
        <v>297</v>
      </c>
      <c r="AM6" s="38" t="s">
        <v>321</v>
      </c>
      <c r="AN6" s="38" t="s">
        <v>283</v>
      </c>
      <c r="AO6" s="38" t="s">
        <v>276</v>
      </c>
      <c r="AP6" s="38" t="s">
        <v>289</v>
      </c>
      <c r="AQ6" s="38"/>
      <c r="AR6" s="38" t="s">
        <v>362</v>
      </c>
      <c r="AS6" s="38"/>
      <c r="AT6" s="38" t="s">
        <v>341</v>
      </c>
      <c r="AU6" s="38" t="s">
        <v>393</v>
      </c>
      <c r="AV6" s="38" t="s">
        <v>401</v>
      </c>
      <c r="AW6" s="38" t="s">
        <v>374</v>
      </c>
      <c r="AX6" s="38" t="s">
        <v>380</v>
      </c>
      <c r="AY6" s="38" t="s">
        <v>387</v>
      </c>
      <c r="AZ6" s="38" t="s">
        <v>410</v>
      </c>
      <c r="BA6" s="38"/>
      <c r="BB6" s="38"/>
      <c r="BC6" s="38"/>
      <c r="BD6" s="38" t="s">
        <v>419</v>
      </c>
      <c r="BE6" s="38" t="s">
        <v>429</v>
      </c>
      <c r="BF6" s="38"/>
      <c r="BG6" s="38" t="s">
        <v>439</v>
      </c>
      <c r="BH6" s="38" t="s">
        <v>446</v>
      </c>
      <c r="BI6" s="38" t="s">
        <v>451</v>
      </c>
      <c r="BJ6" s="38"/>
      <c r="BK6" s="38" t="s">
        <v>490</v>
      </c>
      <c r="BL6" s="38" t="s">
        <v>466</v>
      </c>
      <c r="BM6" s="38" t="s">
        <v>506</v>
      </c>
      <c r="BN6" s="38" t="s">
        <v>512</v>
      </c>
      <c r="BO6" s="38" t="s">
        <v>471</v>
      </c>
      <c r="BP6" s="38" t="s">
        <v>482</v>
      </c>
      <c r="BQ6" s="38" t="s">
        <v>522</v>
      </c>
      <c r="BR6" s="38" t="s">
        <v>529</v>
      </c>
      <c r="BS6" s="38"/>
      <c r="BT6" s="38"/>
      <c r="BU6" s="38"/>
      <c r="BV6" s="38"/>
      <c r="BW6" s="38" t="s">
        <v>539</v>
      </c>
      <c r="BX6" s="38" t="s">
        <v>549</v>
      </c>
      <c r="BY6" s="38" t="s">
        <v>555</v>
      </c>
      <c r="BZ6" s="38" t="s">
        <v>563</v>
      </c>
      <c r="CA6" s="38" t="s">
        <v>572</v>
      </c>
      <c r="CB6" s="38" t="s">
        <v>582</v>
      </c>
      <c r="CC6" s="38" t="s">
        <v>589</v>
      </c>
      <c r="CD6" s="38" t="s">
        <v>593</v>
      </c>
      <c r="CE6" s="38" t="s">
        <v>601</v>
      </c>
      <c r="CF6" s="38"/>
      <c r="CG6" s="38" t="s">
        <v>608</v>
      </c>
      <c r="CH6" s="38" t="s">
        <v>615</v>
      </c>
      <c r="CI6" s="38" t="s">
        <v>625</v>
      </c>
      <c r="CJ6" s="38" t="s">
        <v>630</v>
      </c>
      <c r="CK6" s="38" t="s">
        <v>640</v>
      </c>
      <c r="CL6" s="38" t="s">
        <v>658</v>
      </c>
      <c r="CM6" s="38" t="s">
        <v>668</v>
      </c>
      <c r="CN6" s="38" t="s">
        <v>676</v>
      </c>
      <c r="CO6" s="38" t="s">
        <v>686</v>
      </c>
      <c r="CP6" s="38" t="s">
        <v>694</v>
      </c>
      <c r="CQ6" s="38" t="s">
        <v>702</v>
      </c>
      <c r="CR6" s="38" t="s">
        <v>710</v>
      </c>
      <c r="CS6" s="38" t="s">
        <v>722</v>
      </c>
      <c r="CT6" s="50" t="s">
        <v>727</v>
      </c>
    </row>
    <row r="7" spans="1:98" s="32" customFormat="1" x14ac:dyDescent="0.4">
      <c r="A7" s="32" t="str">
        <f t="shared" si="0"/>
        <v>04 箕面市-1</v>
      </c>
      <c r="B7" s="32">
        <f>+COUNTIF($H$4:H7,H7)</f>
        <v>1</v>
      </c>
      <c r="C7" s="27">
        <v>4</v>
      </c>
      <c r="D7" s="28" t="s">
        <v>173</v>
      </c>
      <c r="E7" s="226">
        <v>12701011</v>
      </c>
      <c r="F7" s="29" t="s">
        <v>174</v>
      </c>
      <c r="G7" s="30" t="s">
        <v>175</v>
      </c>
      <c r="H7" s="30" t="s">
        <v>180</v>
      </c>
      <c r="I7" s="31" t="s">
        <v>181</v>
      </c>
      <c r="J7" s="50" t="s">
        <v>1058</v>
      </c>
      <c r="L7" s="42" t="s">
        <v>332</v>
      </c>
      <c r="M7" s="60"/>
      <c r="N7" s="49" t="s">
        <v>180</v>
      </c>
      <c r="O7" s="38" t="s">
        <v>245</v>
      </c>
      <c r="P7" s="38" t="s">
        <v>280</v>
      </c>
      <c r="Q7" s="37"/>
      <c r="R7" s="38" t="s">
        <v>377</v>
      </c>
      <c r="S7" s="38" t="s">
        <v>436</v>
      </c>
      <c r="T7" s="38" t="s">
        <v>509</v>
      </c>
      <c r="U7" s="38" t="s">
        <v>560</v>
      </c>
      <c r="V7" s="38" t="s">
        <v>598</v>
      </c>
      <c r="W7" s="38" t="s">
        <v>637</v>
      </c>
      <c r="X7" s="50" t="s">
        <v>707</v>
      </c>
      <c r="Y7" s="66"/>
      <c r="Z7" s="27">
        <v>4</v>
      </c>
      <c r="AA7" s="49" t="s">
        <v>195</v>
      </c>
      <c r="AB7" s="38"/>
      <c r="AC7" s="38" t="s">
        <v>214</v>
      </c>
      <c r="AD7" s="38" t="s">
        <v>184</v>
      </c>
      <c r="AE7" s="38"/>
      <c r="AF7" s="38"/>
      <c r="AG7" s="38" t="s">
        <v>252</v>
      </c>
      <c r="AH7" s="38" t="s">
        <v>231</v>
      </c>
      <c r="AI7" s="38" t="s">
        <v>244</v>
      </c>
      <c r="AJ7" s="38"/>
      <c r="AK7" s="38" t="s">
        <v>270</v>
      </c>
      <c r="AL7" s="38" t="s">
        <v>298</v>
      </c>
      <c r="AM7" s="38" t="s">
        <v>322</v>
      </c>
      <c r="AN7" s="38" t="s">
        <v>284</v>
      </c>
      <c r="AO7" s="38" t="s">
        <v>277</v>
      </c>
      <c r="AP7" s="38"/>
      <c r="AQ7" s="38"/>
      <c r="AR7" s="38" t="s">
        <v>363</v>
      </c>
      <c r="AS7" s="38"/>
      <c r="AT7" s="38" t="s">
        <v>342</v>
      </c>
      <c r="AU7" s="38" t="s">
        <v>394</v>
      </c>
      <c r="AV7" s="38" t="s">
        <v>402</v>
      </c>
      <c r="AW7" s="38" t="s">
        <v>375</v>
      </c>
      <c r="AX7" s="38" t="s">
        <v>381</v>
      </c>
      <c r="AY7" s="38" t="s">
        <v>388</v>
      </c>
      <c r="AZ7" s="38" t="s">
        <v>411</v>
      </c>
      <c r="BA7" s="38"/>
      <c r="BB7" s="38"/>
      <c r="BC7" s="38"/>
      <c r="BD7" s="38" t="s">
        <v>420</v>
      </c>
      <c r="BE7" s="38" t="s">
        <v>430</v>
      </c>
      <c r="BF7" s="38"/>
      <c r="BG7" s="38" t="s">
        <v>440</v>
      </c>
      <c r="BH7" s="38" t="s">
        <v>447</v>
      </c>
      <c r="BI7" s="38" t="s">
        <v>452</v>
      </c>
      <c r="BJ7" s="38"/>
      <c r="BK7" s="38" t="s">
        <v>491</v>
      </c>
      <c r="BL7" s="38" t="s">
        <v>467</v>
      </c>
      <c r="BM7" s="38" t="s">
        <v>507</v>
      </c>
      <c r="BN7" s="38" t="s">
        <v>513</v>
      </c>
      <c r="BO7" s="38" t="s">
        <v>472</v>
      </c>
      <c r="BP7" s="38" t="s">
        <v>483</v>
      </c>
      <c r="BQ7" s="38" t="s">
        <v>523</v>
      </c>
      <c r="BR7" s="38"/>
      <c r="BS7" s="38"/>
      <c r="BT7" s="38"/>
      <c r="BU7" s="38"/>
      <c r="BV7" s="38"/>
      <c r="BW7" s="38" t="s">
        <v>540</v>
      </c>
      <c r="BX7" s="38" t="s">
        <v>550</v>
      </c>
      <c r="BY7" s="38" t="s">
        <v>556</v>
      </c>
      <c r="BZ7" s="38" t="s">
        <v>564</v>
      </c>
      <c r="CA7" s="38" t="s">
        <v>573</v>
      </c>
      <c r="CB7" s="38" t="s">
        <v>749</v>
      </c>
      <c r="CC7" s="38"/>
      <c r="CD7" s="38" t="s">
        <v>457</v>
      </c>
      <c r="CE7" s="38"/>
      <c r="CF7" s="38"/>
      <c r="CG7" s="38" t="s">
        <v>609</v>
      </c>
      <c r="CH7" s="38" t="s">
        <v>616</v>
      </c>
      <c r="CI7" s="38" t="s">
        <v>626</v>
      </c>
      <c r="CJ7" s="38" t="s">
        <v>631</v>
      </c>
      <c r="CK7" s="38" t="s">
        <v>641</v>
      </c>
      <c r="CL7" s="38" t="s">
        <v>659</v>
      </c>
      <c r="CM7" s="38" t="s">
        <v>669</v>
      </c>
      <c r="CN7" s="38" t="s">
        <v>677</v>
      </c>
      <c r="CO7" s="38" t="s">
        <v>687</v>
      </c>
      <c r="CP7" s="38" t="s">
        <v>695</v>
      </c>
      <c r="CQ7" s="38" t="s">
        <v>703</v>
      </c>
      <c r="CR7" s="38" t="s">
        <v>711</v>
      </c>
      <c r="CS7" s="38" t="s">
        <v>723</v>
      </c>
      <c r="CT7" s="50" t="s">
        <v>728</v>
      </c>
    </row>
    <row r="8" spans="1:98" s="32" customFormat="1" x14ac:dyDescent="0.4">
      <c r="A8" s="32" t="str">
        <f t="shared" si="0"/>
        <v>04 箕面市-2</v>
      </c>
      <c r="B8" s="32">
        <f>+COUNTIF($H$4:H8,H8)</f>
        <v>2</v>
      </c>
      <c r="C8" s="27">
        <v>5</v>
      </c>
      <c r="D8" s="28" t="s">
        <v>173</v>
      </c>
      <c r="E8" s="226">
        <v>12701015</v>
      </c>
      <c r="F8" s="29" t="s">
        <v>174</v>
      </c>
      <c r="G8" s="30" t="s">
        <v>175</v>
      </c>
      <c r="H8" s="30" t="s">
        <v>180</v>
      </c>
      <c r="I8" s="31" t="s">
        <v>182</v>
      </c>
      <c r="J8" s="50" t="s">
        <v>841</v>
      </c>
      <c r="L8" s="42" t="s">
        <v>370</v>
      </c>
      <c r="M8" s="60"/>
      <c r="N8" s="51"/>
      <c r="O8" s="37"/>
      <c r="P8" s="38" t="s">
        <v>273</v>
      </c>
      <c r="Q8" s="37"/>
      <c r="R8" s="38" t="s">
        <v>384</v>
      </c>
      <c r="S8" s="38" t="s">
        <v>443</v>
      </c>
      <c r="T8" s="38" t="s">
        <v>468</v>
      </c>
      <c r="U8" s="38" t="s">
        <v>842</v>
      </c>
      <c r="V8" s="38" t="s">
        <v>602</v>
      </c>
      <c r="W8" s="38" t="s">
        <v>655</v>
      </c>
      <c r="X8" s="50" t="s">
        <v>719</v>
      </c>
      <c r="Y8" s="66"/>
      <c r="Z8" s="27">
        <v>5</v>
      </c>
      <c r="AA8" s="49" t="s">
        <v>196</v>
      </c>
      <c r="AB8" s="38"/>
      <c r="AC8" s="38" t="s">
        <v>215</v>
      </c>
      <c r="AD8" s="38" t="s">
        <v>185</v>
      </c>
      <c r="AE8" s="38"/>
      <c r="AF8" s="38"/>
      <c r="AG8" s="38" t="s">
        <v>253</v>
      </c>
      <c r="AH8" s="38" t="s">
        <v>232</v>
      </c>
      <c r="AI8" s="38"/>
      <c r="AJ8" s="38"/>
      <c r="AK8" s="38" t="s">
        <v>271</v>
      </c>
      <c r="AL8" s="38" t="s">
        <v>299</v>
      </c>
      <c r="AM8" s="38" t="s">
        <v>323</v>
      </c>
      <c r="AN8" s="38" t="s">
        <v>285</v>
      </c>
      <c r="AO8" s="38" t="s">
        <v>278</v>
      </c>
      <c r="AP8" s="38"/>
      <c r="AQ8" s="38"/>
      <c r="AR8" s="38" t="s">
        <v>364</v>
      </c>
      <c r="AS8" s="38"/>
      <c r="AT8" s="38" t="s">
        <v>343</v>
      </c>
      <c r="AU8" s="38" t="s">
        <v>395</v>
      </c>
      <c r="AV8" s="38" t="s">
        <v>403</v>
      </c>
      <c r="AW8" s="38" t="s">
        <v>376</v>
      </c>
      <c r="AX8" s="38" t="s">
        <v>382</v>
      </c>
      <c r="AY8" s="38"/>
      <c r="AZ8" s="38" t="s">
        <v>412</v>
      </c>
      <c r="BA8" s="38"/>
      <c r="BB8" s="38"/>
      <c r="BC8" s="38"/>
      <c r="BD8" s="38" t="s">
        <v>421</v>
      </c>
      <c r="BE8" s="38" t="s">
        <v>431</v>
      </c>
      <c r="BF8" s="38"/>
      <c r="BG8" s="38" t="s">
        <v>441</v>
      </c>
      <c r="BH8" s="38"/>
      <c r="BI8" s="38" t="s">
        <v>453</v>
      </c>
      <c r="BJ8" s="38"/>
      <c r="BK8" s="38" t="s">
        <v>492</v>
      </c>
      <c r="BL8" s="38"/>
      <c r="BM8" s="38"/>
      <c r="BN8" s="38" t="s">
        <v>514</v>
      </c>
      <c r="BO8" s="38" t="s">
        <v>473</v>
      </c>
      <c r="BP8" s="38"/>
      <c r="BQ8" s="38" t="s">
        <v>524</v>
      </c>
      <c r="BR8" s="38"/>
      <c r="BS8" s="38"/>
      <c r="BT8" s="38"/>
      <c r="BU8" s="38"/>
      <c r="BV8" s="38"/>
      <c r="BW8" s="38" t="s">
        <v>541</v>
      </c>
      <c r="BX8" s="38" t="s">
        <v>551</v>
      </c>
      <c r="BY8" s="38" t="s">
        <v>557</v>
      </c>
      <c r="BZ8" s="38" t="s">
        <v>565</v>
      </c>
      <c r="CA8" s="38" t="s">
        <v>574</v>
      </c>
      <c r="CB8" s="38" t="s">
        <v>584</v>
      </c>
      <c r="CC8" s="38"/>
      <c r="CD8" s="38" t="s">
        <v>594</v>
      </c>
      <c r="CE8" s="38"/>
      <c r="CF8" s="38"/>
      <c r="CG8" s="38" t="s">
        <v>610</v>
      </c>
      <c r="CH8" s="38" t="s">
        <v>617</v>
      </c>
      <c r="CI8" s="38"/>
      <c r="CJ8" s="38" t="s">
        <v>632</v>
      </c>
      <c r="CK8" s="38" t="s">
        <v>642</v>
      </c>
      <c r="CL8" s="38" t="s">
        <v>660</v>
      </c>
      <c r="CM8" s="38" t="s">
        <v>670</v>
      </c>
      <c r="CN8" s="38" t="s">
        <v>678</v>
      </c>
      <c r="CO8" s="38" t="s">
        <v>688</v>
      </c>
      <c r="CP8" s="38" t="s">
        <v>696</v>
      </c>
      <c r="CQ8" s="38" t="s">
        <v>704</v>
      </c>
      <c r="CR8" s="38" t="s">
        <v>712</v>
      </c>
      <c r="CS8" s="38"/>
      <c r="CT8" s="50" t="s">
        <v>729</v>
      </c>
    </row>
    <row r="9" spans="1:98" s="32" customFormat="1" x14ac:dyDescent="0.4">
      <c r="A9" s="32" t="str">
        <f t="shared" si="0"/>
        <v>04 箕面市-3</v>
      </c>
      <c r="B9" s="32">
        <f>+COUNTIF($H$4:H9,H9)</f>
        <v>3</v>
      </c>
      <c r="C9" s="27">
        <v>6</v>
      </c>
      <c r="D9" s="28" t="s">
        <v>173</v>
      </c>
      <c r="E9" s="226">
        <v>12701017</v>
      </c>
      <c r="F9" s="29" t="s">
        <v>174</v>
      </c>
      <c r="G9" s="30" t="s">
        <v>175</v>
      </c>
      <c r="H9" s="30" t="s">
        <v>180</v>
      </c>
      <c r="I9" s="31" t="s">
        <v>183</v>
      </c>
      <c r="J9" s="50" t="s">
        <v>841</v>
      </c>
      <c r="L9" s="42" t="s">
        <v>414</v>
      </c>
      <c r="M9" s="60"/>
      <c r="N9" s="51"/>
      <c r="O9" s="37"/>
      <c r="P9" s="38" t="s">
        <v>286</v>
      </c>
      <c r="Q9" s="37"/>
      <c r="R9" s="38" t="s">
        <v>407</v>
      </c>
      <c r="S9" s="38" t="s">
        <v>448</v>
      </c>
      <c r="T9" s="38" t="s">
        <v>479</v>
      </c>
      <c r="U9" s="37"/>
      <c r="V9" s="38" t="s">
        <v>605</v>
      </c>
      <c r="W9" s="38" t="s">
        <v>665</v>
      </c>
      <c r="X9" s="50" t="s">
        <v>724</v>
      </c>
      <c r="Y9" s="66"/>
      <c r="Z9" s="27">
        <v>6</v>
      </c>
      <c r="AA9" s="49" t="s">
        <v>197</v>
      </c>
      <c r="AB9" s="38"/>
      <c r="AC9" s="38" t="s">
        <v>216</v>
      </c>
      <c r="AD9" s="38" t="s">
        <v>186</v>
      </c>
      <c r="AE9" s="38"/>
      <c r="AF9" s="38"/>
      <c r="AG9" s="38" t="s">
        <v>254</v>
      </c>
      <c r="AH9" s="38" t="s">
        <v>233</v>
      </c>
      <c r="AI9" s="38"/>
      <c r="AJ9" s="38"/>
      <c r="AK9" s="38" t="s">
        <v>272</v>
      </c>
      <c r="AL9" s="38" t="s">
        <v>300</v>
      </c>
      <c r="AM9" s="38" t="s">
        <v>324</v>
      </c>
      <c r="AN9" s="38"/>
      <c r="AO9" s="38"/>
      <c r="AP9" s="38"/>
      <c r="AQ9" s="38"/>
      <c r="AR9" s="38" t="s">
        <v>365</v>
      </c>
      <c r="AS9" s="38"/>
      <c r="AT9" s="38" t="s">
        <v>344</v>
      </c>
      <c r="AU9" s="38" t="s">
        <v>396</v>
      </c>
      <c r="AV9" s="38" t="s">
        <v>404</v>
      </c>
      <c r="AW9" s="38"/>
      <c r="AX9" s="38" t="s">
        <v>383</v>
      </c>
      <c r="AY9" s="38"/>
      <c r="AZ9" s="38" t="s">
        <v>413</v>
      </c>
      <c r="BA9" s="38"/>
      <c r="BB9" s="38"/>
      <c r="BC9" s="38"/>
      <c r="BD9" s="38" t="s">
        <v>422</v>
      </c>
      <c r="BE9" s="38" t="s">
        <v>432</v>
      </c>
      <c r="BF9" s="38"/>
      <c r="BG9" s="38" t="s">
        <v>442</v>
      </c>
      <c r="BH9" s="38"/>
      <c r="BI9" s="38" t="s">
        <v>454</v>
      </c>
      <c r="BJ9" s="38"/>
      <c r="BK9" s="38" t="s">
        <v>493</v>
      </c>
      <c r="BL9" s="38"/>
      <c r="BM9" s="38"/>
      <c r="BN9" s="38" t="s">
        <v>515</v>
      </c>
      <c r="BO9" s="38" t="s">
        <v>474</v>
      </c>
      <c r="BP9" s="38"/>
      <c r="BQ9" s="38" t="s">
        <v>525</v>
      </c>
      <c r="BR9" s="38"/>
      <c r="BS9" s="38"/>
      <c r="BT9" s="38"/>
      <c r="BU9" s="38"/>
      <c r="BV9" s="38"/>
      <c r="BW9" s="38" t="s">
        <v>542</v>
      </c>
      <c r="BX9" s="38"/>
      <c r="BY9" s="38" t="s">
        <v>558</v>
      </c>
      <c r="BZ9" s="38" t="s">
        <v>566</v>
      </c>
      <c r="CA9" s="38" t="s">
        <v>575</v>
      </c>
      <c r="CB9" s="38" t="s">
        <v>585</v>
      </c>
      <c r="CC9" s="38"/>
      <c r="CD9" s="38" t="s">
        <v>595</v>
      </c>
      <c r="CE9" s="38"/>
      <c r="CF9" s="38"/>
      <c r="CG9" s="38"/>
      <c r="CH9" s="38" t="s">
        <v>618</v>
      </c>
      <c r="CI9" s="38"/>
      <c r="CJ9" s="38" t="s">
        <v>633</v>
      </c>
      <c r="CK9" s="38" t="s">
        <v>643</v>
      </c>
      <c r="CL9" s="38" t="s">
        <v>661</v>
      </c>
      <c r="CM9" s="38" t="s">
        <v>671</v>
      </c>
      <c r="CN9" s="38" t="s">
        <v>679</v>
      </c>
      <c r="CO9" s="38" t="s">
        <v>689</v>
      </c>
      <c r="CP9" s="38" t="s">
        <v>697</v>
      </c>
      <c r="CQ9" s="38" t="s">
        <v>705</v>
      </c>
      <c r="CR9" s="38" t="s">
        <v>713</v>
      </c>
      <c r="CS9" s="38"/>
      <c r="CT9" s="50" t="s">
        <v>730</v>
      </c>
    </row>
    <row r="10" spans="1:98" s="32" customFormat="1" x14ac:dyDescent="0.4">
      <c r="A10" s="32" t="str">
        <f t="shared" si="0"/>
        <v>04 箕面市-4</v>
      </c>
      <c r="B10" s="32">
        <f>+COUNTIF($H$4:H10,H10)</f>
        <v>4</v>
      </c>
      <c r="C10" s="27">
        <v>7</v>
      </c>
      <c r="D10" s="28" t="s">
        <v>173</v>
      </c>
      <c r="E10" s="226">
        <v>12701023</v>
      </c>
      <c r="F10" s="29" t="s">
        <v>174</v>
      </c>
      <c r="G10" s="30" t="s">
        <v>175</v>
      </c>
      <c r="H10" s="30" t="s">
        <v>180</v>
      </c>
      <c r="I10" s="31" t="s">
        <v>184</v>
      </c>
      <c r="J10" s="50" t="s">
        <v>841</v>
      </c>
      <c r="L10" s="42" t="s">
        <v>461</v>
      </c>
      <c r="M10" s="60"/>
      <c r="N10" s="51"/>
      <c r="O10" s="37"/>
      <c r="P10" s="38" t="s">
        <v>290</v>
      </c>
      <c r="Q10" s="37"/>
      <c r="R10" s="37"/>
      <c r="S10" s="38" t="s">
        <v>459</v>
      </c>
      <c r="T10" s="38" t="s">
        <v>519</v>
      </c>
      <c r="U10" s="37"/>
      <c r="V10" s="37"/>
      <c r="W10" s="38" t="s">
        <v>840</v>
      </c>
      <c r="X10" s="52"/>
      <c r="Y10" s="67"/>
      <c r="Z10" s="27">
        <v>7</v>
      </c>
      <c r="AA10" s="49" t="s">
        <v>198</v>
      </c>
      <c r="AB10" s="38"/>
      <c r="AC10" s="38" t="s">
        <v>217</v>
      </c>
      <c r="AD10" s="38" t="s">
        <v>187</v>
      </c>
      <c r="AE10" s="38"/>
      <c r="AF10" s="38"/>
      <c r="AG10" s="38" t="s">
        <v>255</v>
      </c>
      <c r="AH10" s="38" t="s">
        <v>234</v>
      </c>
      <c r="AI10" s="38"/>
      <c r="AJ10" s="38"/>
      <c r="AK10" s="38"/>
      <c r="AL10" s="38" t="s">
        <v>301</v>
      </c>
      <c r="AM10" s="38" t="s">
        <v>325</v>
      </c>
      <c r="AN10" s="38"/>
      <c r="AO10" s="38"/>
      <c r="AP10" s="38"/>
      <c r="AQ10" s="38"/>
      <c r="AR10" s="38" t="s">
        <v>366</v>
      </c>
      <c r="AS10" s="38"/>
      <c r="AT10" s="38" t="s">
        <v>345</v>
      </c>
      <c r="AU10" s="38" t="s">
        <v>397</v>
      </c>
      <c r="AV10" s="38" t="s">
        <v>405</v>
      </c>
      <c r="AW10" s="38"/>
      <c r="AX10" s="38"/>
      <c r="AY10" s="38"/>
      <c r="AZ10" s="38"/>
      <c r="BA10" s="38"/>
      <c r="BB10" s="38"/>
      <c r="BC10" s="38"/>
      <c r="BD10" s="38" t="s">
        <v>423</v>
      </c>
      <c r="BE10" s="38"/>
      <c r="BF10" s="38"/>
      <c r="BG10" s="38"/>
      <c r="BH10" s="38"/>
      <c r="BI10" s="38" t="s">
        <v>455</v>
      </c>
      <c r="BJ10" s="38"/>
      <c r="BK10" s="38" t="s">
        <v>494</v>
      </c>
      <c r="BL10" s="38"/>
      <c r="BM10" s="38"/>
      <c r="BN10" s="38" t="s">
        <v>516</v>
      </c>
      <c r="BO10" s="38" t="s">
        <v>475</v>
      </c>
      <c r="BP10" s="38"/>
      <c r="BQ10" s="38"/>
      <c r="BR10" s="38"/>
      <c r="BS10" s="38"/>
      <c r="BT10" s="38"/>
      <c r="BU10" s="38"/>
      <c r="BV10" s="38"/>
      <c r="BW10" s="38" t="s">
        <v>543</v>
      </c>
      <c r="BX10" s="38"/>
      <c r="BY10" s="38" t="s">
        <v>559</v>
      </c>
      <c r="BZ10" s="38" t="s">
        <v>567</v>
      </c>
      <c r="CA10" s="38" t="s">
        <v>576</v>
      </c>
      <c r="CB10" s="38"/>
      <c r="CC10" s="38"/>
      <c r="CD10" s="38" t="s">
        <v>596</v>
      </c>
      <c r="CE10" s="38"/>
      <c r="CF10" s="38"/>
      <c r="CG10" s="38"/>
      <c r="CH10" s="38" t="s">
        <v>619</v>
      </c>
      <c r="CI10" s="38"/>
      <c r="CJ10" s="38" t="s">
        <v>634</v>
      </c>
      <c r="CK10" s="38" t="s">
        <v>644</v>
      </c>
      <c r="CL10" s="38" t="s">
        <v>662</v>
      </c>
      <c r="CM10" s="38" t="s">
        <v>672</v>
      </c>
      <c r="CN10" s="38" t="s">
        <v>680</v>
      </c>
      <c r="CO10" s="38" t="s">
        <v>690</v>
      </c>
      <c r="CP10" s="38" t="s">
        <v>698</v>
      </c>
      <c r="CQ10" s="38" t="s">
        <v>706</v>
      </c>
      <c r="CR10" s="38" t="s">
        <v>714</v>
      </c>
      <c r="CS10" s="38"/>
      <c r="CT10" s="50" t="s">
        <v>731</v>
      </c>
    </row>
    <row r="11" spans="1:98" s="32" customFormat="1" x14ac:dyDescent="0.4">
      <c r="A11" s="32" t="str">
        <f t="shared" si="0"/>
        <v>04 箕面市-5</v>
      </c>
      <c r="B11" s="32">
        <f>+COUNTIF($H$4:H11,H11)</f>
        <v>5</v>
      </c>
      <c r="C11" s="27">
        <v>8</v>
      </c>
      <c r="D11" s="28" t="s">
        <v>173</v>
      </c>
      <c r="E11" s="226">
        <v>12701026</v>
      </c>
      <c r="F11" s="29" t="s">
        <v>174</v>
      </c>
      <c r="G11" s="30" t="s">
        <v>175</v>
      </c>
      <c r="H11" s="30" t="s">
        <v>180</v>
      </c>
      <c r="I11" s="31" t="s">
        <v>185</v>
      </c>
      <c r="J11" s="50" t="s">
        <v>841</v>
      </c>
      <c r="L11" s="42" t="s">
        <v>534</v>
      </c>
      <c r="M11" s="60"/>
      <c r="N11" s="51"/>
      <c r="O11" s="37"/>
      <c r="P11" s="37"/>
      <c r="Q11" s="37"/>
      <c r="R11" s="37"/>
      <c r="S11" s="37"/>
      <c r="T11" s="38" t="s">
        <v>526</v>
      </c>
      <c r="U11" s="37"/>
      <c r="V11" s="37"/>
      <c r="W11" s="37"/>
      <c r="X11" s="52"/>
      <c r="Y11" s="67"/>
      <c r="Z11" s="27">
        <v>8</v>
      </c>
      <c r="AA11" s="49" t="s">
        <v>199</v>
      </c>
      <c r="AB11" s="38"/>
      <c r="AC11" s="38" t="s">
        <v>218</v>
      </c>
      <c r="AD11" s="38" t="s">
        <v>188</v>
      </c>
      <c r="AE11" s="38"/>
      <c r="AF11" s="38"/>
      <c r="AG11" s="38" t="s">
        <v>256</v>
      </c>
      <c r="AH11" s="38" t="s">
        <v>235</v>
      </c>
      <c r="AI11" s="38"/>
      <c r="AJ11" s="38"/>
      <c r="AK11" s="38"/>
      <c r="AL11" s="38" t="s">
        <v>302</v>
      </c>
      <c r="AM11" s="38" t="s">
        <v>326</v>
      </c>
      <c r="AN11" s="38"/>
      <c r="AO11" s="38"/>
      <c r="AP11" s="38"/>
      <c r="AQ11" s="38"/>
      <c r="AR11" s="38" t="s">
        <v>367</v>
      </c>
      <c r="AS11" s="38"/>
      <c r="AT11" s="38" t="s">
        <v>346</v>
      </c>
      <c r="AU11" s="38"/>
      <c r="AV11" s="38" t="s">
        <v>406</v>
      </c>
      <c r="AW11" s="38"/>
      <c r="AX11" s="38"/>
      <c r="AY11" s="38"/>
      <c r="AZ11" s="38"/>
      <c r="BA11" s="38"/>
      <c r="BB11" s="38"/>
      <c r="BC11" s="38"/>
      <c r="BD11" s="38" t="s">
        <v>424</v>
      </c>
      <c r="BE11" s="38"/>
      <c r="BF11" s="38"/>
      <c r="BG11" s="38"/>
      <c r="BH11" s="38"/>
      <c r="BI11" s="38" t="s">
        <v>456</v>
      </c>
      <c r="BJ11" s="38"/>
      <c r="BK11" s="38" t="s">
        <v>495</v>
      </c>
      <c r="BL11" s="38"/>
      <c r="BM11" s="38"/>
      <c r="BN11" s="38" t="s">
        <v>517</v>
      </c>
      <c r="BO11" s="38" t="s">
        <v>476</v>
      </c>
      <c r="BP11" s="38"/>
      <c r="BQ11" s="38"/>
      <c r="BR11" s="38"/>
      <c r="BS11" s="38"/>
      <c r="BT11" s="38"/>
      <c r="BU11" s="38"/>
      <c r="BV11" s="38"/>
      <c r="BW11" s="38" t="s">
        <v>544</v>
      </c>
      <c r="BX11" s="38"/>
      <c r="BY11" s="38"/>
      <c r="BZ11" s="38" t="s">
        <v>568</v>
      </c>
      <c r="CA11" s="38" t="s">
        <v>577</v>
      </c>
      <c r="CB11" s="38"/>
      <c r="CC11" s="38"/>
      <c r="CD11" s="38" t="s">
        <v>597</v>
      </c>
      <c r="CE11" s="38"/>
      <c r="CF11" s="38"/>
      <c r="CG11" s="38"/>
      <c r="CH11" s="38" t="s">
        <v>620</v>
      </c>
      <c r="CI11" s="38"/>
      <c r="CJ11" s="38" t="s">
        <v>635</v>
      </c>
      <c r="CK11" s="38" t="s">
        <v>645</v>
      </c>
      <c r="CL11" s="38" t="s">
        <v>663</v>
      </c>
      <c r="CM11" s="38"/>
      <c r="CN11" s="38" t="s">
        <v>681</v>
      </c>
      <c r="CO11" s="38"/>
      <c r="CP11" s="38"/>
      <c r="CQ11" s="38"/>
      <c r="CR11" s="38" t="s">
        <v>715</v>
      </c>
      <c r="CS11" s="38"/>
      <c r="CT11" s="50" t="s">
        <v>732</v>
      </c>
    </row>
    <row r="12" spans="1:98" s="32" customFormat="1" x14ac:dyDescent="0.4">
      <c r="A12" s="32" t="str">
        <f t="shared" si="0"/>
        <v>04 箕面市-6</v>
      </c>
      <c r="B12" s="32">
        <f>+COUNTIF($H$4:H12,H12)</f>
        <v>6</v>
      </c>
      <c r="C12" s="27">
        <v>9</v>
      </c>
      <c r="D12" s="28" t="s">
        <v>173</v>
      </c>
      <c r="E12" s="226">
        <v>12701027</v>
      </c>
      <c r="F12" s="29" t="s">
        <v>174</v>
      </c>
      <c r="G12" s="30" t="s">
        <v>175</v>
      </c>
      <c r="H12" s="30" t="s">
        <v>180</v>
      </c>
      <c r="I12" s="31" t="s">
        <v>186</v>
      </c>
      <c r="J12" s="50" t="s">
        <v>841</v>
      </c>
      <c r="L12" s="42" t="s">
        <v>578</v>
      </c>
      <c r="M12" s="60"/>
      <c r="N12" s="51"/>
      <c r="O12" s="37"/>
      <c r="P12" s="37"/>
      <c r="Q12" s="37"/>
      <c r="R12" s="37"/>
      <c r="S12" s="37"/>
      <c r="T12" s="38" t="s">
        <v>484</v>
      </c>
      <c r="U12" s="37"/>
      <c r="V12" s="37"/>
      <c r="W12" s="37"/>
      <c r="X12" s="52"/>
      <c r="Y12" s="67"/>
      <c r="Z12" s="27">
        <v>9</v>
      </c>
      <c r="AA12" s="49" t="s">
        <v>200</v>
      </c>
      <c r="AB12" s="38"/>
      <c r="AC12" s="38" t="s">
        <v>219</v>
      </c>
      <c r="AD12" s="38" t="s">
        <v>189</v>
      </c>
      <c r="AE12" s="38"/>
      <c r="AF12" s="38"/>
      <c r="AG12" s="38" t="s">
        <v>257</v>
      </c>
      <c r="AH12" s="38" t="s">
        <v>236</v>
      </c>
      <c r="AI12" s="38"/>
      <c r="AJ12" s="38"/>
      <c r="AK12" s="38"/>
      <c r="AL12" s="38" t="s">
        <v>303</v>
      </c>
      <c r="AM12" s="38" t="s">
        <v>327</v>
      </c>
      <c r="AN12" s="38"/>
      <c r="AO12" s="38"/>
      <c r="AP12" s="38"/>
      <c r="AQ12" s="38"/>
      <c r="AR12" s="38" t="s">
        <v>368</v>
      </c>
      <c r="AS12" s="38"/>
      <c r="AT12" s="38" t="s">
        <v>347</v>
      </c>
      <c r="AU12" s="38"/>
      <c r="AV12" s="38"/>
      <c r="AW12" s="38"/>
      <c r="AX12" s="38"/>
      <c r="AY12" s="38"/>
      <c r="AZ12" s="38"/>
      <c r="BA12" s="38"/>
      <c r="BB12" s="38"/>
      <c r="BC12" s="38"/>
      <c r="BD12" s="38" t="s">
        <v>425</v>
      </c>
      <c r="BE12" s="38"/>
      <c r="BF12" s="38"/>
      <c r="BG12" s="38"/>
      <c r="BH12" s="38"/>
      <c r="BI12" s="38" t="s">
        <v>457</v>
      </c>
      <c r="BJ12" s="38"/>
      <c r="BK12" s="38" t="s">
        <v>496</v>
      </c>
      <c r="BL12" s="38"/>
      <c r="BM12" s="38"/>
      <c r="BN12" s="38" t="s">
        <v>518</v>
      </c>
      <c r="BO12" s="38" t="s">
        <v>477</v>
      </c>
      <c r="BP12" s="38"/>
      <c r="BQ12" s="38"/>
      <c r="BR12" s="38"/>
      <c r="BS12" s="38"/>
      <c r="BT12" s="38"/>
      <c r="BU12" s="38"/>
      <c r="BV12" s="38"/>
      <c r="BW12" s="38" t="s">
        <v>545</v>
      </c>
      <c r="BX12" s="38"/>
      <c r="BY12" s="38"/>
      <c r="BZ12" s="38"/>
      <c r="CA12" s="38"/>
      <c r="CB12" s="38"/>
      <c r="CC12" s="38"/>
      <c r="CD12" s="38"/>
      <c r="CE12" s="38"/>
      <c r="CF12" s="38"/>
      <c r="CG12" s="38"/>
      <c r="CH12" s="38" t="s">
        <v>621</v>
      </c>
      <c r="CI12" s="38"/>
      <c r="CJ12" s="38" t="s">
        <v>636</v>
      </c>
      <c r="CK12" s="38" t="s">
        <v>646</v>
      </c>
      <c r="CL12" s="38" t="s">
        <v>664</v>
      </c>
      <c r="CM12" s="38"/>
      <c r="CN12" s="38"/>
      <c r="CO12" s="38"/>
      <c r="CP12" s="38"/>
      <c r="CQ12" s="38"/>
      <c r="CR12" s="38" t="s">
        <v>716</v>
      </c>
      <c r="CS12" s="38"/>
      <c r="CT12" s="50" t="s">
        <v>733</v>
      </c>
    </row>
    <row r="13" spans="1:98" s="32" customFormat="1" x14ac:dyDescent="0.4">
      <c r="A13" s="32" t="str">
        <f t="shared" si="0"/>
        <v>04 箕面市-7</v>
      </c>
      <c r="B13" s="32">
        <f>+COUNTIF($H$4:H13,H13)</f>
        <v>7</v>
      </c>
      <c r="C13" s="27">
        <v>10</v>
      </c>
      <c r="D13" s="28" t="s">
        <v>173</v>
      </c>
      <c r="E13" s="226">
        <v>12701034</v>
      </c>
      <c r="F13" s="29" t="s">
        <v>174</v>
      </c>
      <c r="G13" s="30" t="s">
        <v>175</v>
      </c>
      <c r="H13" s="30" t="s">
        <v>180</v>
      </c>
      <c r="I13" s="31" t="s">
        <v>187</v>
      </c>
      <c r="J13" s="50" t="s">
        <v>1053</v>
      </c>
      <c r="L13" s="42" t="s">
        <v>611</v>
      </c>
      <c r="M13" s="60"/>
      <c r="N13" s="51"/>
      <c r="O13" s="37"/>
      <c r="P13" s="37"/>
      <c r="Q13" s="37"/>
      <c r="R13" s="37"/>
      <c r="S13" s="37"/>
      <c r="T13" s="38" t="s">
        <v>530</v>
      </c>
      <c r="U13" s="37"/>
      <c r="V13" s="37"/>
      <c r="W13" s="37"/>
      <c r="X13" s="52"/>
      <c r="Y13" s="67"/>
      <c r="Z13" s="27">
        <v>10</v>
      </c>
      <c r="AA13" s="49" t="s">
        <v>201</v>
      </c>
      <c r="AB13" s="38"/>
      <c r="AC13" s="38" t="s">
        <v>220</v>
      </c>
      <c r="AD13" s="38"/>
      <c r="AE13" s="38"/>
      <c r="AF13" s="38"/>
      <c r="AG13" s="38" t="s">
        <v>258</v>
      </c>
      <c r="AH13" s="38" t="s">
        <v>237</v>
      </c>
      <c r="AI13" s="38"/>
      <c r="AJ13" s="38"/>
      <c r="AK13" s="38"/>
      <c r="AL13" s="38" t="s">
        <v>750</v>
      </c>
      <c r="AM13" s="38" t="s">
        <v>328</v>
      </c>
      <c r="AN13" s="38"/>
      <c r="AO13" s="38"/>
      <c r="AP13" s="38"/>
      <c r="AQ13" s="38"/>
      <c r="AR13" s="38" t="s">
        <v>369</v>
      </c>
      <c r="AS13" s="38"/>
      <c r="AT13" s="38" t="s">
        <v>348</v>
      </c>
      <c r="AU13" s="38"/>
      <c r="AV13" s="38"/>
      <c r="AW13" s="38"/>
      <c r="AX13" s="38"/>
      <c r="AY13" s="38"/>
      <c r="AZ13" s="38"/>
      <c r="BA13" s="38"/>
      <c r="BB13" s="38"/>
      <c r="BC13" s="38"/>
      <c r="BD13" s="38"/>
      <c r="BE13" s="38"/>
      <c r="BF13" s="38"/>
      <c r="BG13" s="38"/>
      <c r="BH13" s="38"/>
      <c r="BI13" s="38" t="s">
        <v>458</v>
      </c>
      <c r="BJ13" s="38"/>
      <c r="BK13" s="38" t="s">
        <v>497</v>
      </c>
      <c r="BL13" s="38"/>
      <c r="BM13" s="38"/>
      <c r="BN13" s="38"/>
      <c r="BO13" s="38" t="s">
        <v>478</v>
      </c>
      <c r="BP13" s="38"/>
      <c r="BQ13" s="38"/>
      <c r="BR13" s="38"/>
      <c r="BS13" s="38"/>
      <c r="BT13" s="38"/>
      <c r="BU13" s="38"/>
      <c r="BV13" s="38"/>
      <c r="BW13" s="38"/>
      <c r="BX13" s="38"/>
      <c r="BY13" s="38"/>
      <c r="BZ13" s="38"/>
      <c r="CA13" s="38"/>
      <c r="CB13" s="38"/>
      <c r="CC13" s="38"/>
      <c r="CD13" s="38"/>
      <c r="CE13" s="38"/>
      <c r="CF13" s="38"/>
      <c r="CG13" s="38"/>
      <c r="CH13" s="38"/>
      <c r="CI13" s="38"/>
      <c r="CJ13" s="38"/>
      <c r="CK13" s="38" t="s">
        <v>751</v>
      </c>
      <c r="CL13" s="38"/>
      <c r="CM13" s="38"/>
      <c r="CN13" s="38"/>
      <c r="CO13" s="38"/>
      <c r="CP13" s="38"/>
      <c r="CQ13" s="38"/>
      <c r="CR13" s="38" t="s">
        <v>717</v>
      </c>
      <c r="CS13" s="38"/>
      <c r="CT13" s="50" t="s">
        <v>734</v>
      </c>
    </row>
    <row r="14" spans="1:98" s="32" customFormat="1" ht="19.5" thickBot="1" x14ac:dyDescent="0.45">
      <c r="A14" s="32" t="str">
        <f t="shared" si="0"/>
        <v>04 箕面市-8</v>
      </c>
      <c r="B14" s="32">
        <f>+COUNTIF($H$4:H14,H14)</f>
        <v>8</v>
      </c>
      <c r="C14" s="27">
        <v>11</v>
      </c>
      <c r="D14" s="28" t="s">
        <v>173</v>
      </c>
      <c r="E14" s="226">
        <v>12701039</v>
      </c>
      <c r="F14" s="29" t="s">
        <v>174</v>
      </c>
      <c r="G14" s="30" t="s">
        <v>175</v>
      </c>
      <c r="H14" s="30" t="s">
        <v>180</v>
      </c>
      <c r="I14" s="31" t="s">
        <v>188</v>
      </c>
      <c r="J14" s="50" t="s">
        <v>841</v>
      </c>
      <c r="L14" s="43" t="s">
        <v>682</v>
      </c>
      <c r="M14" s="60"/>
      <c r="N14" s="53"/>
      <c r="O14" s="54"/>
      <c r="P14" s="54"/>
      <c r="Q14" s="54"/>
      <c r="R14" s="54"/>
      <c r="S14" s="54"/>
      <c r="T14" s="55" t="s">
        <v>532</v>
      </c>
      <c r="U14" s="54"/>
      <c r="V14" s="54"/>
      <c r="W14" s="54"/>
      <c r="X14" s="56"/>
      <c r="Y14" s="67"/>
      <c r="Z14" s="27">
        <v>11</v>
      </c>
      <c r="AA14" s="49" t="s">
        <v>202</v>
      </c>
      <c r="AB14" s="38"/>
      <c r="AC14" s="38" t="s">
        <v>221</v>
      </c>
      <c r="AD14" s="38"/>
      <c r="AE14" s="38"/>
      <c r="AF14" s="38"/>
      <c r="AG14" s="38" t="s">
        <v>259</v>
      </c>
      <c r="AH14" s="38" t="s">
        <v>238</v>
      </c>
      <c r="AI14" s="38"/>
      <c r="AJ14" s="38"/>
      <c r="AK14" s="38"/>
      <c r="AL14" s="38" t="s">
        <v>305</v>
      </c>
      <c r="AM14" s="38" t="s">
        <v>329</v>
      </c>
      <c r="AN14" s="38"/>
      <c r="AO14" s="38"/>
      <c r="AP14" s="38"/>
      <c r="AQ14" s="38"/>
      <c r="AR14" s="38"/>
      <c r="AS14" s="38"/>
      <c r="AT14" s="38" t="s">
        <v>349</v>
      </c>
      <c r="AU14" s="38"/>
      <c r="AV14" s="38"/>
      <c r="AW14" s="38"/>
      <c r="AX14" s="38"/>
      <c r="AY14" s="38"/>
      <c r="AZ14" s="38"/>
      <c r="BA14" s="38"/>
      <c r="BB14" s="38"/>
      <c r="BC14" s="38"/>
      <c r="BD14" s="38"/>
      <c r="BE14" s="38"/>
      <c r="BF14" s="38"/>
      <c r="BG14" s="38"/>
      <c r="BH14" s="38"/>
      <c r="BI14" s="38"/>
      <c r="BJ14" s="38"/>
      <c r="BK14" s="38" t="s">
        <v>498</v>
      </c>
      <c r="BL14" s="38"/>
      <c r="BM14" s="38"/>
      <c r="BN14" s="38"/>
      <c r="BO14" s="38"/>
      <c r="BP14" s="38"/>
      <c r="BQ14" s="38"/>
      <c r="BR14" s="38"/>
      <c r="BS14" s="38"/>
      <c r="BT14" s="38"/>
      <c r="BU14" s="38"/>
      <c r="BV14" s="38"/>
      <c r="BW14" s="38"/>
      <c r="BX14" s="38"/>
      <c r="BY14" s="38"/>
      <c r="BZ14" s="38"/>
      <c r="CA14" s="38"/>
      <c r="CB14" s="38"/>
      <c r="CC14" s="38"/>
      <c r="CD14" s="38"/>
      <c r="CE14" s="38"/>
      <c r="CF14" s="38"/>
      <c r="CG14" s="38"/>
      <c r="CH14" s="38"/>
      <c r="CI14" s="38"/>
      <c r="CJ14" s="38"/>
      <c r="CK14" s="38" t="s">
        <v>648</v>
      </c>
      <c r="CL14" s="38"/>
      <c r="CM14" s="38"/>
      <c r="CN14" s="38"/>
      <c r="CO14" s="38"/>
      <c r="CP14" s="38"/>
      <c r="CQ14" s="38"/>
      <c r="CR14" s="38" t="s">
        <v>718</v>
      </c>
      <c r="CS14" s="38"/>
      <c r="CT14" s="50"/>
    </row>
    <row r="15" spans="1:98" s="32" customFormat="1" x14ac:dyDescent="0.4">
      <c r="A15" s="32" t="str">
        <f t="shared" si="0"/>
        <v>04 箕面市-9</v>
      </c>
      <c r="B15" s="32">
        <f>+COUNTIF($H$4:H15,H15)</f>
        <v>9</v>
      </c>
      <c r="C15" s="27">
        <v>12</v>
      </c>
      <c r="D15" s="28" t="s">
        <v>173</v>
      </c>
      <c r="E15" s="226">
        <v>12701043</v>
      </c>
      <c r="F15" s="29" t="s">
        <v>174</v>
      </c>
      <c r="G15" s="30" t="s">
        <v>175</v>
      </c>
      <c r="H15" s="30" t="s">
        <v>180</v>
      </c>
      <c r="I15" s="31" t="s">
        <v>189</v>
      </c>
      <c r="J15" s="50" t="s">
        <v>841</v>
      </c>
      <c r="L15"/>
      <c r="M15" s="57"/>
      <c r="N15"/>
      <c r="O15"/>
      <c r="P15"/>
      <c r="Q15"/>
      <c r="R15"/>
      <c r="S15"/>
      <c r="T15"/>
      <c r="U15"/>
      <c r="V15"/>
      <c r="W15"/>
      <c r="X15"/>
      <c r="Y15"/>
      <c r="Z15" s="27">
        <v>12</v>
      </c>
      <c r="AA15" s="49" t="s">
        <v>203</v>
      </c>
      <c r="AB15" s="38"/>
      <c r="AC15" s="38" t="s">
        <v>222</v>
      </c>
      <c r="AD15" s="38"/>
      <c r="AE15" s="38"/>
      <c r="AF15" s="38"/>
      <c r="AG15" s="38" t="s">
        <v>260</v>
      </c>
      <c r="AH15" s="38" t="s">
        <v>752</v>
      </c>
      <c r="AI15" s="38"/>
      <c r="AJ15" s="38"/>
      <c r="AK15" s="38"/>
      <c r="AL15" s="38" t="s">
        <v>306</v>
      </c>
      <c r="AM15" s="38" t="s">
        <v>330</v>
      </c>
      <c r="AN15" s="38"/>
      <c r="AO15" s="38"/>
      <c r="AP15" s="38"/>
      <c r="AQ15" s="38"/>
      <c r="AR15" s="38"/>
      <c r="AS15" s="38"/>
      <c r="AT15" s="38" t="s">
        <v>350</v>
      </c>
      <c r="AU15" s="38"/>
      <c r="AV15" s="38"/>
      <c r="AW15" s="38"/>
      <c r="AX15" s="38"/>
      <c r="AY15" s="38"/>
      <c r="AZ15" s="38"/>
      <c r="BA15" s="38"/>
      <c r="BB15" s="38"/>
      <c r="BC15" s="38"/>
      <c r="BD15" s="38"/>
      <c r="BE15" s="38"/>
      <c r="BF15" s="38"/>
      <c r="BG15" s="38"/>
      <c r="BH15" s="38"/>
      <c r="BI15" s="38"/>
      <c r="BJ15" s="38"/>
      <c r="BK15" s="38" t="s">
        <v>499</v>
      </c>
      <c r="BL15" s="38"/>
      <c r="BM15" s="38"/>
      <c r="BN15" s="38"/>
      <c r="BO15" s="38"/>
      <c r="BP15" s="38"/>
      <c r="BQ15" s="38"/>
      <c r="BR15" s="38"/>
      <c r="BS15" s="38"/>
      <c r="BT15" s="38"/>
      <c r="BU15" s="38"/>
      <c r="BV15" s="38"/>
      <c r="BW15" s="38"/>
      <c r="BX15" s="38"/>
      <c r="BY15" s="38"/>
      <c r="BZ15" s="38"/>
      <c r="CA15" s="38"/>
      <c r="CB15" s="38"/>
      <c r="CC15" s="38"/>
      <c r="CD15" s="38"/>
      <c r="CE15" s="38"/>
      <c r="CF15" s="38"/>
      <c r="CG15" s="38"/>
      <c r="CH15" s="38"/>
      <c r="CI15" s="38"/>
      <c r="CJ15" s="38"/>
      <c r="CK15" s="38" t="s">
        <v>649</v>
      </c>
      <c r="CL15" s="38"/>
      <c r="CM15" s="38"/>
      <c r="CN15" s="38"/>
      <c r="CO15" s="38"/>
      <c r="CP15" s="38"/>
      <c r="CQ15" s="38"/>
      <c r="CR15" s="38"/>
      <c r="CS15" s="38"/>
      <c r="CT15" s="50"/>
    </row>
    <row r="16" spans="1:98" s="32" customFormat="1" ht="19.5" thickBot="1" x14ac:dyDescent="0.45">
      <c r="A16" s="32" t="str">
        <f t="shared" si="0"/>
        <v>01 豊中市-1</v>
      </c>
      <c r="B16" s="32">
        <f>+COUNTIF($H$4:H16,H16)</f>
        <v>1</v>
      </c>
      <c r="C16" s="27">
        <v>13</v>
      </c>
      <c r="D16" s="28" t="s">
        <v>173</v>
      </c>
      <c r="E16" s="226">
        <v>12701003</v>
      </c>
      <c r="F16" s="29" t="s">
        <v>174</v>
      </c>
      <c r="G16" s="30" t="s">
        <v>190</v>
      </c>
      <c r="H16" s="30" t="s">
        <v>191</v>
      </c>
      <c r="I16" s="31" t="s">
        <v>192</v>
      </c>
      <c r="J16" s="50" t="s">
        <v>1058</v>
      </c>
      <c r="L16"/>
      <c r="M16"/>
      <c r="N16"/>
      <c r="O16"/>
      <c r="P16"/>
      <c r="Q16"/>
      <c r="R16"/>
      <c r="S16"/>
      <c r="T16"/>
      <c r="U16"/>
      <c r="V16"/>
      <c r="W16"/>
      <c r="X16"/>
      <c r="Y16"/>
      <c r="Z16" s="27">
        <v>13</v>
      </c>
      <c r="AA16" s="49" t="s">
        <v>204</v>
      </c>
      <c r="AB16" s="38"/>
      <c r="AC16" s="38" t="s">
        <v>223</v>
      </c>
      <c r="AD16" s="38"/>
      <c r="AE16" s="38"/>
      <c r="AF16" s="38"/>
      <c r="AG16" s="38" t="s">
        <v>261</v>
      </c>
      <c r="AH16" s="38"/>
      <c r="AI16" s="38"/>
      <c r="AJ16" s="38"/>
      <c r="AK16" s="38"/>
      <c r="AL16" s="38" t="s">
        <v>307</v>
      </c>
      <c r="AM16" s="38" t="s">
        <v>331</v>
      </c>
      <c r="AN16" s="38"/>
      <c r="AO16" s="38"/>
      <c r="AP16" s="38"/>
      <c r="AQ16" s="38"/>
      <c r="AR16" s="38"/>
      <c r="AS16" s="38"/>
      <c r="AT16" s="38" t="s">
        <v>351</v>
      </c>
      <c r="AU16" s="38"/>
      <c r="AV16" s="38"/>
      <c r="AW16" s="38"/>
      <c r="AX16" s="38"/>
      <c r="AY16" s="38"/>
      <c r="AZ16" s="38"/>
      <c r="BA16" s="38"/>
      <c r="BB16" s="38"/>
      <c r="BC16" s="38"/>
      <c r="BD16" s="38"/>
      <c r="BE16" s="38"/>
      <c r="BF16" s="38"/>
      <c r="BG16" s="38"/>
      <c r="BH16" s="38"/>
      <c r="BI16" s="38"/>
      <c r="BJ16" s="38"/>
      <c r="BK16" s="38" t="s">
        <v>500</v>
      </c>
      <c r="BL16" s="38"/>
      <c r="BM16" s="38"/>
      <c r="BN16" s="38"/>
      <c r="BO16" s="38"/>
      <c r="BP16" s="38"/>
      <c r="BQ16" s="38"/>
      <c r="BR16" s="38"/>
      <c r="BS16" s="38"/>
      <c r="BT16" s="38"/>
      <c r="BU16" s="38"/>
      <c r="BV16" s="38"/>
      <c r="BW16" s="38"/>
      <c r="BX16" s="38"/>
      <c r="BY16" s="38"/>
      <c r="BZ16" s="38"/>
      <c r="CA16" s="38"/>
      <c r="CB16" s="38"/>
      <c r="CC16" s="38"/>
      <c r="CD16" s="38"/>
      <c r="CE16" s="38"/>
      <c r="CF16" s="38"/>
      <c r="CG16" s="38"/>
      <c r="CH16" s="38"/>
      <c r="CI16" s="38"/>
      <c r="CJ16" s="38"/>
      <c r="CK16" s="38" t="s">
        <v>650</v>
      </c>
      <c r="CL16" s="38"/>
      <c r="CM16" s="38"/>
      <c r="CN16" s="38"/>
      <c r="CO16" s="38"/>
      <c r="CP16" s="38"/>
      <c r="CQ16" s="38"/>
      <c r="CR16" s="38"/>
      <c r="CS16" s="38"/>
      <c r="CT16" s="50"/>
    </row>
    <row r="17" spans="1:98" s="32" customFormat="1" x14ac:dyDescent="0.4">
      <c r="A17" s="32" t="str">
        <f t="shared" si="0"/>
        <v>01 豊中市-2</v>
      </c>
      <c r="B17" s="32">
        <f>+COUNTIF($H$4:H17,H17)</f>
        <v>2</v>
      </c>
      <c r="C17" s="27">
        <v>14</v>
      </c>
      <c r="D17" s="28" t="s">
        <v>173</v>
      </c>
      <c r="E17" s="226">
        <v>12701006</v>
      </c>
      <c r="F17" s="29" t="s">
        <v>174</v>
      </c>
      <c r="G17" s="30" t="s">
        <v>190</v>
      </c>
      <c r="H17" s="30" t="s">
        <v>191</v>
      </c>
      <c r="I17" s="31" t="s">
        <v>193</v>
      </c>
      <c r="J17" s="50" t="s">
        <v>1054</v>
      </c>
      <c r="L17"/>
      <c r="M17"/>
      <c r="N17" s="44" t="s">
        <v>959</v>
      </c>
      <c r="O17" s="45" t="s">
        <v>964</v>
      </c>
      <c r="P17" s="45" t="s">
        <v>969</v>
      </c>
      <c r="Q17" s="45" t="s">
        <v>977</v>
      </c>
      <c r="R17" s="45" t="s">
        <v>981</v>
      </c>
      <c r="S17" s="45" t="s">
        <v>988</v>
      </c>
      <c r="T17" s="45" t="s">
        <v>1000</v>
      </c>
      <c r="U17" s="45" t="s">
        <v>1001</v>
      </c>
      <c r="V17" s="45" t="s">
        <v>1022</v>
      </c>
      <c r="W17" s="45" t="s">
        <v>1013</v>
      </c>
      <c r="X17" s="46" t="s">
        <v>1021</v>
      </c>
      <c r="Y17"/>
      <c r="Z17" s="27">
        <v>14</v>
      </c>
      <c r="AA17" s="49" t="s">
        <v>205</v>
      </c>
      <c r="AB17" s="38"/>
      <c r="AC17" s="38" t="s">
        <v>224</v>
      </c>
      <c r="AD17" s="38"/>
      <c r="AE17" s="38"/>
      <c r="AF17" s="38"/>
      <c r="AG17" s="38" t="s">
        <v>262</v>
      </c>
      <c r="AH17" s="38"/>
      <c r="AI17" s="38"/>
      <c r="AJ17" s="38"/>
      <c r="AK17" s="38"/>
      <c r="AL17" s="38" t="s">
        <v>308</v>
      </c>
      <c r="AM17" s="38"/>
      <c r="AN17" s="38"/>
      <c r="AO17" s="38"/>
      <c r="AP17" s="38"/>
      <c r="AQ17" s="38"/>
      <c r="AR17" s="38"/>
      <c r="AS17" s="38"/>
      <c r="AT17" s="38" t="s">
        <v>352</v>
      </c>
      <c r="AU17" s="38"/>
      <c r="AV17" s="38"/>
      <c r="AW17" s="38"/>
      <c r="AX17" s="38"/>
      <c r="AY17" s="38"/>
      <c r="AZ17" s="38"/>
      <c r="BA17" s="38"/>
      <c r="BB17" s="38"/>
      <c r="BC17" s="38"/>
      <c r="BD17" s="38"/>
      <c r="BE17" s="38"/>
      <c r="BF17" s="38"/>
      <c r="BG17" s="38"/>
      <c r="BH17" s="38"/>
      <c r="BI17" s="38"/>
      <c r="BJ17" s="38"/>
      <c r="BK17" s="38" t="s">
        <v>501</v>
      </c>
      <c r="BL17" s="38"/>
      <c r="BM17" s="38"/>
      <c r="BN17" s="38"/>
      <c r="BO17" s="38"/>
      <c r="BP17" s="38"/>
      <c r="BQ17" s="38"/>
      <c r="BR17" s="38"/>
      <c r="BS17" s="38"/>
      <c r="BT17" s="38"/>
      <c r="BU17" s="38"/>
      <c r="BV17" s="38"/>
      <c r="BW17" s="38"/>
      <c r="BX17" s="38"/>
      <c r="BY17" s="38"/>
      <c r="BZ17" s="38"/>
      <c r="CA17" s="38"/>
      <c r="CB17" s="38"/>
      <c r="CC17" s="38"/>
      <c r="CD17" s="38"/>
      <c r="CE17" s="38"/>
      <c r="CF17" s="38"/>
      <c r="CG17" s="38"/>
      <c r="CH17" s="38"/>
      <c r="CI17" s="38"/>
      <c r="CJ17" s="38"/>
      <c r="CK17" s="38" t="s">
        <v>651</v>
      </c>
      <c r="CL17" s="38"/>
      <c r="CM17" s="38"/>
      <c r="CN17" s="38"/>
      <c r="CO17" s="38"/>
      <c r="CP17" s="38"/>
      <c r="CQ17" s="38"/>
      <c r="CR17" s="38"/>
      <c r="CS17" s="38"/>
      <c r="CT17" s="50"/>
    </row>
    <row r="18" spans="1:98" s="32" customFormat="1" x14ac:dyDescent="0.4">
      <c r="A18" s="32" t="str">
        <f t="shared" si="0"/>
        <v>01 豊中市-3</v>
      </c>
      <c r="B18" s="32">
        <f>+COUNTIF($H$4:H18,H18)</f>
        <v>3</v>
      </c>
      <c r="C18" s="27">
        <v>15</v>
      </c>
      <c r="D18" s="28" t="s">
        <v>173</v>
      </c>
      <c r="E18" s="226">
        <v>12701007</v>
      </c>
      <c r="F18" s="29" t="s">
        <v>174</v>
      </c>
      <c r="G18" s="30" t="s">
        <v>190</v>
      </c>
      <c r="H18" s="30" t="s">
        <v>191</v>
      </c>
      <c r="I18" s="31" t="s">
        <v>194</v>
      </c>
      <c r="J18" s="50" t="s">
        <v>841</v>
      </c>
      <c r="L18"/>
      <c r="M18"/>
      <c r="N18" s="47"/>
      <c r="O18" s="36"/>
      <c r="P18" s="36"/>
      <c r="Q18" s="36"/>
      <c r="R18" s="36"/>
      <c r="S18" s="36"/>
      <c r="T18" s="36"/>
      <c r="U18" s="36"/>
      <c r="V18" s="36"/>
      <c r="W18" s="36"/>
      <c r="X18" s="48"/>
      <c r="Y18"/>
      <c r="Z18" s="27">
        <v>15</v>
      </c>
      <c r="AA18" s="49" t="s">
        <v>206</v>
      </c>
      <c r="AB18" s="38"/>
      <c r="AC18" s="38"/>
      <c r="AD18" s="38"/>
      <c r="AE18" s="38"/>
      <c r="AF18" s="38"/>
      <c r="AG18" s="38" t="s">
        <v>263</v>
      </c>
      <c r="AH18" s="38"/>
      <c r="AI18" s="38"/>
      <c r="AJ18" s="38"/>
      <c r="AK18" s="38"/>
      <c r="AL18" s="38" t="s">
        <v>309</v>
      </c>
      <c r="AM18" s="38"/>
      <c r="AN18" s="38"/>
      <c r="AO18" s="38"/>
      <c r="AP18" s="38"/>
      <c r="AQ18" s="38"/>
      <c r="AR18" s="38"/>
      <c r="AS18" s="38"/>
      <c r="AT18" s="38" t="s">
        <v>353</v>
      </c>
      <c r="AU18" s="38"/>
      <c r="AV18" s="38"/>
      <c r="AW18" s="38"/>
      <c r="AX18" s="38"/>
      <c r="AY18" s="38"/>
      <c r="AZ18" s="38"/>
      <c r="BA18" s="38"/>
      <c r="BB18" s="38"/>
      <c r="BC18" s="38"/>
      <c r="BD18" s="38"/>
      <c r="BE18" s="38"/>
      <c r="BF18" s="38"/>
      <c r="BG18" s="38"/>
      <c r="BH18" s="38"/>
      <c r="BI18" s="38"/>
      <c r="BJ18" s="38"/>
      <c r="BK18" s="38" t="s">
        <v>502</v>
      </c>
      <c r="BL18" s="38"/>
      <c r="BM18" s="38"/>
      <c r="BN18" s="38"/>
      <c r="BO18" s="38"/>
      <c r="BP18" s="38"/>
      <c r="BQ18" s="38"/>
      <c r="BR18" s="38"/>
      <c r="BS18" s="38"/>
      <c r="BT18" s="38"/>
      <c r="BU18" s="38"/>
      <c r="BV18" s="38"/>
      <c r="BW18" s="38"/>
      <c r="BX18" s="38"/>
      <c r="BY18" s="38"/>
      <c r="BZ18" s="38"/>
      <c r="CA18" s="38"/>
      <c r="CB18" s="38"/>
      <c r="CC18" s="38"/>
      <c r="CD18" s="38"/>
      <c r="CE18" s="38"/>
      <c r="CF18" s="38"/>
      <c r="CG18" s="38"/>
      <c r="CH18" s="38"/>
      <c r="CI18" s="38"/>
      <c r="CJ18" s="38"/>
      <c r="CK18" s="38" t="s">
        <v>652</v>
      </c>
      <c r="CL18" s="38"/>
      <c r="CM18" s="38"/>
      <c r="CN18" s="38"/>
      <c r="CO18" s="38"/>
      <c r="CP18" s="38"/>
      <c r="CQ18" s="38"/>
      <c r="CR18" s="38"/>
      <c r="CS18" s="38"/>
      <c r="CT18" s="50"/>
    </row>
    <row r="19" spans="1:98" s="32" customFormat="1" x14ac:dyDescent="0.4">
      <c r="A19" s="32" t="str">
        <f t="shared" si="0"/>
        <v>01 豊中市-4</v>
      </c>
      <c r="B19" s="32">
        <f>+COUNTIF($H$4:H19,H19)</f>
        <v>4</v>
      </c>
      <c r="C19" s="27">
        <v>16</v>
      </c>
      <c r="D19" s="28" t="s">
        <v>173</v>
      </c>
      <c r="E19" s="226">
        <v>12701013</v>
      </c>
      <c r="F19" s="29" t="s">
        <v>174</v>
      </c>
      <c r="G19" s="30" t="s">
        <v>190</v>
      </c>
      <c r="H19" s="30" t="s">
        <v>191</v>
      </c>
      <c r="I19" s="31" t="s">
        <v>195</v>
      </c>
      <c r="J19" s="50" t="s">
        <v>841</v>
      </c>
      <c r="L19"/>
      <c r="M19"/>
      <c r="N19" s="49" t="s">
        <v>960</v>
      </c>
      <c r="O19" s="38" t="s">
        <v>965</v>
      </c>
      <c r="P19" s="38" t="s">
        <v>970</v>
      </c>
      <c r="Q19" s="38" t="s">
        <v>978</v>
      </c>
      <c r="R19" s="38" t="s">
        <v>982</v>
      </c>
      <c r="S19" s="38" t="s">
        <v>1034</v>
      </c>
      <c r="T19" s="38" t="s">
        <v>989</v>
      </c>
      <c r="U19" s="38" t="s">
        <v>1002</v>
      </c>
      <c r="V19" s="38" t="s">
        <v>1007</v>
      </c>
      <c r="W19" s="38" t="s">
        <v>1014</v>
      </c>
      <c r="X19" s="50" t="s">
        <v>1023</v>
      </c>
      <c r="Y19"/>
      <c r="Z19" s="27">
        <v>16</v>
      </c>
      <c r="AA19" s="49" t="s">
        <v>207</v>
      </c>
      <c r="AB19" s="38"/>
      <c r="AC19" s="38"/>
      <c r="AD19" s="38"/>
      <c r="AE19" s="38"/>
      <c r="AF19" s="38"/>
      <c r="AG19" s="38"/>
      <c r="AH19" s="38"/>
      <c r="AI19" s="38"/>
      <c r="AJ19" s="38"/>
      <c r="AK19" s="38"/>
      <c r="AL19" s="38" t="s">
        <v>310</v>
      </c>
      <c r="AM19" s="38"/>
      <c r="AN19" s="38"/>
      <c r="AO19" s="38"/>
      <c r="AP19" s="38"/>
      <c r="AQ19" s="38"/>
      <c r="AR19" s="38"/>
      <c r="AS19" s="38"/>
      <c r="AT19" s="38" t="s">
        <v>354</v>
      </c>
      <c r="AU19" s="38"/>
      <c r="AV19" s="38"/>
      <c r="AW19" s="38"/>
      <c r="AX19" s="38"/>
      <c r="AY19" s="38"/>
      <c r="AZ19" s="38"/>
      <c r="BA19" s="38"/>
      <c r="BB19" s="38"/>
      <c r="BC19" s="38"/>
      <c r="BD19" s="38"/>
      <c r="BE19" s="38"/>
      <c r="BF19" s="38"/>
      <c r="BG19" s="38"/>
      <c r="BH19" s="38"/>
      <c r="BI19" s="38"/>
      <c r="BJ19" s="38"/>
      <c r="BK19" s="38"/>
      <c r="BL19" s="38"/>
      <c r="BM19" s="38"/>
      <c r="BN19" s="38"/>
      <c r="BO19" s="38"/>
      <c r="BP19" s="38"/>
      <c r="BQ19" s="38"/>
      <c r="BR19" s="38"/>
      <c r="BS19" s="38"/>
      <c r="BT19" s="38"/>
      <c r="BU19" s="38"/>
      <c r="BV19" s="38"/>
      <c r="BW19" s="38"/>
      <c r="BX19" s="38"/>
      <c r="BY19" s="38"/>
      <c r="BZ19" s="38"/>
      <c r="CA19" s="38"/>
      <c r="CB19" s="38"/>
      <c r="CC19" s="38"/>
      <c r="CD19" s="38"/>
      <c r="CE19" s="38"/>
      <c r="CF19" s="38"/>
      <c r="CG19" s="38"/>
      <c r="CH19" s="38"/>
      <c r="CI19" s="38"/>
      <c r="CJ19" s="38"/>
      <c r="CK19" s="38" t="s">
        <v>653</v>
      </c>
      <c r="CL19" s="38"/>
      <c r="CM19" s="38"/>
      <c r="CN19" s="38"/>
      <c r="CO19" s="38"/>
      <c r="CP19" s="38"/>
      <c r="CQ19" s="38"/>
      <c r="CR19" s="38"/>
      <c r="CS19" s="38"/>
      <c r="CT19" s="50"/>
    </row>
    <row r="20" spans="1:98" s="32" customFormat="1" x14ac:dyDescent="0.4">
      <c r="A20" s="32" t="str">
        <f t="shared" si="0"/>
        <v>01 豊中市-5</v>
      </c>
      <c r="B20" s="32">
        <f>+COUNTIF($H$4:H20,H20)</f>
        <v>5</v>
      </c>
      <c r="C20" s="27">
        <v>17</v>
      </c>
      <c r="D20" s="28" t="s">
        <v>173</v>
      </c>
      <c r="E20" s="226">
        <v>12701014</v>
      </c>
      <c r="F20" s="29" t="s">
        <v>174</v>
      </c>
      <c r="G20" s="30" t="s">
        <v>190</v>
      </c>
      <c r="H20" s="30" t="s">
        <v>191</v>
      </c>
      <c r="I20" s="31" t="s">
        <v>196</v>
      </c>
      <c r="J20" s="50" t="s">
        <v>1054</v>
      </c>
      <c r="L20"/>
      <c r="M20"/>
      <c r="N20" s="49" t="s">
        <v>961</v>
      </c>
      <c r="O20" s="38" t="s">
        <v>966</v>
      </c>
      <c r="P20" s="38" t="s">
        <v>971</v>
      </c>
      <c r="Q20" s="38" t="s">
        <v>979</v>
      </c>
      <c r="R20" s="38" t="s">
        <v>983</v>
      </c>
      <c r="S20" s="38" t="s">
        <v>1035</v>
      </c>
      <c r="T20" s="38" t="s">
        <v>990</v>
      </c>
      <c r="U20" s="38" t="s">
        <v>1003</v>
      </c>
      <c r="V20" s="38" t="s">
        <v>1008</v>
      </c>
      <c r="W20" s="38" t="s">
        <v>1015</v>
      </c>
      <c r="X20" s="50" t="s">
        <v>1024</v>
      </c>
      <c r="Y20"/>
      <c r="Z20" s="27">
        <v>17</v>
      </c>
      <c r="AA20" s="49" t="s">
        <v>208</v>
      </c>
      <c r="AB20" s="38"/>
      <c r="AC20" s="38"/>
      <c r="AD20" s="38"/>
      <c r="AE20" s="38"/>
      <c r="AF20" s="38"/>
      <c r="AG20" s="38"/>
      <c r="AH20" s="38"/>
      <c r="AI20" s="38"/>
      <c r="AJ20" s="38"/>
      <c r="AK20" s="38"/>
      <c r="AL20" s="38" t="s">
        <v>311</v>
      </c>
      <c r="AM20" s="38"/>
      <c r="AN20" s="38"/>
      <c r="AO20" s="38"/>
      <c r="AP20" s="38"/>
      <c r="AQ20" s="38"/>
      <c r="AR20" s="38"/>
      <c r="AS20" s="38"/>
      <c r="AT20" s="38" t="s">
        <v>355</v>
      </c>
      <c r="AU20" s="38"/>
      <c r="AV20" s="38"/>
      <c r="AW20" s="38"/>
      <c r="AX20" s="38"/>
      <c r="AY20" s="38"/>
      <c r="AZ20" s="38"/>
      <c r="BA20" s="38"/>
      <c r="BB20" s="38"/>
      <c r="BC20" s="38"/>
      <c r="BD20" s="38"/>
      <c r="BE20" s="38"/>
      <c r="BF20" s="38"/>
      <c r="BG20" s="38"/>
      <c r="BH20" s="38"/>
      <c r="BI20" s="38"/>
      <c r="BJ20" s="38"/>
      <c r="BK20" s="38"/>
      <c r="BL20" s="38"/>
      <c r="BM20" s="38"/>
      <c r="BN20" s="38"/>
      <c r="BO20" s="38"/>
      <c r="BP20" s="38"/>
      <c r="BQ20" s="38"/>
      <c r="BR20" s="38"/>
      <c r="BS20" s="38"/>
      <c r="BT20" s="38"/>
      <c r="BU20" s="38"/>
      <c r="BV20" s="38"/>
      <c r="BW20" s="38"/>
      <c r="BX20" s="38"/>
      <c r="BY20" s="38"/>
      <c r="BZ20" s="38"/>
      <c r="CA20" s="38"/>
      <c r="CB20" s="38"/>
      <c r="CC20" s="38"/>
      <c r="CD20" s="38"/>
      <c r="CE20" s="38"/>
      <c r="CF20" s="38"/>
      <c r="CG20" s="38"/>
      <c r="CH20" s="38"/>
      <c r="CI20" s="38"/>
      <c r="CJ20" s="38"/>
      <c r="CK20" s="38" t="s">
        <v>654</v>
      </c>
      <c r="CL20" s="38"/>
      <c r="CM20" s="38"/>
      <c r="CN20" s="38"/>
      <c r="CO20" s="38"/>
      <c r="CP20" s="38"/>
      <c r="CQ20" s="38"/>
      <c r="CR20" s="38"/>
      <c r="CS20" s="38"/>
      <c r="CT20" s="50"/>
    </row>
    <row r="21" spans="1:98" s="32" customFormat="1" x14ac:dyDescent="0.4">
      <c r="A21" s="32" t="str">
        <f t="shared" si="0"/>
        <v>01 豊中市-6</v>
      </c>
      <c r="B21" s="32">
        <f>+COUNTIF($H$4:H21,H21)</f>
        <v>6</v>
      </c>
      <c r="C21" s="27">
        <v>18</v>
      </c>
      <c r="D21" s="28" t="s">
        <v>173</v>
      </c>
      <c r="E21" s="226">
        <v>12701018</v>
      </c>
      <c r="F21" s="29" t="s">
        <v>174</v>
      </c>
      <c r="G21" s="30" t="s">
        <v>190</v>
      </c>
      <c r="H21" s="30" t="s">
        <v>191</v>
      </c>
      <c r="I21" s="31" t="s">
        <v>197</v>
      </c>
      <c r="J21" s="50" t="s">
        <v>841</v>
      </c>
      <c r="L21"/>
      <c r="M21"/>
      <c r="N21" s="49" t="s">
        <v>962</v>
      </c>
      <c r="O21" s="38" t="s">
        <v>967</v>
      </c>
      <c r="P21" s="38" t="s">
        <v>972</v>
      </c>
      <c r="Q21" s="38" t="s">
        <v>980</v>
      </c>
      <c r="R21" s="38" t="s">
        <v>984</v>
      </c>
      <c r="S21" s="38" t="s">
        <v>1036</v>
      </c>
      <c r="T21" s="38" t="s">
        <v>991</v>
      </c>
      <c r="U21" s="38" t="s">
        <v>1004</v>
      </c>
      <c r="V21" s="38" t="s">
        <v>1009</v>
      </c>
      <c r="W21" s="38" t="s">
        <v>1016</v>
      </c>
      <c r="X21" s="50" t="s">
        <v>1025</v>
      </c>
      <c r="Y21"/>
      <c r="Z21" s="27">
        <v>18</v>
      </c>
      <c r="AA21" s="49"/>
      <c r="AB21" s="38"/>
      <c r="AC21" s="38"/>
      <c r="AD21" s="38"/>
      <c r="AE21" s="38"/>
      <c r="AF21" s="38"/>
      <c r="AG21" s="38"/>
      <c r="AH21" s="38"/>
      <c r="AI21" s="38"/>
      <c r="AJ21" s="38"/>
      <c r="AK21" s="38"/>
      <c r="AL21" s="38" t="s">
        <v>312</v>
      </c>
      <c r="AM21" s="38"/>
      <c r="AN21" s="38"/>
      <c r="AO21" s="38"/>
      <c r="AP21" s="38"/>
      <c r="AQ21" s="38"/>
      <c r="AR21" s="38"/>
      <c r="AS21" s="38"/>
      <c r="AT21" s="38" t="s">
        <v>356</v>
      </c>
      <c r="AU21" s="38"/>
      <c r="AV21" s="38"/>
      <c r="AW21" s="38"/>
      <c r="AX21" s="38"/>
      <c r="AY21" s="38"/>
      <c r="AZ21" s="38"/>
      <c r="BA21" s="38"/>
      <c r="BB21" s="38"/>
      <c r="BC21" s="38"/>
      <c r="BD21" s="38"/>
      <c r="BE21" s="38"/>
      <c r="BF21" s="38"/>
      <c r="BG21" s="38"/>
      <c r="BH21" s="38"/>
      <c r="BI21" s="38"/>
      <c r="BJ21" s="38"/>
      <c r="BK21" s="38"/>
      <c r="BL21" s="38"/>
      <c r="BM21" s="38"/>
      <c r="BN21" s="38"/>
      <c r="BO21" s="38"/>
      <c r="BP21" s="38"/>
      <c r="BQ21" s="38"/>
      <c r="BR21" s="38"/>
      <c r="BS21" s="38"/>
      <c r="BT21" s="38"/>
      <c r="BU21" s="38"/>
      <c r="BV21" s="38"/>
      <c r="BW21" s="38"/>
      <c r="BX21" s="38"/>
      <c r="BY21" s="38"/>
      <c r="BZ21" s="38"/>
      <c r="CA21" s="38"/>
      <c r="CB21" s="38"/>
      <c r="CC21" s="38"/>
      <c r="CD21" s="38"/>
      <c r="CE21" s="38"/>
      <c r="CF21" s="38"/>
      <c r="CG21" s="38"/>
      <c r="CH21" s="38"/>
      <c r="CI21" s="38"/>
      <c r="CJ21" s="38"/>
      <c r="CK21" s="38"/>
      <c r="CL21" s="38"/>
      <c r="CM21" s="38"/>
      <c r="CN21" s="38"/>
      <c r="CO21" s="38"/>
      <c r="CP21" s="38"/>
      <c r="CQ21" s="38"/>
      <c r="CR21" s="38"/>
      <c r="CS21" s="38"/>
      <c r="CT21" s="50"/>
    </row>
    <row r="22" spans="1:98" s="32" customFormat="1" x14ac:dyDescent="0.4">
      <c r="A22" s="32" t="str">
        <f t="shared" si="0"/>
        <v>01 豊中市-7</v>
      </c>
      <c r="B22" s="32">
        <f>+COUNTIF($H$4:H22,H22)</f>
        <v>7</v>
      </c>
      <c r="C22" s="27">
        <v>19</v>
      </c>
      <c r="D22" s="28" t="s">
        <v>173</v>
      </c>
      <c r="E22" s="226">
        <v>12701019</v>
      </c>
      <c r="F22" s="29" t="s">
        <v>174</v>
      </c>
      <c r="G22" s="30" t="s">
        <v>190</v>
      </c>
      <c r="H22" s="30" t="s">
        <v>191</v>
      </c>
      <c r="I22" s="31" t="s">
        <v>198</v>
      </c>
      <c r="J22" s="50" t="s">
        <v>841</v>
      </c>
      <c r="L22"/>
      <c r="M22"/>
      <c r="N22" s="49" t="s">
        <v>963</v>
      </c>
      <c r="O22" s="38" t="s">
        <v>968</v>
      </c>
      <c r="P22" s="38" t="s">
        <v>973</v>
      </c>
      <c r="Q22" s="37"/>
      <c r="R22" s="38" t="s">
        <v>985</v>
      </c>
      <c r="S22" s="38" t="s">
        <v>1037</v>
      </c>
      <c r="T22" s="38" t="s">
        <v>992</v>
      </c>
      <c r="U22" s="38" t="s">
        <v>1005</v>
      </c>
      <c r="V22" s="38" t="s">
        <v>1010</v>
      </c>
      <c r="W22" s="38" t="s">
        <v>1017</v>
      </c>
      <c r="X22" s="50" t="s">
        <v>1026</v>
      </c>
      <c r="Y22"/>
      <c r="Z22" s="27">
        <v>19</v>
      </c>
      <c r="AA22" s="49"/>
      <c r="AB22" s="38"/>
      <c r="AC22" s="38"/>
      <c r="AD22" s="38"/>
      <c r="AE22" s="38"/>
      <c r="AF22" s="38"/>
      <c r="AG22" s="38"/>
      <c r="AH22" s="38"/>
      <c r="AI22" s="38"/>
      <c r="AJ22" s="38"/>
      <c r="AK22" s="38"/>
      <c r="AL22" s="38" t="s">
        <v>313</v>
      </c>
      <c r="AM22" s="38"/>
      <c r="AN22" s="38"/>
      <c r="AO22" s="38"/>
      <c r="AP22" s="38"/>
      <c r="AQ22" s="38"/>
      <c r="AR22" s="38"/>
      <c r="AS22" s="38"/>
      <c r="AT22" s="38" t="s">
        <v>357</v>
      </c>
      <c r="AU22" s="38"/>
      <c r="AV22" s="38"/>
      <c r="AW22" s="38"/>
      <c r="AX22" s="38"/>
      <c r="AY22" s="38"/>
      <c r="AZ22" s="38"/>
      <c r="BA22" s="38"/>
      <c r="BB22" s="38"/>
      <c r="BC22" s="38"/>
      <c r="BD22" s="38"/>
      <c r="BE22" s="38"/>
      <c r="BF22" s="38"/>
      <c r="BG22" s="38"/>
      <c r="BH22" s="38"/>
      <c r="BI22" s="38"/>
      <c r="BJ22" s="38"/>
      <c r="BK22" s="38"/>
      <c r="BL22" s="38"/>
      <c r="BM22" s="38"/>
      <c r="BN22" s="38"/>
      <c r="BO22" s="38"/>
      <c r="BP22" s="38"/>
      <c r="BQ22" s="38"/>
      <c r="BR22" s="38"/>
      <c r="BS22" s="38"/>
      <c r="BT22" s="38"/>
      <c r="BU22" s="38"/>
      <c r="BV22" s="38"/>
      <c r="BW22" s="38"/>
      <c r="BX22" s="38"/>
      <c r="BY22" s="38"/>
      <c r="BZ22" s="38"/>
      <c r="CA22" s="38"/>
      <c r="CB22" s="38"/>
      <c r="CC22" s="38"/>
      <c r="CD22" s="38"/>
      <c r="CE22" s="38"/>
      <c r="CF22" s="38"/>
      <c r="CG22" s="38"/>
      <c r="CH22" s="38"/>
      <c r="CI22" s="38"/>
      <c r="CJ22" s="38"/>
      <c r="CK22" s="38"/>
      <c r="CL22" s="38"/>
      <c r="CM22" s="38"/>
      <c r="CN22" s="38"/>
      <c r="CO22" s="38"/>
      <c r="CP22" s="38"/>
      <c r="CQ22" s="38"/>
      <c r="CR22" s="38"/>
      <c r="CS22" s="38"/>
      <c r="CT22" s="50"/>
    </row>
    <row r="23" spans="1:98" s="32" customFormat="1" x14ac:dyDescent="0.4">
      <c r="A23" s="32" t="str">
        <f t="shared" si="0"/>
        <v>01 豊中市-8</v>
      </c>
      <c r="B23" s="32">
        <f>+COUNTIF($H$4:H23,H23)</f>
        <v>8</v>
      </c>
      <c r="C23" s="27">
        <v>20</v>
      </c>
      <c r="D23" s="28" t="s">
        <v>173</v>
      </c>
      <c r="E23" s="226">
        <v>12701022</v>
      </c>
      <c r="F23" s="29" t="s">
        <v>174</v>
      </c>
      <c r="G23" s="30" t="s">
        <v>190</v>
      </c>
      <c r="H23" s="30" t="s">
        <v>191</v>
      </c>
      <c r="I23" s="31" t="s">
        <v>199</v>
      </c>
      <c r="J23" s="50" t="s">
        <v>841</v>
      </c>
      <c r="L23"/>
      <c r="M23"/>
      <c r="N23" s="51"/>
      <c r="O23" s="37"/>
      <c r="P23" s="38" t="s">
        <v>974</v>
      </c>
      <c r="Q23" s="37"/>
      <c r="R23" s="38" t="s">
        <v>986</v>
      </c>
      <c r="S23" s="38" t="s">
        <v>1038</v>
      </c>
      <c r="T23" s="38" t="s">
        <v>993</v>
      </c>
      <c r="U23" s="38" t="s">
        <v>1006</v>
      </c>
      <c r="V23" s="38" t="s">
        <v>1011</v>
      </c>
      <c r="W23" s="38" t="s">
        <v>1018</v>
      </c>
      <c r="X23" s="50" t="s">
        <v>1027</v>
      </c>
      <c r="Y23"/>
      <c r="Z23" s="27">
        <v>20</v>
      </c>
      <c r="AA23" s="49"/>
      <c r="AB23" s="38"/>
      <c r="AC23" s="38"/>
      <c r="AD23" s="38"/>
      <c r="AE23" s="38"/>
      <c r="AF23" s="38"/>
      <c r="AG23" s="38"/>
      <c r="AH23" s="38"/>
      <c r="AI23" s="38"/>
      <c r="AJ23" s="38"/>
      <c r="AK23" s="38"/>
      <c r="AL23" s="38" t="s">
        <v>314</v>
      </c>
      <c r="AM23" s="38"/>
      <c r="AN23" s="38"/>
      <c r="AO23" s="38"/>
      <c r="AP23" s="38"/>
      <c r="AQ23" s="38"/>
      <c r="AR23" s="38"/>
      <c r="AS23" s="38"/>
      <c r="AT23" s="38"/>
      <c r="AU23" s="38"/>
      <c r="AV23" s="38"/>
      <c r="AW23" s="38"/>
      <c r="AX23" s="38"/>
      <c r="AY23" s="38"/>
      <c r="AZ23" s="38"/>
      <c r="BA23" s="38"/>
      <c r="BB23" s="38"/>
      <c r="BC23" s="38"/>
      <c r="BD23" s="38"/>
      <c r="BE23" s="38"/>
      <c r="BF23" s="38"/>
      <c r="BG23" s="38"/>
      <c r="BH23" s="38"/>
      <c r="BI23" s="38"/>
      <c r="BJ23" s="38"/>
      <c r="BK23" s="38"/>
      <c r="BL23" s="38"/>
      <c r="BM23" s="38"/>
      <c r="BN23" s="38"/>
      <c r="BO23" s="38"/>
      <c r="BP23" s="38"/>
      <c r="BQ23" s="38"/>
      <c r="BR23" s="38"/>
      <c r="BS23" s="38"/>
      <c r="BT23" s="38"/>
      <c r="BU23" s="38"/>
      <c r="BV23" s="38"/>
      <c r="BW23" s="38"/>
      <c r="BX23" s="38"/>
      <c r="BY23" s="38"/>
      <c r="BZ23" s="38"/>
      <c r="CA23" s="38"/>
      <c r="CB23" s="38"/>
      <c r="CC23" s="38"/>
      <c r="CD23" s="38"/>
      <c r="CE23" s="38"/>
      <c r="CF23" s="38"/>
      <c r="CG23" s="38"/>
      <c r="CH23" s="38"/>
      <c r="CI23" s="38"/>
      <c r="CJ23" s="38"/>
      <c r="CK23" s="38"/>
      <c r="CL23" s="38"/>
      <c r="CM23" s="38"/>
      <c r="CN23" s="38"/>
      <c r="CO23" s="38"/>
      <c r="CP23" s="38"/>
      <c r="CQ23" s="38"/>
      <c r="CR23" s="38"/>
      <c r="CS23" s="38"/>
      <c r="CT23" s="50"/>
    </row>
    <row r="24" spans="1:98" s="32" customFormat="1" x14ac:dyDescent="0.4">
      <c r="A24" s="32" t="str">
        <f t="shared" si="0"/>
        <v>01 豊中市-9</v>
      </c>
      <c r="B24" s="32">
        <f>+COUNTIF($H$4:H24,H24)</f>
        <v>9</v>
      </c>
      <c r="C24" s="27">
        <v>21</v>
      </c>
      <c r="D24" s="28" t="s">
        <v>173</v>
      </c>
      <c r="E24" s="226">
        <v>12701025</v>
      </c>
      <c r="F24" s="29" t="s">
        <v>174</v>
      </c>
      <c r="G24" s="30" t="s">
        <v>190</v>
      </c>
      <c r="H24" s="30" t="s">
        <v>191</v>
      </c>
      <c r="I24" s="31" t="s">
        <v>200</v>
      </c>
      <c r="J24" s="50" t="s">
        <v>841</v>
      </c>
      <c r="L24"/>
      <c r="M24"/>
      <c r="N24" s="51"/>
      <c r="O24" s="37"/>
      <c r="P24" s="38" t="s">
        <v>975</v>
      </c>
      <c r="Q24" s="37"/>
      <c r="R24" s="38" t="s">
        <v>987</v>
      </c>
      <c r="S24" s="38" t="s">
        <v>1039</v>
      </c>
      <c r="T24" s="38" t="s">
        <v>994</v>
      </c>
      <c r="U24" s="37"/>
      <c r="V24" s="38" t="s">
        <v>1012</v>
      </c>
      <c r="W24" s="38" t="s">
        <v>1019</v>
      </c>
      <c r="X24" s="50" t="s">
        <v>1028</v>
      </c>
      <c r="Y24"/>
      <c r="Z24" s="27">
        <v>21</v>
      </c>
      <c r="AA24" s="49"/>
      <c r="AB24" s="38"/>
      <c r="AC24" s="38"/>
      <c r="AD24" s="38"/>
      <c r="AE24" s="38"/>
      <c r="AF24" s="38"/>
      <c r="AG24" s="38"/>
      <c r="AH24" s="38"/>
      <c r="AI24" s="38"/>
      <c r="AJ24" s="38"/>
      <c r="AK24" s="38"/>
      <c r="AL24" s="38" t="s">
        <v>315</v>
      </c>
      <c r="AM24" s="38"/>
      <c r="AN24" s="38"/>
      <c r="AO24" s="38"/>
      <c r="AP24" s="38"/>
      <c r="AQ24" s="38"/>
      <c r="AR24" s="38"/>
      <c r="AS24" s="38"/>
      <c r="AT24" s="38"/>
      <c r="AU24" s="38"/>
      <c r="AV24" s="38"/>
      <c r="AW24" s="38"/>
      <c r="AX24" s="38"/>
      <c r="AY24" s="38"/>
      <c r="AZ24" s="38"/>
      <c r="BA24" s="38"/>
      <c r="BB24" s="38"/>
      <c r="BC24" s="38"/>
      <c r="BD24" s="38"/>
      <c r="BE24" s="38"/>
      <c r="BF24" s="38"/>
      <c r="BG24" s="38"/>
      <c r="BH24" s="38"/>
      <c r="BI24" s="38"/>
      <c r="BJ24" s="38"/>
      <c r="BK24" s="38"/>
      <c r="BL24" s="38"/>
      <c r="BM24" s="38"/>
      <c r="BN24" s="38"/>
      <c r="BO24" s="38"/>
      <c r="BP24" s="38"/>
      <c r="BQ24" s="38"/>
      <c r="BR24" s="38"/>
      <c r="BS24" s="38"/>
      <c r="BT24" s="38"/>
      <c r="BU24" s="38"/>
      <c r="BV24" s="38"/>
      <c r="BW24" s="38"/>
      <c r="BX24" s="38"/>
      <c r="BY24" s="38"/>
      <c r="BZ24" s="38"/>
      <c r="CA24" s="38"/>
      <c r="CB24" s="38"/>
      <c r="CC24" s="38"/>
      <c r="CD24" s="38"/>
      <c r="CE24" s="38"/>
      <c r="CF24" s="38"/>
      <c r="CG24" s="38"/>
      <c r="CH24" s="38"/>
      <c r="CI24" s="38"/>
      <c r="CJ24" s="38"/>
      <c r="CK24" s="38"/>
      <c r="CL24" s="38"/>
      <c r="CM24" s="38"/>
      <c r="CN24" s="38"/>
      <c r="CO24" s="38"/>
      <c r="CP24" s="38"/>
      <c r="CQ24" s="38"/>
      <c r="CR24" s="38"/>
      <c r="CS24" s="38"/>
      <c r="CT24" s="50"/>
    </row>
    <row r="25" spans="1:98" s="32" customFormat="1" ht="19.5" thickBot="1" x14ac:dyDescent="0.45">
      <c r="A25" s="32" t="str">
        <f t="shared" si="0"/>
        <v>01 豊中市-10</v>
      </c>
      <c r="B25" s="32">
        <f>+COUNTIF($H$4:H25,H25)</f>
        <v>10</v>
      </c>
      <c r="C25" s="27">
        <v>22</v>
      </c>
      <c r="D25" s="28" t="s">
        <v>173</v>
      </c>
      <c r="E25" s="226">
        <v>12701028</v>
      </c>
      <c r="F25" s="29" t="s">
        <v>174</v>
      </c>
      <c r="G25" s="30" t="s">
        <v>190</v>
      </c>
      <c r="H25" s="30" t="s">
        <v>191</v>
      </c>
      <c r="I25" s="31" t="s">
        <v>201</v>
      </c>
      <c r="J25" s="50" t="s">
        <v>841</v>
      </c>
      <c r="L25"/>
      <c r="M25"/>
      <c r="N25" s="51"/>
      <c r="O25" s="37"/>
      <c r="P25" s="38" t="s">
        <v>976</v>
      </c>
      <c r="Q25" s="37"/>
      <c r="R25" s="37"/>
      <c r="S25" s="38" t="s">
        <v>1040</v>
      </c>
      <c r="T25" s="38" t="s">
        <v>995</v>
      </c>
      <c r="U25" s="37"/>
      <c r="V25" s="37"/>
      <c r="W25" s="38" t="s">
        <v>1020</v>
      </c>
      <c r="X25" s="52"/>
      <c r="Y25"/>
      <c r="Z25" s="27">
        <v>22</v>
      </c>
      <c r="AA25" s="64"/>
      <c r="AB25" s="55"/>
      <c r="AC25" s="55"/>
      <c r="AD25" s="55"/>
      <c r="AE25" s="55"/>
      <c r="AF25" s="55"/>
      <c r="AG25" s="55"/>
      <c r="AH25" s="55"/>
      <c r="AI25" s="55"/>
      <c r="AJ25" s="55"/>
      <c r="AK25" s="55"/>
      <c r="AL25" s="55" t="s">
        <v>316</v>
      </c>
      <c r="AM25" s="55"/>
      <c r="AN25" s="55"/>
      <c r="AO25" s="55"/>
      <c r="AP25" s="55"/>
      <c r="AQ25" s="55"/>
      <c r="AR25" s="55"/>
      <c r="AS25" s="55"/>
      <c r="AT25" s="55"/>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c r="BY25" s="55"/>
      <c r="BZ25" s="55"/>
      <c r="CA25" s="55"/>
      <c r="CB25" s="55"/>
      <c r="CC25" s="55"/>
      <c r="CD25" s="55"/>
      <c r="CE25" s="55"/>
      <c r="CF25" s="55"/>
      <c r="CG25" s="55"/>
      <c r="CH25" s="55"/>
      <c r="CI25" s="55"/>
      <c r="CJ25" s="55"/>
      <c r="CK25" s="55"/>
      <c r="CL25" s="55"/>
      <c r="CM25" s="55"/>
      <c r="CN25" s="55"/>
      <c r="CO25" s="55"/>
      <c r="CP25" s="55"/>
      <c r="CQ25" s="55"/>
      <c r="CR25" s="55"/>
      <c r="CS25" s="55"/>
      <c r="CT25" s="65"/>
    </row>
    <row r="26" spans="1:98" s="32" customFormat="1" x14ac:dyDescent="0.4">
      <c r="A26" s="32" t="str">
        <f t="shared" si="0"/>
        <v>01 豊中市-11</v>
      </c>
      <c r="B26" s="32">
        <f>+COUNTIF($H$4:H26,H26)</f>
        <v>11</v>
      </c>
      <c r="C26" s="27">
        <v>23</v>
      </c>
      <c r="D26" s="28" t="s">
        <v>173</v>
      </c>
      <c r="E26" s="226">
        <v>12701029</v>
      </c>
      <c r="F26" s="29" t="s">
        <v>174</v>
      </c>
      <c r="G26" s="30" t="s">
        <v>190</v>
      </c>
      <c r="H26" s="30" t="s">
        <v>191</v>
      </c>
      <c r="I26" s="31" t="s">
        <v>202</v>
      </c>
      <c r="J26" s="50" t="s">
        <v>841</v>
      </c>
      <c r="L26"/>
      <c r="M26"/>
      <c r="N26" s="51"/>
      <c r="O26" s="37"/>
      <c r="P26" s="37"/>
      <c r="Q26" s="37"/>
      <c r="R26" s="37"/>
      <c r="S26" s="37"/>
      <c r="T26" s="38" t="s">
        <v>996</v>
      </c>
      <c r="U26" s="37"/>
      <c r="V26" s="37"/>
      <c r="W26" s="37"/>
      <c r="X26" s="52"/>
      <c r="Y26"/>
    </row>
    <row r="27" spans="1:98" s="32" customFormat="1" x14ac:dyDescent="0.4">
      <c r="A27" s="32" t="str">
        <f t="shared" si="0"/>
        <v>01 豊中市-12</v>
      </c>
      <c r="B27" s="32">
        <f>+COUNTIF($H$4:H27,H27)</f>
        <v>12</v>
      </c>
      <c r="C27" s="27">
        <v>24</v>
      </c>
      <c r="D27" s="28" t="s">
        <v>173</v>
      </c>
      <c r="E27" s="226">
        <v>12701031</v>
      </c>
      <c r="F27" s="29" t="s">
        <v>174</v>
      </c>
      <c r="G27" s="30" t="s">
        <v>190</v>
      </c>
      <c r="H27" s="30" t="s">
        <v>191</v>
      </c>
      <c r="I27" s="31" t="s">
        <v>203</v>
      </c>
      <c r="J27" s="50" t="s">
        <v>841</v>
      </c>
      <c r="L27"/>
      <c r="M27"/>
      <c r="N27" s="51"/>
      <c r="O27" s="37"/>
      <c r="P27" s="37"/>
      <c r="Q27" s="37"/>
      <c r="R27" s="37"/>
      <c r="S27" s="37"/>
      <c r="T27" s="38" t="s">
        <v>997</v>
      </c>
      <c r="U27" s="37"/>
      <c r="V27" s="37"/>
      <c r="W27" s="37"/>
      <c r="X27" s="52"/>
      <c r="Y27"/>
    </row>
    <row r="28" spans="1:98" s="32" customFormat="1" x14ac:dyDescent="0.4">
      <c r="A28" s="32" t="str">
        <f t="shared" si="0"/>
        <v>01 豊中市-13</v>
      </c>
      <c r="B28" s="32">
        <f>+COUNTIF($H$4:H28,H28)</f>
        <v>13</v>
      </c>
      <c r="C28" s="27">
        <v>25</v>
      </c>
      <c r="D28" s="28" t="s">
        <v>173</v>
      </c>
      <c r="E28" s="226">
        <v>12701035</v>
      </c>
      <c r="F28" s="29" t="s">
        <v>174</v>
      </c>
      <c r="G28" s="30" t="s">
        <v>190</v>
      </c>
      <c r="H28" s="30" t="s">
        <v>191</v>
      </c>
      <c r="I28" s="31" t="s">
        <v>204</v>
      </c>
      <c r="J28" s="50" t="s">
        <v>841</v>
      </c>
      <c r="L28"/>
      <c r="M28"/>
      <c r="N28" s="51"/>
      <c r="O28" s="37"/>
      <c r="P28" s="37"/>
      <c r="Q28" s="37"/>
      <c r="R28" s="37"/>
      <c r="S28" s="37"/>
      <c r="T28" s="38" t="s">
        <v>998</v>
      </c>
      <c r="U28" s="37"/>
      <c r="V28" s="37"/>
      <c r="W28" s="37"/>
      <c r="X28" s="52"/>
      <c r="Y28"/>
    </row>
    <row r="29" spans="1:98" s="32" customFormat="1" ht="19.5" thickBot="1" x14ac:dyDescent="0.45">
      <c r="A29" s="32" t="str">
        <f t="shared" si="0"/>
        <v>01 豊中市-14</v>
      </c>
      <c r="B29" s="32">
        <f>+COUNTIF($H$4:H29,H29)</f>
        <v>14</v>
      </c>
      <c r="C29" s="27">
        <v>26</v>
      </c>
      <c r="D29" s="28" t="s">
        <v>173</v>
      </c>
      <c r="E29" s="226">
        <v>12701036</v>
      </c>
      <c r="F29" s="29" t="s">
        <v>174</v>
      </c>
      <c r="G29" s="30" t="s">
        <v>190</v>
      </c>
      <c r="H29" s="30" t="s">
        <v>191</v>
      </c>
      <c r="I29" s="31" t="s">
        <v>205</v>
      </c>
      <c r="J29" s="50" t="s">
        <v>841</v>
      </c>
      <c r="L29"/>
      <c r="M29"/>
      <c r="N29" s="53"/>
      <c r="O29" s="54"/>
      <c r="P29" s="54"/>
      <c r="Q29" s="54"/>
      <c r="R29" s="54"/>
      <c r="S29" s="54"/>
      <c r="T29" s="55" t="s">
        <v>999</v>
      </c>
      <c r="U29" s="54"/>
      <c r="V29" s="54"/>
      <c r="W29" s="54"/>
      <c r="X29" s="56"/>
      <c r="Y29"/>
    </row>
    <row r="30" spans="1:98" s="32" customFormat="1" x14ac:dyDescent="0.4">
      <c r="A30" s="32" t="str">
        <f t="shared" si="0"/>
        <v>01 豊中市-15</v>
      </c>
      <c r="B30" s="32">
        <f>+COUNTIF($H$4:H30,H30)</f>
        <v>15</v>
      </c>
      <c r="C30" s="27">
        <v>27</v>
      </c>
      <c r="D30" s="28" t="s">
        <v>173</v>
      </c>
      <c r="E30" s="226">
        <v>12701037</v>
      </c>
      <c r="F30" s="29" t="s">
        <v>174</v>
      </c>
      <c r="G30" s="30" t="s">
        <v>190</v>
      </c>
      <c r="H30" s="30" t="s">
        <v>191</v>
      </c>
      <c r="I30" s="31" t="s">
        <v>206</v>
      </c>
      <c r="J30" s="50" t="s">
        <v>841</v>
      </c>
      <c r="L30"/>
      <c r="M30"/>
      <c r="N30"/>
      <c r="O30"/>
      <c r="P30"/>
      <c r="Q30"/>
      <c r="R30"/>
      <c r="S30"/>
      <c r="T30"/>
      <c r="U30"/>
      <c r="V30"/>
      <c r="W30"/>
      <c r="X30"/>
      <c r="Y30"/>
    </row>
    <row r="31" spans="1:98" s="32" customFormat="1" x14ac:dyDescent="0.4">
      <c r="A31" s="32" t="str">
        <f t="shared" si="0"/>
        <v>01 豊中市-16</v>
      </c>
      <c r="B31" s="32">
        <f>+COUNTIF($H$4:H31,H31)</f>
        <v>16</v>
      </c>
      <c r="C31" s="27">
        <v>28</v>
      </c>
      <c r="D31" s="28" t="s">
        <v>173</v>
      </c>
      <c r="E31" s="226">
        <v>12701038</v>
      </c>
      <c r="F31" s="29" t="s">
        <v>174</v>
      </c>
      <c r="G31" s="30" t="s">
        <v>190</v>
      </c>
      <c r="H31" s="30" t="s">
        <v>191</v>
      </c>
      <c r="I31" s="31" t="s">
        <v>207</v>
      </c>
      <c r="J31" s="50" t="s">
        <v>841</v>
      </c>
      <c r="L31"/>
      <c r="M31"/>
      <c r="N31"/>
      <c r="O31"/>
      <c r="P31"/>
      <c r="Q31"/>
      <c r="R31"/>
      <c r="S31"/>
      <c r="T31"/>
      <c r="U31"/>
      <c r="W31"/>
      <c r="X31"/>
      <c r="Y31"/>
    </row>
    <row r="32" spans="1:98" s="32" customFormat="1" x14ac:dyDescent="0.4">
      <c r="A32" s="32" t="str">
        <f t="shared" si="0"/>
        <v>01 豊中市-17</v>
      </c>
      <c r="B32" s="32">
        <f>+COUNTIF($H$4:H32,H32)</f>
        <v>17</v>
      </c>
      <c r="C32" s="27">
        <v>29</v>
      </c>
      <c r="D32" s="28" t="s">
        <v>173</v>
      </c>
      <c r="E32" s="226">
        <v>12701042</v>
      </c>
      <c r="F32" s="29" t="s">
        <v>174</v>
      </c>
      <c r="G32" s="30" t="s">
        <v>190</v>
      </c>
      <c r="H32" s="30" t="s">
        <v>191</v>
      </c>
      <c r="I32" s="31" t="s">
        <v>208</v>
      </c>
      <c r="J32" s="50" t="s">
        <v>1053</v>
      </c>
      <c r="L32"/>
      <c r="M32"/>
      <c r="N32"/>
      <c r="O32"/>
      <c r="P32"/>
      <c r="Q32"/>
      <c r="R32"/>
      <c r="S32"/>
      <c r="T32"/>
      <c r="U32"/>
      <c r="W32"/>
      <c r="X32"/>
      <c r="Y32"/>
    </row>
    <row r="33" spans="1:25" s="32" customFormat="1" x14ac:dyDescent="0.4">
      <c r="A33" s="32" t="str">
        <f t="shared" si="0"/>
        <v>03 吹田市-1</v>
      </c>
      <c r="B33" s="32">
        <f>+COUNTIF($H$4:H33,H33)</f>
        <v>1</v>
      </c>
      <c r="C33" s="27">
        <v>30</v>
      </c>
      <c r="D33" s="221" t="s">
        <v>173</v>
      </c>
      <c r="E33" s="227">
        <v>12701001</v>
      </c>
      <c r="F33" s="219" t="s">
        <v>174</v>
      </c>
      <c r="G33" s="220" t="s">
        <v>209</v>
      </c>
      <c r="H33" s="220" t="s">
        <v>210</v>
      </c>
      <c r="I33" s="218" t="s">
        <v>211</v>
      </c>
      <c r="J33" s="50" t="s">
        <v>1054</v>
      </c>
      <c r="L33"/>
      <c r="M33"/>
      <c r="N33"/>
      <c r="O33"/>
      <c r="P33"/>
      <c r="Q33"/>
      <c r="R33"/>
      <c r="S33"/>
      <c r="T33"/>
      <c r="U33"/>
      <c r="W33"/>
      <c r="X33"/>
      <c r="Y33"/>
    </row>
    <row r="34" spans="1:25" s="32" customFormat="1" x14ac:dyDescent="0.4">
      <c r="A34" s="32" t="str">
        <f t="shared" si="0"/>
        <v>03 吹田市-2</v>
      </c>
      <c r="B34" s="32">
        <f>+COUNTIF($H$4:H34,H34)</f>
        <v>2</v>
      </c>
      <c r="C34" s="27">
        <v>31</v>
      </c>
      <c r="D34" s="221" t="s">
        <v>173</v>
      </c>
      <c r="E34" s="227">
        <v>12701002</v>
      </c>
      <c r="F34" s="219" t="s">
        <v>174</v>
      </c>
      <c r="G34" s="220" t="s">
        <v>209</v>
      </c>
      <c r="H34" s="220" t="s">
        <v>210</v>
      </c>
      <c r="I34" s="218" t="s">
        <v>212</v>
      </c>
      <c r="J34" s="50" t="s">
        <v>1054</v>
      </c>
      <c r="L34"/>
      <c r="M34"/>
      <c r="N34"/>
      <c r="O34"/>
      <c r="P34"/>
      <c r="Q34"/>
      <c r="R34"/>
      <c r="S34"/>
      <c r="T34"/>
      <c r="U34"/>
      <c r="W34"/>
      <c r="X34"/>
      <c r="Y34"/>
    </row>
    <row r="35" spans="1:25" s="32" customFormat="1" x14ac:dyDescent="0.4">
      <c r="A35" s="32" t="str">
        <f t="shared" si="0"/>
        <v>03 吹田市-3</v>
      </c>
      <c r="B35" s="32">
        <f>+COUNTIF($H$4:H35,H35)</f>
        <v>3</v>
      </c>
      <c r="C35" s="27">
        <v>32</v>
      </c>
      <c r="D35" s="28" t="s">
        <v>173</v>
      </c>
      <c r="E35" s="226">
        <v>12701004</v>
      </c>
      <c r="F35" s="29" t="s">
        <v>174</v>
      </c>
      <c r="G35" s="30" t="s">
        <v>209</v>
      </c>
      <c r="H35" s="30" t="s">
        <v>210</v>
      </c>
      <c r="I35" s="31" t="s">
        <v>213</v>
      </c>
      <c r="J35" s="50" t="s">
        <v>1059</v>
      </c>
      <c r="L35"/>
      <c r="M35"/>
      <c r="N35"/>
      <c r="O35"/>
      <c r="P35"/>
      <c r="R35"/>
      <c r="S35"/>
      <c r="T35"/>
      <c r="U35"/>
      <c r="W35"/>
      <c r="X35"/>
      <c r="Y35"/>
    </row>
    <row r="36" spans="1:25" s="32" customFormat="1" x14ac:dyDescent="0.4">
      <c r="A36" s="32" t="str">
        <f t="shared" si="0"/>
        <v>03 吹田市-4</v>
      </c>
      <c r="B36" s="32">
        <f>+COUNTIF($H$4:H36,H36)</f>
        <v>4</v>
      </c>
      <c r="C36" s="27">
        <v>33</v>
      </c>
      <c r="D36" s="28" t="s">
        <v>173</v>
      </c>
      <c r="E36" s="226">
        <v>12701005</v>
      </c>
      <c r="F36" s="29" t="s">
        <v>174</v>
      </c>
      <c r="G36" s="30" t="s">
        <v>209</v>
      </c>
      <c r="H36" s="30" t="s">
        <v>210</v>
      </c>
      <c r="I36" s="31" t="s">
        <v>214</v>
      </c>
      <c r="J36" s="50" t="s">
        <v>1058</v>
      </c>
      <c r="L36"/>
      <c r="M36"/>
      <c r="N36"/>
      <c r="P36"/>
      <c r="R36"/>
      <c r="S36"/>
      <c r="T36"/>
      <c r="U36"/>
      <c r="W36"/>
      <c r="X36"/>
      <c r="Y36"/>
    </row>
    <row r="37" spans="1:25" s="32" customFormat="1" x14ac:dyDescent="0.4">
      <c r="A37" s="32" t="str">
        <f t="shared" si="0"/>
        <v>03 吹田市-5</v>
      </c>
      <c r="B37" s="32">
        <f>+COUNTIF($H$4:H37,H37)</f>
        <v>5</v>
      </c>
      <c r="C37" s="27">
        <v>34</v>
      </c>
      <c r="D37" s="28" t="s">
        <v>173</v>
      </c>
      <c r="E37" s="226">
        <v>12701008</v>
      </c>
      <c r="F37" s="29" t="s">
        <v>174</v>
      </c>
      <c r="G37" s="30" t="s">
        <v>209</v>
      </c>
      <c r="H37" s="30" t="s">
        <v>210</v>
      </c>
      <c r="I37" s="31" t="s">
        <v>215</v>
      </c>
      <c r="J37" s="50" t="s">
        <v>841</v>
      </c>
      <c r="L37"/>
      <c r="M37"/>
      <c r="N37"/>
      <c r="P37"/>
      <c r="R37"/>
      <c r="S37"/>
      <c r="T37"/>
      <c r="U37"/>
      <c r="W37"/>
      <c r="X37"/>
      <c r="Y37"/>
    </row>
    <row r="38" spans="1:25" s="32" customFormat="1" x14ac:dyDescent="0.4">
      <c r="A38" s="32" t="str">
        <f t="shared" si="0"/>
        <v>03 吹田市-6</v>
      </c>
      <c r="B38" s="32">
        <f>+COUNTIF($H$4:H38,H38)</f>
        <v>6</v>
      </c>
      <c r="C38" s="27">
        <v>35</v>
      </c>
      <c r="D38" s="28" t="s">
        <v>173</v>
      </c>
      <c r="E38" s="226">
        <v>12701010</v>
      </c>
      <c r="F38" s="29" t="s">
        <v>174</v>
      </c>
      <c r="G38" s="30" t="s">
        <v>209</v>
      </c>
      <c r="H38" s="30" t="s">
        <v>210</v>
      </c>
      <c r="I38" s="31" t="s">
        <v>216</v>
      </c>
      <c r="J38" s="50" t="s">
        <v>1059</v>
      </c>
      <c r="L38"/>
      <c r="M38"/>
      <c r="N38"/>
      <c r="P38"/>
      <c r="R38"/>
      <c r="S38"/>
      <c r="T38"/>
      <c r="U38"/>
      <c r="W38"/>
      <c r="X38"/>
      <c r="Y38"/>
    </row>
    <row r="39" spans="1:25" s="32" customFormat="1" x14ac:dyDescent="0.4">
      <c r="A39" s="32" t="str">
        <f t="shared" si="0"/>
        <v>03 吹田市-7</v>
      </c>
      <c r="B39" s="32">
        <f>+COUNTIF($H$4:H39,H39)</f>
        <v>7</v>
      </c>
      <c r="C39" s="27">
        <v>36</v>
      </c>
      <c r="D39" s="28" t="s">
        <v>173</v>
      </c>
      <c r="E39" s="226">
        <v>12701012</v>
      </c>
      <c r="F39" s="29" t="s">
        <v>174</v>
      </c>
      <c r="G39" s="30" t="s">
        <v>209</v>
      </c>
      <c r="H39" s="30" t="s">
        <v>210</v>
      </c>
      <c r="I39" s="31" t="s">
        <v>217</v>
      </c>
      <c r="J39" s="50" t="s">
        <v>841</v>
      </c>
      <c r="L39"/>
      <c r="M39"/>
      <c r="N39"/>
      <c r="P39"/>
      <c r="R39"/>
      <c r="S39"/>
      <c r="T39"/>
      <c r="U39"/>
      <c r="W39"/>
      <c r="X39"/>
      <c r="Y39"/>
    </row>
    <row r="40" spans="1:25" s="32" customFormat="1" x14ac:dyDescent="0.4">
      <c r="A40" s="32" t="str">
        <f t="shared" si="0"/>
        <v>03 吹田市-8</v>
      </c>
      <c r="B40" s="32">
        <f>+COUNTIF($H$4:H40,H40)</f>
        <v>8</v>
      </c>
      <c r="C40" s="27">
        <v>37</v>
      </c>
      <c r="D40" s="28" t="s">
        <v>173</v>
      </c>
      <c r="E40" s="226">
        <v>12701016</v>
      </c>
      <c r="F40" s="29" t="s">
        <v>174</v>
      </c>
      <c r="G40" s="30" t="s">
        <v>209</v>
      </c>
      <c r="H40" s="30" t="s">
        <v>210</v>
      </c>
      <c r="I40" s="31" t="s">
        <v>218</v>
      </c>
      <c r="J40" s="50" t="s">
        <v>841</v>
      </c>
      <c r="L40"/>
      <c r="M40"/>
      <c r="N40"/>
      <c r="P40"/>
      <c r="S40"/>
      <c r="T40"/>
      <c r="U40"/>
      <c r="W40"/>
      <c r="X40"/>
      <c r="Y40"/>
    </row>
    <row r="41" spans="1:25" s="32" customFormat="1" x14ac:dyDescent="0.4">
      <c r="A41" s="32" t="str">
        <f t="shared" si="0"/>
        <v>03 吹田市-9</v>
      </c>
      <c r="B41" s="32">
        <f>+COUNTIF($H$4:H41,H41)</f>
        <v>9</v>
      </c>
      <c r="C41" s="27">
        <v>38</v>
      </c>
      <c r="D41" s="28" t="s">
        <v>173</v>
      </c>
      <c r="E41" s="226">
        <v>12701020</v>
      </c>
      <c r="F41" s="29" t="s">
        <v>174</v>
      </c>
      <c r="G41" s="30" t="s">
        <v>209</v>
      </c>
      <c r="H41" s="30" t="s">
        <v>210</v>
      </c>
      <c r="I41" s="31" t="s">
        <v>219</v>
      </c>
      <c r="J41" s="50" t="s">
        <v>841</v>
      </c>
      <c r="L41"/>
      <c r="M41"/>
      <c r="N41"/>
      <c r="P41"/>
      <c r="S41"/>
      <c r="T41"/>
      <c r="W41"/>
      <c r="X41"/>
      <c r="Y41"/>
    </row>
    <row r="42" spans="1:25" s="32" customFormat="1" x14ac:dyDescent="0.4">
      <c r="A42" s="32" t="str">
        <f t="shared" si="0"/>
        <v>03 吹田市-10</v>
      </c>
      <c r="B42" s="32">
        <f>+COUNTIF($H$4:H42,H42)</f>
        <v>10</v>
      </c>
      <c r="C42" s="27">
        <v>39</v>
      </c>
      <c r="D42" s="28" t="s">
        <v>173</v>
      </c>
      <c r="E42" s="226">
        <v>12701021</v>
      </c>
      <c r="F42" s="29" t="s">
        <v>174</v>
      </c>
      <c r="G42" s="30" t="s">
        <v>209</v>
      </c>
      <c r="H42" s="30" t="s">
        <v>210</v>
      </c>
      <c r="I42" s="31" t="s">
        <v>220</v>
      </c>
      <c r="J42" s="50" t="s">
        <v>841</v>
      </c>
      <c r="L42"/>
      <c r="M42"/>
      <c r="N42"/>
      <c r="P42"/>
      <c r="T42"/>
      <c r="W42"/>
      <c r="X42"/>
      <c r="Y42"/>
    </row>
    <row r="43" spans="1:25" s="32" customFormat="1" x14ac:dyDescent="0.4">
      <c r="A43" s="32" t="str">
        <f t="shared" si="0"/>
        <v>03 吹田市-11</v>
      </c>
      <c r="B43" s="32">
        <f>+COUNTIF($H$4:H43,H43)</f>
        <v>11</v>
      </c>
      <c r="C43" s="27">
        <v>40</v>
      </c>
      <c r="D43" s="28" t="s">
        <v>173</v>
      </c>
      <c r="E43" s="226">
        <v>12701024</v>
      </c>
      <c r="F43" s="29" t="s">
        <v>174</v>
      </c>
      <c r="G43" s="30" t="s">
        <v>209</v>
      </c>
      <c r="H43" s="30" t="s">
        <v>210</v>
      </c>
      <c r="I43" s="31" t="s">
        <v>221</v>
      </c>
      <c r="J43" s="50" t="s">
        <v>841</v>
      </c>
      <c r="L43"/>
      <c r="M43"/>
      <c r="N43"/>
      <c r="P43"/>
      <c r="T43"/>
      <c r="W43"/>
      <c r="X43"/>
      <c r="Y43"/>
    </row>
    <row r="44" spans="1:25" s="32" customFormat="1" x14ac:dyDescent="0.4">
      <c r="A44" s="32" t="str">
        <f t="shared" si="0"/>
        <v>03 吹田市-12</v>
      </c>
      <c r="B44" s="32">
        <f>+COUNTIF($H$4:H44,H44)</f>
        <v>12</v>
      </c>
      <c r="C44" s="27">
        <v>41</v>
      </c>
      <c r="D44" s="28" t="s">
        <v>173</v>
      </c>
      <c r="E44" s="226">
        <v>12701032</v>
      </c>
      <c r="F44" s="29" t="s">
        <v>174</v>
      </c>
      <c r="G44" s="30" t="s">
        <v>209</v>
      </c>
      <c r="H44" s="30" t="s">
        <v>210</v>
      </c>
      <c r="I44" s="31" t="s">
        <v>222</v>
      </c>
      <c r="J44" s="50" t="s">
        <v>1054</v>
      </c>
      <c r="L44"/>
      <c r="M44"/>
      <c r="N44"/>
      <c r="P44"/>
      <c r="T44"/>
      <c r="W44"/>
      <c r="X44"/>
      <c r="Y44"/>
    </row>
    <row r="45" spans="1:25" s="32" customFormat="1" x14ac:dyDescent="0.4">
      <c r="A45" s="32" t="str">
        <f t="shared" si="0"/>
        <v>03 吹田市-13</v>
      </c>
      <c r="B45" s="32">
        <f>+COUNTIF($H$4:H45,H45)</f>
        <v>13</v>
      </c>
      <c r="C45" s="27">
        <v>42</v>
      </c>
      <c r="D45" s="28" t="s">
        <v>173</v>
      </c>
      <c r="E45" s="226">
        <v>12701040</v>
      </c>
      <c r="F45" s="29" t="s">
        <v>174</v>
      </c>
      <c r="G45" s="30" t="s">
        <v>209</v>
      </c>
      <c r="H45" s="30" t="s">
        <v>210</v>
      </c>
      <c r="I45" s="31" t="s">
        <v>223</v>
      </c>
      <c r="J45" s="50" t="s">
        <v>841</v>
      </c>
      <c r="L45"/>
      <c r="M45"/>
      <c r="N45"/>
      <c r="P45"/>
      <c r="T45"/>
      <c r="W45"/>
      <c r="X45"/>
      <c r="Y45"/>
    </row>
    <row r="46" spans="1:25" s="32" customFormat="1" x14ac:dyDescent="0.4">
      <c r="A46" s="32" t="str">
        <f t="shared" si="0"/>
        <v>03 吹田市-14</v>
      </c>
      <c r="B46" s="32">
        <f>+COUNTIF($H$4:H46,H46)</f>
        <v>14</v>
      </c>
      <c r="C46" s="27">
        <v>43</v>
      </c>
      <c r="D46" s="28" t="s">
        <v>173</v>
      </c>
      <c r="E46" s="226">
        <v>12701041</v>
      </c>
      <c r="F46" s="29" t="s">
        <v>174</v>
      </c>
      <c r="G46" s="30" t="s">
        <v>209</v>
      </c>
      <c r="H46" s="30" t="s">
        <v>210</v>
      </c>
      <c r="I46" s="31" t="s">
        <v>224</v>
      </c>
      <c r="J46" s="50" t="s">
        <v>841</v>
      </c>
      <c r="L46"/>
      <c r="M46"/>
      <c r="N46"/>
      <c r="P46"/>
      <c r="T46"/>
      <c r="W46"/>
      <c r="X46"/>
      <c r="Y46"/>
    </row>
    <row r="47" spans="1:25" s="32" customFormat="1" x14ac:dyDescent="0.4">
      <c r="A47" s="32" t="str">
        <f t="shared" si="0"/>
        <v>08 茨木市-1</v>
      </c>
      <c r="B47" s="32">
        <f>+COUNTIF($H$4:H47,H47)</f>
        <v>1</v>
      </c>
      <c r="C47" s="27">
        <v>44</v>
      </c>
      <c r="D47" s="28" t="s">
        <v>173</v>
      </c>
      <c r="E47" s="226">
        <v>12701063</v>
      </c>
      <c r="F47" s="29" t="s">
        <v>225</v>
      </c>
      <c r="G47" s="30" t="s">
        <v>226</v>
      </c>
      <c r="H47" s="30" t="s">
        <v>227</v>
      </c>
      <c r="I47" s="31" t="s">
        <v>228</v>
      </c>
      <c r="J47" s="50" t="s">
        <v>841</v>
      </c>
      <c r="L47"/>
      <c r="M47"/>
      <c r="P47"/>
      <c r="T47"/>
      <c r="W47"/>
      <c r="X47"/>
      <c r="Y47"/>
    </row>
    <row r="48" spans="1:25" s="32" customFormat="1" x14ac:dyDescent="0.4">
      <c r="A48" s="32" t="str">
        <f t="shared" si="0"/>
        <v>08 茨木市-2</v>
      </c>
      <c r="B48" s="32">
        <f>+COUNTIF($H$4:H48,H48)</f>
        <v>2</v>
      </c>
      <c r="C48" s="27">
        <v>45</v>
      </c>
      <c r="D48" s="28" t="s">
        <v>173</v>
      </c>
      <c r="E48" s="226">
        <v>12701065</v>
      </c>
      <c r="F48" s="29" t="s">
        <v>225</v>
      </c>
      <c r="G48" s="30" t="s">
        <v>226</v>
      </c>
      <c r="H48" s="30" t="s">
        <v>227</v>
      </c>
      <c r="I48" s="31" t="s">
        <v>229</v>
      </c>
      <c r="J48" s="50" t="s">
        <v>1059</v>
      </c>
      <c r="L48"/>
      <c r="M48"/>
      <c r="P48"/>
      <c r="T48"/>
      <c r="W48"/>
      <c r="X48"/>
      <c r="Y48"/>
    </row>
    <row r="49" spans="1:25" s="32" customFormat="1" x14ac:dyDescent="0.4">
      <c r="A49" s="32" t="str">
        <f t="shared" si="0"/>
        <v>08 茨木市-3</v>
      </c>
      <c r="B49" s="32">
        <f>+COUNTIF($H$4:H49,H49)</f>
        <v>3</v>
      </c>
      <c r="C49" s="27">
        <v>46</v>
      </c>
      <c r="D49" s="28" t="s">
        <v>173</v>
      </c>
      <c r="E49" s="226">
        <v>12701066</v>
      </c>
      <c r="F49" s="29" t="s">
        <v>225</v>
      </c>
      <c r="G49" s="30" t="s">
        <v>226</v>
      </c>
      <c r="H49" s="30" t="s">
        <v>227</v>
      </c>
      <c r="I49" s="31" t="s">
        <v>230</v>
      </c>
      <c r="J49" s="50" t="s">
        <v>1053</v>
      </c>
      <c r="L49"/>
      <c r="M49"/>
      <c r="P49"/>
      <c r="T49"/>
      <c r="W49"/>
      <c r="X49"/>
      <c r="Y49"/>
    </row>
    <row r="50" spans="1:25" s="32" customFormat="1" x14ac:dyDescent="0.4">
      <c r="A50" s="32" t="str">
        <f t="shared" si="0"/>
        <v>08 茨木市-4</v>
      </c>
      <c r="B50" s="32">
        <f>+COUNTIF($H$4:H50,H50)</f>
        <v>4</v>
      </c>
      <c r="C50" s="27">
        <v>47</v>
      </c>
      <c r="D50" s="28" t="s">
        <v>173</v>
      </c>
      <c r="E50" s="226">
        <v>12701067</v>
      </c>
      <c r="F50" s="29" t="s">
        <v>225</v>
      </c>
      <c r="G50" s="30" t="s">
        <v>226</v>
      </c>
      <c r="H50" s="30" t="s">
        <v>227</v>
      </c>
      <c r="I50" s="31" t="s">
        <v>231</v>
      </c>
      <c r="J50" s="50" t="s">
        <v>841</v>
      </c>
      <c r="L50"/>
      <c r="M50"/>
      <c r="P50"/>
      <c r="T50"/>
      <c r="W50"/>
    </row>
    <row r="51" spans="1:25" s="32" customFormat="1" x14ac:dyDescent="0.4">
      <c r="A51" s="32" t="str">
        <f t="shared" si="0"/>
        <v>08 茨木市-5</v>
      </c>
      <c r="B51" s="32">
        <f>+COUNTIF($H$4:H51,H51)</f>
        <v>5</v>
      </c>
      <c r="C51" s="27">
        <v>48</v>
      </c>
      <c r="D51" s="28" t="s">
        <v>173</v>
      </c>
      <c r="E51" s="226">
        <v>12701070</v>
      </c>
      <c r="F51" s="29" t="s">
        <v>225</v>
      </c>
      <c r="G51" s="30" t="s">
        <v>226</v>
      </c>
      <c r="H51" s="30" t="s">
        <v>227</v>
      </c>
      <c r="I51" s="31" t="s">
        <v>232</v>
      </c>
      <c r="J51" s="50" t="s">
        <v>841</v>
      </c>
      <c r="L51"/>
      <c r="M51"/>
      <c r="P51"/>
      <c r="T51"/>
      <c r="W51"/>
    </row>
    <row r="52" spans="1:25" s="32" customFormat="1" x14ac:dyDescent="0.4">
      <c r="A52" s="32" t="str">
        <f t="shared" si="0"/>
        <v>08 茨木市-6</v>
      </c>
      <c r="B52" s="32">
        <f>+COUNTIF($H$4:H52,H52)</f>
        <v>6</v>
      </c>
      <c r="C52" s="27">
        <v>49</v>
      </c>
      <c r="D52" s="28" t="s">
        <v>173</v>
      </c>
      <c r="E52" s="226">
        <v>12701071</v>
      </c>
      <c r="F52" s="29" t="s">
        <v>225</v>
      </c>
      <c r="G52" s="30" t="s">
        <v>226</v>
      </c>
      <c r="H52" s="30" t="s">
        <v>227</v>
      </c>
      <c r="I52" s="31" t="s">
        <v>233</v>
      </c>
      <c r="J52" s="50" t="s">
        <v>841</v>
      </c>
      <c r="L52"/>
      <c r="M52"/>
      <c r="P52"/>
      <c r="T52"/>
      <c r="W52"/>
    </row>
    <row r="53" spans="1:25" s="32" customFormat="1" x14ac:dyDescent="0.4">
      <c r="A53" s="32" t="str">
        <f t="shared" si="0"/>
        <v>08 茨木市-7</v>
      </c>
      <c r="B53" s="32">
        <f>+COUNTIF($H$4:H53,H53)</f>
        <v>7</v>
      </c>
      <c r="C53" s="27">
        <v>50</v>
      </c>
      <c r="D53" s="28" t="s">
        <v>173</v>
      </c>
      <c r="E53" s="226">
        <v>12701074</v>
      </c>
      <c r="F53" s="29" t="s">
        <v>225</v>
      </c>
      <c r="G53" s="30" t="s">
        <v>226</v>
      </c>
      <c r="H53" s="30" t="s">
        <v>227</v>
      </c>
      <c r="I53" s="31" t="s">
        <v>234</v>
      </c>
      <c r="J53" s="50" t="s">
        <v>841</v>
      </c>
      <c r="L53"/>
      <c r="M53"/>
      <c r="P53"/>
      <c r="T53"/>
      <c r="W53"/>
    </row>
    <row r="54" spans="1:25" s="32" customFormat="1" x14ac:dyDescent="0.4">
      <c r="A54" s="32" t="str">
        <f t="shared" si="0"/>
        <v>08 茨木市-8</v>
      </c>
      <c r="B54" s="32">
        <f>+COUNTIF($H$4:H54,H54)</f>
        <v>8</v>
      </c>
      <c r="C54" s="27">
        <v>51</v>
      </c>
      <c r="D54" s="28" t="s">
        <v>173</v>
      </c>
      <c r="E54" s="226">
        <v>12701077</v>
      </c>
      <c r="F54" s="29" t="s">
        <v>225</v>
      </c>
      <c r="G54" s="30" t="s">
        <v>226</v>
      </c>
      <c r="H54" s="30" t="s">
        <v>227</v>
      </c>
      <c r="I54" s="31" t="s">
        <v>235</v>
      </c>
      <c r="J54" s="50" t="s">
        <v>841</v>
      </c>
      <c r="L54"/>
      <c r="M54"/>
      <c r="P54"/>
      <c r="T54"/>
      <c r="W54"/>
    </row>
    <row r="55" spans="1:25" s="32" customFormat="1" x14ac:dyDescent="0.4">
      <c r="A55" s="32" t="str">
        <f t="shared" si="0"/>
        <v>08 茨木市-9</v>
      </c>
      <c r="B55" s="32">
        <f>+COUNTIF($H$4:H55,H55)</f>
        <v>9</v>
      </c>
      <c r="C55" s="27">
        <v>52</v>
      </c>
      <c r="D55" s="28" t="s">
        <v>173</v>
      </c>
      <c r="E55" s="226">
        <v>12701083</v>
      </c>
      <c r="F55" s="29" t="s">
        <v>225</v>
      </c>
      <c r="G55" s="30" t="s">
        <v>226</v>
      </c>
      <c r="H55" s="30" t="s">
        <v>227</v>
      </c>
      <c r="I55" s="31" t="s">
        <v>236</v>
      </c>
      <c r="J55" s="50" t="s">
        <v>841</v>
      </c>
      <c r="L55"/>
      <c r="M55"/>
      <c r="P55"/>
      <c r="T55"/>
      <c r="W55"/>
    </row>
    <row r="56" spans="1:25" s="32" customFormat="1" x14ac:dyDescent="0.4">
      <c r="A56" s="32" t="str">
        <f t="shared" si="0"/>
        <v>08 茨木市-10</v>
      </c>
      <c r="B56" s="32">
        <f>+COUNTIF($H$4:H56,H56)</f>
        <v>10</v>
      </c>
      <c r="C56" s="27">
        <v>53</v>
      </c>
      <c r="D56" s="28" t="s">
        <v>173</v>
      </c>
      <c r="E56" s="226">
        <v>12701084</v>
      </c>
      <c r="F56" s="29" t="s">
        <v>225</v>
      </c>
      <c r="G56" s="30" t="s">
        <v>226</v>
      </c>
      <c r="H56" s="30" t="s">
        <v>227</v>
      </c>
      <c r="I56" s="31" t="s">
        <v>237</v>
      </c>
      <c r="J56" s="50" t="s">
        <v>841</v>
      </c>
      <c r="L56"/>
      <c r="M56"/>
      <c r="P56"/>
      <c r="T56"/>
      <c r="W56"/>
    </row>
    <row r="57" spans="1:25" s="32" customFormat="1" x14ac:dyDescent="0.4">
      <c r="A57" s="32" t="str">
        <f t="shared" si="0"/>
        <v>08 茨木市-11</v>
      </c>
      <c r="B57" s="32">
        <f>+COUNTIF($H$4:H57,H57)</f>
        <v>11</v>
      </c>
      <c r="C57" s="27">
        <v>54</v>
      </c>
      <c r="D57" s="28" t="s">
        <v>173</v>
      </c>
      <c r="E57" s="226">
        <v>12701087</v>
      </c>
      <c r="F57" s="29" t="s">
        <v>225</v>
      </c>
      <c r="G57" s="30" t="s">
        <v>226</v>
      </c>
      <c r="H57" s="30" t="s">
        <v>227</v>
      </c>
      <c r="I57" s="31" t="s">
        <v>238</v>
      </c>
      <c r="J57" s="50" t="s">
        <v>841</v>
      </c>
      <c r="L57"/>
      <c r="M57"/>
      <c r="P57"/>
      <c r="T57"/>
      <c r="W57"/>
    </row>
    <row r="58" spans="1:25" s="32" customFormat="1" x14ac:dyDescent="0.4">
      <c r="A58" s="32" t="str">
        <f t="shared" si="0"/>
        <v>08 茨木市-12</v>
      </c>
      <c r="B58" s="32">
        <f>+COUNTIF($H$4:H58,H58)</f>
        <v>12</v>
      </c>
      <c r="C58" s="27">
        <v>55</v>
      </c>
      <c r="D58" s="28" t="s">
        <v>173</v>
      </c>
      <c r="E58" s="226">
        <v>12701088</v>
      </c>
      <c r="F58" s="29" t="s">
        <v>225</v>
      </c>
      <c r="G58" s="30" t="s">
        <v>226</v>
      </c>
      <c r="H58" s="30" t="s">
        <v>227</v>
      </c>
      <c r="I58" s="31" t="s">
        <v>239</v>
      </c>
      <c r="J58" s="50" t="s">
        <v>1053</v>
      </c>
      <c r="L58"/>
      <c r="M58"/>
      <c r="P58"/>
      <c r="T58"/>
      <c r="W58"/>
    </row>
    <row r="59" spans="1:25" s="32" customFormat="1" x14ac:dyDescent="0.4">
      <c r="A59" s="32" t="str">
        <f t="shared" si="0"/>
        <v>09 摂津市-1</v>
      </c>
      <c r="B59" s="32">
        <f>+COUNTIF($H$4:H59,H59)</f>
        <v>1</v>
      </c>
      <c r="C59" s="27">
        <v>56</v>
      </c>
      <c r="D59" s="28" t="s">
        <v>173</v>
      </c>
      <c r="E59" s="226">
        <v>12701076</v>
      </c>
      <c r="F59" s="29" t="s">
        <v>225</v>
      </c>
      <c r="G59" s="30" t="s">
        <v>226</v>
      </c>
      <c r="H59" s="30" t="s">
        <v>240</v>
      </c>
      <c r="I59" s="31" t="s">
        <v>241</v>
      </c>
      <c r="J59" s="50" t="s">
        <v>841</v>
      </c>
      <c r="L59"/>
      <c r="M59"/>
      <c r="P59"/>
      <c r="T59"/>
      <c r="W59"/>
    </row>
    <row r="60" spans="1:25" s="32" customFormat="1" x14ac:dyDescent="0.4">
      <c r="A60" s="32" t="str">
        <f t="shared" si="0"/>
        <v>09 摂津市-2</v>
      </c>
      <c r="B60" s="32">
        <f>+COUNTIF($H$4:H60,H60)</f>
        <v>2</v>
      </c>
      <c r="C60" s="27">
        <v>57</v>
      </c>
      <c r="D60" s="28" t="s">
        <v>173</v>
      </c>
      <c r="E60" s="226">
        <v>12701081</v>
      </c>
      <c r="F60" s="29" t="s">
        <v>225</v>
      </c>
      <c r="G60" s="30" t="s">
        <v>226</v>
      </c>
      <c r="H60" s="30" t="s">
        <v>240</v>
      </c>
      <c r="I60" s="31" t="s">
        <v>242</v>
      </c>
      <c r="J60" s="50" t="s">
        <v>841</v>
      </c>
      <c r="L60"/>
      <c r="M60"/>
      <c r="T60"/>
      <c r="W60"/>
    </row>
    <row r="61" spans="1:25" s="32" customFormat="1" x14ac:dyDescent="0.4">
      <c r="A61" s="32" t="str">
        <f t="shared" si="0"/>
        <v>09 摂津市-3</v>
      </c>
      <c r="B61" s="32">
        <f>+COUNTIF($H$4:H61,H61)</f>
        <v>3</v>
      </c>
      <c r="C61" s="27">
        <v>58</v>
      </c>
      <c r="D61" s="28" t="s">
        <v>173</v>
      </c>
      <c r="E61" s="226">
        <v>12701082</v>
      </c>
      <c r="F61" s="29" t="s">
        <v>225</v>
      </c>
      <c r="G61" s="30" t="s">
        <v>226</v>
      </c>
      <c r="H61" s="30" t="s">
        <v>240</v>
      </c>
      <c r="I61" s="31" t="s">
        <v>243</v>
      </c>
      <c r="J61" s="50" t="s">
        <v>841</v>
      </c>
      <c r="L61"/>
      <c r="M61"/>
      <c r="T61"/>
      <c r="W61"/>
    </row>
    <row r="62" spans="1:25" s="32" customFormat="1" x14ac:dyDescent="0.4">
      <c r="A62" s="32" t="str">
        <f t="shared" si="0"/>
        <v>09 摂津市-4</v>
      </c>
      <c r="B62" s="32">
        <f>+COUNTIF($H$4:H62,H62)</f>
        <v>4</v>
      </c>
      <c r="C62" s="27">
        <v>59</v>
      </c>
      <c r="D62" s="28" t="s">
        <v>173</v>
      </c>
      <c r="E62" s="226">
        <v>12701086</v>
      </c>
      <c r="F62" s="29" t="s">
        <v>225</v>
      </c>
      <c r="G62" s="30" t="s">
        <v>226</v>
      </c>
      <c r="H62" s="30" t="s">
        <v>240</v>
      </c>
      <c r="I62" s="31" t="s">
        <v>244</v>
      </c>
      <c r="J62" s="50" t="s">
        <v>841</v>
      </c>
      <c r="L62"/>
      <c r="M62"/>
      <c r="W62"/>
    </row>
    <row r="63" spans="1:25" s="32" customFormat="1" x14ac:dyDescent="0.4">
      <c r="A63" s="32" t="str">
        <f t="shared" si="0"/>
        <v>10 島本町-1</v>
      </c>
      <c r="B63" s="32">
        <f>+COUNTIF($H$4:H63,H63)</f>
        <v>1</v>
      </c>
      <c r="C63" s="27">
        <v>60</v>
      </c>
      <c r="D63" s="28" t="s">
        <v>173</v>
      </c>
      <c r="E63" s="226">
        <v>12701078</v>
      </c>
      <c r="F63" s="29" t="s">
        <v>225</v>
      </c>
      <c r="G63" s="30" t="s">
        <v>226</v>
      </c>
      <c r="H63" s="30" t="s">
        <v>245</v>
      </c>
      <c r="I63" s="31" t="s">
        <v>246</v>
      </c>
      <c r="J63" s="50" t="s">
        <v>841</v>
      </c>
      <c r="L63"/>
      <c r="M63"/>
      <c r="W63"/>
    </row>
    <row r="64" spans="1:25" s="32" customFormat="1" x14ac:dyDescent="0.4">
      <c r="A64" s="32" t="str">
        <f t="shared" si="0"/>
        <v>07 高槻市-1</v>
      </c>
      <c r="B64" s="32">
        <f>+COUNTIF($H$4:H64,H64)</f>
        <v>1</v>
      </c>
      <c r="C64" s="27">
        <v>61</v>
      </c>
      <c r="D64" s="221" t="s">
        <v>173</v>
      </c>
      <c r="E64" s="227">
        <v>12701060</v>
      </c>
      <c r="F64" s="219" t="s">
        <v>225</v>
      </c>
      <c r="G64" s="220" t="s">
        <v>247</v>
      </c>
      <c r="H64" s="220" t="s">
        <v>248</v>
      </c>
      <c r="I64" s="218" t="s">
        <v>249</v>
      </c>
      <c r="J64" s="50" t="s">
        <v>1054</v>
      </c>
      <c r="L64"/>
      <c r="M64"/>
      <c r="W64"/>
    </row>
    <row r="65" spans="1:23" s="32" customFormat="1" x14ac:dyDescent="0.4">
      <c r="A65" s="32" t="str">
        <f t="shared" si="0"/>
        <v>07 高槻市-2</v>
      </c>
      <c r="B65" s="32">
        <f>+COUNTIF($H$4:H65,H65)</f>
        <v>2</v>
      </c>
      <c r="C65" s="27">
        <v>62</v>
      </c>
      <c r="D65" s="28" t="s">
        <v>173</v>
      </c>
      <c r="E65" s="226">
        <v>12701061</v>
      </c>
      <c r="F65" s="29" t="s">
        <v>225</v>
      </c>
      <c r="G65" s="30" t="s">
        <v>247</v>
      </c>
      <c r="H65" s="30" t="s">
        <v>248</v>
      </c>
      <c r="I65" s="31" t="s">
        <v>250</v>
      </c>
      <c r="J65" s="50" t="s">
        <v>1054</v>
      </c>
      <c r="L65"/>
      <c r="M65"/>
      <c r="W65"/>
    </row>
    <row r="66" spans="1:23" s="32" customFormat="1" x14ac:dyDescent="0.4">
      <c r="A66" s="32" t="str">
        <f t="shared" si="0"/>
        <v>07 高槻市-3</v>
      </c>
      <c r="B66" s="32">
        <f>+COUNTIF($H$4:H66,H66)</f>
        <v>3</v>
      </c>
      <c r="C66" s="27">
        <v>63</v>
      </c>
      <c r="D66" s="28" t="s">
        <v>173</v>
      </c>
      <c r="E66" s="226">
        <v>12701062</v>
      </c>
      <c r="F66" s="29" t="s">
        <v>225</v>
      </c>
      <c r="G66" s="30" t="s">
        <v>247</v>
      </c>
      <c r="H66" s="30" t="s">
        <v>248</v>
      </c>
      <c r="I66" s="31" t="s">
        <v>251</v>
      </c>
      <c r="J66" s="50" t="s">
        <v>841</v>
      </c>
      <c r="L66"/>
      <c r="M66"/>
      <c r="W66"/>
    </row>
    <row r="67" spans="1:23" s="32" customFormat="1" x14ac:dyDescent="0.4">
      <c r="A67" s="32" t="str">
        <f t="shared" si="0"/>
        <v>07 高槻市-4</v>
      </c>
      <c r="B67" s="32">
        <f>+COUNTIF($H$4:H67,H67)</f>
        <v>4</v>
      </c>
      <c r="C67" s="27">
        <v>64</v>
      </c>
      <c r="D67" s="28" t="s">
        <v>173</v>
      </c>
      <c r="E67" s="226">
        <v>12701064</v>
      </c>
      <c r="F67" s="29" t="s">
        <v>225</v>
      </c>
      <c r="G67" s="30" t="s">
        <v>247</v>
      </c>
      <c r="H67" s="30" t="s">
        <v>248</v>
      </c>
      <c r="I67" s="31" t="s">
        <v>252</v>
      </c>
      <c r="J67" s="50" t="s">
        <v>1054</v>
      </c>
      <c r="L67"/>
      <c r="M67"/>
    </row>
    <row r="68" spans="1:23" s="32" customFormat="1" x14ac:dyDescent="0.4">
      <c r="A68" s="32" t="str">
        <f t="shared" si="0"/>
        <v>07 高槻市-5</v>
      </c>
      <c r="B68" s="32">
        <f>+COUNTIF($H$4:H68,H68)</f>
        <v>5</v>
      </c>
      <c r="C68" s="27">
        <v>65</v>
      </c>
      <c r="D68" s="28" t="s">
        <v>173</v>
      </c>
      <c r="E68" s="226">
        <v>12701068</v>
      </c>
      <c r="F68" s="29" t="s">
        <v>225</v>
      </c>
      <c r="G68" s="30" t="s">
        <v>247</v>
      </c>
      <c r="H68" s="30" t="s">
        <v>248</v>
      </c>
      <c r="I68" s="31" t="s">
        <v>253</v>
      </c>
      <c r="J68" s="50" t="s">
        <v>841</v>
      </c>
      <c r="L68"/>
      <c r="M68"/>
    </row>
    <row r="69" spans="1:23" s="32" customFormat="1" x14ac:dyDescent="0.4">
      <c r="A69" s="32" t="str">
        <f t="shared" ref="A69:A132" si="1">+H69&amp;"-"&amp;B69</f>
        <v>07 高槻市-6</v>
      </c>
      <c r="B69" s="32">
        <f>+COUNTIF($H$4:H69,H69)</f>
        <v>6</v>
      </c>
      <c r="C69" s="27">
        <v>66</v>
      </c>
      <c r="D69" s="28" t="s">
        <v>173</v>
      </c>
      <c r="E69" s="226">
        <v>12701069</v>
      </c>
      <c r="F69" s="29" t="s">
        <v>225</v>
      </c>
      <c r="G69" s="30" t="s">
        <v>247</v>
      </c>
      <c r="H69" s="30" t="s">
        <v>248</v>
      </c>
      <c r="I69" s="31" t="s">
        <v>254</v>
      </c>
      <c r="J69" s="50" t="s">
        <v>1054</v>
      </c>
      <c r="L69"/>
      <c r="M69"/>
    </row>
    <row r="70" spans="1:23" s="32" customFormat="1" x14ac:dyDescent="0.4">
      <c r="A70" s="32" t="str">
        <f t="shared" si="1"/>
        <v>07 高槻市-7</v>
      </c>
      <c r="B70" s="32">
        <f>+COUNTIF($H$4:H70,H70)</f>
        <v>7</v>
      </c>
      <c r="C70" s="27">
        <v>67</v>
      </c>
      <c r="D70" s="28" t="s">
        <v>173</v>
      </c>
      <c r="E70" s="226">
        <v>12701072</v>
      </c>
      <c r="F70" s="29" t="s">
        <v>225</v>
      </c>
      <c r="G70" s="30" t="s">
        <v>247</v>
      </c>
      <c r="H70" s="30" t="s">
        <v>248</v>
      </c>
      <c r="I70" s="31" t="s">
        <v>255</v>
      </c>
      <c r="J70" s="50" t="s">
        <v>1054</v>
      </c>
      <c r="L70"/>
      <c r="M70"/>
    </row>
    <row r="71" spans="1:23" s="32" customFormat="1" x14ac:dyDescent="0.4">
      <c r="A71" s="32" t="str">
        <f t="shared" si="1"/>
        <v>07 高槻市-8</v>
      </c>
      <c r="B71" s="32">
        <f>+COUNTIF($H$4:H71,H71)</f>
        <v>8</v>
      </c>
      <c r="C71" s="27">
        <v>68</v>
      </c>
      <c r="D71" s="28" t="s">
        <v>173</v>
      </c>
      <c r="E71" s="226">
        <v>12701073</v>
      </c>
      <c r="F71" s="29" t="s">
        <v>225</v>
      </c>
      <c r="G71" s="30" t="s">
        <v>247</v>
      </c>
      <c r="H71" s="30" t="s">
        <v>248</v>
      </c>
      <c r="I71" s="31" t="s">
        <v>256</v>
      </c>
      <c r="J71" s="50" t="s">
        <v>841</v>
      </c>
      <c r="L71"/>
      <c r="M71"/>
    </row>
    <row r="72" spans="1:23" s="32" customFormat="1" x14ac:dyDescent="0.4">
      <c r="A72" s="32" t="str">
        <f t="shared" si="1"/>
        <v>07 高槻市-9</v>
      </c>
      <c r="B72" s="32">
        <f>+COUNTIF($H$4:H72,H72)</f>
        <v>9</v>
      </c>
      <c r="C72" s="27">
        <v>69</v>
      </c>
      <c r="D72" s="28" t="s">
        <v>173</v>
      </c>
      <c r="E72" s="226">
        <v>12701075</v>
      </c>
      <c r="F72" s="29" t="s">
        <v>225</v>
      </c>
      <c r="G72" s="30" t="s">
        <v>247</v>
      </c>
      <c r="H72" s="30" t="s">
        <v>248</v>
      </c>
      <c r="I72" s="31" t="s">
        <v>257</v>
      </c>
      <c r="J72" s="50" t="s">
        <v>841</v>
      </c>
      <c r="L72"/>
      <c r="M72"/>
    </row>
    <row r="73" spans="1:23" s="32" customFormat="1" x14ac:dyDescent="0.4">
      <c r="A73" s="32" t="str">
        <f t="shared" si="1"/>
        <v>07 高槻市-10</v>
      </c>
      <c r="B73" s="32">
        <f>+COUNTIF($H$4:H73,H73)</f>
        <v>10</v>
      </c>
      <c r="C73" s="27">
        <v>70</v>
      </c>
      <c r="D73" s="28" t="s">
        <v>173</v>
      </c>
      <c r="E73" s="226">
        <v>12701079</v>
      </c>
      <c r="F73" s="29" t="s">
        <v>225</v>
      </c>
      <c r="G73" s="30" t="s">
        <v>247</v>
      </c>
      <c r="H73" s="30" t="s">
        <v>248</v>
      </c>
      <c r="I73" s="31" t="s">
        <v>258</v>
      </c>
      <c r="J73" s="50" t="s">
        <v>841</v>
      </c>
      <c r="L73"/>
      <c r="M73"/>
    </row>
    <row r="74" spans="1:23" s="32" customFormat="1" x14ac:dyDescent="0.4">
      <c r="A74" s="32" t="str">
        <f t="shared" si="1"/>
        <v>07 高槻市-11</v>
      </c>
      <c r="B74" s="32">
        <f>+COUNTIF($H$4:H74,H74)</f>
        <v>11</v>
      </c>
      <c r="C74" s="27">
        <v>71</v>
      </c>
      <c r="D74" s="28" t="s">
        <v>173</v>
      </c>
      <c r="E74" s="226">
        <v>12701080</v>
      </c>
      <c r="F74" s="29" t="s">
        <v>225</v>
      </c>
      <c r="G74" s="30" t="s">
        <v>247</v>
      </c>
      <c r="H74" s="30" t="s">
        <v>248</v>
      </c>
      <c r="I74" s="31" t="s">
        <v>259</v>
      </c>
      <c r="J74" s="50" t="s">
        <v>841</v>
      </c>
      <c r="L74"/>
      <c r="M74"/>
    </row>
    <row r="75" spans="1:23" s="32" customFormat="1" x14ac:dyDescent="0.4">
      <c r="A75" s="32" t="str">
        <f t="shared" si="1"/>
        <v>07 高槻市-12</v>
      </c>
      <c r="B75" s="32">
        <f>+COUNTIF($H$4:H75,H75)</f>
        <v>12</v>
      </c>
      <c r="C75" s="27">
        <v>72</v>
      </c>
      <c r="D75" s="28" t="s">
        <v>173</v>
      </c>
      <c r="E75" s="226">
        <v>12701085</v>
      </c>
      <c r="F75" s="29" t="s">
        <v>225</v>
      </c>
      <c r="G75" s="30" t="s">
        <v>247</v>
      </c>
      <c r="H75" s="30" t="s">
        <v>248</v>
      </c>
      <c r="I75" s="31" t="s">
        <v>260</v>
      </c>
      <c r="J75" s="50" t="s">
        <v>841</v>
      </c>
      <c r="L75"/>
      <c r="M75"/>
    </row>
    <row r="76" spans="1:23" s="32" customFormat="1" x14ac:dyDescent="0.4">
      <c r="A76" s="32" t="str">
        <f t="shared" si="1"/>
        <v>07 高槻市-13</v>
      </c>
      <c r="B76" s="32">
        <f>+COUNTIF($H$4:H76,H76)</f>
        <v>13</v>
      </c>
      <c r="C76" s="27">
        <v>73</v>
      </c>
      <c r="D76" s="28" t="s">
        <v>173</v>
      </c>
      <c r="E76" s="226">
        <v>12701089</v>
      </c>
      <c r="F76" s="29" t="s">
        <v>225</v>
      </c>
      <c r="G76" s="30" t="s">
        <v>247</v>
      </c>
      <c r="H76" s="30" t="s">
        <v>248</v>
      </c>
      <c r="I76" s="31" t="s">
        <v>261</v>
      </c>
      <c r="J76" s="50" t="s">
        <v>841</v>
      </c>
      <c r="L76"/>
      <c r="M76"/>
    </row>
    <row r="77" spans="1:23" s="32" customFormat="1" x14ac:dyDescent="0.4">
      <c r="A77" s="32" t="str">
        <f t="shared" si="1"/>
        <v>07 高槻市-14</v>
      </c>
      <c r="B77" s="32">
        <f>+COUNTIF($H$4:H77,H77)</f>
        <v>14</v>
      </c>
      <c r="C77" s="27">
        <v>74</v>
      </c>
      <c r="D77" s="28" t="s">
        <v>173</v>
      </c>
      <c r="E77" s="226">
        <v>12701090</v>
      </c>
      <c r="F77" s="29" t="s">
        <v>225</v>
      </c>
      <c r="G77" s="30" t="s">
        <v>247</v>
      </c>
      <c r="H77" s="30" t="s">
        <v>248</v>
      </c>
      <c r="I77" s="31" t="s">
        <v>262</v>
      </c>
      <c r="J77" s="50" t="s">
        <v>841</v>
      </c>
      <c r="L77"/>
      <c r="M77"/>
    </row>
    <row r="78" spans="1:23" s="32" customFormat="1" x14ac:dyDescent="0.4">
      <c r="A78" s="32" t="str">
        <f t="shared" si="1"/>
        <v>07 高槻市-15</v>
      </c>
      <c r="B78" s="32">
        <f>+COUNTIF($H$4:H78,H78)</f>
        <v>15</v>
      </c>
      <c r="C78" s="27">
        <v>75</v>
      </c>
      <c r="D78" s="28" t="s">
        <v>173</v>
      </c>
      <c r="E78" s="226">
        <v>12701091</v>
      </c>
      <c r="F78" s="29" t="s">
        <v>225</v>
      </c>
      <c r="G78" s="30" t="s">
        <v>247</v>
      </c>
      <c r="H78" s="30" t="s">
        <v>248</v>
      </c>
      <c r="I78" s="31" t="s">
        <v>263</v>
      </c>
      <c r="J78" s="50" t="s">
        <v>841</v>
      </c>
      <c r="L78"/>
      <c r="M78"/>
    </row>
    <row r="79" spans="1:23" s="32" customFormat="1" x14ac:dyDescent="0.4">
      <c r="A79" s="32" t="str">
        <f t="shared" si="1"/>
        <v>11 守口市-1</v>
      </c>
      <c r="B79" s="32">
        <f>+COUNTIF($H$4:H79,H79)</f>
        <v>1</v>
      </c>
      <c r="C79" s="27">
        <v>76</v>
      </c>
      <c r="D79" s="28" t="s">
        <v>173</v>
      </c>
      <c r="E79" s="226">
        <v>12701117</v>
      </c>
      <c r="F79" s="29" t="s">
        <v>264</v>
      </c>
      <c r="G79" s="30" t="s">
        <v>265</v>
      </c>
      <c r="H79" s="30" t="s">
        <v>266</v>
      </c>
      <c r="I79" s="31" t="s">
        <v>267</v>
      </c>
      <c r="J79" s="50" t="s">
        <v>1054</v>
      </c>
      <c r="L79"/>
      <c r="M79"/>
    </row>
    <row r="80" spans="1:23" s="32" customFormat="1" x14ac:dyDescent="0.4">
      <c r="A80" s="32" t="str">
        <f t="shared" si="1"/>
        <v>11 守口市-2</v>
      </c>
      <c r="B80" s="32">
        <f>+COUNTIF($H$4:H80,H80)</f>
        <v>2</v>
      </c>
      <c r="C80" s="27">
        <v>77</v>
      </c>
      <c r="D80" s="28" t="s">
        <v>173</v>
      </c>
      <c r="E80" s="226">
        <v>12701120</v>
      </c>
      <c r="F80" s="29" t="s">
        <v>264</v>
      </c>
      <c r="G80" s="30" t="s">
        <v>265</v>
      </c>
      <c r="H80" s="30" t="s">
        <v>266</v>
      </c>
      <c r="I80" s="31" t="s">
        <v>268</v>
      </c>
      <c r="J80" s="50" t="s">
        <v>1054</v>
      </c>
      <c r="L80"/>
      <c r="M80"/>
    </row>
    <row r="81" spans="1:13" s="32" customFormat="1" x14ac:dyDescent="0.4">
      <c r="A81" s="32" t="str">
        <f t="shared" si="1"/>
        <v>11 守口市-3</v>
      </c>
      <c r="B81" s="32">
        <f>+COUNTIF($H$4:H81,H81)</f>
        <v>3</v>
      </c>
      <c r="C81" s="27">
        <v>78</v>
      </c>
      <c r="D81" s="28" t="s">
        <v>173</v>
      </c>
      <c r="E81" s="226">
        <v>12701127</v>
      </c>
      <c r="F81" s="29" t="s">
        <v>264</v>
      </c>
      <c r="G81" s="30" t="s">
        <v>265</v>
      </c>
      <c r="H81" s="30" t="s">
        <v>266</v>
      </c>
      <c r="I81" s="31" t="s">
        <v>269</v>
      </c>
      <c r="J81" s="50" t="s">
        <v>841</v>
      </c>
      <c r="L81"/>
      <c r="M81"/>
    </row>
    <row r="82" spans="1:13" s="32" customFormat="1" x14ac:dyDescent="0.4">
      <c r="A82" s="32" t="str">
        <f t="shared" si="1"/>
        <v>11 守口市-4</v>
      </c>
      <c r="B82" s="32">
        <f>+COUNTIF($H$4:H82,H82)</f>
        <v>4</v>
      </c>
      <c r="C82" s="27">
        <v>79</v>
      </c>
      <c r="D82" s="28" t="s">
        <v>173</v>
      </c>
      <c r="E82" s="226">
        <v>12701131</v>
      </c>
      <c r="F82" s="29" t="s">
        <v>264</v>
      </c>
      <c r="G82" s="30" t="s">
        <v>265</v>
      </c>
      <c r="H82" s="30" t="s">
        <v>266</v>
      </c>
      <c r="I82" s="31" t="s">
        <v>270</v>
      </c>
      <c r="J82" s="50" t="s">
        <v>841</v>
      </c>
      <c r="L82"/>
      <c r="M82"/>
    </row>
    <row r="83" spans="1:13" s="32" customFormat="1" x14ac:dyDescent="0.4">
      <c r="A83" s="32" t="str">
        <f t="shared" si="1"/>
        <v>11 守口市-5</v>
      </c>
      <c r="B83" s="32">
        <f>+COUNTIF($H$4:H83,H83)</f>
        <v>5</v>
      </c>
      <c r="C83" s="27">
        <v>80</v>
      </c>
      <c r="D83" s="28" t="s">
        <v>173</v>
      </c>
      <c r="E83" s="226">
        <v>12701137</v>
      </c>
      <c r="F83" s="29" t="s">
        <v>264</v>
      </c>
      <c r="G83" s="30" t="s">
        <v>265</v>
      </c>
      <c r="H83" s="30" t="s">
        <v>266</v>
      </c>
      <c r="I83" s="31" t="s">
        <v>271</v>
      </c>
      <c r="J83" s="50" t="s">
        <v>841</v>
      </c>
      <c r="L83"/>
      <c r="M83"/>
    </row>
    <row r="84" spans="1:13" s="32" customFormat="1" x14ac:dyDescent="0.4">
      <c r="A84" s="32" t="str">
        <f t="shared" si="1"/>
        <v>11 守口市-6</v>
      </c>
      <c r="B84" s="32">
        <f>+COUNTIF($H$4:H84,H84)</f>
        <v>6</v>
      </c>
      <c r="C84" s="27">
        <v>81</v>
      </c>
      <c r="D84" s="28" t="s">
        <v>173</v>
      </c>
      <c r="E84" s="226">
        <v>12701140</v>
      </c>
      <c r="F84" s="29" t="s">
        <v>264</v>
      </c>
      <c r="G84" s="30" t="s">
        <v>265</v>
      </c>
      <c r="H84" s="30" t="s">
        <v>266</v>
      </c>
      <c r="I84" s="31" t="s">
        <v>272</v>
      </c>
      <c r="J84" s="50" t="s">
        <v>841</v>
      </c>
      <c r="L84"/>
      <c r="M84"/>
    </row>
    <row r="85" spans="1:13" s="32" customFormat="1" x14ac:dyDescent="0.4">
      <c r="A85" s="32" t="str">
        <f t="shared" si="1"/>
        <v>15 門真市-1</v>
      </c>
      <c r="B85" s="32">
        <f>+COUNTIF($H$4:H85,H85)</f>
        <v>1</v>
      </c>
      <c r="C85" s="27">
        <v>82</v>
      </c>
      <c r="D85" s="28" t="s">
        <v>173</v>
      </c>
      <c r="E85" s="226">
        <v>12701122</v>
      </c>
      <c r="F85" s="29" t="s">
        <v>264</v>
      </c>
      <c r="G85" s="30" t="s">
        <v>265</v>
      </c>
      <c r="H85" s="30" t="s">
        <v>273</v>
      </c>
      <c r="I85" s="31" t="s">
        <v>274</v>
      </c>
      <c r="J85" s="50" t="s">
        <v>841</v>
      </c>
      <c r="L85"/>
      <c r="M85"/>
    </row>
    <row r="86" spans="1:13" s="32" customFormat="1" x14ac:dyDescent="0.4">
      <c r="A86" s="32" t="str">
        <f t="shared" si="1"/>
        <v>15 門真市-2</v>
      </c>
      <c r="B86" s="32">
        <f>+COUNTIF($H$4:H86,H86)</f>
        <v>2</v>
      </c>
      <c r="C86" s="27">
        <v>83</v>
      </c>
      <c r="D86" s="28" t="s">
        <v>173</v>
      </c>
      <c r="E86" s="226">
        <v>12701139</v>
      </c>
      <c r="F86" s="29" t="s">
        <v>264</v>
      </c>
      <c r="G86" s="30" t="s">
        <v>265</v>
      </c>
      <c r="H86" s="30" t="s">
        <v>273</v>
      </c>
      <c r="I86" s="31" t="s">
        <v>275</v>
      </c>
      <c r="J86" s="50" t="s">
        <v>841</v>
      </c>
      <c r="L86"/>
      <c r="M86"/>
    </row>
    <row r="87" spans="1:13" s="32" customFormat="1" x14ac:dyDescent="0.4">
      <c r="A87" s="32" t="str">
        <f t="shared" si="1"/>
        <v>15 門真市-3</v>
      </c>
      <c r="B87" s="32">
        <f>+COUNTIF($H$4:H87,H87)</f>
        <v>3</v>
      </c>
      <c r="C87" s="27">
        <v>84</v>
      </c>
      <c r="D87" s="28" t="s">
        <v>173</v>
      </c>
      <c r="E87" s="226">
        <v>12701142</v>
      </c>
      <c r="F87" s="29" t="s">
        <v>264</v>
      </c>
      <c r="G87" s="30" t="s">
        <v>265</v>
      </c>
      <c r="H87" s="30" t="s">
        <v>273</v>
      </c>
      <c r="I87" s="31" t="s">
        <v>276</v>
      </c>
      <c r="J87" s="50" t="s">
        <v>841</v>
      </c>
      <c r="L87"/>
      <c r="M87"/>
    </row>
    <row r="88" spans="1:13" s="32" customFormat="1" x14ac:dyDescent="0.4">
      <c r="A88" s="32" t="str">
        <f t="shared" si="1"/>
        <v>15 門真市-4</v>
      </c>
      <c r="B88" s="32">
        <f>+COUNTIF($H$4:H88,H88)</f>
        <v>4</v>
      </c>
      <c r="C88" s="27">
        <v>85</v>
      </c>
      <c r="D88" s="28" t="s">
        <v>173</v>
      </c>
      <c r="E88" s="226">
        <v>12701149</v>
      </c>
      <c r="F88" s="29" t="s">
        <v>264</v>
      </c>
      <c r="G88" s="30" t="s">
        <v>265</v>
      </c>
      <c r="H88" s="30" t="s">
        <v>273</v>
      </c>
      <c r="I88" s="31" t="s">
        <v>277</v>
      </c>
      <c r="J88" s="50" t="s">
        <v>841</v>
      </c>
      <c r="L88"/>
      <c r="M88"/>
    </row>
    <row r="89" spans="1:13" s="32" customFormat="1" x14ac:dyDescent="0.4">
      <c r="A89" s="32" t="str">
        <f t="shared" si="1"/>
        <v>15 門真市-5</v>
      </c>
      <c r="B89" s="32">
        <f>+COUNTIF($H$4:H89,H89)</f>
        <v>5</v>
      </c>
      <c r="C89" s="27">
        <v>86</v>
      </c>
      <c r="D89" s="28" t="s">
        <v>173</v>
      </c>
      <c r="E89" s="226">
        <v>12701162</v>
      </c>
      <c r="F89" s="29" t="s">
        <v>264</v>
      </c>
      <c r="G89" s="30" t="s">
        <v>265</v>
      </c>
      <c r="H89" s="30" t="s">
        <v>273</v>
      </c>
      <c r="I89" s="31" t="s">
        <v>278</v>
      </c>
      <c r="J89" s="50" t="s">
        <v>841</v>
      </c>
      <c r="L89"/>
      <c r="M89"/>
    </row>
    <row r="90" spans="1:13" s="32" customFormat="1" x14ac:dyDescent="0.4">
      <c r="A90" s="32" t="str">
        <f t="shared" si="1"/>
        <v>14 大東市-1</v>
      </c>
      <c r="B90" s="32">
        <f>+COUNTIF($H$4:H90,H90)</f>
        <v>1</v>
      </c>
      <c r="C90" s="27">
        <v>87</v>
      </c>
      <c r="D90" s="28" t="s">
        <v>173</v>
      </c>
      <c r="E90" s="226">
        <v>12701115</v>
      </c>
      <c r="F90" s="29" t="s">
        <v>264</v>
      </c>
      <c r="G90" s="30" t="s">
        <v>279</v>
      </c>
      <c r="H90" s="30" t="s">
        <v>280</v>
      </c>
      <c r="I90" s="31" t="s">
        <v>281</v>
      </c>
      <c r="J90" s="50" t="s">
        <v>841</v>
      </c>
      <c r="L90"/>
      <c r="M90"/>
    </row>
    <row r="91" spans="1:13" s="32" customFormat="1" x14ac:dyDescent="0.4">
      <c r="A91" s="32" t="str">
        <f t="shared" si="1"/>
        <v>14 大東市-2</v>
      </c>
      <c r="B91" s="32">
        <f>+COUNTIF($H$4:H91,H91)</f>
        <v>2</v>
      </c>
      <c r="C91" s="27">
        <v>88</v>
      </c>
      <c r="D91" s="28" t="s">
        <v>173</v>
      </c>
      <c r="E91" s="226">
        <v>12701124</v>
      </c>
      <c r="F91" s="29" t="s">
        <v>264</v>
      </c>
      <c r="G91" s="30" t="s">
        <v>279</v>
      </c>
      <c r="H91" s="30" t="s">
        <v>280</v>
      </c>
      <c r="I91" s="31" t="s">
        <v>282</v>
      </c>
      <c r="J91" s="50" t="s">
        <v>841</v>
      </c>
      <c r="L91"/>
      <c r="M91"/>
    </row>
    <row r="92" spans="1:13" s="32" customFormat="1" x14ac:dyDescent="0.4">
      <c r="A92" s="32" t="str">
        <f t="shared" si="1"/>
        <v>14 大東市-3</v>
      </c>
      <c r="B92" s="32">
        <f>+COUNTIF($H$4:H92,H92)</f>
        <v>3</v>
      </c>
      <c r="C92" s="27">
        <v>89</v>
      </c>
      <c r="D92" s="28" t="s">
        <v>173</v>
      </c>
      <c r="E92" s="226">
        <v>12701141</v>
      </c>
      <c r="F92" s="29" t="s">
        <v>264</v>
      </c>
      <c r="G92" s="30" t="s">
        <v>279</v>
      </c>
      <c r="H92" s="30" t="s">
        <v>280</v>
      </c>
      <c r="I92" s="31" t="s">
        <v>283</v>
      </c>
      <c r="J92" s="50" t="s">
        <v>841</v>
      </c>
      <c r="L92"/>
      <c r="M92"/>
    </row>
    <row r="93" spans="1:13" s="32" customFormat="1" x14ac:dyDescent="0.4">
      <c r="A93" s="32" t="str">
        <f t="shared" si="1"/>
        <v>14 大東市-4</v>
      </c>
      <c r="B93" s="32">
        <f>+COUNTIF($H$4:H93,H93)</f>
        <v>4</v>
      </c>
      <c r="C93" s="27">
        <v>90</v>
      </c>
      <c r="D93" s="28" t="s">
        <v>173</v>
      </c>
      <c r="E93" s="226">
        <v>12701145</v>
      </c>
      <c r="F93" s="29" t="s">
        <v>264</v>
      </c>
      <c r="G93" s="30" t="s">
        <v>279</v>
      </c>
      <c r="H93" s="30" t="s">
        <v>280</v>
      </c>
      <c r="I93" s="31" t="s">
        <v>284</v>
      </c>
      <c r="J93" s="50" t="s">
        <v>841</v>
      </c>
      <c r="L93"/>
      <c r="M93"/>
    </row>
    <row r="94" spans="1:13" s="32" customFormat="1" x14ac:dyDescent="0.4">
      <c r="A94" s="32" t="str">
        <f t="shared" si="1"/>
        <v>14 大東市-5</v>
      </c>
      <c r="B94" s="32">
        <f>+COUNTIF($H$4:H94,H94)</f>
        <v>5</v>
      </c>
      <c r="C94" s="27">
        <v>91</v>
      </c>
      <c r="D94" s="28" t="s">
        <v>173</v>
      </c>
      <c r="E94" s="226">
        <v>12701151</v>
      </c>
      <c r="F94" s="29" t="s">
        <v>264</v>
      </c>
      <c r="G94" s="30" t="s">
        <v>279</v>
      </c>
      <c r="H94" s="30" t="s">
        <v>280</v>
      </c>
      <c r="I94" s="31" t="s">
        <v>285</v>
      </c>
      <c r="J94" s="50" t="s">
        <v>841</v>
      </c>
      <c r="L94"/>
      <c r="M94"/>
    </row>
    <row r="95" spans="1:13" s="32" customFormat="1" x14ac:dyDescent="0.4">
      <c r="A95" s="32" t="str">
        <f t="shared" si="1"/>
        <v>16 四條畷市-1</v>
      </c>
      <c r="B95" s="32">
        <f>+COUNTIF($H$4:H95,H95)</f>
        <v>1</v>
      </c>
      <c r="C95" s="27">
        <v>92</v>
      </c>
      <c r="D95" s="28" t="s">
        <v>173</v>
      </c>
      <c r="E95" s="226">
        <v>12701123</v>
      </c>
      <c r="F95" s="29" t="s">
        <v>264</v>
      </c>
      <c r="G95" s="30" t="s">
        <v>279</v>
      </c>
      <c r="H95" s="30" t="s">
        <v>286</v>
      </c>
      <c r="I95" s="31" t="s">
        <v>287</v>
      </c>
      <c r="J95" s="50" t="s">
        <v>841</v>
      </c>
      <c r="L95"/>
      <c r="M95"/>
    </row>
    <row r="96" spans="1:13" s="32" customFormat="1" x14ac:dyDescent="0.4">
      <c r="A96" s="32" t="str">
        <f t="shared" si="1"/>
        <v>16 四條畷市-2</v>
      </c>
      <c r="B96" s="32">
        <f>+COUNTIF($H$4:H96,H96)</f>
        <v>2</v>
      </c>
      <c r="C96" s="27">
        <v>93</v>
      </c>
      <c r="D96" s="28" t="s">
        <v>173</v>
      </c>
      <c r="E96" s="226">
        <v>12701165</v>
      </c>
      <c r="F96" s="29" t="s">
        <v>264</v>
      </c>
      <c r="G96" s="30" t="s">
        <v>279</v>
      </c>
      <c r="H96" s="30" t="s">
        <v>286</v>
      </c>
      <c r="I96" s="31" t="s">
        <v>288</v>
      </c>
      <c r="J96" s="50" t="s">
        <v>841</v>
      </c>
      <c r="L96"/>
      <c r="M96"/>
    </row>
    <row r="97" spans="1:13" s="32" customFormat="1" x14ac:dyDescent="0.4">
      <c r="A97" s="32" t="str">
        <f t="shared" si="1"/>
        <v>16 四條畷市-3</v>
      </c>
      <c r="B97" s="32">
        <f>+COUNTIF($H$4:H97,H97)</f>
        <v>3</v>
      </c>
      <c r="C97" s="27">
        <v>94</v>
      </c>
      <c r="D97" s="28" t="s">
        <v>173</v>
      </c>
      <c r="E97" s="226">
        <v>12701167</v>
      </c>
      <c r="F97" s="29" t="s">
        <v>264</v>
      </c>
      <c r="G97" s="30" t="s">
        <v>279</v>
      </c>
      <c r="H97" s="30" t="s">
        <v>286</v>
      </c>
      <c r="I97" s="31" t="s">
        <v>289</v>
      </c>
      <c r="J97" s="50" t="s">
        <v>841</v>
      </c>
      <c r="L97"/>
      <c r="M97"/>
    </row>
    <row r="98" spans="1:13" s="32" customFormat="1" x14ac:dyDescent="0.4">
      <c r="A98" s="32" t="str">
        <f t="shared" si="1"/>
        <v>17 交野市-1</v>
      </c>
      <c r="B98" s="32">
        <f>+COUNTIF($H$4:H98,H98)</f>
        <v>1</v>
      </c>
      <c r="C98" s="27">
        <v>95</v>
      </c>
      <c r="D98" s="28" t="s">
        <v>173</v>
      </c>
      <c r="E98" s="226">
        <v>12701125</v>
      </c>
      <c r="F98" s="29" t="s">
        <v>264</v>
      </c>
      <c r="G98" s="30" t="s">
        <v>279</v>
      </c>
      <c r="H98" s="30" t="s">
        <v>290</v>
      </c>
      <c r="I98" s="31" t="s">
        <v>291</v>
      </c>
      <c r="J98" s="50" t="s">
        <v>841</v>
      </c>
      <c r="L98"/>
      <c r="M98"/>
    </row>
    <row r="99" spans="1:13" s="32" customFormat="1" x14ac:dyDescent="0.4">
      <c r="A99" s="32" t="str">
        <f t="shared" si="1"/>
        <v>17 交野市-2</v>
      </c>
      <c r="B99" s="32">
        <f>+COUNTIF($H$4:H99,H99)</f>
        <v>2</v>
      </c>
      <c r="C99" s="27">
        <v>96</v>
      </c>
      <c r="D99" s="28" t="s">
        <v>173</v>
      </c>
      <c r="E99" s="226">
        <v>12701159</v>
      </c>
      <c r="F99" s="29" t="s">
        <v>264</v>
      </c>
      <c r="G99" s="30" t="s">
        <v>279</v>
      </c>
      <c r="H99" s="30" t="s">
        <v>290</v>
      </c>
      <c r="I99" s="31" t="s">
        <v>292</v>
      </c>
      <c r="J99" s="50" t="s">
        <v>841</v>
      </c>
      <c r="L99"/>
      <c r="M99"/>
    </row>
    <row r="100" spans="1:13" s="32" customFormat="1" x14ac:dyDescent="0.4">
      <c r="A100" s="32" t="str">
        <f t="shared" si="1"/>
        <v>12 枚方市-1</v>
      </c>
      <c r="B100" s="32">
        <f>+COUNTIF($H$4:H100,H100)</f>
        <v>1</v>
      </c>
      <c r="C100" s="27">
        <v>97</v>
      </c>
      <c r="D100" s="221" t="s">
        <v>173</v>
      </c>
      <c r="E100" s="227">
        <v>12701113</v>
      </c>
      <c r="F100" s="219" t="s">
        <v>264</v>
      </c>
      <c r="G100" s="220" t="s">
        <v>293</v>
      </c>
      <c r="H100" s="220" t="s">
        <v>294</v>
      </c>
      <c r="I100" s="218" t="s">
        <v>295</v>
      </c>
      <c r="J100" s="50" t="s">
        <v>1054</v>
      </c>
      <c r="L100"/>
      <c r="M100"/>
    </row>
    <row r="101" spans="1:13" s="32" customFormat="1" x14ac:dyDescent="0.4">
      <c r="A101" s="32" t="str">
        <f t="shared" si="1"/>
        <v>12 枚方市-2</v>
      </c>
      <c r="B101" s="32">
        <f>+COUNTIF($H$4:H101,H101)</f>
        <v>2</v>
      </c>
      <c r="C101" s="27">
        <v>98</v>
      </c>
      <c r="D101" s="28" t="s">
        <v>173</v>
      </c>
      <c r="E101" s="226">
        <v>12701114</v>
      </c>
      <c r="F101" s="29" t="s">
        <v>264</v>
      </c>
      <c r="G101" s="30" t="s">
        <v>293</v>
      </c>
      <c r="H101" s="30" t="s">
        <v>294</v>
      </c>
      <c r="I101" s="31" t="s">
        <v>296</v>
      </c>
      <c r="J101" s="50" t="s">
        <v>1054</v>
      </c>
      <c r="L101"/>
      <c r="M101"/>
    </row>
    <row r="102" spans="1:13" s="32" customFormat="1" x14ac:dyDescent="0.4">
      <c r="A102" s="32" t="str">
        <f t="shared" si="1"/>
        <v>12 枚方市-3</v>
      </c>
      <c r="B102" s="32">
        <f>+COUNTIF($H$4:H102,H102)</f>
        <v>3</v>
      </c>
      <c r="C102" s="27">
        <v>99</v>
      </c>
      <c r="D102" s="28" t="s">
        <v>173</v>
      </c>
      <c r="E102" s="226">
        <v>12701116</v>
      </c>
      <c r="F102" s="29" t="s">
        <v>264</v>
      </c>
      <c r="G102" s="30" t="s">
        <v>293</v>
      </c>
      <c r="H102" s="30" t="s">
        <v>294</v>
      </c>
      <c r="I102" s="31" t="s">
        <v>297</v>
      </c>
      <c r="J102" s="50" t="s">
        <v>841</v>
      </c>
      <c r="L102"/>
      <c r="M102"/>
    </row>
    <row r="103" spans="1:13" s="32" customFormat="1" x14ac:dyDescent="0.4">
      <c r="A103" s="32" t="str">
        <f t="shared" si="1"/>
        <v>12 枚方市-4</v>
      </c>
      <c r="B103" s="32">
        <f>+COUNTIF($H$4:H103,H103)</f>
        <v>4</v>
      </c>
      <c r="C103" s="27">
        <v>100</v>
      </c>
      <c r="D103" s="28" t="s">
        <v>173</v>
      </c>
      <c r="E103" s="226">
        <v>12701118</v>
      </c>
      <c r="F103" s="29" t="s">
        <v>264</v>
      </c>
      <c r="G103" s="30" t="s">
        <v>293</v>
      </c>
      <c r="H103" s="30" t="s">
        <v>294</v>
      </c>
      <c r="I103" s="31" t="s">
        <v>298</v>
      </c>
      <c r="J103" s="50" t="s">
        <v>841</v>
      </c>
      <c r="L103"/>
      <c r="M103"/>
    </row>
    <row r="104" spans="1:13" s="32" customFormat="1" x14ac:dyDescent="0.4">
      <c r="A104" s="32" t="str">
        <f t="shared" si="1"/>
        <v>12 枚方市-5</v>
      </c>
      <c r="B104" s="32">
        <f>+COUNTIF($H$4:H104,H104)</f>
        <v>5</v>
      </c>
      <c r="C104" s="27">
        <v>101</v>
      </c>
      <c r="D104" s="28" t="s">
        <v>173</v>
      </c>
      <c r="E104" s="226">
        <v>12701119</v>
      </c>
      <c r="F104" s="29" t="s">
        <v>264</v>
      </c>
      <c r="G104" s="30" t="s">
        <v>293</v>
      </c>
      <c r="H104" s="30" t="s">
        <v>294</v>
      </c>
      <c r="I104" s="31" t="s">
        <v>299</v>
      </c>
      <c r="J104" s="50" t="s">
        <v>1058</v>
      </c>
      <c r="L104"/>
      <c r="M104"/>
    </row>
    <row r="105" spans="1:13" s="32" customFormat="1" x14ac:dyDescent="0.4">
      <c r="A105" s="32" t="str">
        <f t="shared" si="1"/>
        <v>12 枚方市-6</v>
      </c>
      <c r="B105" s="32">
        <f>+COUNTIF($H$4:H105,H105)</f>
        <v>6</v>
      </c>
      <c r="C105" s="27">
        <v>102</v>
      </c>
      <c r="D105" s="28" t="s">
        <v>173</v>
      </c>
      <c r="E105" s="226">
        <v>12701121</v>
      </c>
      <c r="F105" s="29" t="s">
        <v>264</v>
      </c>
      <c r="G105" s="30" t="s">
        <v>293</v>
      </c>
      <c r="H105" s="30" t="s">
        <v>294</v>
      </c>
      <c r="I105" s="31" t="s">
        <v>300</v>
      </c>
      <c r="J105" s="50" t="s">
        <v>1054</v>
      </c>
      <c r="L105"/>
      <c r="M105"/>
    </row>
    <row r="106" spans="1:13" s="32" customFormat="1" x14ac:dyDescent="0.4">
      <c r="A106" s="32" t="str">
        <f t="shared" si="1"/>
        <v>12 枚方市-7</v>
      </c>
      <c r="B106" s="32">
        <f>+COUNTIF($H$4:H106,H106)</f>
        <v>7</v>
      </c>
      <c r="C106" s="27">
        <v>103</v>
      </c>
      <c r="D106" s="28" t="s">
        <v>173</v>
      </c>
      <c r="E106" s="226">
        <v>12701126</v>
      </c>
      <c r="F106" s="29" t="s">
        <v>264</v>
      </c>
      <c r="G106" s="30" t="s">
        <v>293</v>
      </c>
      <c r="H106" s="30" t="s">
        <v>294</v>
      </c>
      <c r="I106" s="31" t="s">
        <v>301</v>
      </c>
      <c r="J106" s="50" t="s">
        <v>841</v>
      </c>
      <c r="L106"/>
      <c r="M106"/>
    </row>
    <row r="107" spans="1:13" s="32" customFormat="1" x14ac:dyDescent="0.4">
      <c r="A107" s="32" t="str">
        <f t="shared" si="1"/>
        <v>12 枚方市-8</v>
      </c>
      <c r="B107" s="32">
        <f>+COUNTIF($H$4:H107,H107)</f>
        <v>8</v>
      </c>
      <c r="C107" s="27">
        <v>104</v>
      </c>
      <c r="D107" s="28" t="s">
        <v>173</v>
      </c>
      <c r="E107" s="226">
        <v>12701132</v>
      </c>
      <c r="F107" s="29" t="s">
        <v>264</v>
      </c>
      <c r="G107" s="30" t="s">
        <v>293</v>
      </c>
      <c r="H107" s="30" t="s">
        <v>294</v>
      </c>
      <c r="I107" s="31" t="s">
        <v>302</v>
      </c>
      <c r="J107" s="50" t="s">
        <v>841</v>
      </c>
      <c r="L107"/>
      <c r="M107"/>
    </row>
    <row r="108" spans="1:13" s="32" customFormat="1" x14ac:dyDescent="0.4">
      <c r="A108" s="32" t="str">
        <f t="shared" si="1"/>
        <v>12 枚方市-9</v>
      </c>
      <c r="B108" s="32">
        <f>+COUNTIF($H$4:H108,H108)</f>
        <v>9</v>
      </c>
      <c r="C108" s="27">
        <v>105</v>
      </c>
      <c r="D108" s="28" t="s">
        <v>173</v>
      </c>
      <c r="E108" s="226">
        <v>12701133</v>
      </c>
      <c r="F108" s="29" t="s">
        <v>264</v>
      </c>
      <c r="G108" s="30" t="s">
        <v>293</v>
      </c>
      <c r="H108" s="30" t="s">
        <v>294</v>
      </c>
      <c r="I108" s="31" t="s">
        <v>303</v>
      </c>
      <c r="J108" s="50" t="s">
        <v>841</v>
      </c>
      <c r="L108"/>
      <c r="M108"/>
    </row>
    <row r="109" spans="1:13" s="32" customFormat="1" x14ac:dyDescent="0.4">
      <c r="A109" s="32" t="str">
        <f t="shared" si="1"/>
        <v>12 枚方市-10</v>
      </c>
      <c r="B109" s="32">
        <f>+COUNTIF($H$4:H109,H109)</f>
        <v>10</v>
      </c>
      <c r="C109" s="27">
        <v>106</v>
      </c>
      <c r="D109" s="28" t="s">
        <v>173</v>
      </c>
      <c r="E109" s="226">
        <v>12701136</v>
      </c>
      <c r="F109" s="29" t="s">
        <v>264</v>
      </c>
      <c r="G109" s="30" t="s">
        <v>293</v>
      </c>
      <c r="H109" s="30" t="s">
        <v>294</v>
      </c>
      <c r="I109" s="31" t="s">
        <v>304</v>
      </c>
      <c r="J109" s="50" t="s">
        <v>841</v>
      </c>
      <c r="L109"/>
      <c r="M109"/>
    </row>
    <row r="110" spans="1:13" s="32" customFormat="1" x14ac:dyDescent="0.4">
      <c r="A110" s="32" t="str">
        <f t="shared" si="1"/>
        <v>12 枚方市-11</v>
      </c>
      <c r="B110" s="32">
        <f>+COUNTIF($H$4:H110,H110)</f>
        <v>11</v>
      </c>
      <c r="C110" s="27">
        <v>107</v>
      </c>
      <c r="D110" s="28" t="s">
        <v>173</v>
      </c>
      <c r="E110" s="226">
        <v>12701143</v>
      </c>
      <c r="F110" s="29" t="s">
        <v>264</v>
      </c>
      <c r="G110" s="30" t="s">
        <v>293</v>
      </c>
      <c r="H110" s="30" t="s">
        <v>294</v>
      </c>
      <c r="I110" s="31" t="s">
        <v>305</v>
      </c>
      <c r="J110" s="50" t="s">
        <v>841</v>
      </c>
      <c r="L110"/>
      <c r="M110"/>
    </row>
    <row r="111" spans="1:13" s="32" customFormat="1" x14ac:dyDescent="0.4">
      <c r="A111" s="32" t="str">
        <f t="shared" si="1"/>
        <v>12 枚方市-12</v>
      </c>
      <c r="B111" s="32">
        <f>+COUNTIF($H$4:H111,H111)</f>
        <v>12</v>
      </c>
      <c r="C111" s="27">
        <v>108</v>
      </c>
      <c r="D111" s="28" t="s">
        <v>173</v>
      </c>
      <c r="E111" s="226">
        <v>12701144</v>
      </c>
      <c r="F111" s="29" t="s">
        <v>264</v>
      </c>
      <c r="G111" s="30" t="s">
        <v>293</v>
      </c>
      <c r="H111" s="30" t="s">
        <v>294</v>
      </c>
      <c r="I111" s="31" t="s">
        <v>306</v>
      </c>
      <c r="J111" s="50" t="s">
        <v>841</v>
      </c>
      <c r="L111"/>
      <c r="M111"/>
    </row>
    <row r="112" spans="1:13" s="32" customFormat="1" x14ac:dyDescent="0.4">
      <c r="A112" s="32" t="str">
        <f t="shared" si="1"/>
        <v>12 枚方市-13</v>
      </c>
      <c r="B112" s="32">
        <f>+COUNTIF($H$4:H112,H112)</f>
        <v>13</v>
      </c>
      <c r="C112" s="27">
        <v>109</v>
      </c>
      <c r="D112" s="28" t="s">
        <v>173</v>
      </c>
      <c r="E112" s="226">
        <v>12701148</v>
      </c>
      <c r="F112" s="29" t="s">
        <v>264</v>
      </c>
      <c r="G112" s="30" t="s">
        <v>293</v>
      </c>
      <c r="H112" s="30" t="s">
        <v>294</v>
      </c>
      <c r="I112" s="31" t="s">
        <v>307</v>
      </c>
      <c r="J112" s="50" t="s">
        <v>841</v>
      </c>
      <c r="L112"/>
      <c r="M112"/>
    </row>
    <row r="113" spans="1:13" s="32" customFormat="1" x14ac:dyDescent="0.4">
      <c r="A113" s="32" t="str">
        <f t="shared" si="1"/>
        <v>12 枚方市-14</v>
      </c>
      <c r="B113" s="32">
        <f>+COUNTIF($H$4:H113,H113)</f>
        <v>14</v>
      </c>
      <c r="C113" s="27">
        <v>110</v>
      </c>
      <c r="D113" s="28" t="s">
        <v>173</v>
      </c>
      <c r="E113" s="226">
        <v>12701150</v>
      </c>
      <c r="F113" s="29" t="s">
        <v>264</v>
      </c>
      <c r="G113" s="30" t="s">
        <v>293</v>
      </c>
      <c r="H113" s="30" t="s">
        <v>294</v>
      </c>
      <c r="I113" s="31" t="s">
        <v>308</v>
      </c>
      <c r="J113" s="50" t="s">
        <v>841</v>
      </c>
      <c r="L113"/>
      <c r="M113"/>
    </row>
    <row r="114" spans="1:13" s="32" customFormat="1" x14ac:dyDescent="0.4">
      <c r="A114" s="32" t="str">
        <f t="shared" si="1"/>
        <v>12 枚方市-15</v>
      </c>
      <c r="B114" s="32">
        <f>+COUNTIF($H$4:H114,H114)</f>
        <v>15</v>
      </c>
      <c r="C114" s="27">
        <v>111</v>
      </c>
      <c r="D114" s="28" t="s">
        <v>173</v>
      </c>
      <c r="E114" s="226">
        <v>12701152</v>
      </c>
      <c r="F114" s="29" t="s">
        <v>264</v>
      </c>
      <c r="G114" s="30" t="s">
        <v>293</v>
      </c>
      <c r="H114" s="30" t="s">
        <v>294</v>
      </c>
      <c r="I114" s="31" t="s">
        <v>309</v>
      </c>
      <c r="J114" s="50" t="s">
        <v>841</v>
      </c>
      <c r="L114"/>
      <c r="M114"/>
    </row>
    <row r="115" spans="1:13" s="32" customFormat="1" x14ac:dyDescent="0.4">
      <c r="A115" s="32" t="str">
        <f t="shared" si="1"/>
        <v>12 枚方市-16</v>
      </c>
      <c r="B115" s="32">
        <f>+COUNTIF($H$4:H115,H115)</f>
        <v>16</v>
      </c>
      <c r="C115" s="27">
        <v>112</v>
      </c>
      <c r="D115" s="28" t="s">
        <v>173</v>
      </c>
      <c r="E115" s="226">
        <v>12701156</v>
      </c>
      <c r="F115" s="29" t="s">
        <v>264</v>
      </c>
      <c r="G115" s="30" t="s">
        <v>293</v>
      </c>
      <c r="H115" s="30" t="s">
        <v>294</v>
      </c>
      <c r="I115" s="31" t="s">
        <v>310</v>
      </c>
      <c r="J115" s="50" t="s">
        <v>841</v>
      </c>
      <c r="L115"/>
      <c r="M115"/>
    </row>
    <row r="116" spans="1:13" s="32" customFormat="1" x14ac:dyDescent="0.4">
      <c r="A116" s="32" t="str">
        <f t="shared" si="1"/>
        <v>12 枚方市-17</v>
      </c>
      <c r="B116" s="32">
        <f>+COUNTIF($H$4:H116,H116)</f>
        <v>17</v>
      </c>
      <c r="C116" s="27">
        <v>113</v>
      </c>
      <c r="D116" s="28" t="s">
        <v>173</v>
      </c>
      <c r="E116" s="226">
        <v>12701160</v>
      </c>
      <c r="F116" s="29" t="s">
        <v>264</v>
      </c>
      <c r="G116" s="30" t="s">
        <v>293</v>
      </c>
      <c r="H116" s="30" t="s">
        <v>294</v>
      </c>
      <c r="I116" s="31" t="s">
        <v>311</v>
      </c>
      <c r="J116" s="50" t="s">
        <v>841</v>
      </c>
      <c r="L116"/>
      <c r="M116"/>
    </row>
    <row r="117" spans="1:13" s="32" customFormat="1" x14ac:dyDescent="0.4">
      <c r="A117" s="32" t="str">
        <f t="shared" si="1"/>
        <v>12 枚方市-18</v>
      </c>
      <c r="B117" s="32">
        <f>+COUNTIF($H$4:H117,H117)</f>
        <v>18</v>
      </c>
      <c r="C117" s="27">
        <v>114</v>
      </c>
      <c r="D117" s="28" t="s">
        <v>173</v>
      </c>
      <c r="E117" s="226">
        <v>12701161</v>
      </c>
      <c r="F117" s="29" t="s">
        <v>264</v>
      </c>
      <c r="G117" s="30" t="s">
        <v>293</v>
      </c>
      <c r="H117" s="30" t="s">
        <v>294</v>
      </c>
      <c r="I117" s="31" t="s">
        <v>312</v>
      </c>
      <c r="J117" s="50" t="s">
        <v>841</v>
      </c>
      <c r="L117"/>
      <c r="M117"/>
    </row>
    <row r="118" spans="1:13" s="32" customFormat="1" x14ac:dyDescent="0.4">
      <c r="A118" s="32" t="str">
        <f t="shared" si="1"/>
        <v>12 枚方市-19</v>
      </c>
      <c r="B118" s="32">
        <f>+COUNTIF($H$4:H118,H118)</f>
        <v>19</v>
      </c>
      <c r="C118" s="27">
        <v>115</v>
      </c>
      <c r="D118" s="28" t="s">
        <v>173</v>
      </c>
      <c r="E118" s="226">
        <v>12701164</v>
      </c>
      <c r="F118" s="29" t="s">
        <v>264</v>
      </c>
      <c r="G118" s="30" t="s">
        <v>293</v>
      </c>
      <c r="H118" s="30" t="s">
        <v>294</v>
      </c>
      <c r="I118" s="31" t="s">
        <v>313</v>
      </c>
      <c r="J118" s="50" t="s">
        <v>841</v>
      </c>
      <c r="L118"/>
      <c r="M118"/>
    </row>
    <row r="119" spans="1:13" s="32" customFormat="1" x14ac:dyDescent="0.4">
      <c r="A119" s="32" t="str">
        <f t="shared" si="1"/>
        <v>12 枚方市-20</v>
      </c>
      <c r="B119" s="32">
        <f>+COUNTIF($H$4:H119,H119)</f>
        <v>20</v>
      </c>
      <c r="C119" s="27">
        <v>116</v>
      </c>
      <c r="D119" s="28" t="s">
        <v>173</v>
      </c>
      <c r="E119" s="226">
        <v>12701166</v>
      </c>
      <c r="F119" s="29" t="s">
        <v>264</v>
      </c>
      <c r="G119" s="30" t="s">
        <v>293</v>
      </c>
      <c r="H119" s="30" t="s">
        <v>294</v>
      </c>
      <c r="I119" s="31" t="s">
        <v>314</v>
      </c>
      <c r="J119" s="50" t="s">
        <v>841</v>
      </c>
      <c r="L119"/>
      <c r="M119"/>
    </row>
    <row r="120" spans="1:13" s="32" customFormat="1" x14ac:dyDescent="0.4">
      <c r="A120" s="32" t="str">
        <f t="shared" si="1"/>
        <v>12 枚方市-21</v>
      </c>
      <c r="B120" s="32">
        <f>+COUNTIF($H$4:H120,H120)</f>
        <v>21</v>
      </c>
      <c r="C120" s="27">
        <v>117</v>
      </c>
      <c r="D120" s="28" t="s">
        <v>173</v>
      </c>
      <c r="E120" s="226">
        <v>12701168</v>
      </c>
      <c r="F120" s="29" t="s">
        <v>264</v>
      </c>
      <c r="G120" s="30" t="s">
        <v>293</v>
      </c>
      <c r="H120" s="30" t="s">
        <v>294</v>
      </c>
      <c r="I120" s="31" t="s">
        <v>315</v>
      </c>
      <c r="J120" s="50" t="s">
        <v>841</v>
      </c>
      <c r="L120"/>
      <c r="M120"/>
    </row>
    <row r="121" spans="1:13" s="32" customFormat="1" x14ac:dyDescent="0.4">
      <c r="A121" s="32" t="str">
        <f t="shared" si="1"/>
        <v>12 枚方市-22</v>
      </c>
      <c r="B121" s="32">
        <f>+COUNTIF($H$4:H121,H121)</f>
        <v>22</v>
      </c>
      <c r="C121" s="27">
        <v>118</v>
      </c>
      <c r="D121" s="28" t="s">
        <v>173</v>
      </c>
      <c r="E121" s="226">
        <v>12701169</v>
      </c>
      <c r="F121" s="29" t="s">
        <v>264</v>
      </c>
      <c r="G121" s="30" t="s">
        <v>293</v>
      </c>
      <c r="H121" s="30" t="s">
        <v>294</v>
      </c>
      <c r="I121" s="31" t="s">
        <v>316</v>
      </c>
      <c r="J121" s="50" t="s">
        <v>841</v>
      </c>
      <c r="L121"/>
      <c r="M121"/>
    </row>
    <row r="122" spans="1:13" s="32" customFormat="1" x14ac:dyDescent="0.4">
      <c r="A122" s="32" t="str">
        <f t="shared" si="1"/>
        <v>13 寝屋川市-1</v>
      </c>
      <c r="B122" s="32">
        <f>+COUNTIF($H$4:H122,H122)</f>
        <v>1</v>
      </c>
      <c r="C122" s="27">
        <v>119</v>
      </c>
      <c r="D122" s="28" t="s">
        <v>173</v>
      </c>
      <c r="E122" s="226">
        <v>12701128</v>
      </c>
      <c r="F122" s="29" t="s">
        <v>264</v>
      </c>
      <c r="G122" s="30" t="s">
        <v>317</v>
      </c>
      <c r="H122" s="30" t="s">
        <v>318</v>
      </c>
      <c r="I122" s="31" t="s">
        <v>319</v>
      </c>
      <c r="J122" s="50" t="s">
        <v>841</v>
      </c>
      <c r="L122"/>
      <c r="M122"/>
    </row>
    <row r="123" spans="1:13" s="32" customFormat="1" x14ac:dyDescent="0.4">
      <c r="A123" s="32" t="str">
        <f t="shared" si="1"/>
        <v>13 寝屋川市-2</v>
      </c>
      <c r="B123" s="32">
        <f>+COUNTIF($H$4:H123,H123)</f>
        <v>2</v>
      </c>
      <c r="C123" s="27">
        <v>120</v>
      </c>
      <c r="D123" s="28" t="s">
        <v>173</v>
      </c>
      <c r="E123" s="226">
        <v>12701129</v>
      </c>
      <c r="F123" s="29" t="s">
        <v>264</v>
      </c>
      <c r="G123" s="30" t="s">
        <v>317</v>
      </c>
      <c r="H123" s="30" t="s">
        <v>318</v>
      </c>
      <c r="I123" s="31" t="s">
        <v>320</v>
      </c>
      <c r="J123" s="50" t="s">
        <v>841</v>
      </c>
      <c r="L123"/>
      <c r="M123"/>
    </row>
    <row r="124" spans="1:13" s="32" customFormat="1" x14ac:dyDescent="0.4">
      <c r="A124" s="32" t="str">
        <f t="shared" si="1"/>
        <v>13 寝屋川市-3</v>
      </c>
      <c r="B124" s="32">
        <f>+COUNTIF($H$4:H124,H124)</f>
        <v>3</v>
      </c>
      <c r="C124" s="27">
        <v>121</v>
      </c>
      <c r="D124" s="28" t="s">
        <v>173</v>
      </c>
      <c r="E124" s="226">
        <v>12701130</v>
      </c>
      <c r="F124" s="29" t="s">
        <v>264</v>
      </c>
      <c r="G124" s="30" t="s">
        <v>317</v>
      </c>
      <c r="H124" s="30" t="s">
        <v>318</v>
      </c>
      <c r="I124" s="31" t="s">
        <v>321</v>
      </c>
      <c r="J124" s="50" t="s">
        <v>841</v>
      </c>
      <c r="L124"/>
      <c r="M124"/>
    </row>
    <row r="125" spans="1:13" s="32" customFormat="1" x14ac:dyDescent="0.4">
      <c r="A125" s="32" t="str">
        <f t="shared" si="1"/>
        <v>13 寝屋川市-4</v>
      </c>
      <c r="B125" s="32">
        <f>+COUNTIF($H$4:H125,H125)</f>
        <v>4</v>
      </c>
      <c r="C125" s="27">
        <v>122</v>
      </c>
      <c r="D125" s="28" t="s">
        <v>173</v>
      </c>
      <c r="E125" s="226">
        <v>12701134</v>
      </c>
      <c r="F125" s="29" t="s">
        <v>264</v>
      </c>
      <c r="G125" s="30" t="s">
        <v>317</v>
      </c>
      <c r="H125" s="30" t="s">
        <v>318</v>
      </c>
      <c r="I125" s="31" t="s">
        <v>322</v>
      </c>
      <c r="J125" s="50" t="s">
        <v>841</v>
      </c>
      <c r="L125"/>
      <c r="M125"/>
    </row>
    <row r="126" spans="1:13" s="32" customFormat="1" x14ac:dyDescent="0.4">
      <c r="A126" s="32" t="str">
        <f t="shared" si="1"/>
        <v>13 寝屋川市-5</v>
      </c>
      <c r="B126" s="32">
        <f>+COUNTIF($H$4:H126,H126)</f>
        <v>5</v>
      </c>
      <c r="C126" s="27">
        <v>123</v>
      </c>
      <c r="D126" s="28" t="s">
        <v>173</v>
      </c>
      <c r="E126" s="226">
        <v>12701138</v>
      </c>
      <c r="F126" s="29" t="s">
        <v>264</v>
      </c>
      <c r="G126" s="30" t="s">
        <v>317</v>
      </c>
      <c r="H126" s="30" t="s">
        <v>318</v>
      </c>
      <c r="I126" s="31" t="s">
        <v>323</v>
      </c>
      <c r="J126" s="50" t="s">
        <v>841</v>
      </c>
      <c r="L126"/>
      <c r="M126"/>
    </row>
    <row r="127" spans="1:13" s="32" customFormat="1" x14ac:dyDescent="0.4">
      <c r="A127" s="32" t="str">
        <f t="shared" si="1"/>
        <v>13 寝屋川市-6</v>
      </c>
      <c r="B127" s="32">
        <f>+COUNTIF($H$4:H127,H127)</f>
        <v>6</v>
      </c>
      <c r="C127" s="27">
        <v>124</v>
      </c>
      <c r="D127" s="28" t="s">
        <v>173</v>
      </c>
      <c r="E127" s="226">
        <v>12701146</v>
      </c>
      <c r="F127" s="29" t="s">
        <v>264</v>
      </c>
      <c r="G127" s="30" t="s">
        <v>317</v>
      </c>
      <c r="H127" s="30" t="s">
        <v>318</v>
      </c>
      <c r="I127" s="31" t="s">
        <v>324</v>
      </c>
      <c r="J127" s="50" t="s">
        <v>841</v>
      </c>
      <c r="L127"/>
      <c r="M127"/>
    </row>
    <row r="128" spans="1:13" s="32" customFormat="1" x14ac:dyDescent="0.4">
      <c r="A128" s="32" t="str">
        <f t="shared" si="1"/>
        <v>13 寝屋川市-7</v>
      </c>
      <c r="B128" s="32">
        <f>+COUNTIF($H$4:H128,H128)</f>
        <v>7</v>
      </c>
      <c r="C128" s="27">
        <v>125</v>
      </c>
      <c r="D128" s="28" t="s">
        <v>173</v>
      </c>
      <c r="E128" s="226">
        <v>12701147</v>
      </c>
      <c r="F128" s="29" t="s">
        <v>264</v>
      </c>
      <c r="G128" s="30" t="s">
        <v>317</v>
      </c>
      <c r="H128" s="30" t="s">
        <v>318</v>
      </c>
      <c r="I128" s="31" t="s">
        <v>325</v>
      </c>
      <c r="J128" s="50" t="s">
        <v>841</v>
      </c>
      <c r="L128"/>
      <c r="M128"/>
    </row>
    <row r="129" spans="1:13" s="32" customFormat="1" x14ac:dyDescent="0.4">
      <c r="A129" s="32" t="str">
        <f t="shared" si="1"/>
        <v>13 寝屋川市-8</v>
      </c>
      <c r="B129" s="32">
        <f>+COUNTIF($H$4:H129,H129)</f>
        <v>8</v>
      </c>
      <c r="C129" s="27">
        <v>126</v>
      </c>
      <c r="D129" s="28" t="s">
        <v>173</v>
      </c>
      <c r="E129" s="226">
        <v>12701153</v>
      </c>
      <c r="F129" s="29" t="s">
        <v>264</v>
      </c>
      <c r="G129" s="30" t="s">
        <v>317</v>
      </c>
      <c r="H129" s="30" t="s">
        <v>318</v>
      </c>
      <c r="I129" s="31" t="s">
        <v>326</v>
      </c>
      <c r="J129" s="50" t="s">
        <v>841</v>
      </c>
      <c r="L129"/>
      <c r="M129"/>
    </row>
    <row r="130" spans="1:13" s="32" customFormat="1" x14ac:dyDescent="0.4">
      <c r="A130" s="32" t="str">
        <f t="shared" si="1"/>
        <v>13 寝屋川市-9</v>
      </c>
      <c r="B130" s="32">
        <f>+COUNTIF($H$4:H130,H130)</f>
        <v>9</v>
      </c>
      <c r="C130" s="27">
        <v>127</v>
      </c>
      <c r="D130" s="28" t="s">
        <v>173</v>
      </c>
      <c r="E130" s="226">
        <v>12701154</v>
      </c>
      <c r="F130" s="29" t="s">
        <v>264</v>
      </c>
      <c r="G130" s="30" t="s">
        <v>317</v>
      </c>
      <c r="H130" s="30" t="s">
        <v>318</v>
      </c>
      <c r="I130" s="31" t="s">
        <v>327</v>
      </c>
      <c r="J130" s="50" t="s">
        <v>841</v>
      </c>
      <c r="L130"/>
      <c r="M130"/>
    </row>
    <row r="131" spans="1:13" s="32" customFormat="1" x14ac:dyDescent="0.4">
      <c r="A131" s="32" t="str">
        <f t="shared" si="1"/>
        <v>13 寝屋川市-10</v>
      </c>
      <c r="B131" s="32">
        <f>+COUNTIF($H$4:H131,H131)</f>
        <v>10</v>
      </c>
      <c r="C131" s="27">
        <v>128</v>
      </c>
      <c r="D131" s="28" t="s">
        <v>173</v>
      </c>
      <c r="E131" s="226">
        <v>12701155</v>
      </c>
      <c r="F131" s="29" t="s">
        <v>264</v>
      </c>
      <c r="G131" s="30" t="s">
        <v>317</v>
      </c>
      <c r="H131" s="30" t="s">
        <v>318</v>
      </c>
      <c r="I131" s="31" t="s">
        <v>328</v>
      </c>
      <c r="J131" s="50" t="s">
        <v>841</v>
      </c>
      <c r="L131"/>
      <c r="M131"/>
    </row>
    <row r="132" spans="1:13" s="32" customFormat="1" x14ac:dyDescent="0.4">
      <c r="A132" s="32" t="str">
        <f t="shared" si="1"/>
        <v>13 寝屋川市-11</v>
      </c>
      <c r="B132" s="32">
        <f>+COUNTIF($H$4:H132,H132)</f>
        <v>11</v>
      </c>
      <c r="C132" s="27">
        <v>129</v>
      </c>
      <c r="D132" s="28" t="s">
        <v>173</v>
      </c>
      <c r="E132" s="226">
        <v>12701157</v>
      </c>
      <c r="F132" s="29" t="s">
        <v>264</v>
      </c>
      <c r="G132" s="30" t="s">
        <v>317</v>
      </c>
      <c r="H132" s="30" t="s">
        <v>318</v>
      </c>
      <c r="I132" s="31" t="s">
        <v>329</v>
      </c>
      <c r="J132" s="50" t="s">
        <v>841</v>
      </c>
      <c r="L132"/>
      <c r="M132"/>
    </row>
    <row r="133" spans="1:13" s="32" customFormat="1" x14ac:dyDescent="0.4">
      <c r="A133" s="32" t="str">
        <f t="shared" ref="A133:A196" si="2">+H133&amp;"-"&amp;B133</f>
        <v>13 寝屋川市-12</v>
      </c>
      <c r="B133" s="32">
        <f>+COUNTIF($H$4:H133,H133)</f>
        <v>12</v>
      </c>
      <c r="C133" s="27">
        <v>130</v>
      </c>
      <c r="D133" s="28" t="s">
        <v>173</v>
      </c>
      <c r="E133" s="226">
        <v>12701158</v>
      </c>
      <c r="F133" s="29" t="s">
        <v>264</v>
      </c>
      <c r="G133" s="30" t="s">
        <v>317</v>
      </c>
      <c r="H133" s="30" t="s">
        <v>318</v>
      </c>
      <c r="I133" s="31" t="s">
        <v>330</v>
      </c>
      <c r="J133" s="50" t="s">
        <v>841</v>
      </c>
      <c r="L133"/>
      <c r="M133"/>
    </row>
    <row r="134" spans="1:13" s="32" customFormat="1" x14ac:dyDescent="0.4">
      <c r="A134" s="32" t="str">
        <f t="shared" si="2"/>
        <v>13 寝屋川市-13</v>
      </c>
      <c r="B134" s="32">
        <f>+COUNTIF($H$4:H134,H134)</f>
        <v>13</v>
      </c>
      <c r="C134" s="27">
        <v>131</v>
      </c>
      <c r="D134" s="28" t="s">
        <v>173</v>
      </c>
      <c r="E134" s="226">
        <v>12703081</v>
      </c>
      <c r="F134" s="29" t="s">
        <v>264</v>
      </c>
      <c r="G134" s="30" t="s">
        <v>317</v>
      </c>
      <c r="H134" s="30" t="s">
        <v>318</v>
      </c>
      <c r="I134" s="31" t="s">
        <v>331</v>
      </c>
      <c r="J134" s="50" t="s">
        <v>841</v>
      </c>
      <c r="L134"/>
      <c r="M134"/>
    </row>
    <row r="135" spans="1:13" s="32" customFormat="1" x14ac:dyDescent="0.4">
      <c r="A135" s="32" t="str">
        <f t="shared" si="2"/>
        <v>19 柏原市-1</v>
      </c>
      <c r="B135" s="32">
        <f>+COUNTIF($H$4:H135,H135)</f>
        <v>1</v>
      </c>
      <c r="C135" s="27">
        <v>132</v>
      </c>
      <c r="D135" s="28" t="s">
        <v>173</v>
      </c>
      <c r="E135" s="226">
        <v>12701211</v>
      </c>
      <c r="F135" s="29" t="s">
        <v>332</v>
      </c>
      <c r="G135" s="30" t="s">
        <v>333</v>
      </c>
      <c r="H135" s="30" t="s">
        <v>334</v>
      </c>
      <c r="I135" s="31" t="s">
        <v>335</v>
      </c>
      <c r="J135" s="50" t="s">
        <v>1058</v>
      </c>
      <c r="L135"/>
      <c r="M135"/>
    </row>
    <row r="136" spans="1:13" s="32" customFormat="1" x14ac:dyDescent="0.4">
      <c r="A136" s="32" t="str">
        <f t="shared" si="2"/>
        <v>19 柏原市-2</v>
      </c>
      <c r="B136" s="32">
        <f>+COUNTIF($H$4:H136,H136)</f>
        <v>2</v>
      </c>
      <c r="C136" s="27">
        <v>133</v>
      </c>
      <c r="D136" s="28" t="s">
        <v>173</v>
      </c>
      <c r="E136" s="226">
        <v>12701232</v>
      </c>
      <c r="F136" s="29" t="s">
        <v>332</v>
      </c>
      <c r="G136" s="30" t="s">
        <v>333</v>
      </c>
      <c r="H136" s="30" t="s">
        <v>334</v>
      </c>
      <c r="I136" s="31" t="s">
        <v>336</v>
      </c>
      <c r="J136" s="50" t="s">
        <v>841</v>
      </c>
      <c r="L136"/>
      <c r="M136"/>
    </row>
    <row r="137" spans="1:13" s="32" customFormat="1" x14ac:dyDescent="0.4">
      <c r="A137" s="32" t="str">
        <f t="shared" si="2"/>
        <v>20 東大阪市-1</v>
      </c>
      <c r="B137" s="32">
        <f>+COUNTIF($H$4:H137,H137)</f>
        <v>1</v>
      </c>
      <c r="C137" s="27">
        <v>134</v>
      </c>
      <c r="D137" s="28" t="s">
        <v>173</v>
      </c>
      <c r="E137" s="226">
        <v>12701204</v>
      </c>
      <c r="F137" s="29" t="s">
        <v>332</v>
      </c>
      <c r="G137" s="30" t="s">
        <v>337</v>
      </c>
      <c r="H137" s="30" t="s">
        <v>338</v>
      </c>
      <c r="I137" s="31" t="s">
        <v>339</v>
      </c>
      <c r="J137" s="50" t="s">
        <v>1058</v>
      </c>
      <c r="L137"/>
      <c r="M137"/>
    </row>
    <row r="138" spans="1:13" s="32" customFormat="1" x14ac:dyDescent="0.4">
      <c r="A138" s="32" t="str">
        <f t="shared" si="2"/>
        <v>20 東大阪市-2</v>
      </c>
      <c r="B138" s="32">
        <f>+COUNTIF($H$4:H138,H138)</f>
        <v>2</v>
      </c>
      <c r="C138" s="27">
        <v>135</v>
      </c>
      <c r="D138" s="28" t="s">
        <v>173</v>
      </c>
      <c r="E138" s="226">
        <v>12701207</v>
      </c>
      <c r="F138" s="29" t="s">
        <v>332</v>
      </c>
      <c r="G138" s="30" t="s">
        <v>337</v>
      </c>
      <c r="H138" s="30" t="s">
        <v>338</v>
      </c>
      <c r="I138" s="31" t="s">
        <v>340</v>
      </c>
      <c r="J138" s="50" t="s">
        <v>841</v>
      </c>
      <c r="L138"/>
      <c r="M138"/>
    </row>
    <row r="139" spans="1:13" s="32" customFormat="1" x14ac:dyDescent="0.4">
      <c r="A139" s="32" t="str">
        <f t="shared" si="2"/>
        <v>20 東大阪市-3</v>
      </c>
      <c r="B139" s="32">
        <f>+COUNTIF($H$4:H139,H139)</f>
        <v>3</v>
      </c>
      <c r="C139" s="27">
        <v>136</v>
      </c>
      <c r="D139" s="28" t="s">
        <v>173</v>
      </c>
      <c r="E139" s="226">
        <v>12701208</v>
      </c>
      <c r="F139" s="29" t="s">
        <v>332</v>
      </c>
      <c r="G139" s="30" t="s">
        <v>337</v>
      </c>
      <c r="H139" s="30" t="s">
        <v>338</v>
      </c>
      <c r="I139" s="31" t="s">
        <v>341</v>
      </c>
      <c r="J139" s="50" t="s">
        <v>841</v>
      </c>
      <c r="L139"/>
      <c r="M139"/>
    </row>
    <row r="140" spans="1:13" s="32" customFormat="1" x14ac:dyDescent="0.4">
      <c r="A140" s="32" t="str">
        <f t="shared" si="2"/>
        <v>20 東大阪市-4</v>
      </c>
      <c r="B140" s="32">
        <f>+COUNTIF($H$4:H140,H140)</f>
        <v>4</v>
      </c>
      <c r="C140" s="27">
        <v>137</v>
      </c>
      <c r="D140" s="28" t="s">
        <v>173</v>
      </c>
      <c r="E140" s="226">
        <v>12701210</v>
      </c>
      <c r="F140" s="29" t="s">
        <v>332</v>
      </c>
      <c r="G140" s="30" t="s">
        <v>337</v>
      </c>
      <c r="H140" s="30" t="s">
        <v>338</v>
      </c>
      <c r="I140" s="31" t="s">
        <v>342</v>
      </c>
      <c r="J140" s="50" t="s">
        <v>1054</v>
      </c>
      <c r="L140"/>
      <c r="M140"/>
    </row>
    <row r="141" spans="1:13" s="32" customFormat="1" x14ac:dyDescent="0.4">
      <c r="A141" s="32" t="str">
        <f t="shared" si="2"/>
        <v>20 東大阪市-5</v>
      </c>
      <c r="B141" s="32">
        <f>+COUNTIF($H$4:H141,H141)</f>
        <v>5</v>
      </c>
      <c r="C141" s="27">
        <v>138</v>
      </c>
      <c r="D141" s="28" t="s">
        <v>173</v>
      </c>
      <c r="E141" s="226">
        <v>12701212</v>
      </c>
      <c r="F141" s="29" t="s">
        <v>332</v>
      </c>
      <c r="G141" s="30" t="s">
        <v>337</v>
      </c>
      <c r="H141" s="30" t="s">
        <v>338</v>
      </c>
      <c r="I141" s="31" t="s">
        <v>343</v>
      </c>
      <c r="J141" s="50" t="s">
        <v>841</v>
      </c>
      <c r="L141"/>
      <c r="M141"/>
    </row>
    <row r="142" spans="1:13" s="32" customFormat="1" x14ac:dyDescent="0.4">
      <c r="A142" s="32" t="str">
        <f t="shared" si="2"/>
        <v>20 東大阪市-6</v>
      </c>
      <c r="B142" s="32">
        <f>+COUNTIF($H$4:H142,H142)</f>
        <v>6</v>
      </c>
      <c r="C142" s="27">
        <v>139</v>
      </c>
      <c r="D142" s="28" t="s">
        <v>173</v>
      </c>
      <c r="E142" s="226">
        <v>12701214</v>
      </c>
      <c r="F142" s="29" t="s">
        <v>332</v>
      </c>
      <c r="G142" s="30" t="s">
        <v>337</v>
      </c>
      <c r="H142" s="30" t="s">
        <v>338</v>
      </c>
      <c r="I142" s="31" t="s">
        <v>344</v>
      </c>
      <c r="J142" s="50" t="s">
        <v>841</v>
      </c>
      <c r="L142"/>
      <c r="M142"/>
    </row>
    <row r="143" spans="1:13" s="32" customFormat="1" x14ac:dyDescent="0.4">
      <c r="A143" s="32" t="str">
        <f t="shared" si="2"/>
        <v>20 東大阪市-7</v>
      </c>
      <c r="B143" s="32">
        <f>+COUNTIF($H$4:H143,H143)</f>
        <v>7</v>
      </c>
      <c r="C143" s="27">
        <v>140</v>
      </c>
      <c r="D143" s="28" t="s">
        <v>173</v>
      </c>
      <c r="E143" s="226">
        <v>12701215</v>
      </c>
      <c r="F143" s="29" t="s">
        <v>332</v>
      </c>
      <c r="G143" s="30" t="s">
        <v>337</v>
      </c>
      <c r="H143" s="30" t="s">
        <v>338</v>
      </c>
      <c r="I143" s="31" t="s">
        <v>345</v>
      </c>
      <c r="J143" s="50" t="s">
        <v>841</v>
      </c>
      <c r="L143"/>
      <c r="M143"/>
    </row>
    <row r="144" spans="1:13" s="32" customFormat="1" x14ac:dyDescent="0.4">
      <c r="A144" s="32" t="str">
        <f t="shared" si="2"/>
        <v>20 東大阪市-8</v>
      </c>
      <c r="B144" s="32">
        <f>+COUNTIF($H$4:H144,H144)</f>
        <v>8</v>
      </c>
      <c r="C144" s="27">
        <v>141</v>
      </c>
      <c r="D144" s="28" t="s">
        <v>173</v>
      </c>
      <c r="E144" s="226">
        <v>12701216</v>
      </c>
      <c r="F144" s="29" t="s">
        <v>332</v>
      </c>
      <c r="G144" s="30" t="s">
        <v>337</v>
      </c>
      <c r="H144" s="30" t="s">
        <v>338</v>
      </c>
      <c r="I144" s="31" t="s">
        <v>346</v>
      </c>
      <c r="J144" s="50" t="s">
        <v>841</v>
      </c>
      <c r="L144"/>
      <c r="M144"/>
    </row>
    <row r="145" spans="1:13" s="32" customFormat="1" x14ac:dyDescent="0.4">
      <c r="A145" s="32" t="str">
        <f t="shared" si="2"/>
        <v>20 東大阪市-9</v>
      </c>
      <c r="B145" s="32">
        <f>+COUNTIF($H$4:H145,H145)</f>
        <v>9</v>
      </c>
      <c r="C145" s="27">
        <v>142</v>
      </c>
      <c r="D145" s="28" t="s">
        <v>173</v>
      </c>
      <c r="E145" s="226">
        <v>12701217</v>
      </c>
      <c r="F145" s="29" t="s">
        <v>332</v>
      </c>
      <c r="G145" s="30" t="s">
        <v>337</v>
      </c>
      <c r="H145" s="30" t="s">
        <v>338</v>
      </c>
      <c r="I145" s="31" t="s">
        <v>347</v>
      </c>
      <c r="J145" s="50" t="s">
        <v>841</v>
      </c>
      <c r="L145"/>
      <c r="M145"/>
    </row>
    <row r="146" spans="1:13" s="32" customFormat="1" x14ac:dyDescent="0.4">
      <c r="A146" s="32" t="str">
        <f t="shared" si="2"/>
        <v>20 東大阪市-10</v>
      </c>
      <c r="B146" s="32">
        <f>+COUNTIF($H$4:H146,H146)</f>
        <v>10</v>
      </c>
      <c r="C146" s="27">
        <v>143</v>
      </c>
      <c r="D146" s="28" t="s">
        <v>173</v>
      </c>
      <c r="E146" s="226">
        <v>12701219</v>
      </c>
      <c r="F146" s="29" t="s">
        <v>332</v>
      </c>
      <c r="G146" s="30" t="s">
        <v>337</v>
      </c>
      <c r="H146" s="30" t="s">
        <v>338</v>
      </c>
      <c r="I146" s="31" t="s">
        <v>348</v>
      </c>
      <c r="J146" s="50" t="s">
        <v>841</v>
      </c>
      <c r="L146"/>
      <c r="M146"/>
    </row>
    <row r="147" spans="1:13" s="32" customFormat="1" x14ac:dyDescent="0.4">
      <c r="A147" s="32" t="str">
        <f t="shared" si="2"/>
        <v>20 東大阪市-11</v>
      </c>
      <c r="B147" s="32">
        <f>+COUNTIF($H$4:H147,H147)</f>
        <v>11</v>
      </c>
      <c r="C147" s="27">
        <v>144</v>
      </c>
      <c r="D147" s="28" t="s">
        <v>173</v>
      </c>
      <c r="E147" s="226">
        <v>12701221</v>
      </c>
      <c r="F147" s="29" t="s">
        <v>332</v>
      </c>
      <c r="G147" s="30" t="s">
        <v>337</v>
      </c>
      <c r="H147" s="30" t="s">
        <v>338</v>
      </c>
      <c r="I147" s="31" t="s">
        <v>349</v>
      </c>
      <c r="J147" s="50" t="s">
        <v>841</v>
      </c>
      <c r="L147"/>
      <c r="M147"/>
    </row>
    <row r="148" spans="1:13" s="32" customFormat="1" x14ac:dyDescent="0.4">
      <c r="A148" s="32" t="str">
        <f t="shared" si="2"/>
        <v>20 東大阪市-12</v>
      </c>
      <c r="B148" s="32">
        <f>+COUNTIF($H$4:H148,H148)</f>
        <v>12</v>
      </c>
      <c r="C148" s="27">
        <v>145</v>
      </c>
      <c r="D148" s="28" t="s">
        <v>173</v>
      </c>
      <c r="E148" s="226">
        <v>12701223</v>
      </c>
      <c r="F148" s="29" t="s">
        <v>332</v>
      </c>
      <c r="G148" s="30" t="s">
        <v>337</v>
      </c>
      <c r="H148" s="30" t="s">
        <v>338</v>
      </c>
      <c r="I148" s="31" t="s">
        <v>350</v>
      </c>
      <c r="J148" s="50" t="s">
        <v>841</v>
      </c>
      <c r="L148"/>
      <c r="M148"/>
    </row>
    <row r="149" spans="1:13" s="32" customFormat="1" x14ac:dyDescent="0.4">
      <c r="A149" s="32" t="str">
        <f t="shared" si="2"/>
        <v>20 東大阪市-13</v>
      </c>
      <c r="B149" s="32">
        <f>+COUNTIF($H$4:H149,H149)</f>
        <v>13</v>
      </c>
      <c r="C149" s="27">
        <v>146</v>
      </c>
      <c r="D149" s="28" t="s">
        <v>173</v>
      </c>
      <c r="E149" s="226">
        <v>12701224</v>
      </c>
      <c r="F149" s="29" t="s">
        <v>332</v>
      </c>
      <c r="G149" s="30" t="s">
        <v>337</v>
      </c>
      <c r="H149" s="30" t="s">
        <v>338</v>
      </c>
      <c r="I149" s="31" t="s">
        <v>351</v>
      </c>
      <c r="J149" s="50" t="s">
        <v>841</v>
      </c>
      <c r="L149"/>
      <c r="M149"/>
    </row>
    <row r="150" spans="1:13" s="32" customFormat="1" x14ac:dyDescent="0.4">
      <c r="A150" s="32" t="str">
        <f t="shared" si="2"/>
        <v>20 東大阪市-14</v>
      </c>
      <c r="B150" s="32">
        <f>+COUNTIF($H$4:H150,H150)</f>
        <v>14</v>
      </c>
      <c r="C150" s="27">
        <v>147</v>
      </c>
      <c r="D150" s="28" t="s">
        <v>173</v>
      </c>
      <c r="E150" s="226">
        <v>12701225</v>
      </c>
      <c r="F150" s="29" t="s">
        <v>332</v>
      </c>
      <c r="G150" s="30" t="s">
        <v>337</v>
      </c>
      <c r="H150" s="30" t="s">
        <v>338</v>
      </c>
      <c r="I150" s="31" t="s">
        <v>352</v>
      </c>
      <c r="J150" s="50" t="s">
        <v>841</v>
      </c>
      <c r="L150"/>
      <c r="M150"/>
    </row>
    <row r="151" spans="1:13" s="32" customFormat="1" x14ac:dyDescent="0.4">
      <c r="A151" s="32" t="str">
        <f t="shared" si="2"/>
        <v>20 東大阪市-15</v>
      </c>
      <c r="B151" s="32">
        <f>+COUNTIF($H$4:H151,H151)</f>
        <v>15</v>
      </c>
      <c r="C151" s="27">
        <v>148</v>
      </c>
      <c r="D151" s="28" t="s">
        <v>173</v>
      </c>
      <c r="E151" s="226">
        <v>12701226</v>
      </c>
      <c r="F151" s="29" t="s">
        <v>332</v>
      </c>
      <c r="G151" s="30" t="s">
        <v>337</v>
      </c>
      <c r="H151" s="30" t="s">
        <v>338</v>
      </c>
      <c r="I151" s="31" t="s">
        <v>353</v>
      </c>
      <c r="J151" s="50" t="s">
        <v>841</v>
      </c>
      <c r="L151"/>
      <c r="M151"/>
    </row>
    <row r="152" spans="1:13" s="32" customFormat="1" x14ac:dyDescent="0.4">
      <c r="A152" s="32" t="str">
        <f t="shared" si="2"/>
        <v>20 東大阪市-16</v>
      </c>
      <c r="B152" s="32">
        <f>+COUNTIF($H$4:H152,H152)</f>
        <v>16</v>
      </c>
      <c r="C152" s="27">
        <v>149</v>
      </c>
      <c r="D152" s="28" t="s">
        <v>173</v>
      </c>
      <c r="E152" s="226">
        <v>12701227</v>
      </c>
      <c r="F152" s="29" t="s">
        <v>332</v>
      </c>
      <c r="G152" s="30" t="s">
        <v>337</v>
      </c>
      <c r="H152" s="30" t="s">
        <v>338</v>
      </c>
      <c r="I152" s="31" t="s">
        <v>354</v>
      </c>
      <c r="J152" s="50" t="s">
        <v>841</v>
      </c>
      <c r="L152"/>
      <c r="M152"/>
    </row>
    <row r="153" spans="1:13" s="32" customFormat="1" x14ac:dyDescent="0.4">
      <c r="A153" s="32" t="str">
        <f t="shared" si="2"/>
        <v>20 東大阪市-17</v>
      </c>
      <c r="B153" s="32">
        <f>+COUNTIF($H$4:H153,H153)</f>
        <v>17</v>
      </c>
      <c r="C153" s="27">
        <v>150</v>
      </c>
      <c r="D153" s="28" t="s">
        <v>173</v>
      </c>
      <c r="E153" s="226">
        <v>12701229</v>
      </c>
      <c r="F153" s="29" t="s">
        <v>332</v>
      </c>
      <c r="G153" s="30" t="s">
        <v>337</v>
      </c>
      <c r="H153" s="30" t="s">
        <v>338</v>
      </c>
      <c r="I153" s="31" t="s">
        <v>355</v>
      </c>
      <c r="J153" s="50" t="s">
        <v>841</v>
      </c>
      <c r="L153"/>
      <c r="M153"/>
    </row>
    <row r="154" spans="1:13" s="32" customFormat="1" x14ac:dyDescent="0.4">
      <c r="A154" s="32" t="str">
        <f t="shared" si="2"/>
        <v>20 東大阪市-18</v>
      </c>
      <c r="B154" s="32">
        <f>+COUNTIF($H$4:H154,H154)</f>
        <v>18</v>
      </c>
      <c r="C154" s="27">
        <v>151</v>
      </c>
      <c r="D154" s="28" t="s">
        <v>173</v>
      </c>
      <c r="E154" s="226">
        <v>12701230</v>
      </c>
      <c r="F154" s="29" t="s">
        <v>332</v>
      </c>
      <c r="G154" s="30" t="s">
        <v>337</v>
      </c>
      <c r="H154" s="30" t="s">
        <v>338</v>
      </c>
      <c r="I154" s="31" t="s">
        <v>356</v>
      </c>
      <c r="J154" s="50" t="s">
        <v>841</v>
      </c>
      <c r="L154"/>
      <c r="M154"/>
    </row>
    <row r="155" spans="1:13" s="32" customFormat="1" x14ac:dyDescent="0.4">
      <c r="A155" s="32" t="str">
        <f t="shared" si="2"/>
        <v>20 東大阪市-19</v>
      </c>
      <c r="B155" s="32">
        <f>+COUNTIF($H$4:H155,H155)</f>
        <v>19</v>
      </c>
      <c r="C155" s="27">
        <v>152</v>
      </c>
      <c r="D155" s="28" t="s">
        <v>173</v>
      </c>
      <c r="E155" s="226">
        <v>12701234</v>
      </c>
      <c r="F155" s="29" t="s">
        <v>332</v>
      </c>
      <c r="G155" s="30" t="s">
        <v>337</v>
      </c>
      <c r="H155" s="30" t="s">
        <v>338</v>
      </c>
      <c r="I155" s="31" t="s">
        <v>357</v>
      </c>
      <c r="J155" s="50" t="s">
        <v>1058</v>
      </c>
      <c r="L155"/>
      <c r="M155"/>
    </row>
    <row r="156" spans="1:13" s="32" customFormat="1" x14ac:dyDescent="0.4">
      <c r="A156" s="32" t="str">
        <f t="shared" si="2"/>
        <v>18 八尾市-1</v>
      </c>
      <c r="B156" s="32">
        <f>+COUNTIF($H$4:H156,H156)</f>
        <v>1</v>
      </c>
      <c r="C156" s="27">
        <v>153</v>
      </c>
      <c r="D156" s="28" t="s">
        <v>173</v>
      </c>
      <c r="E156" s="226">
        <v>12701205</v>
      </c>
      <c r="F156" s="29" t="s">
        <v>332</v>
      </c>
      <c r="G156" s="30" t="s">
        <v>358</v>
      </c>
      <c r="H156" s="30" t="s">
        <v>359</v>
      </c>
      <c r="I156" s="31" t="s">
        <v>360</v>
      </c>
      <c r="J156" s="50" t="s">
        <v>841</v>
      </c>
      <c r="L156"/>
      <c r="M156"/>
    </row>
    <row r="157" spans="1:13" s="32" customFormat="1" x14ac:dyDescent="0.4">
      <c r="A157" s="32" t="str">
        <f t="shared" si="2"/>
        <v>18 八尾市-2</v>
      </c>
      <c r="B157" s="32">
        <f>+COUNTIF($H$4:H157,H157)</f>
        <v>2</v>
      </c>
      <c r="C157" s="27">
        <v>154</v>
      </c>
      <c r="D157" s="28" t="s">
        <v>173</v>
      </c>
      <c r="E157" s="226">
        <v>12701206</v>
      </c>
      <c r="F157" s="29" t="s">
        <v>332</v>
      </c>
      <c r="G157" s="30" t="s">
        <v>358</v>
      </c>
      <c r="H157" s="30" t="s">
        <v>359</v>
      </c>
      <c r="I157" s="31" t="s">
        <v>361</v>
      </c>
      <c r="J157" s="50" t="s">
        <v>1058</v>
      </c>
      <c r="L157"/>
      <c r="M157"/>
    </row>
    <row r="158" spans="1:13" s="32" customFormat="1" x14ac:dyDescent="0.4">
      <c r="A158" s="32" t="str">
        <f t="shared" si="2"/>
        <v>18 八尾市-3</v>
      </c>
      <c r="B158" s="32">
        <f>+COUNTIF($H$4:H158,H158)</f>
        <v>3</v>
      </c>
      <c r="C158" s="27">
        <v>155</v>
      </c>
      <c r="D158" s="28" t="s">
        <v>173</v>
      </c>
      <c r="E158" s="226">
        <v>12701209</v>
      </c>
      <c r="F158" s="29" t="s">
        <v>332</v>
      </c>
      <c r="G158" s="30" t="s">
        <v>358</v>
      </c>
      <c r="H158" s="30" t="s">
        <v>359</v>
      </c>
      <c r="I158" s="31" t="s">
        <v>362</v>
      </c>
      <c r="J158" s="50" t="s">
        <v>841</v>
      </c>
      <c r="L158"/>
      <c r="M158"/>
    </row>
    <row r="159" spans="1:13" s="32" customFormat="1" x14ac:dyDescent="0.4">
      <c r="A159" s="32" t="str">
        <f t="shared" si="2"/>
        <v>18 八尾市-4</v>
      </c>
      <c r="B159" s="32">
        <f>+COUNTIF($H$4:H159,H159)</f>
        <v>4</v>
      </c>
      <c r="C159" s="27">
        <v>156</v>
      </c>
      <c r="D159" s="28" t="s">
        <v>173</v>
      </c>
      <c r="E159" s="226">
        <v>12701213</v>
      </c>
      <c r="F159" s="29" t="s">
        <v>332</v>
      </c>
      <c r="G159" s="30" t="s">
        <v>358</v>
      </c>
      <c r="H159" s="30" t="s">
        <v>359</v>
      </c>
      <c r="I159" s="31" t="s">
        <v>363</v>
      </c>
      <c r="J159" s="50" t="s">
        <v>841</v>
      </c>
      <c r="L159"/>
      <c r="M159"/>
    </row>
    <row r="160" spans="1:13" s="32" customFormat="1" x14ac:dyDescent="0.4">
      <c r="A160" s="32" t="str">
        <f t="shared" si="2"/>
        <v>18 八尾市-5</v>
      </c>
      <c r="B160" s="32">
        <f>+COUNTIF($H$4:H160,H160)</f>
        <v>5</v>
      </c>
      <c r="C160" s="27">
        <v>157</v>
      </c>
      <c r="D160" s="28" t="s">
        <v>173</v>
      </c>
      <c r="E160" s="226">
        <v>12701218</v>
      </c>
      <c r="F160" s="29" t="s">
        <v>332</v>
      </c>
      <c r="G160" s="30" t="s">
        <v>358</v>
      </c>
      <c r="H160" s="30" t="s">
        <v>359</v>
      </c>
      <c r="I160" s="31" t="s">
        <v>364</v>
      </c>
      <c r="J160" s="50" t="s">
        <v>841</v>
      </c>
      <c r="L160"/>
      <c r="M160"/>
    </row>
    <row r="161" spans="1:13" s="32" customFormat="1" x14ac:dyDescent="0.4">
      <c r="A161" s="32" t="str">
        <f t="shared" si="2"/>
        <v>18 八尾市-6</v>
      </c>
      <c r="B161" s="32">
        <f>+COUNTIF($H$4:H161,H161)</f>
        <v>6</v>
      </c>
      <c r="C161" s="27">
        <v>158</v>
      </c>
      <c r="D161" s="28" t="s">
        <v>173</v>
      </c>
      <c r="E161" s="226">
        <v>12701220</v>
      </c>
      <c r="F161" s="29" t="s">
        <v>332</v>
      </c>
      <c r="G161" s="30" t="s">
        <v>358</v>
      </c>
      <c r="H161" s="30" t="s">
        <v>359</v>
      </c>
      <c r="I161" s="31" t="s">
        <v>365</v>
      </c>
      <c r="J161" s="50" t="s">
        <v>841</v>
      </c>
      <c r="L161"/>
      <c r="M161"/>
    </row>
    <row r="162" spans="1:13" s="32" customFormat="1" x14ac:dyDescent="0.4">
      <c r="A162" s="32" t="str">
        <f t="shared" si="2"/>
        <v>18 八尾市-7</v>
      </c>
      <c r="B162" s="32">
        <f>+COUNTIF($H$4:H162,H162)</f>
        <v>7</v>
      </c>
      <c r="C162" s="27">
        <v>159</v>
      </c>
      <c r="D162" s="28" t="s">
        <v>173</v>
      </c>
      <c r="E162" s="226">
        <v>12701222</v>
      </c>
      <c r="F162" s="29" t="s">
        <v>332</v>
      </c>
      <c r="G162" s="30" t="s">
        <v>358</v>
      </c>
      <c r="H162" s="30" t="s">
        <v>359</v>
      </c>
      <c r="I162" s="31" t="s">
        <v>366</v>
      </c>
      <c r="J162" s="50" t="s">
        <v>841</v>
      </c>
      <c r="L162"/>
      <c r="M162"/>
    </row>
    <row r="163" spans="1:13" s="32" customFormat="1" x14ac:dyDescent="0.4">
      <c r="A163" s="32" t="str">
        <f t="shared" si="2"/>
        <v>18 八尾市-8</v>
      </c>
      <c r="B163" s="32">
        <f>+COUNTIF($H$4:H163,H163)</f>
        <v>8</v>
      </c>
      <c r="C163" s="27">
        <v>160</v>
      </c>
      <c r="D163" s="28" t="s">
        <v>173</v>
      </c>
      <c r="E163" s="226">
        <v>12701228</v>
      </c>
      <c r="F163" s="29" t="s">
        <v>332</v>
      </c>
      <c r="G163" s="30" t="s">
        <v>358</v>
      </c>
      <c r="H163" s="30" t="s">
        <v>359</v>
      </c>
      <c r="I163" s="31" t="s">
        <v>367</v>
      </c>
      <c r="J163" s="50" t="s">
        <v>841</v>
      </c>
      <c r="L163"/>
      <c r="M163"/>
    </row>
    <row r="164" spans="1:13" s="32" customFormat="1" x14ac:dyDescent="0.4">
      <c r="A164" s="32" t="str">
        <f t="shared" si="2"/>
        <v>18 八尾市-9</v>
      </c>
      <c r="B164" s="32">
        <f>+COUNTIF($H$4:H164,H164)</f>
        <v>9</v>
      </c>
      <c r="C164" s="27">
        <v>161</v>
      </c>
      <c r="D164" s="28" t="s">
        <v>173</v>
      </c>
      <c r="E164" s="226">
        <v>12701231</v>
      </c>
      <c r="F164" s="29" t="s">
        <v>332</v>
      </c>
      <c r="G164" s="30" t="s">
        <v>358</v>
      </c>
      <c r="H164" s="30" t="s">
        <v>359</v>
      </c>
      <c r="I164" s="31" t="s">
        <v>368</v>
      </c>
      <c r="J164" s="50" t="s">
        <v>841</v>
      </c>
      <c r="L164"/>
      <c r="M164"/>
    </row>
    <row r="165" spans="1:13" s="32" customFormat="1" x14ac:dyDescent="0.4">
      <c r="A165" s="32" t="str">
        <f t="shared" si="2"/>
        <v>18 八尾市-10</v>
      </c>
      <c r="B165" s="32">
        <f>+COUNTIF($H$4:H165,H165)</f>
        <v>10</v>
      </c>
      <c r="C165" s="27">
        <v>162</v>
      </c>
      <c r="D165" s="28" t="s">
        <v>173</v>
      </c>
      <c r="E165" s="226">
        <v>12701233</v>
      </c>
      <c r="F165" s="29" t="s">
        <v>332</v>
      </c>
      <c r="G165" s="30" t="s">
        <v>358</v>
      </c>
      <c r="H165" s="30" t="s">
        <v>359</v>
      </c>
      <c r="I165" s="31" t="s">
        <v>369</v>
      </c>
      <c r="J165" s="50" t="s">
        <v>841</v>
      </c>
      <c r="L165"/>
      <c r="M165"/>
    </row>
    <row r="166" spans="1:13" s="32" customFormat="1" x14ac:dyDescent="0.4">
      <c r="A166" s="32" t="str">
        <f t="shared" si="2"/>
        <v>23 松原市-1</v>
      </c>
      <c r="B166" s="32">
        <f>+COUNTIF($H$4:H166,H166)</f>
        <v>1</v>
      </c>
      <c r="C166" s="27">
        <v>163</v>
      </c>
      <c r="D166" s="28" t="s">
        <v>173</v>
      </c>
      <c r="E166" s="226">
        <v>12701255</v>
      </c>
      <c r="F166" s="29" t="s">
        <v>370</v>
      </c>
      <c r="G166" s="30" t="s">
        <v>333</v>
      </c>
      <c r="H166" s="30" t="s">
        <v>371</v>
      </c>
      <c r="I166" s="31" t="s">
        <v>372</v>
      </c>
      <c r="J166" s="50" t="s">
        <v>841</v>
      </c>
      <c r="L166"/>
      <c r="M166"/>
    </row>
    <row r="167" spans="1:13" s="32" customFormat="1" x14ac:dyDescent="0.4">
      <c r="A167" s="32" t="str">
        <f t="shared" si="2"/>
        <v>23 松原市-2</v>
      </c>
      <c r="B167" s="32">
        <f>+COUNTIF($H$4:H167,H167)</f>
        <v>2</v>
      </c>
      <c r="C167" s="27">
        <v>164</v>
      </c>
      <c r="D167" s="28" t="s">
        <v>173</v>
      </c>
      <c r="E167" s="226">
        <v>12701262</v>
      </c>
      <c r="F167" s="29" t="s">
        <v>370</v>
      </c>
      <c r="G167" s="30" t="s">
        <v>333</v>
      </c>
      <c r="H167" s="30" t="s">
        <v>371</v>
      </c>
      <c r="I167" s="31" t="s">
        <v>373</v>
      </c>
      <c r="J167" s="50" t="s">
        <v>841</v>
      </c>
      <c r="L167"/>
      <c r="M167"/>
    </row>
    <row r="168" spans="1:13" s="32" customFormat="1" x14ac:dyDescent="0.4">
      <c r="A168" s="32" t="str">
        <f t="shared" si="2"/>
        <v>23 松原市-3</v>
      </c>
      <c r="B168" s="32">
        <f>+COUNTIF($H$4:H168,H168)</f>
        <v>3</v>
      </c>
      <c r="C168" s="27">
        <v>165</v>
      </c>
      <c r="D168" s="28" t="s">
        <v>173</v>
      </c>
      <c r="E168" s="226">
        <v>12701264</v>
      </c>
      <c r="F168" s="29" t="s">
        <v>370</v>
      </c>
      <c r="G168" s="30" t="s">
        <v>333</v>
      </c>
      <c r="H168" s="30" t="s">
        <v>371</v>
      </c>
      <c r="I168" s="31" t="s">
        <v>374</v>
      </c>
      <c r="J168" s="50" t="s">
        <v>841</v>
      </c>
      <c r="L168"/>
      <c r="M168"/>
    </row>
    <row r="169" spans="1:13" s="32" customFormat="1" x14ac:dyDescent="0.4">
      <c r="A169" s="32" t="str">
        <f t="shared" si="2"/>
        <v>23 松原市-4</v>
      </c>
      <c r="B169" s="32">
        <f>+COUNTIF($H$4:H169,H169)</f>
        <v>4</v>
      </c>
      <c r="C169" s="27">
        <v>166</v>
      </c>
      <c r="D169" s="28" t="s">
        <v>173</v>
      </c>
      <c r="E169" s="226">
        <v>12701280</v>
      </c>
      <c r="F169" s="29" t="s">
        <v>370</v>
      </c>
      <c r="G169" s="30" t="s">
        <v>333</v>
      </c>
      <c r="H169" s="30" t="s">
        <v>371</v>
      </c>
      <c r="I169" s="31" t="s">
        <v>375</v>
      </c>
      <c r="J169" s="50" t="s">
        <v>841</v>
      </c>
      <c r="L169"/>
      <c r="M169"/>
    </row>
    <row r="170" spans="1:13" s="32" customFormat="1" x14ac:dyDescent="0.4">
      <c r="A170" s="32" t="str">
        <f t="shared" si="2"/>
        <v>23 松原市-5</v>
      </c>
      <c r="B170" s="32">
        <f>+COUNTIF($H$4:H170,H170)</f>
        <v>5</v>
      </c>
      <c r="C170" s="27">
        <v>167</v>
      </c>
      <c r="D170" s="28" t="s">
        <v>173</v>
      </c>
      <c r="E170" s="226">
        <v>12701283</v>
      </c>
      <c r="F170" s="29" t="s">
        <v>370</v>
      </c>
      <c r="G170" s="30" t="s">
        <v>333</v>
      </c>
      <c r="H170" s="30" t="s">
        <v>371</v>
      </c>
      <c r="I170" s="31" t="s">
        <v>376</v>
      </c>
      <c r="J170" s="50" t="s">
        <v>841</v>
      </c>
      <c r="L170"/>
      <c r="M170"/>
    </row>
    <row r="171" spans="1:13" s="32" customFormat="1" x14ac:dyDescent="0.4">
      <c r="A171" s="32" t="str">
        <f t="shared" si="2"/>
        <v>24 羽曳野市-1</v>
      </c>
      <c r="B171" s="32">
        <f>+COUNTIF($H$4:H171,H171)</f>
        <v>1</v>
      </c>
      <c r="C171" s="27">
        <v>168</v>
      </c>
      <c r="D171" s="28" t="s">
        <v>173</v>
      </c>
      <c r="E171" s="226">
        <v>12701257</v>
      </c>
      <c r="F171" s="29" t="s">
        <v>370</v>
      </c>
      <c r="G171" s="30" t="s">
        <v>333</v>
      </c>
      <c r="H171" s="30" t="s">
        <v>377</v>
      </c>
      <c r="I171" s="31" t="s">
        <v>378</v>
      </c>
      <c r="J171" s="50" t="s">
        <v>1058</v>
      </c>
      <c r="L171"/>
      <c r="M171"/>
    </row>
    <row r="172" spans="1:13" s="32" customFormat="1" x14ac:dyDescent="0.4">
      <c r="A172" s="32" t="str">
        <f t="shared" si="2"/>
        <v>24 羽曳野市-2</v>
      </c>
      <c r="B172" s="32">
        <f>+COUNTIF($H$4:H172,H172)</f>
        <v>2</v>
      </c>
      <c r="C172" s="27">
        <v>169</v>
      </c>
      <c r="D172" s="28" t="s">
        <v>173</v>
      </c>
      <c r="E172" s="226">
        <v>12701260</v>
      </c>
      <c r="F172" s="29" t="s">
        <v>370</v>
      </c>
      <c r="G172" s="30" t="s">
        <v>333</v>
      </c>
      <c r="H172" s="30" t="s">
        <v>377</v>
      </c>
      <c r="I172" s="31" t="s">
        <v>379</v>
      </c>
      <c r="J172" s="50" t="s">
        <v>841</v>
      </c>
      <c r="L172"/>
      <c r="M172"/>
    </row>
    <row r="173" spans="1:13" s="32" customFormat="1" x14ac:dyDescent="0.4">
      <c r="A173" s="32" t="str">
        <f t="shared" si="2"/>
        <v>24 羽曳野市-3</v>
      </c>
      <c r="B173" s="32">
        <f>+COUNTIF($H$4:H173,H173)</f>
        <v>3</v>
      </c>
      <c r="C173" s="27">
        <v>170</v>
      </c>
      <c r="D173" s="28" t="s">
        <v>173</v>
      </c>
      <c r="E173" s="226">
        <v>12701265</v>
      </c>
      <c r="F173" s="29" t="s">
        <v>370</v>
      </c>
      <c r="G173" s="30" t="s">
        <v>333</v>
      </c>
      <c r="H173" s="30" t="s">
        <v>377</v>
      </c>
      <c r="I173" s="31" t="s">
        <v>380</v>
      </c>
      <c r="J173" s="50" t="s">
        <v>841</v>
      </c>
      <c r="L173"/>
      <c r="M173"/>
    </row>
    <row r="174" spans="1:13" s="32" customFormat="1" x14ac:dyDescent="0.4">
      <c r="A174" s="32" t="str">
        <f t="shared" si="2"/>
        <v>24 羽曳野市-4</v>
      </c>
      <c r="B174" s="32">
        <f>+COUNTIF($H$4:H174,H174)</f>
        <v>4</v>
      </c>
      <c r="C174" s="27">
        <v>171</v>
      </c>
      <c r="D174" s="28" t="s">
        <v>173</v>
      </c>
      <c r="E174" s="226">
        <v>12701266</v>
      </c>
      <c r="F174" s="29" t="s">
        <v>370</v>
      </c>
      <c r="G174" s="30" t="s">
        <v>333</v>
      </c>
      <c r="H174" s="30" t="s">
        <v>377</v>
      </c>
      <c r="I174" s="31" t="s">
        <v>381</v>
      </c>
      <c r="J174" s="50" t="s">
        <v>841</v>
      </c>
      <c r="L174"/>
      <c r="M174"/>
    </row>
    <row r="175" spans="1:13" s="32" customFormat="1" x14ac:dyDescent="0.4">
      <c r="A175" s="32" t="str">
        <f t="shared" si="2"/>
        <v>24 羽曳野市-5</v>
      </c>
      <c r="B175" s="32">
        <f>+COUNTIF($H$4:H175,H175)</f>
        <v>5</v>
      </c>
      <c r="C175" s="27">
        <v>172</v>
      </c>
      <c r="D175" s="28" t="s">
        <v>173</v>
      </c>
      <c r="E175" s="226">
        <v>12701268</v>
      </c>
      <c r="F175" s="29" t="s">
        <v>370</v>
      </c>
      <c r="G175" s="30" t="s">
        <v>333</v>
      </c>
      <c r="H175" s="30" t="s">
        <v>377</v>
      </c>
      <c r="I175" s="31" t="s">
        <v>382</v>
      </c>
      <c r="J175" s="50" t="s">
        <v>841</v>
      </c>
      <c r="L175"/>
      <c r="M175"/>
    </row>
    <row r="176" spans="1:13" s="32" customFormat="1" x14ac:dyDescent="0.4">
      <c r="A176" s="32" t="str">
        <f t="shared" si="2"/>
        <v>24 羽曳野市-6</v>
      </c>
      <c r="B176" s="32">
        <f>+COUNTIF($H$4:H176,H176)</f>
        <v>6</v>
      </c>
      <c r="C176" s="27">
        <v>173</v>
      </c>
      <c r="D176" s="28" t="s">
        <v>173</v>
      </c>
      <c r="E176" s="226">
        <v>12701278</v>
      </c>
      <c r="F176" s="29" t="s">
        <v>370</v>
      </c>
      <c r="G176" s="30" t="s">
        <v>333</v>
      </c>
      <c r="H176" s="30" t="s">
        <v>377</v>
      </c>
      <c r="I176" s="31" t="s">
        <v>383</v>
      </c>
      <c r="J176" s="50" t="s">
        <v>841</v>
      </c>
      <c r="L176"/>
      <c r="M176"/>
    </row>
    <row r="177" spans="1:13" s="32" customFormat="1" x14ac:dyDescent="0.4">
      <c r="A177" s="32" t="str">
        <f t="shared" si="2"/>
        <v>25 藤井寺市-1</v>
      </c>
      <c r="B177" s="32">
        <f>+COUNTIF($H$4:H177,H177)</f>
        <v>1</v>
      </c>
      <c r="C177" s="27">
        <v>174</v>
      </c>
      <c r="D177" s="28" t="s">
        <v>173</v>
      </c>
      <c r="E177" s="226">
        <v>12701271</v>
      </c>
      <c r="F177" s="29" t="s">
        <v>370</v>
      </c>
      <c r="G177" s="30" t="s">
        <v>333</v>
      </c>
      <c r="H177" s="30" t="s">
        <v>384</v>
      </c>
      <c r="I177" s="31" t="s">
        <v>385</v>
      </c>
      <c r="J177" s="50" t="s">
        <v>841</v>
      </c>
      <c r="L177"/>
      <c r="M177"/>
    </row>
    <row r="178" spans="1:13" s="32" customFormat="1" x14ac:dyDescent="0.4">
      <c r="A178" s="32" t="str">
        <f t="shared" si="2"/>
        <v>25 藤井寺市-2</v>
      </c>
      <c r="B178" s="32">
        <f>+COUNTIF($H$4:H178,H178)</f>
        <v>2</v>
      </c>
      <c r="C178" s="27">
        <v>175</v>
      </c>
      <c r="D178" s="28" t="s">
        <v>173</v>
      </c>
      <c r="E178" s="226">
        <v>12701276</v>
      </c>
      <c r="F178" s="29" t="s">
        <v>370</v>
      </c>
      <c r="G178" s="30" t="s">
        <v>333</v>
      </c>
      <c r="H178" s="30" t="s">
        <v>384</v>
      </c>
      <c r="I178" s="31" t="s">
        <v>386</v>
      </c>
      <c r="J178" s="50" t="s">
        <v>1058</v>
      </c>
      <c r="L178"/>
      <c r="M178"/>
    </row>
    <row r="179" spans="1:13" s="32" customFormat="1" x14ac:dyDescent="0.4">
      <c r="A179" s="32" t="str">
        <f t="shared" si="2"/>
        <v>25 藤井寺市-3</v>
      </c>
      <c r="B179" s="32">
        <f>+COUNTIF($H$4:H179,H179)</f>
        <v>3</v>
      </c>
      <c r="C179" s="27">
        <v>176</v>
      </c>
      <c r="D179" s="28" t="s">
        <v>173</v>
      </c>
      <c r="E179" s="226">
        <v>12701285</v>
      </c>
      <c r="F179" s="29" t="s">
        <v>370</v>
      </c>
      <c r="G179" s="30" t="s">
        <v>333</v>
      </c>
      <c r="H179" s="30" t="s">
        <v>384</v>
      </c>
      <c r="I179" s="31" t="s">
        <v>387</v>
      </c>
      <c r="J179" s="50" t="s">
        <v>841</v>
      </c>
      <c r="L179"/>
      <c r="M179"/>
    </row>
    <row r="180" spans="1:13" s="32" customFormat="1" x14ac:dyDescent="0.4">
      <c r="A180" s="32" t="str">
        <f t="shared" si="2"/>
        <v>25 藤井寺市-4</v>
      </c>
      <c r="B180" s="32">
        <f>+COUNTIF($H$4:H180,H180)</f>
        <v>4</v>
      </c>
      <c r="C180" s="27">
        <v>177</v>
      </c>
      <c r="D180" s="28" t="s">
        <v>173</v>
      </c>
      <c r="E180" s="226">
        <v>12702001</v>
      </c>
      <c r="F180" s="29" t="s">
        <v>370</v>
      </c>
      <c r="G180" s="30" t="s">
        <v>333</v>
      </c>
      <c r="H180" s="30" t="s">
        <v>384</v>
      </c>
      <c r="I180" s="31" t="s">
        <v>388</v>
      </c>
      <c r="J180" s="50" t="s">
        <v>841</v>
      </c>
      <c r="L180"/>
      <c r="M180"/>
    </row>
    <row r="181" spans="1:13" s="32" customFormat="1" x14ac:dyDescent="0.4">
      <c r="A181" s="32" t="str">
        <f t="shared" si="2"/>
        <v>21 富田林市-1</v>
      </c>
      <c r="B181" s="32">
        <f>+COUNTIF($H$4:H181,H181)</f>
        <v>1</v>
      </c>
      <c r="C181" s="27">
        <v>178</v>
      </c>
      <c r="D181" s="28" t="s">
        <v>173</v>
      </c>
      <c r="E181" s="226">
        <v>12701256</v>
      </c>
      <c r="F181" s="29" t="s">
        <v>370</v>
      </c>
      <c r="G181" s="30" t="s">
        <v>389</v>
      </c>
      <c r="H181" s="30" t="s">
        <v>390</v>
      </c>
      <c r="I181" s="31" t="s">
        <v>391</v>
      </c>
      <c r="J181" s="50" t="s">
        <v>841</v>
      </c>
      <c r="L181"/>
      <c r="M181"/>
    </row>
    <row r="182" spans="1:13" s="32" customFormat="1" x14ac:dyDescent="0.4">
      <c r="A182" s="32" t="str">
        <f t="shared" si="2"/>
        <v>21 富田林市-2</v>
      </c>
      <c r="B182" s="32">
        <f>+COUNTIF($H$4:H182,H182)</f>
        <v>2</v>
      </c>
      <c r="C182" s="27">
        <v>179</v>
      </c>
      <c r="D182" s="28" t="s">
        <v>173</v>
      </c>
      <c r="E182" s="226">
        <v>12701259</v>
      </c>
      <c r="F182" s="29" t="s">
        <v>370</v>
      </c>
      <c r="G182" s="30" t="s">
        <v>389</v>
      </c>
      <c r="H182" s="30" t="s">
        <v>390</v>
      </c>
      <c r="I182" s="31" t="s">
        <v>392</v>
      </c>
      <c r="J182" s="50" t="s">
        <v>1059</v>
      </c>
      <c r="L182"/>
      <c r="M182"/>
    </row>
    <row r="183" spans="1:13" s="32" customFormat="1" x14ac:dyDescent="0.4">
      <c r="A183" s="32" t="str">
        <f t="shared" si="2"/>
        <v>21 富田林市-3</v>
      </c>
      <c r="B183" s="32">
        <f>+COUNTIF($H$4:H183,H183)</f>
        <v>3</v>
      </c>
      <c r="C183" s="27">
        <v>180</v>
      </c>
      <c r="D183" s="28" t="s">
        <v>173</v>
      </c>
      <c r="E183" s="226">
        <v>12701273</v>
      </c>
      <c r="F183" s="29" t="s">
        <v>370</v>
      </c>
      <c r="G183" s="30" t="s">
        <v>389</v>
      </c>
      <c r="H183" s="30" t="s">
        <v>390</v>
      </c>
      <c r="I183" s="31" t="s">
        <v>393</v>
      </c>
      <c r="J183" s="50" t="s">
        <v>841</v>
      </c>
      <c r="L183"/>
      <c r="M183"/>
    </row>
    <row r="184" spans="1:13" s="32" customFormat="1" x14ac:dyDescent="0.4">
      <c r="A184" s="32" t="str">
        <f t="shared" si="2"/>
        <v>21 富田林市-4</v>
      </c>
      <c r="B184" s="32">
        <f>+COUNTIF($H$4:H184,H184)</f>
        <v>4</v>
      </c>
      <c r="C184" s="27">
        <v>181</v>
      </c>
      <c r="D184" s="28" t="s">
        <v>173</v>
      </c>
      <c r="E184" s="226">
        <v>12701282</v>
      </c>
      <c r="F184" s="29" t="s">
        <v>370</v>
      </c>
      <c r="G184" s="30" t="s">
        <v>389</v>
      </c>
      <c r="H184" s="30" t="s">
        <v>390</v>
      </c>
      <c r="I184" s="31" t="s">
        <v>394</v>
      </c>
      <c r="J184" s="50" t="s">
        <v>841</v>
      </c>
      <c r="L184"/>
      <c r="M184"/>
    </row>
    <row r="185" spans="1:13" s="32" customFormat="1" x14ac:dyDescent="0.4">
      <c r="A185" s="32" t="str">
        <f t="shared" si="2"/>
        <v>21 富田林市-5</v>
      </c>
      <c r="B185" s="32">
        <f>+COUNTIF($H$4:H185,H185)</f>
        <v>5</v>
      </c>
      <c r="C185" s="27">
        <v>182</v>
      </c>
      <c r="D185" s="28" t="s">
        <v>173</v>
      </c>
      <c r="E185" s="226">
        <v>12701284</v>
      </c>
      <c r="F185" s="29" t="s">
        <v>370</v>
      </c>
      <c r="G185" s="30" t="s">
        <v>389</v>
      </c>
      <c r="H185" s="30" t="s">
        <v>390</v>
      </c>
      <c r="I185" s="31" t="s">
        <v>395</v>
      </c>
      <c r="J185" s="50" t="s">
        <v>841</v>
      </c>
      <c r="L185"/>
      <c r="M185"/>
    </row>
    <row r="186" spans="1:13" s="32" customFormat="1" x14ac:dyDescent="0.4">
      <c r="A186" s="32" t="str">
        <f t="shared" si="2"/>
        <v>21 富田林市-6</v>
      </c>
      <c r="B186" s="32">
        <f>+COUNTIF($H$4:H186,H186)</f>
        <v>6</v>
      </c>
      <c r="C186" s="27">
        <v>183</v>
      </c>
      <c r="D186" s="28" t="s">
        <v>173</v>
      </c>
      <c r="E186" s="226">
        <v>12701286</v>
      </c>
      <c r="F186" s="29" t="s">
        <v>370</v>
      </c>
      <c r="G186" s="30" t="s">
        <v>389</v>
      </c>
      <c r="H186" s="30" t="s">
        <v>390</v>
      </c>
      <c r="I186" s="31" t="s">
        <v>396</v>
      </c>
      <c r="J186" s="50" t="s">
        <v>841</v>
      </c>
      <c r="L186"/>
      <c r="M186"/>
    </row>
    <row r="187" spans="1:13" s="32" customFormat="1" x14ac:dyDescent="0.4">
      <c r="A187" s="32" t="str">
        <f t="shared" si="2"/>
        <v>21 富田林市-7</v>
      </c>
      <c r="B187" s="32">
        <f>+COUNTIF($H$4:H187,H187)</f>
        <v>7</v>
      </c>
      <c r="C187" s="27">
        <v>184</v>
      </c>
      <c r="D187" s="28" t="s">
        <v>173</v>
      </c>
      <c r="E187" s="226">
        <v>12701680</v>
      </c>
      <c r="F187" s="29" t="s">
        <v>370</v>
      </c>
      <c r="G187" s="30" t="s">
        <v>389</v>
      </c>
      <c r="H187" s="30" t="s">
        <v>390</v>
      </c>
      <c r="I187" s="31" t="s">
        <v>397</v>
      </c>
      <c r="J187" s="50" t="s">
        <v>841</v>
      </c>
      <c r="L187"/>
      <c r="M187"/>
    </row>
    <row r="188" spans="1:13" s="32" customFormat="1" x14ac:dyDescent="0.4">
      <c r="A188" s="32" t="str">
        <f t="shared" si="2"/>
        <v>22 河内長野市-1</v>
      </c>
      <c r="B188" s="32">
        <f>+COUNTIF($H$4:H188,H188)</f>
        <v>1</v>
      </c>
      <c r="C188" s="27">
        <v>185</v>
      </c>
      <c r="D188" s="28" t="s">
        <v>173</v>
      </c>
      <c r="E188" s="226">
        <v>12701254</v>
      </c>
      <c r="F188" s="29" t="s">
        <v>370</v>
      </c>
      <c r="G188" s="30" t="s">
        <v>389</v>
      </c>
      <c r="H188" s="30" t="s">
        <v>398</v>
      </c>
      <c r="I188" s="31" t="s">
        <v>399</v>
      </c>
      <c r="J188" s="50" t="s">
        <v>1054</v>
      </c>
      <c r="L188"/>
      <c r="M188"/>
    </row>
    <row r="189" spans="1:13" s="32" customFormat="1" x14ac:dyDescent="0.4">
      <c r="A189" s="32" t="str">
        <f t="shared" si="2"/>
        <v>22 河内長野市-2</v>
      </c>
      <c r="B189" s="32">
        <f>+COUNTIF($H$4:H189,H189)</f>
        <v>2</v>
      </c>
      <c r="C189" s="27">
        <v>186</v>
      </c>
      <c r="D189" s="28" t="s">
        <v>173</v>
      </c>
      <c r="E189" s="226">
        <v>12701261</v>
      </c>
      <c r="F189" s="29" t="s">
        <v>370</v>
      </c>
      <c r="G189" s="30" t="s">
        <v>389</v>
      </c>
      <c r="H189" s="30" t="s">
        <v>398</v>
      </c>
      <c r="I189" s="31" t="s">
        <v>400</v>
      </c>
      <c r="J189" s="50" t="s">
        <v>841</v>
      </c>
      <c r="L189"/>
      <c r="M189"/>
    </row>
    <row r="190" spans="1:13" s="32" customFormat="1" x14ac:dyDescent="0.4">
      <c r="A190" s="32" t="str">
        <f t="shared" si="2"/>
        <v>22 河内長野市-3</v>
      </c>
      <c r="B190" s="32">
        <f>+COUNTIF($H$4:H190,H190)</f>
        <v>3</v>
      </c>
      <c r="C190" s="27">
        <v>187</v>
      </c>
      <c r="D190" s="28" t="s">
        <v>173</v>
      </c>
      <c r="E190" s="226">
        <v>12701267</v>
      </c>
      <c r="F190" s="29" t="s">
        <v>370</v>
      </c>
      <c r="G190" s="30" t="s">
        <v>389</v>
      </c>
      <c r="H190" s="30" t="s">
        <v>398</v>
      </c>
      <c r="I190" s="31" t="s">
        <v>401</v>
      </c>
      <c r="J190" s="50" t="s">
        <v>841</v>
      </c>
      <c r="L190"/>
      <c r="M190"/>
    </row>
    <row r="191" spans="1:13" s="32" customFormat="1" x14ac:dyDescent="0.4">
      <c r="A191" s="32" t="str">
        <f t="shared" si="2"/>
        <v>22 河内長野市-4</v>
      </c>
      <c r="B191" s="32">
        <f>+COUNTIF($H$4:H191,H191)</f>
        <v>4</v>
      </c>
      <c r="C191" s="27">
        <v>188</v>
      </c>
      <c r="D191" s="28" t="s">
        <v>173</v>
      </c>
      <c r="E191" s="226">
        <v>12701270</v>
      </c>
      <c r="F191" s="29" t="s">
        <v>370</v>
      </c>
      <c r="G191" s="30" t="s">
        <v>389</v>
      </c>
      <c r="H191" s="30" t="s">
        <v>398</v>
      </c>
      <c r="I191" s="31" t="s">
        <v>402</v>
      </c>
      <c r="J191" s="50" t="s">
        <v>841</v>
      </c>
      <c r="L191"/>
      <c r="M191"/>
    </row>
    <row r="192" spans="1:13" s="32" customFormat="1" x14ac:dyDescent="0.4">
      <c r="A192" s="32" t="str">
        <f t="shared" si="2"/>
        <v>22 河内長野市-5</v>
      </c>
      <c r="B192" s="32">
        <f>+COUNTIF($H$4:H192,H192)</f>
        <v>5</v>
      </c>
      <c r="C192" s="27">
        <v>189</v>
      </c>
      <c r="D192" s="28" t="s">
        <v>173</v>
      </c>
      <c r="E192" s="226">
        <v>12701272</v>
      </c>
      <c r="F192" s="29" t="s">
        <v>370</v>
      </c>
      <c r="G192" s="30" t="s">
        <v>389</v>
      </c>
      <c r="H192" s="30" t="s">
        <v>398</v>
      </c>
      <c r="I192" s="31" t="s">
        <v>403</v>
      </c>
      <c r="J192" s="50" t="s">
        <v>841</v>
      </c>
      <c r="L192"/>
      <c r="M192"/>
    </row>
    <row r="193" spans="1:13" s="32" customFormat="1" x14ac:dyDescent="0.4">
      <c r="A193" s="32" t="str">
        <f t="shared" si="2"/>
        <v>22 河内長野市-6</v>
      </c>
      <c r="B193" s="32">
        <f>+COUNTIF($H$4:H193,H193)</f>
        <v>6</v>
      </c>
      <c r="C193" s="27">
        <v>190</v>
      </c>
      <c r="D193" s="28" t="s">
        <v>173</v>
      </c>
      <c r="E193" s="226">
        <v>12701274</v>
      </c>
      <c r="F193" s="29" t="s">
        <v>370</v>
      </c>
      <c r="G193" s="30" t="s">
        <v>389</v>
      </c>
      <c r="H193" s="30" t="s">
        <v>398</v>
      </c>
      <c r="I193" s="31" t="s">
        <v>404</v>
      </c>
      <c r="J193" s="50" t="s">
        <v>841</v>
      </c>
      <c r="L193"/>
      <c r="M193"/>
    </row>
    <row r="194" spans="1:13" s="32" customFormat="1" x14ac:dyDescent="0.4">
      <c r="A194" s="32" t="str">
        <f t="shared" si="2"/>
        <v>22 河内長野市-7</v>
      </c>
      <c r="B194" s="32">
        <f>+COUNTIF($H$4:H194,H194)</f>
        <v>7</v>
      </c>
      <c r="C194" s="27">
        <v>191</v>
      </c>
      <c r="D194" s="28" t="s">
        <v>173</v>
      </c>
      <c r="E194" s="226">
        <v>12701277</v>
      </c>
      <c r="F194" s="29" t="s">
        <v>370</v>
      </c>
      <c r="G194" s="30" t="s">
        <v>389</v>
      </c>
      <c r="H194" s="30" t="s">
        <v>398</v>
      </c>
      <c r="I194" s="31" t="s">
        <v>405</v>
      </c>
      <c r="J194" s="50" t="s">
        <v>841</v>
      </c>
      <c r="L194"/>
      <c r="M194"/>
    </row>
    <row r="195" spans="1:13" s="32" customFormat="1" x14ac:dyDescent="0.4">
      <c r="A195" s="32" t="str">
        <f t="shared" si="2"/>
        <v>22 河内長野市-8</v>
      </c>
      <c r="B195" s="32">
        <f>+COUNTIF($H$4:H195,H195)</f>
        <v>8</v>
      </c>
      <c r="C195" s="27">
        <v>192</v>
      </c>
      <c r="D195" s="28" t="s">
        <v>173</v>
      </c>
      <c r="E195" s="226">
        <v>12701281</v>
      </c>
      <c r="F195" s="29" t="s">
        <v>370</v>
      </c>
      <c r="G195" s="30" t="s">
        <v>389</v>
      </c>
      <c r="H195" s="30" t="s">
        <v>398</v>
      </c>
      <c r="I195" s="31" t="s">
        <v>406</v>
      </c>
      <c r="J195" s="50" t="s">
        <v>841</v>
      </c>
      <c r="L195"/>
      <c r="M195"/>
    </row>
    <row r="196" spans="1:13" s="32" customFormat="1" x14ac:dyDescent="0.4">
      <c r="A196" s="32" t="str">
        <f t="shared" si="2"/>
        <v>26 大阪狭山市-1</v>
      </c>
      <c r="B196" s="32">
        <f>+COUNTIF($H$4:H196,H196)</f>
        <v>1</v>
      </c>
      <c r="C196" s="27">
        <v>193</v>
      </c>
      <c r="D196" s="221" t="s">
        <v>173</v>
      </c>
      <c r="E196" s="227">
        <v>12701253</v>
      </c>
      <c r="F196" s="219" t="s">
        <v>370</v>
      </c>
      <c r="G196" s="220" t="s">
        <v>389</v>
      </c>
      <c r="H196" s="220" t="s">
        <v>407</v>
      </c>
      <c r="I196" s="218" t="s">
        <v>408</v>
      </c>
      <c r="J196" s="50" t="s">
        <v>1054</v>
      </c>
      <c r="L196"/>
      <c r="M196"/>
    </row>
    <row r="197" spans="1:13" s="32" customFormat="1" x14ac:dyDescent="0.4">
      <c r="A197" s="32" t="str">
        <f t="shared" ref="A197:A260" si="3">+H197&amp;"-"&amp;B197</f>
        <v>26 大阪狭山市-2</v>
      </c>
      <c r="B197" s="32">
        <f>+COUNTIF($H$4:H197,H197)</f>
        <v>2</v>
      </c>
      <c r="C197" s="27">
        <v>194</v>
      </c>
      <c r="D197" s="28" t="s">
        <v>173</v>
      </c>
      <c r="E197" s="226">
        <v>12701258</v>
      </c>
      <c r="F197" s="29" t="s">
        <v>370</v>
      </c>
      <c r="G197" s="30" t="s">
        <v>389</v>
      </c>
      <c r="H197" s="30" t="s">
        <v>407</v>
      </c>
      <c r="I197" s="31" t="s">
        <v>409</v>
      </c>
      <c r="J197" s="50" t="s">
        <v>841</v>
      </c>
      <c r="L197"/>
      <c r="M197"/>
    </row>
    <row r="198" spans="1:13" s="32" customFormat="1" x14ac:dyDescent="0.4">
      <c r="A198" s="32" t="str">
        <f t="shared" si="3"/>
        <v>26 大阪狭山市-3</v>
      </c>
      <c r="B198" s="32">
        <f>+COUNTIF($H$4:H198,H198)</f>
        <v>3</v>
      </c>
      <c r="C198" s="27">
        <v>195</v>
      </c>
      <c r="D198" s="28" t="s">
        <v>173</v>
      </c>
      <c r="E198" s="226">
        <v>12701263</v>
      </c>
      <c r="F198" s="29" t="s">
        <v>370</v>
      </c>
      <c r="G198" s="30" t="s">
        <v>389</v>
      </c>
      <c r="H198" s="30" t="s">
        <v>407</v>
      </c>
      <c r="I198" s="31" t="s">
        <v>410</v>
      </c>
      <c r="J198" s="50" t="s">
        <v>841</v>
      </c>
      <c r="L198"/>
      <c r="M198"/>
    </row>
    <row r="199" spans="1:13" s="32" customFormat="1" x14ac:dyDescent="0.4">
      <c r="A199" s="32" t="str">
        <f t="shared" si="3"/>
        <v>26 大阪狭山市-4</v>
      </c>
      <c r="B199" s="32">
        <f>+COUNTIF($H$4:H199,H199)</f>
        <v>4</v>
      </c>
      <c r="C199" s="27">
        <v>196</v>
      </c>
      <c r="D199" s="28" t="s">
        <v>173</v>
      </c>
      <c r="E199" s="226">
        <v>12701269</v>
      </c>
      <c r="F199" s="29" t="s">
        <v>370</v>
      </c>
      <c r="G199" s="30" t="s">
        <v>389</v>
      </c>
      <c r="H199" s="30" t="s">
        <v>407</v>
      </c>
      <c r="I199" s="31" t="s">
        <v>411</v>
      </c>
      <c r="J199" s="50" t="s">
        <v>841</v>
      </c>
      <c r="L199"/>
      <c r="M199"/>
    </row>
    <row r="200" spans="1:13" s="32" customFormat="1" x14ac:dyDescent="0.4">
      <c r="A200" s="32" t="str">
        <f t="shared" si="3"/>
        <v>26 大阪狭山市-5</v>
      </c>
      <c r="B200" s="32">
        <f>+COUNTIF($H$4:H200,H200)</f>
        <v>5</v>
      </c>
      <c r="C200" s="27">
        <v>197</v>
      </c>
      <c r="D200" s="28" t="s">
        <v>173</v>
      </c>
      <c r="E200" s="226">
        <v>12701275</v>
      </c>
      <c r="F200" s="29" t="s">
        <v>370</v>
      </c>
      <c r="G200" s="30" t="s">
        <v>389</v>
      </c>
      <c r="H200" s="30" t="s">
        <v>407</v>
      </c>
      <c r="I200" s="31" t="s">
        <v>412</v>
      </c>
      <c r="J200" s="50" t="s">
        <v>841</v>
      </c>
      <c r="L200"/>
      <c r="M200"/>
    </row>
    <row r="201" spans="1:13" s="32" customFormat="1" x14ac:dyDescent="0.4">
      <c r="A201" s="32" t="str">
        <f t="shared" si="3"/>
        <v>26 大阪狭山市-6</v>
      </c>
      <c r="B201" s="32">
        <f>+COUNTIF($H$4:H201,H201)</f>
        <v>6</v>
      </c>
      <c r="C201" s="27">
        <v>198</v>
      </c>
      <c r="D201" s="28" t="s">
        <v>173</v>
      </c>
      <c r="E201" s="226">
        <v>12701279</v>
      </c>
      <c r="F201" s="29" t="s">
        <v>370</v>
      </c>
      <c r="G201" s="30" t="s">
        <v>389</v>
      </c>
      <c r="H201" s="30" t="s">
        <v>407</v>
      </c>
      <c r="I201" s="31" t="s">
        <v>413</v>
      </c>
      <c r="J201" s="50" t="s">
        <v>841</v>
      </c>
      <c r="L201"/>
      <c r="M201"/>
    </row>
    <row r="202" spans="1:13" s="32" customFormat="1" x14ac:dyDescent="0.4">
      <c r="A202" s="32" t="str">
        <f t="shared" si="3"/>
        <v>51 堺区-1</v>
      </c>
      <c r="B202" s="32">
        <f>+COUNTIF($H$4:H202,H202)</f>
        <v>1</v>
      </c>
      <c r="C202" s="27">
        <v>199</v>
      </c>
      <c r="D202" s="28" t="s">
        <v>173</v>
      </c>
      <c r="E202" s="226">
        <v>12701303</v>
      </c>
      <c r="F202" s="29" t="s">
        <v>414</v>
      </c>
      <c r="G202" s="30" t="s">
        <v>415</v>
      </c>
      <c r="H202" s="30" t="s">
        <v>416</v>
      </c>
      <c r="I202" s="31" t="s">
        <v>417</v>
      </c>
      <c r="J202" s="50" t="s">
        <v>1054</v>
      </c>
      <c r="L202"/>
      <c r="M202"/>
    </row>
    <row r="203" spans="1:13" s="32" customFormat="1" x14ac:dyDescent="0.4">
      <c r="A203" s="32" t="str">
        <f t="shared" si="3"/>
        <v>51 堺区-2</v>
      </c>
      <c r="B203" s="32">
        <f>+COUNTIF($H$4:H203,H203)</f>
        <v>2</v>
      </c>
      <c r="C203" s="27">
        <v>200</v>
      </c>
      <c r="D203" s="28" t="s">
        <v>173</v>
      </c>
      <c r="E203" s="226">
        <v>12701304</v>
      </c>
      <c r="F203" s="29" t="s">
        <v>414</v>
      </c>
      <c r="G203" s="30" t="s">
        <v>415</v>
      </c>
      <c r="H203" s="30" t="s">
        <v>416</v>
      </c>
      <c r="I203" s="31" t="s">
        <v>418</v>
      </c>
      <c r="J203" s="50" t="s">
        <v>841</v>
      </c>
      <c r="L203"/>
      <c r="M203"/>
    </row>
    <row r="204" spans="1:13" s="32" customFormat="1" x14ac:dyDescent="0.4">
      <c r="A204" s="32" t="str">
        <f t="shared" si="3"/>
        <v>51 堺区-3</v>
      </c>
      <c r="B204" s="32">
        <f>+COUNTIF($H$4:H204,H204)</f>
        <v>3</v>
      </c>
      <c r="C204" s="27">
        <v>201</v>
      </c>
      <c r="D204" s="28" t="s">
        <v>173</v>
      </c>
      <c r="E204" s="226">
        <v>12701309</v>
      </c>
      <c r="F204" s="29" t="s">
        <v>414</v>
      </c>
      <c r="G204" s="30" t="s">
        <v>415</v>
      </c>
      <c r="H204" s="30" t="s">
        <v>416</v>
      </c>
      <c r="I204" s="31" t="s">
        <v>419</v>
      </c>
      <c r="J204" s="50" t="s">
        <v>841</v>
      </c>
      <c r="L204"/>
      <c r="M204"/>
    </row>
    <row r="205" spans="1:13" s="32" customFormat="1" x14ac:dyDescent="0.4">
      <c r="A205" s="32" t="str">
        <f t="shared" si="3"/>
        <v>51 堺区-4</v>
      </c>
      <c r="B205" s="32">
        <f>+COUNTIF($H$4:H205,H205)</f>
        <v>4</v>
      </c>
      <c r="C205" s="27">
        <v>202</v>
      </c>
      <c r="D205" s="28" t="s">
        <v>173</v>
      </c>
      <c r="E205" s="226">
        <v>12701311</v>
      </c>
      <c r="F205" s="29" t="s">
        <v>414</v>
      </c>
      <c r="G205" s="30" t="s">
        <v>415</v>
      </c>
      <c r="H205" s="30" t="s">
        <v>416</v>
      </c>
      <c r="I205" s="31" t="s">
        <v>420</v>
      </c>
      <c r="J205" s="50" t="s">
        <v>841</v>
      </c>
      <c r="L205"/>
      <c r="M205"/>
    </row>
    <row r="206" spans="1:13" s="32" customFormat="1" x14ac:dyDescent="0.4">
      <c r="A206" s="32" t="str">
        <f t="shared" si="3"/>
        <v>51 堺区-5</v>
      </c>
      <c r="B206" s="32">
        <f>+COUNTIF($H$4:H206,H206)</f>
        <v>5</v>
      </c>
      <c r="C206" s="27">
        <v>203</v>
      </c>
      <c r="D206" s="28" t="s">
        <v>173</v>
      </c>
      <c r="E206" s="226">
        <v>12701320</v>
      </c>
      <c r="F206" s="29" t="s">
        <v>414</v>
      </c>
      <c r="G206" s="30" t="s">
        <v>415</v>
      </c>
      <c r="H206" s="30" t="s">
        <v>416</v>
      </c>
      <c r="I206" s="31" t="s">
        <v>421</v>
      </c>
      <c r="J206" s="50" t="s">
        <v>841</v>
      </c>
      <c r="L206"/>
      <c r="M206"/>
    </row>
    <row r="207" spans="1:13" s="32" customFormat="1" x14ac:dyDescent="0.4">
      <c r="A207" s="32" t="str">
        <f t="shared" si="3"/>
        <v>51 堺区-6</v>
      </c>
      <c r="B207" s="32">
        <f>+COUNTIF($H$4:H207,H207)</f>
        <v>6</v>
      </c>
      <c r="C207" s="27">
        <v>204</v>
      </c>
      <c r="D207" s="28" t="s">
        <v>173</v>
      </c>
      <c r="E207" s="226">
        <v>12701325</v>
      </c>
      <c r="F207" s="29" t="s">
        <v>414</v>
      </c>
      <c r="G207" s="30" t="s">
        <v>415</v>
      </c>
      <c r="H207" s="30" t="s">
        <v>416</v>
      </c>
      <c r="I207" s="31" t="s">
        <v>422</v>
      </c>
      <c r="J207" s="50" t="s">
        <v>841</v>
      </c>
      <c r="L207"/>
      <c r="M207"/>
    </row>
    <row r="208" spans="1:13" s="32" customFormat="1" x14ac:dyDescent="0.4">
      <c r="A208" s="32" t="str">
        <f t="shared" si="3"/>
        <v>51 堺区-7</v>
      </c>
      <c r="B208" s="32">
        <f>+COUNTIF($H$4:H208,H208)</f>
        <v>7</v>
      </c>
      <c r="C208" s="27">
        <v>205</v>
      </c>
      <c r="D208" s="28" t="s">
        <v>173</v>
      </c>
      <c r="E208" s="226">
        <v>12701328</v>
      </c>
      <c r="F208" s="29" t="s">
        <v>414</v>
      </c>
      <c r="G208" s="30" t="s">
        <v>415</v>
      </c>
      <c r="H208" s="30" t="s">
        <v>416</v>
      </c>
      <c r="I208" s="31" t="s">
        <v>423</v>
      </c>
      <c r="J208" s="50" t="s">
        <v>841</v>
      </c>
      <c r="L208"/>
      <c r="M208"/>
    </row>
    <row r="209" spans="1:13" s="32" customFormat="1" x14ac:dyDescent="0.4">
      <c r="A209" s="32" t="str">
        <f t="shared" si="3"/>
        <v>51 堺区-8</v>
      </c>
      <c r="B209" s="32">
        <f>+COUNTIF($H$4:H209,H209)</f>
        <v>8</v>
      </c>
      <c r="C209" s="27">
        <v>206</v>
      </c>
      <c r="D209" s="28" t="s">
        <v>173</v>
      </c>
      <c r="E209" s="226">
        <v>12701329</v>
      </c>
      <c r="F209" s="29" t="s">
        <v>414</v>
      </c>
      <c r="G209" s="30" t="s">
        <v>415</v>
      </c>
      <c r="H209" s="30" t="s">
        <v>416</v>
      </c>
      <c r="I209" s="31" t="s">
        <v>424</v>
      </c>
      <c r="J209" s="50" t="s">
        <v>1058</v>
      </c>
      <c r="L209"/>
      <c r="M209"/>
    </row>
    <row r="210" spans="1:13" s="32" customFormat="1" x14ac:dyDescent="0.4">
      <c r="A210" s="32" t="str">
        <f t="shared" si="3"/>
        <v>51 堺区-9</v>
      </c>
      <c r="B210" s="32">
        <f>+COUNTIF($H$4:H210,H210)</f>
        <v>9</v>
      </c>
      <c r="C210" s="27">
        <v>207</v>
      </c>
      <c r="D210" s="28" t="s">
        <v>173</v>
      </c>
      <c r="E210" s="226">
        <v>12701331</v>
      </c>
      <c r="F210" s="29" t="s">
        <v>414</v>
      </c>
      <c r="G210" s="30" t="s">
        <v>415</v>
      </c>
      <c r="H210" s="30" t="s">
        <v>416</v>
      </c>
      <c r="I210" s="31" t="s">
        <v>425</v>
      </c>
      <c r="J210" s="50" t="s">
        <v>841</v>
      </c>
      <c r="L210"/>
      <c r="M210"/>
    </row>
    <row r="211" spans="1:13" s="32" customFormat="1" x14ac:dyDescent="0.4">
      <c r="A211" s="32" t="str">
        <f t="shared" si="3"/>
        <v>52 中区-1</v>
      </c>
      <c r="B211" s="32">
        <f>+COUNTIF($H$4:H211,H211)</f>
        <v>1</v>
      </c>
      <c r="C211" s="27">
        <v>208</v>
      </c>
      <c r="D211" s="28" t="s">
        <v>173</v>
      </c>
      <c r="E211" s="226">
        <v>12701299</v>
      </c>
      <c r="F211" s="29" t="s">
        <v>414</v>
      </c>
      <c r="G211" s="30" t="s">
        <v>415</v>
      </c>
      <c r="H211" s="30" t="s">
        <v>426</v>
      </c>
      <c r="I211" s="31" t="s">
        <v>427</v>
      </c>
      <c r="J211" s="50" t="s">
        <v>841</v>
      </c>
      <c r="L211"/>
      <c r="M211"/>
    </row>
    <row r="212" spans="1:13" s="32" customFormat="1" x14ac:dyDescent="0.4">
      <c r="A212" s="32" t="str">
        <f t="shared" si="3"/>
        <v>52 中区-2</v>
      </c>
      <c r="B212" s="32">
        <f>+COUNTIF($H$4:H212,H212)</f>
        <v>2</v>
      </c>
      <c r="C212" s="27">
        <v>209</v>
      </c>
      <c r="D212" s="28" t="s">
        <v>173</v>
      </c>
      <c r="E212" s="226">
        <v>12701302</v>
      </c>
      <c r="F212" s="29" t="s">
        <v>414</v>
      </c>
      <c r="G212" s="30" t="s">
        <v>415</v>
      </c>
      <c r="H212" s="30" t="s">
        <v>426</v>
      </c>
      <c r="I212" s="31" t="s">
        <v>428</v>
      </c>
      <c r="J212" s="50" t="s">
        <v>1054</v>
      </c>
      <c r="L212"/>
      <c r="M212"/>
    </row>
    <row r="213" spans="1:13" s="32" customFormat="1" x14ac:dyDescent="0.4">
      <c r="A213" s="32" t="str">
        <f t="shared" si="3"/>
        <v>52 中区-3</v>
      </c>
      <c r="B213" s="32">
        <f>+COUNTIF($H$4:H213,H213)</f>
        <v>3</v>
      </c>
      <c r="C213" s="27">
        <v>210</v>
      </c>
      <c r="D213" s="28" t="s">
        <v>173</v>
      </c>
      <c r="E213" s="226">
        <v>12701318</v>
      </c>
      <c r="F213" s="29" t="s">
        <v>414</v>
      </c>
      <c r="G213" s="30" t="s">
        <v>415</v>
      </c>
      <c r="H213" s="30" t="s">
        <v>426</v>
      </c>
      <c r="I213" s="31" t="s">
        <v>429</v>
      </c>
      <c r="J213" s="50" t="s">
        <v>841</v>
      </c>
      <c r="L213"/>
      <c r="M213"/>
    </row>
    <row r="214" spans="1:13" s="32" customFormat="1" x14ac:dyDescent="0.4">
      <c r="A214" s="32" t="str">
        <f t="shared" si="3"/>
        <v>52 中区-4</v>
      </c>
      <c r="B214" s="32">
        <f>+COUNTIF($H$4:H214,H214)</f>
        <v>4</v>
      </c>
      <c r="C214" s="27">
        <v>211</v>
      </c>
      <c r="D214" s="28" t="s">
        <v>173</v>
      </c>
      <c r="E214" s="226">
        <v>12701323</v>
      </c>
      <c r="F214" s="29" t="s">
        <v>414</v>
      </c>
      <c r="G214" s="30" t="s">
        <v>415</v>
      </c>
      <c r="H214" s="30" t="s">
        <v>426</v>
      </c>
      <c r="I214" s="31" t="s">
        <v>430</v>
      </c>
      <c r="J214" s="50" t="s">
        <v>841</v>
      </c>
      <c r="L214"/>
      <c r="M214"/>
    </row>
    <row r="215" spans="1:13" s="32" customFormat="1" x14ac:dyDescent="0.4">
      <c r="A215" s="32" t="str">
        <f t="shared" si="3"/>
        <v>52 中区-5</v>
      </c>
      <c r="B215" s="32">
        <f>+COUNTIF($H$4:H215,H215)</f>
        <v>5</v>
      </c>
      <c r="C215" s="27">
        <v>212</v>
      </c>
      <c r="D215" s="28" t="s">
        <v>173</v>
      </c>
      <c r="E215" s="226">
        <v>12701327</v>
      </c>
      <c r="F215" s="29" t="s">
        <v>414</v>
      </c>
      <c r="G215" s="30" t="s">
        <v>415</v>
      </c>
      <c r="H215" s="30" t="s">
        <v>426</v>
      </c>
      <c r="I215" s="31" t="s">
        <v>431</v>
      </c>
      <c r="J215" s="50" t="s">
        <v>841</v>
      </c>
      <c r="L215"/>
      <c r="M215"/>
    </row>
    <row r="216" spans="1:13" s="32" customFormat="1" x14ac:dyDescent="0.4">
      <c r="A216" s="32" t="str">
        <f t="shared" si="3"/>
        <v>52 中区-6</v>
      </c>
      <c r="B216" s="32">
        <f>+COUNTIF($H$4:H216,H216)</f>
        <v>6</v>
      </c>
      <c r="C216" s="27">
        <v>213</v>
      </c>
      <c r="D216" s="28" t="s">
        <v>173</v>
      </c>
      <c r="E216" s="226">
        <v>12701360</v>
      </c>
      <c r="F216" s="29" t="s">
        <v>414</v>
      </c>
      <c r="G216" s="30" t="s">
        <v>415</v>
      </c>
      <c r="H216" s="30" t="s">
        <v>426</v>
      </c>
      <c r="I216" s="31" t="s">
        <v>432</v>
      </c>
      <c r="J216" s="50" t="s">
        <v>841</v>
      </c>
      <c r="L216"/>
      <c r="M216"/>
    </row>
    <row r="217" spans="1:13" s="32" customFormat="1" x14ac:dyDescent="0.4">
      <c r="A217" s="32" t="str">
        <f t="shared" si="3"/>
        <v>53 東区-1</v>
      </c>
      <c r="B217" s="32">
        <f>+COUNTIF($H$4:H217,H217)</f>
        <v>1</v>
      </c>
      <c r="C217" s="27">
        <v>214</v>
      </c>
      <c r="D217" s="28" t="s">
        <v>173</v>
      </c>
      <c r="E217" s="226">
        <v>12701312</v>
      </c>
      <c r="F217" s="29" t="s">
        <v>414</v>
      </c>
      <c r="G217" s="30" t="s">
        <v>415</v>
      </c>
      <c r="H217" s="30" t="s">
        <v>433</v>
      </c>
      <c r="I217" s="31" t="s">
        <v>434</v>
      </c>
      <c r="J217" s="50" t="s">
        <v>841</v>
      </c>
      <c r="L217"/>
      <c r="M217"/>
    </row>
    <row r="218" spans="1:13" s="32" customFormat="1" x14ac:dyDescent="0.4">
      <c r="A218" s="32" t="str">
        <f t="shared" si="3"/>
        <v>53 東区-2</v>
      </c>
      <c r="B218" s="32">
        <f>+COUNTIF($H$4:H218,H218)</f>
        <v>2</v>
      </c>
      <c r="C218" s="27">
        <v>215</v>
      </c>
      <c r="D218" s="28" t="s">
        <v>173</v>
      </c>
      <c r="E218" s="226">
        <v>12701324</v>
      </c>
      <c r="F218" s="29" t="s">
        <v>414</v>
      </c>
      <c r="G218" s="30" t="s">
        <v>415</v>
      </c>
      <c r="H218" s="30" t="s">
        <v>433</v>
      </c>
      <c r="I218" s="31" t="s">
        <v>435</v>
      </c>
      <c r="J218" s="50" t="s">
        <v>841</v>
      </c>
      <c r="L218"/>
      <c r="M218"/>
    </row>
    <row r="219" spans="1:13" s="32" customFormat="1" x14ac:dyDescent="0.4">
      <c r="A219" s="32" t="str">
        <f t="shared" si="3"/>
        <v>54 西区-1</v>
      </c>
      <c r="B219" s="32">
        <f>+COUNTIF($H$4:H219,H219)</f>
        <v>1</v>
      </c>
      <c r="C219" s="27">
        <v>216</v>
      </c>
      <c r="D219" s="28" t="s">
        <v>173</v>
      </c>
      <c r="E219" s="226">
        <v>12701301</v>
      </c>
      <c r="F219" s="29" t="s">
        <v>414</v>
      </c>
      <c r="G219" s="30" t="s">
        <v>415</v>
      </c>
      <c r="H219" s="30" t="s">
        <v>436</v>
      </c>
      <c r="I219" s="31" t="s">
        <v>437</v>
      </c>
      <c r="J219" s="50" t="s">
        <v>1058</v>
      </c>
      <c r="L219"/>
      <c r="M219"/>
    </row>
    <row r="220" spans="1:13" s="32" customFormat="1" x14ac:dyDescent="0.4">
      <c r="A220" s="32" t="str">
        <f t="shared" si="3"/>
        <v>54 西区-2</v>
      </c>
      <c r="B220" s="32">
        <f>+COUNTIF($H$4:H220,H220)</f>
        <v>2</v>
      </c>
      <c r="C220" s="27">
        <v>217</v>
      </c>
      <c r="D220" s="28" t="s">
        <v>173</v>
      </c>
      <c r="E220" s="226">
        <v>12701307</v>
      </c>
      <c r="F220" s="29" t="s">
        <v>414</v>
      </c>
      <c r="G220" s="30" t="s">
        <v>415</v>
      </c>
      <c r="H220" s="30" t="s">
        <v>436</v>
      </c>
      <c r="I220" s="31" t="s">
        <v>438</v>
      </c>
      <c r="J220" s="50" t="s">
        <v>1054</v>
      </c>
      <c r="L220"/>
      <c r="M220"/>
    </row>
    <row r="221" spans="1:13" s="32" customFormat="1" x14ac:dyDescent="0.4">
      <c r="A221" s="32" t="str">
        <f t="shared" si="3"/>
        <v>54 西区-3</v>
      </c>
      <c r="B221" s="32">
        <f>+COUNTIF($H$4:H221,H221)</f>
        <v>3</v>
      </c>
      <c r="C221" s="27">
        <v>218</v>
      </c>
      <c r="D221" s="28" t="s">
        <v>173</v>
      </c>
      <c r="E221" s="226">
        <v>12701314</v>
      </c>
      <c r="F221" s="29" t="s">
        <v>414</v>
      </c>
      <c r="G221" s="30" t="s">
        <v>415</v>
      </c>
      <c r="H221" s="30" t="s">
        <v>436</v>
      </c>
      <c r="I221" s="31" t="s">
        <v>439</v>
      </c>
      <c r="J221" s="50" t="s">
        <v>841</v>
      </c>
      <c r="L221"/>
      <c r="M221"/>
    </row>
    <row r="222" spans="1:13" s="32" customFormat="1" x14ac:dyDescent="0.4">
      <c r="A222" s="32" t="str">
        <f t="shared" si="3"/>
        <v>54 西区-4</v>
      </c>
      <c r="B222" s="32">
        <f>+COUNTIF($H$4:H222,H222)</f>
        <v>4</v>
      </c>
      <c r="C222" s="27">
        <v>219</v>
      </c>
      <c r="D222" s="28" t="s">
        <v>173</v>
      </c>
      <c r="E222" s="226">
        <v>12701319</v>
      </c>
      <c r="F222" s="29" t="s">
        <v>414</v>
      </c>
      <c r="G222" s="30" t="s">
        <v>415</v>
      </c>
      <c r="H222" s="30" t="s">
        <v>436</v>
      </c>
      <c r="I222" s="31" t="s">
        <v>440</v>
      </c>
      <c r="J222" s="50" t="s">
        <v>841</v>
      </c>
      <c r="L222"/>
      <c r="M222"/>
    </row>
    <row r="223" spans="1:13" s="32" customFormat="1" x14ac:dyDescent="0.4">
      <c r="A223" s="32" t="str">
        <f t="shared" si="3"/>
        <v>54 西区-5</v>
      </c>
      <c r="B223" s="32">
        <f>+COUNTIF($H$4:H223,H223)</f>
        <v>5</v>
      </c>
      <c r="C223" s="27">
        <v>220</v>
      </c>
      <c r="D223" s="28" t="s">
        <v>173</v>
      </c>
      <c r="E223" s="226">
        <v>12701333</v>
      </c>
      <c r="F223" s="29" t="s">
        <v>414</v>
      </c>
      <c r="G223" s="30" t="s">
        <v>415</v>
      </c>
      <c r="H223" s="30" t="s">
        <v>436</v>
      </c>
      <c r="I223" s="31" t="s">
        <v>441</v>
      </c>
      <c r="J223" s="50" t="s">
        <v>841</v>
      </c>
      <c r="L223"/>
      <c r="M223"/>
    </row>
    <row r="224" spans="1:13" s="32" customFormat="1" x14ac:dyDescent="0.4">
      <c r="A224" s="32" t="str">
        <f t="shared" si="3"/>
        <v>54 西区-6</v>
      </c>
      <c r="B224" s="32">
        <f>+COUNTIF($H$4:H224,H224)</f>
        <v>6</v>
      </c>
      <c r="C224" s="27">
        <v>221</v>
      </c>
      <c r="D224" s="28" t="s">
        <v>173</v>
      </c>
      <c r="E224" s="226">
        <v>12701334</v>
      </c>
      <c r="F224" s="29" t="s">
        <v>414</v>
      </c>
      <c r="G224" s="30" t="s">
        <v>415</v>
      </c>
      <c r="H224" s="30" t="s">
        <v>436</v>
      </c>
      <c r="I224" s="31" t="s">
        <v>442</v>
      </c>
      <c r="J224" s="50" t="s">
        <v>841</v>
      </c>
      <c r="L224"/>
      <c r="M224"/>
    </row>
    <row r="225" spans="1:13" s="32" customFormat="1" x14ac:dyDescent="0.4">
      <c r="A225" s="32" t="str">
        <f t="shared" si="3"/>
        <v>55 南区-1</v>
      </c>
      <c r="B225" s="32">
        <f>+COUNTIF($H$4:H225,H225)</f>
        <v>1</v>
      </c>
      <c r="C225" s="27">
        <v>222</v>
      </c>
      <c r="D225" s="28" t="s">
        <v>173</v>
      </c>
      <c r="E225" s="226">
        <v>12701298</v>
      </c>
      <c r="F225" s="29" t="s">
        <v>414</v>
      </c>
      <c r="G225" s="30" t="s">
        <v>415</v>
      </c>
      <c r="H225" s="30" t="s">
        <v>443</v>
      </c>
      <c r="I225" s="31" t="s">
        <v>444</v>
      </c>
      <c r="J225" s="50" t="s">
        <v>841</v>
      </c>
      <c r="L225"/>
      <c r="M225"/>
    </row>
    <row r="226" spans="1:13" s="32" customFormat="1" x14ac:dyDescent="0.4">
      <c r="A226" s="32" t="str">
        <f t="shared" si="3"/>
        <v>55 南区-2</v>
      </c>
      <c r="B226" s="32">
        <f>+COUNTIF($H$4:H226,H226)</f>
        <v>2</v>
      </c>
      <c r="C226" s="27">
        <v>223</v>
      </c>
      <c r="D226" s="28" t="s">
        <v>173</v>
      </c>
      <c r="E226" s="226">
        <v>12701306</v>
      </c>
      <c r="F226" s="29" t="s">
        <v>414</v>
      </c>
      <c r="G226" s="30" t="s">
        <v>415</v>
      </c>
      <c r="H226" s="30" t="s">
        <v>443</v>
      </c>
      <c r="I226" s="31" t="s">
        <v>445</v>
      </c>
      <c r="J226" s="50" t="s">
        <v>841</v>
      </c>
      <c r="L226"/>
      <c r="M226"/>
    </row>
    <row r="227" spans="1:13" s="32" customFormat="1" x14ac:dyDescent="0.4">
      <c r="A227" s="32" t="str">
        <f t="shared" si="3"/>
        <v>55 南区-3</v>
      </c>
      <c r="B227" s="32">
        <f>+COUNTIF($H$4:H227,H227)</f>
        <v>3</v>
      </c>
      <c r="C227" s="27">
        <v>224</v>
      </c>
      <c r="D227" s="28" t="s">
        <v>173</v>
      </c>
      <c r="E227" s="226">
        <v>12701308</v>
      </c>
      <c r="F227" s="29" t="s">
        <v>414</v>
      </c>
      <c r="G227" s="30" t="s">
        <v>415</v>
      </c>
      <c r="H227" s="30" t="s">
        <v>443</v>
      </c>
      <c r="I227" s="31" t="s">
        <v>446</v>
      </c>
      <c r="J227" s="50" t="s">
        <v>841</v>
      </c>
      <c r="L227"/>
      <c r="M227"/>
    </row>
    <row r="228" spans="1:13" s="32" customFormat="1" x14ac:dyDescent="0.4">
      <c r="A228" s="32" t="str">
        <f t="shared" si="3"/>
        <v>55 南区-4</v>
      </c>
      <c r="B228" s="32">
        <f>+COUNTIF($H$4:H228,H228)</f>
        <v>4</v>
      </c>
      <c r="C228" s="27">
        <v>225</v>
      </c>
      <c r="D228" s="28" t="s">
        <v>173</v>
      </c>
      <c r="E228" s="226">
        <v>12701332</v>
      </c>
      <c r="F228" s="29" t="s">
        <v>414</v>
      </c>
      <c r="G228" s="30" t="s">
        <v>415</v>
      </c>
      <c r="H228" s="30" t="s">
        <v>443</v>
      </c>
      <c r="I228" s="31" t="s">
        <v>447</v>
      </c>
      <c r="J228" s="50" t="s">
        <v>841</v>
      </c>
      <c r="L228"/>
      <c r="M228"/>
    </row>
    <row r="229" spans="1:13" s="32" customFormat="1" x14ac:dyDescent="0.4">
      <c r="A229" s="32" t="str">
        <f t="shared" si="3"/>
        <v>56 北区-1</v>
      </c>
      <c r="B229" s="32">
        <f>+COUNTIF($H$4:H229,H229)</f>
        <v>1</v>
      </c>
      <c r="C229" s="27">
        <v>226</v>
      </c>
      <c r="D229" s="28" t="s">
        <v>173</v>
      </c>
      <c r="E229" s="226">
        <v>12701300</v>
      </c>
      <c r="F229" s="29" t="s">
        <v>414</v>
      </c>
      <c r="G229" s="30" t="s">
        <v>415</v>
      </c>
      <c r="H229" s="30" t="s">
        <v>448</v>
      </c>
      <c r="I229" s="31" t="s">
        <v>449</v>
      </c>
      <c r="J229" s="50" t="s">
        <v>1054</v>
      </c>
      <c r="L229"/>
      <c r="M229"/>
    </row>
    <row r="230" spans="1:13" s="32" customFormat="1" x14ac:dyDescent="0.4">
      <c r="A230" s="32" t="str">
        <f t="shared" si="3"/>
        <v>56 北区-2</v>
      </c>
      <c r="B230" s="32">
        <f>+COUNTIF($H$4:H230,H230)</f>
        <v>2</v>
      </c>
      <c r="C230" s="27">
        <v>227</v>
      </c>
      <c r="D230" s="28" t="s">
        <v>173</v>
      </c>
      <c r="E230" s="226">
        <v>12701305</v>
      </c>
      <c r="F230" s="29" t="s">
        <v>414</v>
      </c>
      <c r="G230" s="30" t="s">
        <v>415</v>
      </c>
      <c r="H230" s="30" t="s">
        <v>448</v>
      </c>
      <c r="I230" s="31" t="s">
        <v>450</v>
      </c>
      <c r="J230" s="50" t="s">
        <v>1055</v>
      </c>
      <c r="L230"/>
      <c r="M230"/>
    </row>
    <row r="231" spans="1:13" s="32" customFormat="1" x14ac:dyDescent="0.4">
      <c r="A231" s="32" t="str">
        <f t="shared" si="3"/>
        <v>56 北区-3</v>
      </c>
      <c r="B231" s="32">
        <f>+COUNTIF($H$4:H231,H231)</f>
        <v>3</v>
      </c>
      <c r="C231" s="27">
        <v>228</v>
      </c>
      <c r="D231" s="28" t="s">
        <v>173</v>
      </c>
      <c r="E231" s="226">
        <v>12701310</v>
      </c>
      <c r="F231" s="29" t="s">
        <v>414</v>
      </c>
      <c r="G231" s="30" t="s">
        <v>415</v>
      </c>
      <c r="H231" s="30" t="s">
        <v>448</v>
      </c>
      <c r="I231" s="31" t="s">
        <v>451</v>
      </c>
      <c r="J231" s="50" t="s">
        <v>841</v>
      </c>
      <c r="L231"/>
      <c r="M231"/>
    </row>
    <row r="232" spans="1:13" s="32" customFormat="1" x14ac:dyDescent="0.4">
      <c r="A232" s="32" t="str">
        <f t="shared" si="3"/>
        <v>56 北区-4</v>
      </c>
      <c r="B232" s="32">
        <f>+COUNTIF($H$4:H232,H232)</f>
        <v>4</v>
      </c>
      <c r="C232" s="27">
        <v>229</v>
      </c>
      <c r="D232" s="28" t="s">
        <v>173</v>
      </c>
      <c r="E232" s="226">
        <v>12701313</v>
      </c>
      <c r="F232" s="29" t="s">
        <v>414</v>
      </c>
      <c r="G232" s="30" t="s">
        <v>415</v>
      </c>
      <c r="H232" s="30" t="s">
        <v>448</v>
      </c>
      <c r="I232" s="31" t="s">
        <v>452</v>
      </c>
      <c r="J232" s="50" t="s">
        <v>841</v>
      </c>
      <c r="L232"/>
      <c r="M232"/>
    </row>
    <row r="233" spans="1:13" s="32" customFormat="1" x14ac:dyDescent="0.4">
      <c r="A233" s="32" t="str">
        <f t="shared" si="3"/>
        <v>56 北区-5</v>
      </c>
      <c r="B233" s="32">
        <f>+COUNTIF($H$4:H233,H233)</f>
        <v>5</v>
      </c>
      <c r="C233" s="27">
        <v>230</v>
      </c>
      <c r="D233" s="28" t="s">
        <v>173</v>
      </c>
      <c r="E233" s="226">
        <v>12701315</v>
      </c>
      <c r="F233" s="29" t="s">
        <v>414</v>
      </c>
      <c r="G233" s="30" t="s">
        <v>415</v>
      </c>
      <c r="H233" s="30" t="s">
        <v>448</v>
      </c>
      <c r="I233" s="31" t="s">
        <v>453</v>
      </c>
      <c r="J233" s="50" t="s">
        <v>841</v>
      </c>
      <c r="L233"/>
      <c r="M233"/>
    </row>
    <row r="234" spans="1:13" s="32" customFormat="1" x14ac:dyDescent="0.4">
      <c r="A234" s="32" t="str">
        <f t="shared" si="3"/>
        <v>56 北区-6</v>
      </c>
      <c r="B234" s="32">
        <f>+COUNTIF($H$4:H234,H234)</f>
        <v>6</v>
      </c>
      <c r="C234" s="27">
        <v>231</v>
      </c>
      <c r="D234" s="28" t="s">
        <v>173</v>
      </c>
      <c r="E234" s="226">
        <v>12701317</v>
      </c>
      <c r="F234" s="29" t="s">
        <v>414</v>
      </c>
      <c r="G234" s="30" t="s">
        <v>415</v>
      </c>
      <c r="H234" s="30" t="s">
        <v>448</v>
      </c>
      <c r="I234" s="31" t="s">
        <v>454</v>
      </c>
      <c r="J234" s="50" t="s">
        <v>841</v>
      </c>
      <c r="L234"/>
      <c r="M234"/>
    </row>
    <row r="235" spans="1:13" s="32" customFormat="1" x14ac:dyDescent="0.4">
      <c r="A235" s="32" t="str">
        <f t="shared" si="3"/>
        <v>56 北区-7</v>
      </c>
      <c r="B235" s="32">
        <f>+COUNTIF($H$4:H235,H235)</f>
        <v>7</v>
      </c>
      <c r="C235" s="27">
        <v>232</v>
      </c>
      <c r="D235" s="28" t="s">
        <v>173</v>
      </c>
      <c r="E235" s="226">
        <v>12701321</v>
      </c>
      <c r="F235" s="29" t="s">
        <v>414</v>
      </c>
      <c r="G235" s="30" t="s">
        <v>415</v>
      </c>
      <c r="H235" s="30" t="s">
        <v>448</v>
      </c>
      <c r="I235" s="31" t="s">
        <v>455</v>
      </c>
      <c r="J235" s="50" t="s">
        <v>841</v>
      </c>
      <c r="L235"/>
      <c r="M235"/>
    </row>
    <row r="236" spans="1:13" s="32" customFormat="1" x14ac:dyDescent="0.4">
      <c r="A236" s="32" t="str">
        <f t="shared" si="3"/>
        <v>56 北区-8</v>
      </c>
      <c r="B236" s="32">
        <f>+COUNTIF($H$4:H236,H236)</f>
        <v>8</v>
      </c>
      <c r="C236" s="27">
        <v>233</v>
      </c>
      <c r="D236" s="28" t="s">
        <v>173</v>
      </c>
      <c r="E236" s="226">
        <v>12701322</v>
      </c>
      <c r="F236" s="29" t="s">
        <v>414</v>
      </c>
      <c r="G236" s="30" t="s">
        <v>415</v>
      </c>
      <c r="H236" s="30" t="s">
        <v>448</v>
      </c>
      <c r="I236" s="31" t="s">
        <v>456</v>
      </c>
      <c r="J236" s="50" t="s">
        <v>841</v>
      </c>
      <c r="L236"/>
      <c r="M236"/>
    </row>
    <row r="237" spans="1:13" s="32" customFormat="1" x14ac:dyDescent="0.4">
      <c r="A237" s="32" t="str">
        <f t="shared" si="3"/>
        <v>56 北区-9</v>
      </c>
      <c r="B237" s="32">
        <f>+COUNTIF($H$4:H237,H237)</f>
        <v>9</v>
      </c>
      <c r="C237" s="27">
        <v>234</v>
      </c>
      <c r="D237" s="28" t="s">
        <v>173</v>
      </c>
      <c r="E237" s="226">
        <v>12701326</v>
      </c>
      <c r="F237" s="29" t="s">
        <v>414</v>
      </c>
      <c r="G237" s="30" t="s">
        <v>415</v>
      </c>
      <c r="H237" s="30" t="s">
        <v>448</v>
      </c>
      <c r="I237" s="31" t="s">
        <v>457</v>
      </c>
      <c r="J237" s="50" t="s">
        <v>841</v>
      </c>
      <c r="L237"/>
      <c r="M237"/>
    </row>
    <row r="238" spans="1:13" s="32" customFormat="1" x14ac:dyDescent="0.4">
      <c r="A238" s="32" t="str">
        <f t="shared" si="3"/>
        <v>56 北区-10</v>
      </c>
      <c r="B238" s="32">
        <f>+COUNTIF($H$4:H238,H238)</f>
        <v>10</v>
      </c>
      <c r="C238" s="27">
        <v>235</v>
      </c>
      <c r="D238" s="28" t="s">
        <v>173</v>
      </c>
      <c r="E238" s="226">
        <v>12701330</v>
      </c>
      <c r="F238" s="29" t="s">
        <v>414</v>
      </c>
      <c r="G238" s="30" t="s">
        <v>415</v>
      </c>
      <c r="H238" s="30" t="s">
        <v>448</v>
      </c>
      <c r="I238" s="31" t="s">
        <v>458</v>
      </c>
      <c r="J238" s="50" t="s">
        <v>841</v>
      </c>
      <c r="L238"/>
      <c r="M238"/>
    </row>
    <row r="239" spans="1:13" s="32" customFormat="1" x14ac:dyDescent="0.4">
      <c r="A239" s="32" t="str">
        <f t="shared" si="3"/>
        <v>57 美原区-1</v>
      </c>
      <c r="B239" s="32">
        <f>+COUNTIF($H$4:H239,H239)</f>
        <v>1</v>
      </c>
      <c r="C239" s="27">
        <v>236</v>
      </c>
      <c r="D239" s="28" t="s">
        <v>173</v>
      </c>
      <c r="E239" s="226">
        <v>12701316</v>
      </c>
      <c r="F239" s="29" t="s">
        <v>414</v>
      </c>
      <c r="G239" s="30" t="s">
        <v>415</v>
      </c>
      <c r="H239" s="30" t="s">
        <v>459</v>
      </c>
      <c r="I239" s="31" t="s">
        <v>460</v>
      </c>
      <c r="J239" s="50" t="s">
        <v>841</v>
      </c>
      <c r="L239"/>
      <c r="M239"/>
    </row>
    <row r="240" spans="1:13" s="32" customFormat="1" x14ac:dyDescent="0.4">
      <c r="A240" s="32" t="str">
        <f t="shared" si="3"/>
        <v>31 泉大津市-1</v>
      </c>
      <c r="B240" s="32">
        <f>+COUNTIF($H$4:H240,H240)</f>
        <v>1</v>
      </c>
      <c r="C240" s="27">
        <v>237</v>
      </c>
      <c r="D240" s="28" t="s">
        <v>173</v>
      </c>
      <c r="E240" s="226">
        <v>12701376</v>
      </c>
      <c r="F240" s="29" t="s">
        <v>461</v>
      </c>
      <c r="G240" s="30" t="s">
        <v>462</v>
      </c>
      <c r="H240" s="30" t="s">
        <v>463</v>
      </c>
      <c r="I240" s="31" t="s">
        <v>464</v>
      </c>
      <c r="J240" s="50" t="s">
        <v>1058</v>
      </c>
      <c r="L240"/>
      <c r="M240"/>
    </row>
    <row r="241" spans="1:13" s="32" customFormat="1" x14ac:dyDescent="0.4">
      <c r="A241" s="32" t="str">
        <f t="shared" si="3"/>
        <v>31 泉大津市-2</v>
      </c>
      <c r="B241" s="32">
        <f>+COUNTIF($H$4:H241,H241)</f>
        <v>2</v>
      </c>
      <c r="C241" s="27">
        <v>238</v>
      </c>
      <c r="D241" s="28" t="s">
        <v>173</v>
      </c>
      <c r="E241" s="226">
        <v>12701377</v>
      </c>
      <c r="F241" s="29" t="s">
        <v>461</v>
      </c>
      <c r="G241" s="30" t="s">
        <v>462</v>
      </c>
      <c r="H241" s="30" t="s">
        <v>463</v>
      </c>
      <c r="I241" s="31" t="s">
        <v>465</v>
      </c>
      <c r="J241" s="50" t="s">
        <v>841</v>
      </c>
      <c r="L241"/>
      <c r="M241"/>
    </row>
    <row r="242" spans="1:13" s="32" customFormat="1" x14ac:dyDescent="0.4">
      <c r="A242" s="32" t="str">
        <f t="shared" si="3"/>
        <v>31 泉大津市-3</v>
      </c>
      <c r="B242" s="32">
        <f>+COUNTIF($H$4:H242,H242)</f>
        <v>3</v>
      </c>
      <c r="C242" s="27">
        <v>239</v>
      </c>
      <c r="D242" s="28" t="s">
        <v>173</v>
      </c>
      <c r="E242" s="226">
        <v>12701378</v>
      </c>
      <c r="F242" s="29" t="s">
        <v>461</v>
      </c>
      <c r="G242" s="30" t="s">
        <v>462</v>
      </c>
      <c r="H242" s="30" t="s">
        <v>463</v>
      </c>
      <c r="I242" s="31" t="s">
        <v>466</v>
      </c>
      <c r="J242" s="50" t="s">
        <v>841</v>
      </c>
      <c r="L242"/>
      <c r="M242"/>
    </row>
    <row r="243" spans="1:13" s="32" customFormat="1" x14ac:dyDescent="0.4">
      <c r="A243" s="32" t="str">
        <f t="shared" si="3"/>
        <v>31 泉大津市-4</v>
      </c>
      <c r="B243" s="32">
        <f>+COUNTIF($H$4:H243,H243)</f>
        <v>4</v>
      </c>
      <c r="C243" s="27">
        <v>240</v>
      </c>
      <c r="D243" s="28" t="s">
        <v>173</v>
      </c>
      <c r="E243" s="226">
        <v>12701379</v>
      </c>
      <c r="F243" s="29" t="s">
        <v>461</v>
      </c>
      <c r="G243" s="30" t="s">
        <v>462</v>
      </c>
      <c r="H243" s="30" t="s">
        <v>463</v>
      </c>
      <c r="I243" s="31" t="s">
        <v>467</v>
      </c>
      <c r="J243" s="50" t="s">
        <v>841</v>
      </c>
      <c r="L243"/>
      <c r="M243"/>
    </row>
    <row r="244" spans="1:13" s="32" customFormat="1" x14ac:dyDescent="0.4">
      <c r="A244" s="32" t="str">
        <f t="shared" si="3"/>
        <v>34 和泉市-1</v>
      </c>
      <c r="B244" s="32">
        <f>+COUNTIF($H$4:H244,H244)</f>
        <v>1</v>
      </c>
      <c r="C244" s="27">
        <v>241</v>
      </c>
      <c r="D244" s="28" t="s">
        <v>173</v>
      </c>
      <c r="E244" s="226">
        <v>12701395</v>
      </c>
      <c r="F244" s="29" t="s">
        <v>461</v>
      </c>
      <c r="G244" s="30" t="s">
        <v>462</v>
      </c>
      <c r="H244" s="30" t="s">
        <v>468</v>
      </c>
      <c r="I244" s="31" t="s">
        <v>469</v>
      </c>
      <c r="J244" s="50" t="s">
        <v>841</v>
      </c>
      <c r="L244"/>
      <c r="M244"/>
    </row>
    <row r="245" spans="1:13" s="32" customFormat="1" x14ac:dyDescent="0.4">
      <c r="A245" s="32" t="str">
        <f t="shared" si="3"/>
        <v>34 和泉市-2</v>
      </c>
      <c r="B245" s="32">
        <f>+COUNTIF($H$4:H245,H245)</f>
        <v>2</v>
      </c>
      <c r="C245" s="27">
        <v>242</v>
      </c>
      <c r="D245" s="28" t="s">
        <v>173</v>
      </c>
      <c r="E245" s="226">
        <v>12701396</v>
      </c>
      <c r="F245" s="29" t="s">
        <v>461</v>
      </c>
      <c r="G245" s="30" t="s">
        <v>462</v>
      </c>
      <c r="H245" s="30" t="s">
        <v>468</v>
      </c>
      <c r="I245" s="31" t="s">
        <v>470</v>
      </c>
      <c r="J245" s="50" t="s">
        <v>841</v>
      </c>
      <c r="L245"/>
      <c r="M245"/>
    </row>
    <row r="246" spans="1:13" s="32" customFormat="1" x14ac:dyDescent="0.4">
      <c r="A246" s="32" t="str">
        <f t="shared" si="3"/>
        <v>34 和泉市-3</v>
      </c>
      <c r="B246" s="32">
        <f>+COUNTIF($H$4:H246,H246)</f>
        <v>3</v>
      </c>
      <c r="C246" s="27">
        <v>243</v>
      </c>
      <c r="D246" s="28" t="s">
        <v>173</v>
      </c>
      <c r="E246" s="226">
        <v>12701397</v>
      </c>
      <c r="F246" s="29" t="s">
        <v>461</v>
      </c>
      <c r="G246" s="30" t="s">
        <v>462</v>
      </c>
      <c r="H246" s="30" t="s">
        <v>468</v>
      </c>
      <c r="I246" s="31" t="s">
        <v>471</v>
      </c>
      <c r="J246" s="50" t="s">
        <v>841</v>
      </c>
      <c r="L246"/>
      <c r="M246"/>
    </row>
    <row r="247" spans="1:13" s="32" customFormat="1" x14ac:dyDescent="0.4">
      <c r="A247" s="32" t="str">
        <f t="shared" si="3"/>
        <v>34 和泉市-4</v>
      </c>
      <c r="B247" s="32">
        <f>+COUNTIF($H$4:H247,H247)</f>
        <v>4</v>
      </c>
      <c r="C247" s="27">
        <v>244</v>
      </c>
      <c r="D247" s="28" t="s">
        <v>173</v>
      </c>
      <c r="E247" s="226">
        <v>12701398</v>
      </c>
      <c r="F247" s="29" t="s">
        <v>461</v>
      </c>
      <c r="G247" s="30" t="s">
        <v>462</v>
      </c>
      <c r="H247" s="30" t="s">
        <v>468</v>
      </c>
      <c r="I247" s="31" t="s">
        <v>472</v>
      </c>
      <c r="J247" s="50" t="s">
        <v>1058</v>
      </c>
      <c r="L247"/>
      <c r="M247"/>
    </row>
    <row r="248" spans="1:13" s="32" customFormat="1" x14ac:dyDescent="0.4">
      <c r="A248" s="32" t="str">
        <f t="shared" si="3"/>
        <v>34 和泉市-5</v>
      </c>
      <c r="B248" s="32">
        <f>+COUNTIF($H$4:H248,H248)</f>
        <v>5</v>
      </c>
      <c r="C248" s="27">
        <v>245</v>
      </c>
      <c r="D248" s="28" t="s">
        <v>173</v>
      </c>
      <c r="E248" s="226">
        <v>12701399</v>
      </c>
      <c r="F248" s="29" t="s">
        <v>461</v>
      </c>
      <c r="G248" s="30" t="s">
        <v>462</v>
      </c>
      <c r="H248" s="30" t="s">
        <v>468</v>
      </c>
      <c r="I248" s="31" t="s">
        <v>473</v>
      </c>
      <c r="J248" s="50" t="s">
        <v>1058</v>
      </c>
      <c r="L248"/>
      <c r="M248"/>
    </row>
    <row r="249" spans="1:13" s="32" customFormat="1" x14ac:dyDescent="0.4">
      <c r="A249" s="32" t="str">
        <f t="shared" si="3"/>
        <v>34 和泉市-6</v>
      </c>
      <c r="B249" s="32">
        <f>+COUNTIF($H$4:H249,H249)</f>
        <v>6</v>
      </c>
      <c r="C249" s="27">
        <v>246</v>
      </c>
      <c r="D249" s="28" t="s">
        <v>173</v>
      </c>
      <c r="E249" s="226">
        <v>12701400</v>
      </c>
      <c r="F249" s="29" t="s">
        <v>461</v>
      </c>
      <c r="G249" s="30" t="s">
        <v>462</v>
      </c>
      <c r="H249" s="30" t="s">
        <v>468</v>
      </c>
      <c r="I249" s="31" t="s">
        <v>474</v>
      </c>
      <c r="J249" s="50" t="s">
        <v>841</v>
      </c>
      <c r="L249"/>
      <c r="M249"/>
    </row>
    <row r="250" spans="1:13" s="32" customFormat="1" x14ac:dyDescent="0.4">
      <c r="A250" s="32" t="str">
        <f t="shared" si="3"/>
        <v>34 和泉市-7</v>
      </c>
      <c r="B250" s="32">
        <f>+COUNTIF($H$4:H250,H250)</f>
        <v>7</v>
      </c>
      <c r="C250" s="27">
        <v>247</v>
      </c>
      <c r="D250" s="28" t="s">
        <v>173</v>
      </c>
      <c r="E250" s="226">
        <v>12701402</v>
      </c>
      <c r="F250" s="29" t="s">
        <v>461</v>
      </c>
      <c r="G250" s="30" t="s">
        <v>462</v>
      </c>
      <c r="H250" s="30" t="s">
        <v>468</v>
      </c>
      <c r="I250" s="31" t="s">
        <v>475</v>
      </c>
      <c r="J250" s="50" t="s">
        <v>841</v>
      </c>
      <c r="L250"/>
      <c r="M250"/>
    </row>
    <row r="251" spans="1:13" s="32" customFormat="1" x14ac:dyDescent="0.4">
      <c r="A251" s="32" t="str">
        <f t="shared" si="3"/>
        <v>34 和泉市-8</v>
      </c>
      <c r="B251" s="32">
        <f>+COUNTIF($H$4:H251,H251)</f>
        <v>8</v>
      </c>
      <c r="C251" s="27">
        <v>248</v>
      </c>
      <c r="D251" s="28" t="s">
        <v>173</v>
      </c>
      <c r="E251" s="226">
        <v>12701403</v>
      </c>
      <c r="F251" s="29" t="s">
        <v>461</v>
      </c>
      <c r="G251" s="30" t="s">
        <v>462</v>
      </c>
      <c r="H251" s="30" t="s">
        <v>468</v>
      </c>
      <c r="I251" s="31" t="s">
        <v>476</v>
      </c>
      <c r="J251" s="50" t="s">
        <v>841</v>
      </c>
      <c r="L251"/>
      <c r="M251"/>
    </row>
    <row r="252" spans="1:13" s="32" customFormat="1" x14ac:dyDescent="0.4">
      <c r="A252" s="32" t="str">
        <f t="shared" si="3"/>
        <v>34 和泉市-9</v>
      </c>
      <c r="B252" s="32">
        <f>+COUNTIF($H$4:H252,H252)</f>
        <v>9</v>
      </c>
      <c r="C252" s="27">
        <v>249</v>
      </c>
      <c r="D252" s="28" t="s">
        <v>173</v>
      </c>
      <c r="E252" s="226">
        <v>12701405</v>
      </c>
      <c r="F252" s="29" t="s">
        <v>461</v>
      </c>
      <c r="G252" s="30" t="s">
        <v>462</v>
      </c>
      <c r="H252" s="30" t="s">
        <v>468</v>
      </c>
      <c r="I252" s="31" t="s">
        <v>477</v>
      </c>
      <c r="J252" s="50" t="s">
        <v>1054</v>
      </c>
      <c r="L252"/>
      <c r="M252"/>
    </row>
    <row r="253" spans="1:13" s="32" customFormat="1" x14ac:dyDescent="0.4">
      <c r="A253" s="32" t="str">
        <f t="shared" si="3"/>
        <v>34 和泉市-10</v>
      </c>
      <c r="B253" s="32">
        <f>+COUNTIF($H$4:H253,H253)</f>
        <v>10</v>
      </c>
      <c r="C253" s="27">
        <v>250</v>
      </c>
      <c r="D253" s="28" t="s">
        <v>173</v>
      </c>
      <c r="E253" s="226">
        <v>12701406</v>
      </c>
      <c r="F253" s="29" t="s">
        <v>461</v>
      </c>
      <c r="G253" s="30" t="s">
        <v>462</v>
      </c>
      <c r="H253" s="30" t="s">
        <v>468</v>
      </c>
      <c r="I253" s="31" t="s">
        <v>478</v>
      </c>
      <c r="J253" s="50" t="s">
        <v>841</v>
      </c>
      <c r="L253"/>
      <c r="M253"/>
    </row>
    <row r="254" spans="1:13" s="32" customFormat="1" x14ac:dyDescent="0.4">
      <c r="A254" s="32" t="str">
        <f t="shared" si="3"/>
        <v>35 高石市-1</v>
      </c>
      <c r="B254" s="32">
        <f>+COUNTIF($H$4:H254,H254)</f>
        <v>1</v>
      </c>
      <c r="C254" s="27">
        <v>251</v>
      </c>
      <c r="D254" s="28" t="s">
        <v>173</v>
      </c>
      <c r="E254" s="226">
        <v>12701407</v>
      </c>
      <c r="F254" s="29" t="s">
        <v>461</v>
      </c>
      <c r="G254" s="30" t="s">
        <v>462</v>
      </c>
      <c r="H254" s="30" t="s">
        <v>479</v>
      </c>
      <c r="I254" s="31" t="s">
        <v>480</v>
      </c>
      <c r="J254" s="50" t="s">
        <v>841</v>
      </c>
      <c r="L254"/>
      <c r="M254"/>
    </row>
    <row r="255" spans="1:13" s="32" customFormat="1" x14ac:dyDescent="0.4">
      <c r="A255" s="32" t="str">
        <f t="shared" si="3"/>
        <v>35 高石市-2</v>
      </c>
      <c r="B255" s="32">
        <f>+COUNTIF($H$4:H255,H255)</f>
        <v>2</v>
      </c>
      <c r="C255" s="27">
        <v>252</v>
      </c>
      <c r="D255" s="28" t="s">
        <v>173</v>
      </c>
      <c r="E255" s="226">
        <v>12701408</v>
      </c>
      <c r="F255" s="29" t="s">
        <v>461</v>
      </c>
      <c r="G255" s="30" t="s">
        <v>462</v>
      </c>
      <c r="H255" s="30" t="s">
        <v>479</v>
      </c>
      <c r="I255" s="31" t="s">
        <v>481</v>
      </c>
      <c r="J255" s="50" t="s">
        <v>841</v>
      </c>
      <c r="L255"/>
      <c r="M255"/>
    </row>
    <row r="256" spans="1:13" s="32" customFormat="1" x14ac:dyDescent="0.4">
      <c r="A256" s="32" t="str">
        <f t="shared" si="3"/>
        <v>35 高石市-3</v>
      </c>
      <c r="B256" s="32">
        <f>+COUNTIF($H$4:H256,H256)</f>
        <v>3</v>
      </c>
      <c r="C256" s="27">
        <v>253</v>
      </c>
      <c r="D256" s="28" t="s">
        <v>173</v>
      </c>
      <c r="E256" s="226">
        <v>12701409</v>
      </c>
      <c r="F256" s="29" t="s">
        <v>461</v>
      </c>
      <c r="G256" s="30" t="s">
        <v>462</v>
      </c>
      <c r="H256" s="30" t="s">
        <v>479</v>
      </c>
      <c r="I256" s="31" t="s">
        <v>482</v>
      </c>
      <c r="J256" s="50" t="s">
        <v>841</v>
      </c>
      <c r="L256"/>
      <c r="M256"/>
    </row>
    <row r="257" spans="1:13" s="32" customFormat="1" x14ac:dyDescent="0.4">
      <c r="A257" s="32" t="str">
        <f t="shared" si="3"/>
        <v>35 高石市-4</v>
      </c>
      <c r="B257" s="32">
        <f>+COUNTIF($H$4:H257,H257)</f>
        <v>4</v>
      </c>
      <c r="C257" s="27">
        <v>254</v>
      </c>
      <c r="D257" s="28" t="s">
        <v>173</v>
      </c>
      <c r="E257" s="226">
        <v>12701410</v>
      </c>
      <c r="F257" s="29" t="s">
        <v>461</v>
      </c>
      <c r="G257" s="30" t="s">
        <v>462</v>
      </c>
      <c r="H257" s="30" t="s">
        <v>479</v>
      </c>
      <c r="I257" s="31" t="s">
        <v>483</v>
      </c>
      <c r="J257" s="50" t="s">
        <v>841</v>
      </c>
      <c r="L257"/>
      <c r="M257"/>
    </row>
    <row r="258" spans="1:13" s="32" customFormat="1" x14ac:dyDescent="0.4">
      <c r="A258" s="32" t="str">
        <f t="shared" si="3"/>
        <v>38 忠岡町-1</v>
      </c>
      <c r="B258" s="32">
        <f>+COUNTIF($H$4:H258,H258)</f>
        <v>1</v>
      </c>
      <c r="C258" s="27">
        <v>255</v>
      </c>
      <c r="D258" s="28" t="s">
        <v>173</v>
      </c>
      <c r="E258" s="226">
        <v>12701420</v>
      </c>
      <c r="F258" s="29" t="s">
        <v>461</v>
      </c>
      <c r="G258" s="30" t="s">
        <v>462</v>
      </c>
      <c r="H258" s="30" t="s">
        <v>484</v>
      </c>
      <c r="I258" s="31" t="s">
        <v>485</v>
      </c>
      <c r="J258" s="50" t="s">
        <v>841</v>
      </c>
      <c r="L258"/>
      <c r="M258"/>
    </row>
    <row r="259" spans="1:13" s="32" customFormat="1" x14ac:dyDescent="0.4">
      <c r="A259" s="32" t="str">
        <f t="shared" si="3"/>
        <v>30 岸和田市-1</v>
      </c>
      <c r="B259" s="32">
        <f>+COUNTIF($H$4:H259,H259)</f>
        <v>1</v>
      </c>
      <c r="C259" s="27">
        <v>256</v>
      </c>
      <c r="D259" s="28" t="s">
        <v>173</v>
      </c>
      <c r="E259" s="226">
        <v>12701361</v>
      </c>
      <c r="F259" s="29" t="s">
        <v>461</v>
      </c>
      <c r="G259" s="30" t="s">
        <v>486</v>
      </c>
      <c r="H259" s="30" t="s">
        <v>487</v>
      </c>
      <c r="I259" s="31" t="s">
        <v>488</v>
      </c>
      <c r="J259" s="50" t="s">
        <v>1058</v>
      </c>
      <c r="L259"/>
      <c r="M259"/>
    </row>
    <row r="260" spans="1:13" s="32" customFormat="1" x14ac:dyDescent="0.4">
      <c r="A260" s="32" t="str">
        <f t="shared" si="3"/>
        <v>30 岸和田市-2</v>
      </c>
      <c r="B260" s="32">
        <f>+COUNTIF($H$4:H260,H260)</f>
        <v>2</v>
      </c>
      <c r="C260" s="27">
        <v>257</v>
      </c>
      <c r="D260" s="28" t="s">
        <v>173</v>
      </c>
      <c r="E260" s="226">
        <v>12701362</v>
      </c>
      <c r="F260" s="29" t="s">
        <v>461</v>
      </c>
      <c r="G260" s="30" t="s">
        <v>486</v>
      </c>
      <c r="H260" s="30" t="s">
        <v>487</v>
      </c>
      <c r="I260" s="31" t="s">
        <v>489</v>
      </c>
      <c r="J260" s="50" t="s">
        <v>841</v>
      </c>
      <c r="L260"/>
      <c r="M260"/>
    </row>
    <row r="261" spans="1:13" s="32" customFormat="1" x14ac:dyDescent="0.4">
      <c r="A261" s="32" t="str">
        <f t="shared" ref="A261:A324" si="4">+H261&amp;"-"&amp;B261</f>
        <v>30 岸和田市-3</v>
      </c>
      <c r="B261" s="32">
        <f>+COUNTIF($H$4:H261,H261)</f>
        <v>3</v>
      </c>
      <c r="C261" s="27">
        <v>258</v>
      </c>
      <c r="D261" s="28" t="s">
        <v>173</v>
      </c>
      <c r="E261" s="226">
        <v>12701363</v>
      </c>
      <c r="F261" s="29" t="s">
        <v>461</v>
      </c>
      <c r="G261" s="30" t="s">
        <v>486</v>
      </c>
      <c r="H261" s="30" t="s">
        <v>487</v>
      </c>
      <c r="I261" s="31" t="s">
        <v>490</v>
      </c>
      <c r="J261" s="50" t="s">
        <v>841</v>
      </c>
      <c r="L261"/>
      <c r="M261"/>
    </row>
    <row r="262" spans="1:13" s="32" customFormat="1" x14ac:dyDescent="0.4">
      <c r="A262" s="32" t="str">
        <f t="shared" si="4"/>
        <v>30 岸和田市-4</v>
      </c>
      <c r="B262" s="32">
        <f>+COUNTIF($H$4:H262,H262)</f>
        <v>4</v>
      </c>
      <c r="C262" s="27">
        <v>259</v>
      </c>
      <c r="D262" s="28" t="s">
        <v>173</v>
      </c>
      <c r="E262" s="226">
        <v>12701364</v>
      </c>
      <c r="F262" s="29" t="s">
        <v>461</v>
      </c>
      <c r="G262" s="30" t="s">
        <v>486</v>
      </c>
      <c r="H262" s="30" t="s">
        <v>487</v>
      </c>
      <c r="I262" s="31" t="s">
        <v>491</v>
      </c>
      <c r="J262" s="50" t="s">
        <v>841</v>
      </c>
      <c r="L262"/>
      <c r="M262"/>
    </row>
    <row r="263" spans="1:13" s="32" customFormat="1" x14ac:dyDescent="0.4">
      <c r="A263" s="32" t="str">
        <f t="shared" si="4"/>
        <v>30 岸和田市-5</v>
      </c>
      <c r="B263" s="32">
        <f>+COUNTIF($H$4:H263,H263)</f>
        <v>5</v>
      </c>
      <c r="C263" s="27">
        <v>260</v>
      </c>
      <c r="D263" s="28" t="s">
        <v>173</v>
      </c>
      <c r="E263" s="226">
        <v>12701365</v>
      </c>
      <c r="F263" s="29" t="s">
        <v>461</v>
      </c>
      <c r="G263" s="30" t="s">
        <v>486</v>
      </c>
      <c r="H263" s="30" t="s">
        <v>487</v>
      </c>
      <c r="I263" s="31" t="s">
        <v>492</v>
      </c>
      <c r="J263" s="50" t="s">
        <v>841</v>
      </c>
      <c r="L263"/>
      <c r="M263"/>
    </row>
    <row r="264" spans="1:13" s="32" customFormat="1" x14ac:dyDescent="0.4">
      <c r="A264" s="32" t="str">
        <f t="shared" si="4"/>
        <v>30 岸和田市-6</v>
      </c>
      <c r="B264" s="32">
        <f>+COUNTIF($H$4:H264,H264)</f>
        <v>6</v>
      </c>
      <c r="C264" s="27">
        <v>261</v>
      </c>
      <c r="D264" s="28" t="s">
        <v>173</v>
      </c>
      <c r="E264" s="226">
        <v>12701366</v>
      </c>
      <c r="F264" s="29" t="s">
        <v>461</v>
      </c>
      <c r="G264" s="30" t="s">
        <v>486</v>
      </c>
      <c r="H264" s="30" t="s">
        <v>487</v>
      </c>
      <c r="I264" s="31" t="s">
        <v>493</v>
      </c>
      <c r="J264" s="50" t="s">
        <v>841</v>
      </c>
      <c r="L264"/>
      <c r="M264"/>
    </row>
    <row r="265" spans="1:13" s="32" customFormat="1" x14ac:dyDescent="0.4">
      <c r="A265" s="32" t="str">
        <f t="shared" si="4"/>
        <v>30 岸和田市-7</v>
      </c>
      <c r="B265" s="32">
        <f>+COUNTIF($H$4:H265,H265)</f>
        <v>7</v>
      </c>
      <c r="C265" s="27">
        <v>262</v>
      </c>
      <c r="D265" s="28" t="s">
        <v>173</v>
      </c>
      <c r="E265" s="226">
        <v>12701367</v>
      </c>
      <c r="F265" s="29" t="s">
        <v>461</v>
      </c>
      <c r="G265" s="30" t="s">
        <v>486</v>
      </c>
      <c r="H265" s="30" t="s">
        <v>487</v>
      </c>
      <c r="I265" s="31" t="s">
        <v>494</v>
      </c>
      <c r="J265" s="50" t="s">
        <v>1054</v>
      </c>
      <c r="L265"/>
      <c r="M265"/>
    </row>
    <row r="266" spans="1:13" s="32" customFormat="1" x14ac:dyDescent="0.4">
      <c r="A266" s="32" t="str">
        <f t="shared" si="4"/>
        <v>30 岸和田市-8</v>
      </c>
      <c r="B266" s="32">
        <f>+COUNTIF($H$4:H266,H266)</f>
        <v>8</v>
      </c>
      <c r="C266" s="27">
        <v>263</v>
      </c>
      <c r="D266" s="28" t="s">
        <v>173</v>
      </c>
      <c r="E266" s="226">
        <v>12701368</v>
      </c>
      <c r="F266" s="29" t="s">
        <v>461</v>
      </c>
      <c r="G266" s="30" t="s">
        <v>486</v>
      </c>
      <c r="H266" s="30" t="s">
        <v>487</v>
      </c>
      <c r="I266" s="31" t="s">
        <v>495</v>
      </c>
      <c r="J266" s="50" t="s">
        <v>841</v>
      </c>
      <c r="L266"/>
      <c r="M266"/>
    </row>
    <row r="267" spans="1:13" s="32" customFormat="1" x14ac:dyDescent="0.4">
      <c r="A267" s="32" t="str">
        <f t="shared" si="4"/>
        <v>30 岸和田市-9</v>
      </c>
      <c r="B267" s="32">
        <f>+COUNTIF($H$4:H267,H267)</f>
        <v>9</v>
      </c>
      <c r="C267" s="27">
        <v>264</v>
      </c>
      <c r="D267" s="28" t="s">
        <v>173</v>
      </c>
      <c r="E267" s="226">
        <v>12701369</v>
      </c>
      <c r="F267" s="29" t="s">
        <v>461</v>
      </c>
      <c r="G267" s="30" t="s">
        <v>486</v>
      </c>
      <c r="H267" s="30" t="s">
        <v>487</v>
      </c>
      <c r="I267" s="31" t="s">
        <v>496</v>
      </c>
      <c r="J267" s="50" t="s">
        <v>841</v>
      </c>
      <c r="L267"/>
      <c r="M267"/>
    </row>
    <row r="268" spans="1:13" s="32" customFormat="1" x14ac:dyDescent="0.4">
      <c r="A268" s="32" t="str">
        <f t="shared" si="4"/>
        <v>30 岸和田市-10</v>
      </c>
      <c r="B268" s="32">
        <f>+COUNTIF($H$4:H268,H268)</f>
        <v>10</v>
      </c>
      <c r="C268" s="27">
        <v>265</v>
      </c>
      <c r="D268" s="28" t="s">
        <v>173</v>
      </c>
      <c r="E268" s="226">
        <v>12701370</v>
      </c>
      <c r="F268" s="29" t="s">
        <v>461</v>
      </c>
      <c r="G268" s="30" t="s">
        <v>486</v>
      </c>
      <c r="H268" s="30" t="s">
        <v>487</v>
      </c>
      <c r="I268" s="31" t="s">
        <v>497</v>
      </c>
      <c r="J268" s="50" t="s">
        <v>841</v>
      </c>
      <c r="L268"/>
      <c r="M268"/>
    </row>
    <row r="269" spans="1:13" s="32" customFormat="1" x14ac:dyDescent="0.4">
      <c r="A269" s="32" t="str">
        <f t="shared" si="4"/>
        <v>30 岸和田市-11</v>
      </c>
      <c r="B269" s="32">
        <f>+COUNTIF($H$4:H269,H269)</f>
        <v>11</v>
      </c>
      <c r="C269" s="27">
        <v>266</v>
      </c>
      <c r="D269" s="28" t="s">
        <v>173</v>
      </c>
      <c r="E269" s="226">
        <v>12701371</v>
      </c>
      <c r="F269" s="29" t="s">
        <v>461</v>
      </c>
      <c r="G269" s="30" t="s">
        <v>486</v>
      </c>
      <c r="H269" s="30" t="s">
        <v>487</v>
      </c>
      <c r="I269" s="31" t="s">
        <v>498</v>
      </c>
      <c r="J269" s="50" t="s">
        <v>841</v>
      </c>
      <c r="L269"/>
      <c r="M269"/>
    </row>
    <row r="270" spans="1:13" s="32" customFormat="1" x14ac:dyDescent="0.4">
      <c r="A270" s="32" t="str">
        <f t="shared" si="4"/>
        <v>30 岸和田市-12</v>
      </c>
      <c r="B270" s="32">
        <f>+COUNTIF($H$4:H270,H270)</f>
        <v>12</v>
      </c>
      <c r="C270" s="27">
        <v>267</v>
      </c>
      <c r="D270" s="28" t="s">
        <v>173</v>
      </c>
      <c r="E270" s="226">
        <v>12701372</v>
      </c>
      <c r="F270" s="29" t="s">
        <v>461</v>
      </c>
      <c r="G270" s="30" t="s">
        <v>486</v>
      </c>
      <c r="H270" s="30" t="s">
        <v>487</v>
      </c>
      <c r="I270" s="31" t="s">
        <v>499</v>
      </c>
      <c r="J270" s="50" t="s">
        <v>841</v>
      </c>
      <c r="L270"/>
      <c r="M270"/>
    </row>
    <row r="271" spans="1:13" s="32" customFormat="1" x14ac:dyDescent="0.4">
      <c r="A271" s="32" t="str">
        <f t="shared" si="4"/>
        <v>30 岸和田市-13</v>
      </c>
      <c r="B271" s="32">
        <f>+COUNTIF($H$4:H271,H271)</f>
        <v>13</v>
      </c>
      <c r="C271" s="27">
        <v>268</v>
      </c>
      <c r="D271" s="28" t="s">
        <v>173</v>
      </c>
      <c r="E271" s="226">
        <v>12701373</v>
      </c>
      <c r="F271" s="29" t="s">
        <v>461</v>
      </c>
      <c r="G271" s="30" t="s">
        <v>486</v>
      </c>
      <c r="H271" s="30" t="s">
        <v>487</v>
      </c>
      <c r="I271" s="31" t="s">
        <v>500</v>
      </c>
      <c r="J271" s="50" t="s">
        <v>841</v>
      </c>
      <c r="L271"/>
      <c r="M271"/>
    </row>
    <row r="272" spans="1:13" s="32" customFormat="1" x14ac:dyDescent="0.4">
      <c r="A272" s="32" t="str">
        <f t="shared" si="4"/>
        <v>30 岸和田市-14</v>
      </c>
      <c r="B272" s="32">
        <f>+COUNTIF($H$4:H272,H272)</f>
        <v>14</v>
      </c>
      <c r="C272" s="27">
        <v>269</v>
      </c>
      <c r="D272" s="28" t="s">
        <v>173</v>
      </c>
      <c r="E272" s="226">
        <v>12701374</v>
      </c>
      <c r="F272" s="29" t="s">
        <v>461</v>
      </c>
      <c r="G272" s="30" t="s">
        <v>486</v>
      </c>
      <c r="H272" s="30" t="s">
        <v>487</v>
      </c>
      <c r="I272" s="31" t="s">
        <v>501</v>
      </c>
      <c r="J272" s="50" t="s">
        <v>841</v>
      </c>
      <c r="L272"/>
      <c r="M272"/>
    </row>
    <row r="273" spans="1:13" s="32" customFormat="1" x14ac:dyDescent="0.4">
      <c r="A273" s="32" t="str">
        <f t="shared" si="4"/>
        <v>30 岸和田市-15</v>
      </c>
      <c r="B273" s="32">
        <f>+COUNTIF($H$4:H273,H273)</f>
        <v>15</v>
      </c>
      <c r="C273" s="27">
        <v>270</v>
      </c>
      <c r="D273" s="28" t="s">
        <v>173</v>
      </c>
      <c r="E273" s="226">
        <v>12701375</v>
      </c>
      <c r="F273" s="29" t="s">
        <v>461</v>
      </c>
      <c r="G273" s="30" t="s">
        <v>486</v>
      </c>
      <c r="H273" s="30" t="s">
        <v>487</v>
      </c>
      <c r="I273" s="31" t="s">
        <v>502</v>
      </c>
      <c r="J273" s="50" t="s">
        <v>841</v>
      </c>
      <c r="L273"/>
      <c r="M273"/>
    </row>
    <row r="274" spans="1:13" s="32" customFormat="1" x14ac:dyDescent="0.4">
      <c r="A274" s="32" t="str">
        <f t="shared" si="4"/>
        <v>32 貝塚市-1</v>
      </c>
      <c r="B274" s="32">
        <f>+COUNTIF($H$4:H274,H274)</f>
        <v>1</v>
      </c>
      <c r="C274" s="27">
        <v>271</v>
      </c>
      <c r="D274" s="28" t="s">
        <v>173</v>
      </c>
      <c r="E274" s="226">
        <v>12701380</v>
      </c>
      <c r="F274" s="29" t="s">
        <v>461</v>
      </c>
      <c r="G274" s="30" t="s">
        <v>486</v>
      </c>
      <c r="H274" s="30" t="s">
        <v>503</v>
      </c>
      <c r="I274" s="31" t="s">
        <v>504</v>
      </c>
      <c r="J274" s="50" t="s">
        <v>1058</v>
      </c>
      <c r="L274"/>
      <c r="M274"/>
    </row>
    <row r="275" spans="1:13" s="32" customFormat="1" x14ac:dyDescent="0.4">
      <c r="A275" s="32" t="str">
        <f t="shared" si="4"/>
        <v>32 貝塚市-2</v>
      </c>
      <c r="B275" s="32">
        <f>+COUNTIF($H$4:H275,H275)</f>
        <v>2</v>
      </c>
      <c r="C275" s="27">
        <v>272</v>
      </c>
      <c r="D275" s="28" t="s">
        <v>173</v>
      </c>
      <c r="E275" s="226">
        <v>12701381</v>
      </c>
      <c r="F275" s="29" t="s">
        <v>461</v>
      </c>
      <c r="G275" s="30" t="s">
        <v>486</v>
      </c>
      <c r="H275" s="30" t="s">
        <v>503</v>
      </c>
      <c r="I275" s="31" t="s">
        <v>505</v>
      </c>
      <c r="J275" s="50" t="s">
        <v>841</v>
      </c>
      <c r="L275"/>
      <c r="M275"/>
    </row>
    <row r="276" spans="1:13" s="32" customFormat="1" x14ac:dyDescent="0.4">
      <c r="A276" s="32" t="str">
        <f t="shared" si="4"/>
        <v>32 貝塚市-3</v>
      </c>
      <c r="B276" s="32">
        <f>+COUNTIF($H$4:H276,H276)</f>
        <v>3</v>
      </c>
      <c r="C276" s="27">
        <v>273</v>
      </c>
      <c r="D276" s="28" t="s">
        <v>173</v>
      </c>
      <c r="E276" s="226">
        <v>12701382</v>
      </c>
      <c r="F276" s="29" t="s">
        <v>461</v>
      </c>
      <c r="G276" s="30" t="s">
        <v>486</v>
      </c>
      <c r="H276" s="30" t="s">
        <v>503</v>
      </c>
      <c r="I276" s="31" t="s">
        <v>506</v>
      </c>
      <c r="J276" s="50" t="s">
        <v>841</v>
      </c>
      <c r="L276"/>
      <c r="M276"/>
    </row>
    <row r="277" spans="1:13" s="32" customFormat="1" x14ac:dyDescent="0.4">
      <c r="A277" s="32" t="str">
        <f t="shared" si="4"/>
        <v>32 貝塚市-4</v>
      </c>
      <c r="B277" s="32">
        <f>+COUNTIF($H$4:H277,H277)</f>
        <v>4</v>
      </c>
      <c r="C277" s="27">
        <v>274</v>
      </c>
      <c r="D277" s="28" t="s">
        <v>173</v>
      </c>
      <c r="E277" s="226">
        <v>12701383</v>
      </c>
      <c r="F277" s="29" t="s">
        <v>461</v>
      </c>
      <c r="G277" s="30" t="s">
        <v>486</v>
      </c>
      <c r="H277" s="30" t="s">
        <v>503</v>
      </c>
      <c r="I277" s="31" t="s">
        <v>507</v>
      </c>
      <c r="J277" s="50" t="s">
        <v>841</v>
      </c>
      <c r="L277"/>
      <c r="M277"/>
    </row>
    <row r="278" spans="1:13" s="32" customFormat="1" x14ac:dyDescent="0.4">
      <c r="A278" s="32" t="str">
        <f t="shared" si="4"/>
        <v>33 泉佐野市-1</v>
      </c>
      <c r="B278" s="32">
        <f>+COUNTIF($H$4:H278,H278)</f>
        <v>1</v>
      </c>
      <c r="C278" s="27">
        <v>275</v>
      </c>
      <c r="D278" s="28" t="s">
        <v>173</v>
      </c>
      <c r="E278" s="226">
        <v>12701385</v>
      </c>
      <c r="F278" s="29" t="s">
        <v>461</v>
      </c>
      <c r="G278" s="30" t="s">
        <v>508</v>
      </c>
      <c r="H278" s="30" t="s">
        <v>509</v>
      </c>
      <c r="I278" s="31" t="s">
        <v>510</v>
      </c>
      <c r="J278" s="50" t="s">
        <v>841</v>
      </c>
      <c r="L278"/>
      <c r="M278"/>
    </row>
    <row r="279" spans="1:13" s="32" customFormat="1" x14ac:dyDescent="0.4">
      <c r="A279" s="32" t="str">
        <f t="shared" si="4"/>
        <v>33 泉佐野市-2</v>
      </c>
      <c r="B279" s="32">
        <f>+COUNTIF($H$4:H279,H279)</f>
        <v>2</v>
      </c>
      <c r="C279" s="27">
        <v>276</v>
      </c>
      <c r="D279" s="28" t="s">
        <v>173</v>
      </c>
      <c r="E279" s="226">
        <v>12701386</v>
      </c>
      <c r="F279" s="29" t="s">
        <v>461</v>
      </c>
      <c r="G279" s="30" t="s">
        <v>508</v>
      </c>
      <c r="H279" s="30" t="s">
        <v>509</v>
      </c>
      <c r="I279" s="31" t="s">
        <v>511</v>
      </c>
      <c r="J279" s="50" t="s">
        <v>841</v>
      </c>
      <c r="L279"/>
      <c r="M279"/>
    </row>
    <row r="280" spans="1:13" s="32" customFormat="1" x14ac:dyDescent="0.4">
      <c r="A280" s="32" t="str">
        <f t="shared" si="4"/>
        <v>33 泉佐野市-3</v>
      </c>
      <c r="B280" s="32">
        <f>+COUNTIF($H$4:H280,H280)</f>
        <v>3</v>
      </c>
      <c r="C280" s="27">
        <v>277</v>
      </c>
      <c r="D280" s="28" t="s">
        <v>173</v>
      </c>
      <c r="E280" s="226">
        <v>12701387</v>
      </c>
      <c r="F280" s="29" t="s">
        <v>461</v>
      </c>
      <c r="G280" s="30" t="s">
        <v>508</v>
      </c>
      <c r="H280" s="30" t="s">
        <v>509</v>
      </c>
      <c r="I280" s="31" t="s">
        <v>512</v>
      </c>
      <c r="J280" s="50" t="s">
        <v>841</v>
      </c>
      <c r="L280"/>
      <c r="M280"/>
    </row>
    <row r="281" spans="1:13" s="32" customFormat="1" x14ac:dyDescent="0.4">
      <c r="A281" s="32" t="str">
        <f t="shared" si="4"/>
        <v>33 泉佐野市-4</v>
      </c>
      <c r="B281" s="32">
        <f>+COUNTIF($H$4:H281,H281)</f>
        <v>4</v>
      </c>
      <c r="C281" s="27">
        <v>278</v>
      </c>
      <c r="D281" s="28" t="s">
        <v>173</v>
      </c>
      <c r="E281" s="226">
        <v>12701389</v>
      </c>
      <c r="F281" s="29" t="s">
        <v>461</v>
      </c>
      <c r="G281" s="30" t="s">
        <v>508</v>
      </c>
      <c r="H281" s="30" t="s">
        <v>509</v>
      </c>
      <c r="I281" s="31" t="s">
        <v>513</v>
      </c>
      <c r="J281" s="50" t="s">
        <v>841</v>
      </c>
      <c r="L281"/>
      <c r="M281"/>
    </row>
    <row r="282" spans="1:13" s="32" customFormat="1" x14ac:dyDescent="0.4">
      <c r="A282" s="32" t="str">
        <f t="shared" si="4"/>
        <v>33 泉佐野市-5</v>
      </c>
      <c r="B282" s="32">
        <f>+COUNTIF($H$4:H282,H282)</f>
        <v>5</v>
      </c>
      <c r="C282" s="27">
        <v>279</v>
      </c>
      <c r="D282" s="28" t="s">
        <v>173</v>
      </c>
      <c r="E282" s="226">
        <v>12701390</v>
      </c>
      <c r="F282" s="29" t="s">
        <v>461</v>
      </c>
      <c r="G282" s="30" t="s">
        <v>508</v>
      </c>
      <c r="H282" s="30" t="s">
        <v>509</v>
      </c>
      <c r="I282" s="31" t="s">
        <v>514</v>
      </c>
      <c r="J282" s="50" t="s">
        <v>841</v>
      </c>
      <c r="L282"/>
      <c r="M282"/>
    </row>
    <row r="283" spans="1:13" s="32" customFormat="1" x14ac:dyDescent="0.4">
      <c r="A283" s="32" t="str">
        <f t="shared" si="4"/>
        <v>33 泉佐野市-6</v>
      </c>
      <c r="B283" s="32">
        <f>+COUNTIF($H$4:H283,H283)</f>
        <v>6</v>
      </c>
      <c r="C283" s="27">
        <v>280</v>
      </c>
      <c r="D283" s="28" t="s">
        <v>173</v>
      </c>
      <c r="E283" s="226">
        <v>12701392</v>
      </c>
      <c r="F283" s="29" t="s">
        <v>461</v>
      </c>
      <c r="G283" s="30" t="s">
        <v>508</v>
      </c>
      <c r="H283" s="30" t="s">
        <v>509</v>
      </c>
      <c r="I283" s="31" t="s">
        <v>515</v>
      </c>
      <c r="J283" s="50" t="s">
        <v>841</v>
      </c>
      <c r="L283"/>
      <c r="M283"/>
    </row>
    <row r="284" spans="1:13" s="32" customFormat="1" x14ac:dyDescent="0.4">
      <c r="A284" s="32" t="str">
        <f t="shared" si="4"/>
        <v>33 泉佐野市-7</v>
      </c>
      <c r="B284" s="32">
        <f>+COUNTIF($H$4:H284,H284)</f>
        <v>7</v>
      </c>
      <c r="C284" s="27">
        <v>281</v>
      </c>
      <c r="D284" s="28" t="s">
        <v>173</v>
      </c>
      <c r="E284" s="226">
        <v>12701393</v>
      </c>
      <c r="F284" s="29" t="s">
        <v>461</v>
      </c>
      <c r="G284" s="30" t="s">
        <v>508</v>
      </c>
      <c r="H284" s="30" t="s">
        <v>509</v>
      </c>
      <c r="I284" s="31" t="s">
        <v>516</v>
      </c>
      <c r="J284" s="50" t="s">
        <v>841</v>
      </c>
      <c r="L284"/>
      <c r="M284"/>
    </row>
    <row r="285" spans="1:13" s="32" customFormat="1" x14ac:dyDescent="0.4">
      <c r="A285" s="32" t="str">
        <f t="shared" si="4"/>
        <v>33 泉佐野市-8</v>
      </c>
      <c r="B285" s="32">
        <f>+COUNTIF($H$4:H285,H285)</f>
        <v>8</v>
      </c>
      <c r="C285" s="27">
        <v>282</v>
      </c>
      <c r="D285" s="28" t="s">
        <v>173</v>
      </c>
      <c r="E285" s="226">
        <v>12701394</v>
      </c>
      <c r="F285" s="29" t="s">
        <v>461</v>
      </c>
      <c r="G285" s="30" t="s">
        <v>508</v>
      </c>
      <c r="H285" s="30" t="s">
        <v>509</v>
      </c>
      <c r="I285" s="31" t="s">
        <v>517</v>
      </c>
      <c r="J285" s="50" t="s">
        <v>841</v>
      </c>
      <c r="L285"/>
      <c r="M285"/>
    </row>
    <row r="286" spans="1:13" s="32" customFormat="1" x14ac:dyDescent="0.4">
      <c r="A286" s="32" t="str">
        <f t="shared" si="4"/>
        <v>33 泉佐野市-9</v>
      </c>
      <c r="B286" s="32">
        <f>+COUNTIF($H$4:H286,H286)</f>
        <v>9</v>
      </c>
      <c r="C286" s="27">
        <v>283</v>
      </c>
      <c r="D286" s="28" t="s">
        <v>173</v>
      </c>
      <c r="E286" s="226">
        <v>12701443</v>
      </c>
      <c r="F286" s="29" t="s">
        <v>461</v>
      </c>
      <c r="G286" s="30" t="s">
        <v>508</v>
      </c>
      <c r="H286" s="30" t="s">
        <v>509</v>
      </c>
      <c r="I286" s="31" t="s">
        <v>518</v>
      </c>
      <c r="J286" s="50" t="s">
        <v>841</v>
      </c>
      <c r="L286"/>
      <c r="M286"/>
    </row>
    <row r="287" spans="1:13" s="32" customFormat="1" x14ac:dyDescent="0.4">
      <c r="A287" s="32" t="str">
        <f t="shared" si="4"/>
        <v>36 泉南市-1</v>
      </c>
      <c r="B287" s="32">
        <f>+COUNTIF($H$4:H287,H287)</f>
        <v>1</v>
      </c>
      <c r="C287" s="27">
        <v>284</v>
      </c>
      <c r="D287" s="28" t="s">
        <v>173</v>
      </c>
      <c r="E287" s="226">
        <v>12701411</v>
      </c>
      <c r="F287" s="29" t="s">
        <v>461</v>
      </c>
      <c r="G287" s="30" t="s">
        <v>508</v>
      </c>
      <c r="H287" s="30" t="s">
        <v>519</v>
      </c>
      <c r="I287" s="31" t="s">
        <v>520</v>
      </c>
      <c r="J287" s="50" t="s">
        <v>841</v>
      </c>
      <c r="L287"/>
      <c r="M287"/>
    </row>
    <row r="288" spans="1:13" s="32" customFormat="1" x14ac:dyDescent="0.4">
      <c r="A288" s="32" t="str">
        <f t="shared" si="4"/>
        <v>36 泉南市-2</v>
      </c>
      <c r="B288" s="32">
        <f>+COUNTIF($H$4:H288,H288)</f>
        <v>2</v>
      </c>
      <c r="C288" s="27">
        <v>285</v>
      </c>
      <c r="D288" s="28" t="s">
        <v>173</v>
      </c>
      <c r="E288" s="226">
        <v>12701412</v>
      </c>
      <c r="F288" s="29" t="s">
        <v>461</v>
      </c>
      <c r="G288" s="30" t="s">
        <v>508</v>
      </c>
      <c r="H288" s="30" t="s">
        <v>519</v>
      </c>
      <c r="I288" s="31" t="s">
        <v>521</v>
      </c>
      <c r="J288" s="50" t="s">
        <v>841</v>
      </c>
      <c r="L288"/>
      <c r="M288"/>
    </row>
    <row r="289" spans="1:13" s="32" customFormat="1" x14ac:dyDescent="0.4">
      <c r="A289" s="32" t="str">
        <f t="shared" si="4"/>
        <v>36 泉南市-3</v>
      </c>
      <c r="B289" s="32">
        <f>+COUNTIF($H$4:H289,H289)</f>
        <v>3</v>
      </c>
      <c r="C289" s="27">
        <v>286</v>
      </c>
      <c r="D289" s="28" t="s">
        <v>173</v>
      </c>
      <c r="E289" s="226">
        <v>12701413</v>
      </c>
      <c r="F289" s="29" t="s">
        <v>461</v>
      </c>
      <c r="G289" s="30" t="s">
        <v>508</v>
      </c>
      <c r="H289" s="30" t="s">
        <v>519</v>
      </c>
      <c r="I289" s="31" t="s">
        <v>522</v>
      </c>
      <c r="J289" s="50" t="s">
        <v>1059</v>
      </c>
      <c r="L289"/>
      <c r="M289"/>
    </row>
    <row r="290" spans="1:13" s="32" customFormat="1" x14ac:dyDescent="0.4">
      <c r="A290" s="32" t="str">
        <f t="shared" si="4"/>
        <v>36 泉南市-4</v>
      </c>
      <c r="B290" s="32">
        <f>+COUNTIF($H$4:H290,H290)</f>
        <v>4</v>
      </c>
      <c r="C290" s="27">
        <v>287</v>
      </c>
      <c r="D290" s="28" t="s">
        <v>173</v>
      </c>
      <c r="E290" s="226">
        <v>12701414</v>
      </c>
      <c r="F290" s="29" t="s">
        <v>461</v>
      </c>
      <c r="G290" s="30" t="s">
        <v>508</v>
      </c>
      <c r="H290" s="30" t="s">
        <v>519</v>
      </c>
      <c r="I290" s="31" t="s">
        <v>523</v>
      </c>
      <c r="J290" s="50" t="s">
        <v>841</v>
      </c>
      <c r="L290"/>
      <c r="M290"/>
    </row>
    <row r="291" spans="1:13" s="32" customFormat="1" x14ac:dyDescent="0.4">
      <c r="A291" s="32" t="str">
        <f t="shared" si="4"/>
        <v>36 泉南市-5</v>
      </c>
      <c r="B291" s="32">
        <f>+COUNTIF($H$4:H291,H291)</f>
        <v>5</v>
      </c>
      <c r="C291" s="27">
        <v>288</v>
      </c>
      <c r="D291" s="28" t="s">
        <v>173</v>
      </c>
      <c r="E291" s="226">
        <v>12701415</v>
      </c>
      <c r="F291" s="29" t="s">
        <v>461</v>
      </c>
      <c r="G291" s="30" t="s">
        <v>508</v>
      </c>
      <c r="H291" s="30" t="s">
        <v>519</v>
      </c>
      <c r="I291" s="31" t="s">
        <v>524</v>
      </c>
      <c r="J291" s="50" t="s">
        <v>841</v>
      </c>
      <c r="L291"/>
      <c r="M291"/>
    </row>
    <row r="292" spans="1:13" s="32" customFormat="1" x14ac:dyDescent="0.4">
      <c r="A292" s="32" t="str">
        <f t="shared" si="4"/>
        <v>36 泉南市-6</v>
      </c>
      <c r="B292" s="32">
        <f>+COUNTIF($H$4:H292,H292)</f>
        <v>6</v>
      </c>
      <c r="C292" s="27">
        <v>289</v>
      </c>
      <c r="D292" s="28" t="s">
        <v>173</v>
      </c>
      <c r="E292" s="226">
        <v>12701416</v>
      </c>
      <c r="F292" s="29" t="s">
        <v>461</v>
      </c>
      <c r="G292" s="30" t="s">
        <v>508</v>
      </c>
      <c r="H292" s="30" t="s">
        <v>519</v>
      </c>
      <c r="I292" s="31" t="s">
        <v>525</v>
      </c>
      <c r="J292" s="50" t="s">
        <v>841</v>
      </c>
      <c r="L292"/>
      <c r="M292"/>
    </row>
    <row r="293" spans="1:13" s="32" customFormat="1" x14ac:dyDescent="0.4">
      <c r="A293" s="32" t="str">
        <f t="shared" si="4"/>
        <v>37 阪南市-1</v>
      </c>
      <c r="B293" s="32">
        <f>+COUNTIF($H$4:H293,H293)</f>
        <v>1</v>
      </c>
      <c r="C293" s="27">
        <v>290</v>
      </c>
      <c r="D293" s="28" t="s">
        <v>173</v>
      </c>
      <c r="E293" s="226">
        <v>12701417</v>
      </c>
      <c r="F293" s="29" t="s">
        <v>461</v>
      </c>
      <c r="G293" s="30" t="s">
        <v>508</v>
      </c>
      <c r="H293" s="30" t="s">
        <v>526</v>
      </c>
      <c r="I293" s="31" t="s">
        <v>527</v>
      </c>
      <c r="J293" s="50" t="s">
        <v>841</v>
      </c>
      <c r="L293"/>
      <c r="M293"/>
    </row>
    <row r="294" spans="1:13" s="32" customFormat="1" x14ac:dyDescent="0.4">
      <c r="A294" s="32" t="str">
        <f t="shared" si="4"/>
        <v>37 阪南市-2</v>
      </c>
      <c r="B294" s="32">
        <f>+COUNTIF($H$4:H294,H294)</f>
        <v>2</v>
      </c>
      <c r="C294" s="27">
        <v>291</v>
      </c>
      <c r="D294" s="28" t="s">
        <v>173</v>
      </c>
      <c r="E294" s="226">
        <v>12701418</v>
      </c>
      <c r="F294" s="29" t="s">
        <v>461</v>
      </c>
      <c r="G294" s="30" t="s">
        <v>508</v>
      </c>
      <c r="H294" s="30" t="s">
        <v>526</v>
      </c>
      <c r="I294" s="31" t="s">
        <v>528</v>
      </c>
      <c r="J294" s="50" t="s">
        <v>841</v>
      </c>
      <c r="L294"/>
      <c r="M294"/>
    </row>
    <row r="295" spans="1:13" s="32" customFormat="1" x14ac:dyDescent="0.4">
      <c r="A295" s="32" t="str">
        <f t="shared" si="4"/>
        <v>37 阪南市-3</v>
      </c>
      <c r="B295" s="32">
        <f>+COUNTIF($H$4:H295,H295)</f>
        <v>3</v>
      </c>
      <c r="C295" s="27">
        <v>292</v>
      </c>
      <c r="D295" s="28" t="s">
        <v>173</v>
      </c>
      <c r="E295" s="226">
        <v>12701419</v>
      </c>
      <c r="F295" s="29" t="s">
        <v>461</v>
      </c>
      <c r="G295" s="30" t="s">
        <v>508</v>
      </c>
      <c r="H295" s="30" t="s">
        <v>526</v>
      </c>
      <c r="I295" s="31" t="s">
        <v>529</v>
      </c>
      <c r="J295" s="50" t="s">
        <v>841</v>
      </c>
      <c r="L295"/>
      <c r="M295"/>
    </row>
    <row r="296" spans="1:13" s="32" customFormat="1" x14ac:dyDescent="0.4">
      <c r="A296" s="32" t="str">
        <f t="shared" si="4"/>
        <v>39 熊取町-1</v>
      </c>
      <c r="B296" s="32">
        <f>+COUNTIF($H$4:H296,H296)</f>
        <v>1</v>
      </c>
      <c r="C296" s="27">
        <v>293</v>
      </c>
      <c r="D296" s="28" t="s">
        <v>173</v>
      </c>
      <c r="E296" s="226">
        <v>12701421</v>
      </c>
      <c r="F296" s="29" t="s">
        <v>461</v>
      </c>
      <c r="G296" s="30" t="s">
        <v>508</v>
      </c>
      <c r="H296" s="30" t="s">
        <v>530</v>
      </c>
      <c r="I296" s="31" t="s">
        <v>531</v>
      </c>
      <c r="J296" s="50" t="s">
        <v>841</v>
      </c>
      <c r="L296"/>
      <c r="M296"/>
    </row>
    <row r="297" spans="1:13" s="32" customFormat="1" x14ac:dyDescent="0.4">
      <c r="A297" s="32" t="str">
        <f t="shared" si="4"/>
        <v>41 岬町-1</v>
      </c>
      <c r="B297" s="32">
        <f>+COUNTIF($H$4:H297,H297)</f>
        <v>1</v>
      </c>
      <c r="C297" s="27">
        <v>294</v>
      </c>
      <c r="D297" s="28" t="s">
        <v>173</v>
      </c>
      <c r="E297" s="226">
        <v>12701422</v>
      </c>
      <c r="F297" s="29" t="s">
        <v>461</v>
      </c>
      <c r="G297" s="30" t="s">
        <v>508</v>
      </c>
      <c r="H297" s="30" t="s">
        <v>532</v>
      </c>
      <c r="I297" s="31" t="s">
        <v>533</v>
      </c>
      <c r="J297" s="50" t="s">
        <v>841</v>
      </c>
      <c r="L297"/>
      <c r="M297"/>
    </row>
    <row r="298" spans="1:13" s="32" customFormat="1" x14ac:dyDescent="0.4">
      <c r="A298" s="32" t="str">
        <f t="shared" si="4"/>
        <v>61 都島区-1</v>
      </c>
      <c r="B298" s="32">
        <f>+COUNTIF($H$4:H298,H298)</f>
        <v>1</v>
      </c>
      <c r="C298" s="27">
        <v>295</v>
      </c>
      <c r="D298" s="28" t="s">
        <v>173</v>
      </c>
      <c r="E298" s="226">
        <v>12701552</v>
      </c>
      <c r="F298" s="29" t="s">
        <v>534</v>
      </c>
      <c r="G298" s="30" t="s">
        <v>535</v>
      </c>
      <c r="H298" s="30" t="s">
        <v>536</v>
      </c>
      <c r="I298" s="31" t="s">
        <v>537</v>
      </c>
      <c r="J298" s="50" t="s">
        <v>1053</v>
      </c>
      <c r="L298"/>
      <c r="M298"/>
    </row>
    <row r="299" spans="1:13" s="32" customFormat="1" x14ac:dyDescent="0.4">
      <c r="A299" s="32" t="str">
        <f t="shared" si="4"/>
        <v>61 都島区-2</v>
      </c>
      <c r="B299" s="32">
        <f>+COUNTIF($H$4:H299,H299)</f>
        <v>2</v>
      </c>
      <c r="C299" s="27">
        <v>296</v>
      </c>
      <c r="D299" s="28" t="s">
        <v>173</v>
      </c>
      <c r="E299" s="226">
        <v>12701553</v>
      </c>
      <c r="F299" s="29" t="s">
        <v>534</v>
      </c>
      <c r="G299" s="30" t="s">
        <v>535</v>
      </c>
      <c r="H299" s="30" t="s">
        <v>536</v>
      </c>
      <c r="I299" s="31" t="s">
        <v>538</v>
      </c>
      <c r="J299" s="50" t="s">
        <v>841</v>
      </c>
      <c r="L299"/>
      <c r="M299"/>
    </row>
    <row r="300" spans="1:13" s="32" customFormat="1" x14ac:dyDescent="0.4">
      <c r="A300" s="32" t="str">
        <f t="shared" si="4"/>
        <v>61 都島区-3</v>
      </c>
      <c r="B300" s="32">
        <f>+COUNTIF($H$4:H300,H300)</f>
        <v>3</v>
      </c>
      <c r="C300" s="27">
        <v>297</v>
      </c>
      <c r="D300" s="28" t="s">
        <v>173</v>
      </c>
      <c r="E300" s="226">
        <v>12701554</v>
      </c>
      <c r="F300" s="29" t="s">
        <v>534</v>
      </c>
      <c r="G300" s="30" t="s">
        <v>535</v>
      </c>
      <c r="H300" s="30" t="s">
        <v>536</v>
      </c>
      <c r="I300" s="31" t="s">
        <v>539</v>
      </c>
      <c r="J300" s="50" t="s">
        <v>841</v>
      </c>
      <c r="L300"/>
      <c r="M300"/>
    </row>
    <row r="301" spans="1:13" s="32" customFormat="1" x14ac:dyDescent="0.4">
      <c r="A301" s="32" t="str">
        <f t="shared" si="4"/>
        <v>61 都島区-4</v>
      </c>
      <c r="B301" s="32">
        <f>+COUNTIF($H$4:H301,H301)</f>
        <v>4</v>
      </c>
      <c r="C301" s="27">
        <v>298</v>
      </c>
      <c r="D301" s="28" t="s">
        <v>173</v>
      </c>
      <c r="E301" s="226">
        <v>12701555</v>
      </c>
      <c r="F301" s="29" t="s">
        <v>534</v>
      </c>
      <c r="G301" s="30" t="s">
        <v>535</v>
      </c>
      <c r="H301" s="30" t="s">
        <v>536</v>
      </c>
      <c r="I301" s="31" t="s">
        <v>540</v>
      </c>
      <c r="J301" s="50" t="s">
        <v>841</v>
      </c>
      <c r="L301"/>
      <c r="M301"/>
    </row>
    <row r="302" spans="1:13" s="32" customFormat="1" x14ac:dyDescent="0.4">
      <c r="A302" s="32" t="str">
        <f t="shared" si="4"/>
        <v>61 都島区-5</v>
      </c>
      <c r="B302" s="32">
        <f>+COUNTIF($H$4:H302,H302)</f>
        <v>5</v>
      </c>
      <c r="C302" s="27">
        <v>299</v>
      </c>
      <c r="D302" s="28" t="s">
        <v>173</v>
      </c>
      <c r="E302" s="226">
        <v>12701556</v>
      </c>
      <c r="F302" s="29" t="s">
        <v>534</v>
      </c>
      <c r="G302" s="30" t="s">
        <v>535</v>
      </c>
      <c r="H302" s="30" t="s">
        <v>536</v>
      </c>
      <c r="I302" s="31" t="s">
        <v>541</v>
      </c>
      <c r="J302" s="50" t="s">
        <v>1058</v>
      </c>
      <c r="L302"/>
      <c r="M302"/>
    </row>
    <row r="303" spans="1:13" s="32" customFormat="1" x14ac:dyDescent="0.4">
      <c r="A303" s="32" t="str">
        <f t="shared" si="4"/>
        <v>61 都島区-6</v>
      </c>
      <c r="B303" s="32">
        <f>+COUNTIF($H$4:H303,H303)</f>
        <v>6</v>
      </c>
      <c r="C303" s="27">
        <v>300</v>
      </c>
      <c r="D303" s="28" t="s">
        <v>173</v>
      </c>
      <c r="E303" s="226">
        <v>12701557</v>
      </c>
      <c r="F303" s="29" t="s">
        <v>534</v>
      </c>
      <c r="G303" s="30" t="s">
        <v>535</v>
      </c>
      <c r="H303" s="30" t="s">
        <v>536</v>
      </c>
      <c r="I303" s="31" t="s">
        <v>542</v>
      </c>
      <c r="J303" s="50" t="s">
        <v>841</v>
      </c>
      <c r="L303"/>
      <c r="M303"/>
    </row>
    <row r="304" spans="1:13" s="32" customFormat="1" x14ac:dyDescent="0.4">
      <c r="A304" s="32" t="str">
        <f t="shared" si="4"/>
        <v>61 都島区-7</v>
      </c>
      <c r="B304" s="32">
        <f>+COUNTIF($H$4:H304,H304)</f>
        <v>7</v>
      </c>
      <c r="C304" s="27">
        <v>301</v>
      </c>
      <c r="D304" s="28" t="s">
        <v>173</v>
      </c>
      <c r="E304" s="226">
        <v>12701558</v>
      </c>
      <c r="F304" s="29" t="s">
        <v>534</v>
      </c>
      <c r="G304" s="30" t="s">
        <v>535</v>
      </c>
      <c r="H304" s="30" t="s">
        <v>536</v>
      </c>
      <c r="I304" s="31" t="s">
        <v>543</v>
      </c>
      <c r="J304" s="50" t="s">
        <v>841</v>
      </c>
      <c r="L304"/>
      <c r="M304"/>
    </row>
    <row r="305" spans="1:13" s="32" customFormat="1" x14ac:dyDescent="0.4">
      <c r="A305" s="32" t="str">
        <f t="shared" si="4"/>
        <v>61 都島区-8</v>
      </c>
      <c r="B305" s="32">
        <f>+COUNTIF($H$4:H305,H305)</f>
        <v>8</v>
      </c>
      <c r="C305" s="27">
        <v>302</v>
      </c>
      <c r="D305" s="28" t="s">
        <v>173</v>
      </c>
      <c r="E305" s="226">
        <v>12701559</v>
      </c>
      <c r="F305" s="29" t="s">
        <v>534</v>
      </c>
      <c r="G305" s="30" t="s">
        <v>535</v>
      </c>
      <c r="H305" s="30" t="s">
        <v>536</v>
      </c>
      <c r="I305" s="31" t="s">
        <v>544</v>
      </c>
      <c r="J305" s="50" t="s">
        <v>841</v>
      </c>
      <c r="L305"/>
      <c r="M305"/>
    </row>
    <row r="306" spans="1:13" s="32" customFormat="1" x14ac:dyDescent="0.4">
      <c r="A306" s="32" t="str">
        <f t="shared" si="4"/>
        <v>61 都島区-9</v>
      </c>
      <c r="B306" s="32">
        <f>+COUNTIF($H$4:H306,H306)</f>
        <v>9</v>
      </c>
      <c r="C306" s="27">
        <v>303</v>
      </c>
      <c r="D306" s="28" t="s">
        <v>173</v>
      </c>
      <c r="E306" s="226">
        <v>12701560</v>
      </c>
      <c r="F306" s="29" t="s">
        <v>534</v>
      </c>
      <c r="G306" s="30" t="s">
        <v>535</v>
      </c>
      <c r="H306" s="30" t="s">
        <v>536</v>
      </c>
      <c r="I306" s="31" t="s">
        <v>545</v>
      </c>
      <c r="J306" s="50" t="s">
        <v>841</v>
      </c>
      <c r="L306"/>
      <c r="M306"/>
    </row>
    <row r="307" spans="1:13" s="32" customFormat="1" x14ac:dyDescent="0.4">
      <c r="A307" s="32" t="str">
        <f t="shared" si="4"/>
        <v>62 東淀川区-1</v>
      </c>
      <c r="B307" s="32">
        <f>+COUNTIF($H$4:H307,H307)</f>
        <v>1</v>
      </c>
      <c r="C307" s="27">
        <v>304</v>
      </c>
      <c r="D307" s="28" t="s">
        <v>173</v>
      </c>
      <c r="E307" s="226">
        <v>12701577</v>
      </c>
      <c r="F307" s="29" t="s">
        <v>534</v>
      </c>
      <c r="G307" s="30" t="s">
        <v>535</v>
      </c>
      <c r="H307" s="30" t="s">
        <v>546</v>
      </c>
      <c r="I307" s="31" t="s">
        <v>547</v>
      </c>
      <c r="J307" s="50" t="s">
        <v>1054</v>
      </c>
      <c r="L307"/>
      <c r="M307"/>
    </row>
    <row r="308" spans="1:13" s="32" customFormat="1" x14ac:dyDescent="0.4">
      <c r="A308" s="32" t="str">
        <f t="shared" si="4"/>
        <v>62 東淀川区-2</v>
      </c>
      <c r="B308" s="32">
        <f>+COUNTIF($H$4:H308,H308)</f>
        <v>2</v>
      </c>
      <c r="C308" s="27">
        <v>305</v>
      </c>
      <c r="D308" s="28" t="s">
        <v>173</v>
      </c>
      <c r="E308" s="226">
        <v>12701578</v>
      </c>
      <c r="F308" s="29" t="s">
        <v>534</v>
      </c>
      <c r="G308" s="30" t="s">
        <v>535</v>
      </c>
      <c r="H308" s="30" t="s">
        <v>546</v>
      </c>
      <c r="I308" s="31" t="s">
        <v>548</v>
      </c>
      <c r="J308" s="50" t="s">
        <v>841</v>
      </c>
      <c r="L308"/>
      <c r="M308"/>
    </row>
    <row r="309" spans="1:13" s="32" customFormat="1" x14ac:dyDescent="0.4">
      <c r="A309" s="32" t="str">
        <f t="shared" si="4"/>
        <v>62 東淀川区-3</v>
      </c>
      <c r="B309" s="32">
        <f>+COUNTIF($H$4:H309,H309)</f>
        <v>3</v>
      </c>
      <c r="C309" s="27">
        <v>306</v>
      </c>
      <c r="D309" s="28" t="s">
        <v>173</v>
      </c>
      <c r="E309" s="226">
        <v>12701580</v>
      </c>
      <c r="F309" s="29" t="s">
        <v>534</v>
      </c>
      <c r="G309" s="30" t="s">
        <v>535</v>
      </c>
      <c r="H309" s="30" t="s">
        <v>546</v>
      </c>
      <c r="I309" s="31" t="s">
        <v>549</v>
      </c>
      <c r="J309" s="50" t="s">
        <v>841</v>
      </c>
      <c r="L309"/>
      <c r="M309"/>
    </row>
    <row r="310" spans="1:13" s="32" customFormat="1" x14ac:dyDescent="0.4">
      <c r="A310" s="32" t="str">
        <f t="shared" si="4"/>
        <v>62 東淀川区-4</v>
      </c>
      <c r="B310" s="32">
        <f>+COUNTIF($H$4:H310,H310)</f>
        <v>4</v>
      </c>
      <c r="C310" s="27">
        <v>307</v>
      </c>
      <c r="D310" s="28" t="s">
        <v>173</v>
      </c>
      <c r="E310" s="226">
        <v>12701581</v>
      </c>
      <c r="F310" s="29" t="s">
        <v>534</v>
      </c>
      <c r="G310" s="30" t="s">
        <v>535</v>
      </c>
      <c r="H310" s="30" t="s">
        <v>546</v>
      </c>
      <c r="I310" s="31" t="s">
        <v>550</v>
      </c>
      <c r="J310" s="50" t="s">
        <v>841</v>
      </c>
      <c r="L310"/>
      <c r="M310"/>
    </row>
    <row r="311" spans="1:13" s="32" customFormat="1" x14ac:dyDescent="0.4">
      <c r="A311" s="32" t="str">
        <f t="shared" si="4"/>
        <v>62 東淀川区-5</v>
      </c>
      <c r="B311" s="32">
        <f>+COUNTIF($H$4:H311,H311)</f>
        <v>5</v>
      </c>
      <c r="C311" s="27">
        <v>308</v>
      </c>
      <c r="D311" s="28" t="s">
        <v>173</v>
      </c>
      <c r="E311" s="226">
        <v>12702002</v>
      </c>
      <c r="F311" s="29" t="s">
        <v>534</v>
      </c>
      <c r="G311" s="30" t="s">
        <v>535</v>
      </c>
      <c r="H311" s="30" t="s">
        <v>546</v>
      </c>
      <c r="I311" s="31" t="s">
        <v>551</v>
      </c>
      <c r="J311" s="50" t="s">
        <v>841</v>
      </c>
      <c r="L311"/>
      <c r="M311"/>
    </row>
    <row r="312" spans="1:13" s="32" customFormat="1" x14ac:dyDescent="0.4">
      <c r="A312" s="32" t="str">
        <f t="shared" si="4"/>
        <v>63 旭区-1</v>
      </c>
      <c r="B312" s="32">
        <f>+COUNTIF($H$4:H312,H312)</f>
        <v>1</v>
      </c>
      <c r="C312" s="27">
        <v>309</v>
      </c>
      <c r="D312" s="28" t="s">
        <v>173</v>
      </c>
      <c r="E312" s="226">
        <v>12701451</v>
      </c>
      <c r="F312" s="29" t="s">
        <v>534</v>
      </c>
      <c r="G312" s="30" t="s">
        <v>535</v>
      </c>
      <c r="H312" s="30" t="s">
        <v>552</v>
      </c>
      <c r="I312" s="31" t="s">
        <v>553</v>
      </c>
      <c r="J312" s="50" t="s">
        <v>1053</v>
      </c>
      <c r="L312"/>
      <c r="M312"/>
    </row>
    <row r="313" spans="1:13" s="32" customFormat="1" x14ac:dyDescent="0.4">
      <c r="A313" s="32" t="str">
        <f t="shared" si="4"/>
        <v>63 旭区-2</v>
      </c>
      <c r="B313" s="32">
        <f>+COUNTIF($H$4:H313,H313)</f>
        <v>2</v>
      </c>
      <c r="C313" s="27">
        <v>310</v>
      </c>
      <c r="D313" s="28" t="s">
        <v>173</v>
      </c>
      <c r="E313" s="226">
        <v>12701452</v>
      </c>
      <c r="F313" s="29" t="s">
        <v>534</v>
      </c>
      <c r="G313" s="30" t="s">
        <v>535</v>
      </c>
      <c r="H313" s="30" t="s">
        <v>552</v>
      </c>
      <c r="I313" s="31" t="s">
        <v>554</v>
      </c>
      <c r="J313" s="50" t="s">
        <v>841</v>
      </c>
      <c r="L313"/>
      <c r="M313"/>
    </row>
    <row r="314" spans="1:13" s="32" customFormat="1" x14ac:dyDescent="0.4">
      <c r="A314" s="32" t="str">
        <f t="shared" si="4"/>
        <v>63 旭区-3</v>
      </c>
      <c r="B314" s="32">
        <f>+COUNTIF($H$4:H314,H314)</f>
        <v>3</v>
      </c>
      <c r="C314" s="27">
        <v>311</v>
      </c>
      <c r="D314" s="28" t="s">
        <v>173</v>
      </c>
      <c r="E314" s="226">
        <v>12701453</v>
      </c>
      <c r="F314" s="29" t="s">
        <v>534</v>
      </c>
      <c r="G314" s="30" t="s">
        <v>535</v>
      </c>
      <c r="H314" s="30" t="s">
        <v>552</v>
      </c>
      <c r="I314" s="31" t="s">
        <v>555</v>
      </c>
      <c r="J314" s="50" t="s">
        <v>841</v>
      </c>
      <c r="L314"/>
      <c r="M314"/>
    </row>
    <row r="315" spans="1:13" s="32" customFormat="1" x14ac:dyDescent="0.4">
      <c r="A315" s="32" t="str">
        <f t="shared" si="4"/>
        <v>63 旭区-4</v>
      </c>
      <c r="B315" s="32">
        <f>+COUNTIF($H$4:H315,H315)</f>
        <v>4</v>
      </c>
      <c r="C315" s="27">
        <v>312</v>
      </c>
      <c r="D315" s="28" t="s">
        <v>173</v>
      </c>
      <c r="E315" s="226">
        <v>12701454</v>
      </c>
      <c r="F315" s="29" t="s">
        <v>534</v>
      </c>
      <c r="G315" s="30" t="s">
        <v>535</v>
      </c>
      <c r="H315" s="30" t="s">
        <v>552</v>
      </c>
      <c r="I315" s="31" t="s">
        <v>556</v>
      </c>
      <c r="J315" s="50" t="s">
        <v>841</v>
      </c>
      <c r="L315"/>
      <c r="M315"/>
    </row>
    <row r="316" spans="1:13" s="32" customFormat="1" x14ac:dyDescent="0.4">
      <c r="A316" s="32" t="str">
        <f t="shared" si="4"/>
        <v>63 旭区-5</v>
      </c>
      <c r="B316" s="32">
        <f>+COUNTIF($H$4:H316,H316)</f>
        <v>5</v>
      </c>
      <c r="C316" s="27">
        <v>313</v>
      </c>
      <c r="D316" s="28" t="s">
        <v>173</v>
      </c>
      <c r="E316" s="226">
        <v>12701455</v>
      </c>
      <c r="F316" s="29" t="s">
        <v>534</v>
      </c>
      <c r="G316" s="30" t="s">
        <v>535</v>
      </c>
      <c r="H316" s="30" t="s">
        <v>552</v>
      </c>
      <c r="I316" s="31" t="s">
        <v>557</v>
      </c>
      <c r="J316" s="50" t="s">
        <v>841</v>
      </c>
      <c r="L316"/>
      <c r="M316"/>
    </row>
    <row r="317" spans="1:13" s="32" customFormat="1" x14ac:dyDescent="0.4">
      <c r="A317" s="32" t="str">
        <f t="shared" si="4"/>
        <v>63 旭区-6</v>
      </c>
      <c r="B317" s="32">
        <f>+COUNTIF($H$4:H317,H317)</f>
        <v>6</v>
      </c>
      <c r="C317" s="27">
        <v>314</v>
      </c>
      <c r="D317" s="28" t="s">
        <v>173</v>
      </c>
      <c r="E317" s="226">
        <v>12701456</v>
      </c>
      <c r="F317" s="29" t="s">
        <v>534</v>
      </c>
      <c r="G317" s="30" t="s">
        <v>535</v>
      </c>
      <c r="H317" s="30" t="s">
        <v>552</v>
      </c>
      <c r="I317" s="31" t="s">
        <v>558</v>
      </c>
      <c r="J317" s="50" t="s">
        <v>841</v>
      </c>
      <c r="L317"/>
      <c r="M317"/>
    </row>
    <row r="318" spans="1:13" s="32" customFormat="1" x14ac:dyDescent="0.4">
      <c r="A318" s="32" t="str">
        <f t="shared" si="4"/>
        <v>63 旭区-7</v>
      </c>
      <c r="B318" s="32">
        <f>+COUNTIF($H$4:H318,H318)</f>
        <v>7</v>
      </c>
      <c r="C318" s="27">
        <v>315</v>
      </c>
      <c r="D318" s="28" t="s">
        <v>173</v>
      </c>
      <c r="E318" s="226">
        <v>12701457</v>
      </c>
      <c r="F318" s="29" t="s">
        <v>534</v>
      </c>
      <c r="G318" s="30" t="s">
        <v>535</v>
      </c>
      <c r="H318" s="30" t="s">
        <v>552</v>
      </c>
      <c r="I318" s="31" t="s">
        <v>559</v>
      </c>
      <c r="J318" s="50" t="s">
        <v>841</v>
      </c>
      <c r="L318"/>
      <c r="M318"/>
    </row>
    <row r="319" spans="1:13" s="32" customFormat="1" x14ac:dyDescent="0.4">
      <c r="A319" s="32" t="str">
        <f t="shared" si="4"/>
        <v>64 淀川区-1</v>
      </c>
      <c r="B319" s="32">
        <f>+COUNTIF($H$4:H319,H319)</f>
        <v>1</v>
      </c>
      <c r="C319" s="27">
        <v>316</v>
      </c>
      <c r="D319" s="28" t="s">
        <v>173</v>
      </c>
      <c r="E319" s="226">
        <v>12701606</v>
      </c>
      <c r="F319" s="29" t="s">
        <v>534</v>
      </c>
      <c r="G319" s="30" t="s">
        <v>535</v>
      </c>
      <c r="H319" s="30" t="s">
        <v>560</v>
      </c>
      <c r="I319" s="31" t="s">
        <v>561</v>
      </c>
      <c r="J319" s="50" t="s">
        <v>841</v>
      </c>
      <c r="L319"/>
      <c r="M319"/>
    </row>
    <row r="320" spans="1:13" s="32" customFormat="1" x14ac:dyDescent="0.4">
      <c r="A320" s="32" t="str">
        <f t="shared" si="4"/>
        <v>64 淀川区-2</v>
      </c>
      <c r="B320" s="32">
        <f>+COUNTIF($H$4:H320,H320)</f>
        <v>2</v>
      </c>
      <c r="C320" s="27">
        <v>317</v>
      </c>
      <c r="D320" s="28" t="s">
        <v>173</v>
      </c>
      <c r="E320" s="226">
        <v>12701607</v>
      </c>
      <c r="F320" s="29" t="s">
        <v>534</v>
      </c>
      <c r="G320" s="30" t="s">
        <v>535</v>
      </c>
      <c r="H320" s="30" t="s">
        <v>560</v>
      </c>
      <c r="I320" s="31" t="s">
        <v>562</v>
      </c>
      <c r="J320" s="50" t="s">
        <v>841</v>
      </c>
      <c r="L320"/>
      <c r="M320"/>
    </row>
    <row r="321" spans="1:13" s="32" customFormat="1" x14ac:dyDescent="0.4">
      <c r="A321" s="32" t="str">
        <f t="shared" si="4"/>
        <v>64 淀川区-3</v>
      </c>
      <c r="B321" s="32">
        <f>+COUNTIF($H$4:H321,H321)</f>
        <v>3</v>
      </c>
      <c r="C321" s="27">
        <v>318</v>
      </c>
      <c r="D321" s="28" t="s">
        <v>173</v>
      </c>
      <c r="E321" s="226">
        <v>12701608</v>
      </c>
      <c r="F321" s="29" t="s">
        <v>534</v>
      </c>
      <c r="G321" s="30" t="s">
        <v>535</v>
      </c>
      <c r="H321" s="30" t="s">
        <v>560</v>
      </c>
      <c r="I321" s="31" t="s">
        <v>563</v>
      </c>
      <c r="J321" s="50" t="s">
        <v>841</v>
      </c>
      <c r="L321"/>
      <c r="M321"/>
    </row>
    <row r="322" spans="1:13" s="32" customFormat="1" x14ac:dyDescent="0.4">
      <c r="A322" s="32" t="str">
        <f t="shared" si="4"/>
        <v>64 淀川区-4</v>
      </c>
      <c r="B322" s="32">
        <f>+COUNTIF($H$4:H322,H322)</f>
        <v>4</v>
      </c>
      <c r="C322" s="27">
        <v>319</v>
      </c>
      <c r="D322" s="28" t="s">
        <v>173</v>
      </c>
      <c r="E322" s="226">
        <v>12701609</v>
      </c>
      <c r="F322" s="29" t="s">
        <v>534</v>
      </c>
      <c r="G322" s="30" t="s">
        <v>535</v>
      </c>
      <c r="H322" s="30" t="s">
        <v>560</v>
      </c>
      <c r="I322" s="31" t="s">
        <v>564</v>
      </c>
      <c r="J322" s="50" t="s">
        <v>841</v>
      </c>
      <c r="L322"/>
      <c r="M322"/>
    </row>
    <row r="323" spans="1:13" s="32" customFormat="1" x14ac:dyDescent="0.4">
      <c r="A323" s="32" t="str">
        <f t="shared" si="4"/>
        <v>64 淀川区-5</v>
      </c>
      <c r="B323" s="32">
        <f>+COUNTIF($H$4:H323,H323)</f>
        <v>5</v>
      </c>
      <c r="C323" s="27">
        <v>320</v>
      </c>
      <c r="D323" s="28" t="s">
        <v>173</v>
      </c>
      <c r="E323" s="226">
        <v>12701610</v>
      </c>
      <c r="F323" s="29" t="s">
        <v>534</v>
      </c>
      <c r="G323" s="30" t="s">
        <v>535</v>
      </c>
      <c r="H323" s="30" t="s">
        <v>560</v>
      </c>
      <c r="I323" s="31" t="s">
        <v>565</v>
      </c>
      <c r="J323" s="50" t="s">
        <v>841</v>
      </c>
      <c r="L323"/>
      <c r="M323"/>
    </row>
    <row r="324" spans="1:13" s="32" customFormat="1" x14ac:dyDescent="0.4">
      <c r="A324" s="32" t="str">
        <f t="shared" si="4"/>
        <v>64 淀川区-6</v>
      </c>
      <c r="B324" s="32">
        <f>+COUNTIF($H$4:H324,H324)</f>
        <v>6</v>
      </c>
      <c r="C324" s="27">
        <v>321</v>
      </c>
      <c r="D324" s="28" t="s">
        <v>173</v>
      </c>
      <c r="E324" s="226">
        <v>12701611</v>
      </c>
      <c r="F324" s="29" t="s">
        <v>534</v>
      </c>
      <c r="G324" s="30" t="s">
        <v>535</v>
      </c>
      <c r="H324" s="30" t="s">
        <v>560</v>
      </c>
      <c r="I324" s="31" t="s">
        <v>566</v>
      </c>
      <c r="J324" s="50" t="s">
        <v>841</v>
      </c>
      <c r="L324"/>
      <c r="M324"/>
    </row>
    <row r="325" spans="1:13" s="32" customFormat="1" x14ac:dyDescent="0.4">
      <c r="A325" s="32" t="str">
        <f t="shared" ref="A325:A388" si="5">+H325&amp;"-"&amp;B325</f>
        <v>64 淀川区-7</v>
      </c>
      <c r="B325" s="32">
        <f>+COUNTIF($H$4:H325,H325)</f>
        <v>7</v>
      </c>
      <c r="C325" s="27">
        <v>322</v>
      </c>
      <c r="D325" s="28" t="s">
        <v>173</v>
      </c>
      <c r="E325" s="226">
        <v>12701612</v>
      </c>
      <c r="F325" s="29" t="s">
        <v>534</v>
      </c>
      <c r="G325" s="30" t="s">
        <v>535</v>
      </c>
      <c r="H325" s="30" t="s">
        <v>560</v>
      </c>
      <c r="I325" s="31" t="s">
        <v>567</v>
      </c>
      <c r="J325" s="50" t="s">
        <v>841</v>
      </c>
      <c r="L325"/>
      <c r="M325"/>
    </row>
    <row r="326" spans="1:13" s="32" customFormat="1" x14ac:dyDescent="0.4">
      <c r="A326" s="32" t="str">
        <f t="shared" si="5"/>
        <v>64 淀川区-8</v>
      </c>
      <c r="B326" s="32">
        <f>+COUNTIF($H$4:H326,H326)</f>
        <v>8</v>
      </c>
      <c r="C326" s="27">
        <v>323</v>
      </c>
      <c r="D326" s="28" t="s">
        <v>173</v>
      </c>
      <c r="E326" s="226">
        <v>12701613</v>
      </c>
      <c r="F326" s="29" t="s">
        <v>534</v>
      </c>
      <c r="G326" s="30" t="s">
        <v>535</v>
      </c>
      <c r="H326" s="30" t="s">
        <v>560</v>
      </c>
      <c r="I326" s="31" t="s">
        <v>568</v>
      </c>
      <c r="J326" s="50" t="s">
        <v>1058</v>
      </c>
      <c r="L326"/>
      <c r="M326"/>
    </row>
    <row r="327" spans="1:13" s="32" customFormat="1" x14ac:dyDescent="0.4">
      <c r="A327" s="32" t="str">
        <f t="shared" si="5"/>
        <v>65 北区-1</v>
      </c>
      <c r="B327" s="32">
        <f>+COUNTIF($H$4:H327,H327)</f>
        <v>1</v>
      </c>
      <c r="C327" s="27">
        <v>324</v>
      </c>
      <c r="D327" s="28" t="s">
        <v>173</v>
      </c>
      <c r="E327" s="226">
        <v>12701598</v>
      </c>
      <c r="F327" s="29" t="s">
        <v>534</v>
      </c>
      <c r="G327" s="30" t="s">
        <v>535</v>
      </c>
      <c r="H327" s="30" t="s">
        <v>569</v>
      </c>
      <c r="I327" s="31" t="s">
        <v>570</v>
      </c>
      <c r="J327" s="50" t="s">
        <v>1059</v>
      </c>
      <c r="L327"/>
      <c r="M327"/>
    </row>
    <row r="328" spans="1:13" s="32" customFormat="1" x14ac:dyDescent="0.4">
      <c r="A328" s="32" t="str">
        <f t="shared" si="5"/>
        <v>65 北区-2</v>
      </c>
      <c r="B328" s="32">
        <f>+COUNTIF($H$4:H328,H328)</f>
        <v>2</v>
      </c>
      <c r="C328" s="27">
        <v>325</v>
      </c>
      <c r="D328" s="28" t="s">
        <v>173</v>
      </c>
      <c r="E328" s="226">
        <v>12701599</v>
      </c>
      <c r="F328" s="29" t="s">
        <v>534</v>
      </c>
      <c r="G328" s="30" t="s">
        <v>535</v>
      </c>
      <c r="H328" s="30" t="s">
        <v>569</v>
      </c>
      <c r="I328" s="31" t="s">
        <v>571</v>
      </c>
      <c r="J328" s="50" t="s">
        <v>1054</v>
      </c>
      <c r="L328"/>
      <c r="M328"/>
    </row>
    <row r="329" spans="1:13" s="32" customFormat="1" x14ac:dyDescent="0.4">
      <c r="A329" s="32" t="str">
        <f t="shared" si="5"/>
        <v>65 北区-3</v>
      </c>
      <c r="B329" s="32">
        <f>+COUNTIF($H$4:H329,H329)</f>
        <v>3</v>
      </c>
      <c r="C329" s="27">
        <v>326</v>
      </c>
      <c r="D329" s="28" t="s">
        <v>173</v>
      </c>
      <c r="E329" s="226">
        <v>12701600</v>
      </c>
      <c r="F329" s="29" t="s">
        <v>534</v>
      </c>
      <c r="G329" s="30" t="s">
        <v>535</v>
      </c>
      <c r="H329" s="30" t="s">
        <v>569</v>
      </c>
      <c r="I329" s="31" t="s">
        <v>572</v>
      </c>
      <c r="J329" s="50" t="s">
        <v>1054</v>
      </c>
      <c r="L329"/>
      <c r="M329"/>
    </row>
    <row r="330" spans="1:13" s="32" customFormat="1" x14ac:dyDescent="0.4">
      <c r="A330" s="32" t="str">
        <f t="shared" si="5"/>
        <v>65 北区-4</v>
      </c>
      <c r="B330" s="32">
        <f>+COUNTIF($H$4:H330,H330)</f>
        <v>4</v>
      </c>
      <c r="C330" s="27">
        <v>327</v>
      </c>
      <c r="D330" s="28" t="s">
        <v>173</v>
      </c>
      <c r="E330" s="226">
        <v>12701601</v>
      </c>
      <c r="F330" s="29" t="s">
        <v>534</v>
      </c>
      <c r="G330" s="30" t="s">
        <v>535</v>
      </c>
      <c r="H330" s="30" t="s">
        <v>569</v>
      </c>
      <c r="I330" s="31" t="s">
        <v>573</v>
      </c>
      <c r="J330" s="50" t="s">
        <v>841</v>
      </c>
      <c r="L330"/>
      <c r="M330"/>
    </row>
    <row r="331" spans="1:13" s="32" customFormat="1" x14ac:dyDescent="0.4">
      <c r="A331" s="32" t="str">
        <f t="shared" si="5"/>
        <v>65 北区-5</v>
      </c>
      <c r="B331" s="32">
        <f>+COUNTIF($H$4:H331,H331)</f>
        <v>5</v>
      </c>
      <c r="C331" s="27">
        <v>328</v>
      </c>
      <c r="D331" s="28" t="s">
        <v>173</v>
      </c>
      <c r="E331" s="226">
        <v>12701602</v>
      </c>
      <c r="F331" s="29" t="s">
        <v>534</v>
      </c>
      <c r="G331" s="30" t="s">
        <v>535</v>
      </c>
      <c r="H331" s="30" t="s">
        <v>569</v>
      </c>
      <c r="I331" s="31" t="s">
        <v>574</v>
      </c>
      <c r="J331" s="50" t="s">
        <v>841</v>
      </c>
      <c r="L331"/>
      <c r="M331"/>
    </row>
    <row r="332" spans="1:13" s="32" customFormat="1" x14ac:dyDescent="0.4">
      <c r="A332" s="32" t="str">
        <f t="shared" si="5"/>
        <v>65 北区-6</v>
      </c>
      <c r="B332" s="32">
        <f>+COUNTIF($H$4:H332,H332)</f>
        <v>6</v>
      </c>
      <c r="C332" s="27">
        <v>329</v>
      </c>
      <c r="D332" s="28" t="s">
        <v>173</v>
      </c>
      <c r="E332" s="226">
        <v>12701603</v>
      </c>
      <c r="F332" s="29" t="s">
        <v>534</v>
      </c>
      <c r="G332" s="30" t="s">
        <v>535</v>
      </c>
      <c r="H332" s="30" t="s">
        <v>569</v>
      </c>
      <c r="I332" s="31" t="s">
        <v>575</v>
      </c>
      <c r="J332" s="50" t="s">
        <v>841</v>
      </c>
      <c r="L332"/>
      <c r="M332"/>
    </row>
    <row r="333" spans="1:13" s="32" customFormat="1" x14ac:dyDescent="0.4">
      <c r="A333" s="32" t="str">
        <f t="shared" si="5"/>
        <v>65 北区-7</v>
      </c>
      <c r="B333" s="32">
        <f>+COUNTIF($H$4:H333,H333)</f>
        <v>7</v>
      </c>
      <c r="C333" s="27">
        <v>330</v>
      </c>
      <c r="D333" s="28" t="s">
        <v>173</v>
      </c>
      <c r="E333" s="226">
        <v>12701604</v>
      </c>
      <c r="F333" s="29" t="s">
        <v>534</v>
      </c>
      <c r="G333" s="30" t="s">
        <v>535</v>
      </c>
      <c r="H333" s="30" t="s">
        <v>569</v>
      </c>
      <c r="I333" s="31" t="s">
        <v>576</v>
      </c>
      <c r="J333" s="50" t="s">
        <v>841</v>
      </c>
      <c r="L333"/>
      <c r="M333"/>
    </row>
    <row r="334" spans="1:13" s="32" customFormat="1" x14ac:dyDescent="0.4">
      <c r="A334" s="32" t="str">
        <f t="shared" si="5"/>
        <v>65 北区-8</v>
      </c>
      <c r="B334" s="32">
        <f>+COUNTIF($H$4:H334,H334)</f>
        <v>8</v>
      </c>
      <c r="C334" s="27">
        <v>331</v>
      </c>
      <c r="D334" s="28" t="s">
        <v>173</v>
      </c>
      <c r="E334" s="226">
        <v>12701605</v>
      </c>
      <c r="F334" s="29" t="s">
        <v>534</v>
      </c>
      <c r="G334" s="30" t="s">
        <v>535</v>
      </c>
      <c r="H334" s="30" t="s">
        <v>569</v>
      </c>
      <c r="I334" s="31" t="s">
        <v>577</v>
      </c>
      <c r="J334" s="50" t="s">
        <v>841</v>
      </c>
      <c r="L334"/>
      <c r="M334"/>
    </row>
    <row r="335" spans="1:13" s="32" customFormat="1" x14ac:dyDescent="0.4">
      <c r="A335" s="32" t="str">
        <f t="shared" si="5"/>
        <v>66 福島区-1</v>
      </c>
      <c r="B335" s="32">
        <f>+COUNTIF($H$4:H335,H335)</f>
        <v>1</v>
      </c>
      <c r="C335" s="27">
        <v>332</v>
      </c>
      <c r="D335" s="28" t="s">
        <v>173</v>
      </c>
      <c r="E335" s="226">
        <v>12701582</v>
      </c>
      <c r="F335" s="29" t="s">
        <v>578</v>
      </c>
      <c r="G335" s="30" t="s">
        <v>535</v>
      </c>
      <c r="H335" s="30" t="s">
        <v>579</v>
      </c>
      <c r="I335" s="31" t="s">
        <v>580</v>
      </c>
      <c r="J335" s="50" t="s">
        <v>841</v>
      </c>
      <c r="L335"/>
      <c r="M335"/>
    </row>
    <row r="336" spans="1:13" s="32" customFormat="1" x14ac:dyDescent="0.4">
      <c r="A336" s="32" t="str">
        <f t="shared" si="5"/>
        <v>66 福島区-2</v>
      </c>
      <c r="B336" s="32">
        <f>+COUNTIF($H$4:H336,H336)</f>
        <v>2</v>
      </c>
      <c r="C336" s="27">
        <v>333</v>
      </c>
      <c r="D336" s="28" t="s">
        <v>173</v>
      </c>
      <c r="E336" s="226">
        <v>12701583</v>
      </c>
      <c r="F336" s="29" t="s">
        <v>578</v>
      </c>
      <c r="G336" s="30" t="s">
        <v>535</v>
      </c>
      <c r="H336" s="30" t="s">
        <v>579</v>
      </c>
      <c r="I336" s="31" t="s">
        <v>581</v>
      </c>
      <c r="J336" s="50" t="s">
        <v>841</v>
      </c>
      <c r="L336"/>
      <c r="M336"/>
    </row>
    <row r="337" spans="1:13" s="32" customFormat="1" x14ac:dyDescent="0.4">
      <c r="A337" s="32" t="str">
        <f t="shared" si="5"/>
        <v>66 福島区-3</v>
      </c>
      <c r="B337" s="32">
        <f>+COUNTIF($H$4:H337,H337)</f>
        <v>3</v>
      </c>
      <c r="C337" s="27">
        <v>334</v>
      </c>
      <c r="D337" s="28" t="s">
        <v>173</v>
      </c>
      <c r="E337" s="226">
        <v>12701584</v>
      </c>
      <c r="F337" s="29" t="s">
        <v>578</v>
      </c>
      <c r="G337" s="30" t="s">
        <v>535</v>
      </c>
      <c r="H337" s="30" t="s">
        <v>579</v>
      </c>
      <c r="I337" s="31" t="s">
        <v>582</v>
      </c>
      <c r="J337" s="50" t="s">
        <v>841</v>
      </c>
      <c r="L337"/>
      <c r="M337"/>
    </row>
    <row r="338" spans="1:13" s="32" customFormat="1" x14ac:dyDescent="0.4">
      <c r="A338" s="32" t="str">
        <f t="shared" si="5"/>
        <v>66 福島区-4</v>
      </c>
      <c r="B338" s="32">
        <f>+COUNTIF($H$4:H338,H338)</f>
        <v>4</v>
      </c>
      <c r="C338" s="27">
        <v>335</v>
      </c>
      <c r="D338" s="28" t="s">
        <v>173</v>
      </c>
      <c r="E338" s="226">
        <v>12701585</v>
      </c>
      <c r="F338" s="29" t="s">
        <v>578</v>
      </c>
      <c r="G338" s="30" t="s">
        <v>535</v>
      </c>
      <c r="H338" s="30" t="s">
        <v>579</v>
      </c>
      <c r="I338" s="31" t="s">
        <v>583</v>
      </c>
      <c r="J338" s="50" t="s">
        <v>841</v>
      </c>
      <c r="L338"/>
      <c r="M338"/>
    </row>
    <row r="339" spans="1:13" s="32" customFormat="1" x14ac:dyDescent="0.4">
      <c r="A339" s="32" t="str">
        <f t="shared" si="5"/>
        <v>66 福島区-5</v>
      </c>
      <c r="B339" s="32">
        <f>+COUNTIF($H$4:H339,H339)</f>
        <v>5</v>
      </c>
      <c r="C339" s="27">
        <v>336</v>
      </c>
      <c r="D339" s="28" t="s">
        <v>173</v>
      </c>
      <c r="E339" s="226">
        <v>12701586</v>
      </c>
      <c r="F339" s="29" t="s">
        <v>578</v>
      </c>
      <c r="G339" s="30" t="s">
        <v>535</v>
      </c>
      <c r="H339" s="30" t="s">
        <v>579</v>
      </c>
      <c r="I339" s="31" t="s">
        <v>584</v>
      </c>
      <c r="J339" s="50" t="s">
        <v>1054</v>
      </c>
      <c r="L339"/>
      <c r="M339"/>
    </row>
    <row r="340" spans="1:13" s="32" customFormat="1" x14ac:dyDescent="0.4">
      <c r="A340" s="32" t="str">
        <f t="shared" si="5"/>
        <v>66 福島区-6</v>
      </c>
      <c r="B340" s="32">
        <f>+COUNTIF($H$4:H340,H340)</f>
        <v>6</v>
      </c>
      <c r="C340" s="27">
        <v>337</v>
      </c>
      <c r="D340" s="28" t="s">
        <v>173</v>
      </c>
      <c r="E340" s="226">
        <v>12701587</v>
      </c>
      <c r="F340" s="29" t="s">
        <v>578</v>
      </c>
      <c r="G340" s="30" t="s">
        <v>535</v>
      </c>
      <c r="H340" s="30" t="s">
        <v>579</v>
      </c>
      <c r="I340" s="31" t="s">
        <v>585</v>
      </c>
      <c r="J340" s="50" t="s">
        <v>841</v>
      </c>
      <c r="L340"/>
      <c r="M340"/>
    </row>
    <row r="341" spans="1:13" s="32" customFormat="1" x14ac:dyDescent="0.4">
      <c r="A341" s="32" t="str">
        <f t="shared" si="5"/>
        <v>67 此花区-1</v>
      </c>
      <c r="B341" s="32">
        <f>+COUNTIF($H$4:H341,H341)</f>
        <v>1</v>
      </c>
      <c r="C341" s="27">
        <v>338</v>
      </c>
      <c r="D341" s="28" t="s">
        <v>173</v>
      </c>
      <c r="E341" s="226">
        <v>12701461</v>
      </c>
      <c r="F341" s="29" t="s">
        <v>578</v>
      </c>
      <c r="G341" s="30" t="s">
        <v>535</v>
      </c>
      <c r="H341" s="30" t="s">
        <v>586</v>
      </c>
      <c r="I341" s="31" t="s">
        <v>587</v>
      </c>
      <c r="J341" s="50" t="s">
        <v>841</v>
      </c>
      <c r="L341"/>
      <c r="M341"/>
    </row>
    <row r="342" spans="1:13" s="32" customFormat="1" x14ac:dyDescent="0.4">
      <c r="A342" s="32" t="str">
        <f t="shared" si="5"/>
        <v>67 此花区-2</v>
      </c>
      <c r="B342" s="32">
        <f>+COUNTIF($H$4:H342,H342)</f>
        <v>2</v>
      </c>
      <c r="C342" s="27">
        <v>339</v>
      </c>
      <c r="D342" s="28" t="s">
        <v>173</v>
      </c>
      <c r="E342" s="226">
        <v>12701462</v>
      </c>
      <c r="F342" s="29" t="s">
        <v>578</v>
      </c>
      <c r="G342" s="30" t="s">
        <v>535</v>
      </c>
      <c r="H342" s="30" t="s">
        <v>586</v>
      </c>
      <c r="I342" s="31" t="s">
        <v>588</v>
      </c>
      <c r="J342" s="50" t="s">
        <v>841</v>
      </c>
      <c r="L342"/>
      <c r="M342"/>
    </row>
    <row r="343" spans="1:13" s="32" customFormat="1" x14ac:dyDescent="0.4">
      <c r="A343" s="32" t="str">
        <f t="shared" si="5"/>
        <v>67 此花区-3</v>
      </c>
      <c r="B343" s="32">
        <f>+COUNTIF($H$4:H343,H343)</f>
        <v>3</v>
      </c>
      <c r="C343" s="27">
        <v>340</v>
      </c>
      <c r="D343" s="28" t="s">
        <v>173</v>
      </c>
      <c r="E343" s="226">
        <v>12701463</v>
      </c>
      <c r="F343" s="29" t="s">
        <v>578</v>
      </c>
      <c r="G343" s="30" t="s">
        <v>535</v>
      </c>
      <c r="H343" s="30" t="s">
        <v>586</v>
      </c>
      <c r="I343" s="31" t="s">
        <v>589</v>
      </c>
      <c r="J343" s="50" t="s">
        <v>841</v>
      </c>
      <c r="L343"/>
      <c r="M343"/>
    </row>
    <row r="344" spans="1:13" s="32" customFormat="1" x14ac:dyDescent="0.4">
      <c r="A344" s="32" t="str">
        <f t="shared" si="5"/>
        <v>68 西区-1</v>
      </c>
      <c r="B344" s="32">
        <f>+COUNTIF($H$4:H344,H344)</f>
        <v>1</v>
      </c>
      <c r="C344" s="27">
        <v>341</v>
      </c>
      <c r="D344" s="28" t="s">
        <v>173</v>
      </c>
      <c r="E344" s="226">
        <v>12701503</v>
      </c>
      <c r="F344" s="29" t="s">
        <v>578</v>
      </c>
      <c r="G344" s="30" t="s">
        <v>535</v>
      </c>
      <c r="H344" s="30" t="s">
        <v>590</v>
      </c>
      <c r="I344" s="31" t="s">
        <v>591</v>
      </c>
      <c r="J344" s="50" t="s">
        <v>841</v>
      </c>
      <c r="L344"/>
      <c r="M344"/>
    </row>
    <row r="345" spans="1:13" s="32" customFormat="1" x14ac:dyDescent="0.4">
      <c r="A345" s="32" t="str">
        <f t="shared" si="5"/>
        <v>68 西区-2</v>
      </c>
      <c r="B345" s="32">
        <f>+COUNTIF($H$4:H345,H345)</f>
        <v>2</v>
      </c>
      <c r="C345" s="27">
        <v>342</v>
      </c>
      <c r="D345" s="28" t="s">
        <v>173</v>
      </c>
      <c r="E345" s="226">
        <v>12701504</v>
      </c>
      <c r="F345" s="29" t="s">
        <v>578</v>
      </c>
      <c r="G345" s="30" t="s">
        <v>535</v>
      </c>
      <c r="H345" s="30" t="s">
        <v>590</v>
      </c>
      <c r="I345" s="31" t="s">
        <v>592</v>
      </c>
      <c r="J345" s="50" t="s">
        <v>841</v>
      </c>
      <c r="L345"/>
      <c r="M345"/>
    </row>
    <row r="346" spans="1:13" s="32" customFormat="1" x14ac:dyDescent="0.4">
      <c r="A346" s="32" t="str">
        <f t="shared" si="5"/>
        <v>68 西区-3</v>
      </c>
      <c r="B346" s="32">
        <f>+COUNTIF($H$4:H346,H346)</f>
        <v>3</v>
      </c>
      <c r="C346" s="27">
        <v>343</v>
      </c>
      <c r="D346" s="28" t="s">
        <v>173</v>
      </c>
      <c r="E346" s="226">
        <v>12701505</v>
      </c>
      <c r="F346" s="29" t="s">
        <v>578</v>
      </c>
      <c r="G346" s="30" t="s">
        <v>535</v>
      </c>
      <c r="H346" s="30" t="s">
        <v>590</v>
      </c>
      <c r="I346" s="31" t="s">
        <v>593</v>
      </c>
      <c r="J346" s="50" t="s">
        <v>841</v>
      </c>
      <c r="L346"/>
      <c r="M346"/>
    </row>
    <row r="347" spans="1:13" s="32" customFormat="1" x14ac:dyDescent="0.4">
      <c r="A347" s="32" t="str">
        <f t="shared" si="5"/>
        <v>68 西区-4</v>
      </c>
      <c r="B347" s="32">
        <f>+COUNTIF($H$4:H347,H347)</f>
        <v>4</v>
      </c>
      <c r="C347" s="27">
        <v>344</v>
      </c>
      <c r="D347" s="28" t="s">
        <v>173</v>
      </c>
      <c r="E347" s="226">
        <v>12701506</v>
      </c>
      <c r="F347" s="29" t="s">
        <v>578</v>
      </c>
      <c r="G347" s="30" t="s">
        <v>535</v>
      </c>
      <c r="H347" s="30" t="s">
        <v>590</v>
      </c>
      <c r="I347" s="31" t="s">
        <v>457</v>
      </c>
      <c r="J347" s="50" t="s">
        <v>841</v>
      </c>
      <c r="L347"/>
      <c r="M347"/>
    </row>
    <row r="348" spans="1:13" s="32" customFormat="1" x14ac:dyDescent="0.4">
      <c r="A348" s="32" t="str">
        <f t="shared" si="5"/>
        <v>68 西区-5</v>
      </c>
      <c r="B348" s="32">
        <f>+COUNTIF($H$4:H348,H348)</f>
        <v>5</v>
      </c>
      <c r="C348" s="27">
        <v>345</v>
      </c>
      <c r="D348" s="28" t="s">
        <v>173</v>
      </c>
      <c r="E348" s="226">
        <v>12701507</v>
      </c>
      <c r="F348" s="29" t="s">
        <v>578</v>
      </c>
      <c r="G348" s="30" t="s">
        <v>535</v>
      </c>
      <c r="H348" s="30" t="s">
        <v>590</v>
      </c>
      <c r="I348" s="31" t="s">
        <v>594</v>
      </c>
      <c r="J348" s="50" t="s">
        <v>1054</v>
      </c>
      <c r="L348"/>
      <c r="M348"/>
    </row>
    <row r="349" spans="1:13" s="32" customFormat="1" x14ac:dyDescent="0.4">
      <c r="A349" s="32" t="str">
        <f t="shared" si="5"/>
        <v>68 西区-6</v>
      </c>
      <c r="B349" s="32">
        <f>+COUNTIF($H$4:H349,H349)</f>
        <v>6</v>
      </c>
      <c r="C349" s="27">
        <v>346</v>
      </c>
      <c r="D349" s="28" t="s">
        <v>173</v>
      </c>
      <c r="E349" s="226">
        <v>12701508</v>
      </c>
      <c r="F349" s="29" t="s">
        <v>578</v>
      </c>
      <c r="G349" s="30" t="s">
        <v>535</v>
      </c>
      <c r="H349" s="30" t="s">
        <v>590</v>
      </c>
      <c r="I349" s="31" t="s">
        <v>595</v>
      </c>
      <c r="J349" s="50" t="s">
        <v>841</v>
      </c>
      <c r="L349"/>
      <c r="M349"/>
    </row>
    <row r="350" spans="1:13" s="32" customFormat="1" x14ac:dyDescent="0.4">
      <c r="A350" s="32" t="str">
        <f t="shared" si="5"/>
        <v>68 西区-7</v>
      </c>
      <c r="B350" s="32">
        <f>+COUNTIF($H$4:H350,H350)</f>
        <v>7</v>
      </c>
      <c r="C350" s="27">
        <v>347</v>
      </c>
      <c r="D350" s="28" t="s">
        <v>173</v>
      </c>
      <c r="E350" s="226">
        <v>12701509</v>
      </c>
      <c r="F350" s="29" t="s">
        <v>578</v>
      </c>
      <c r="G350" s="30" t="s">
        <v>535</v>
      </c>
      <c r="H350" s="30" t="s">
        <v>590</v>
      </c>
      <c r="I350" s="31" t="s">
        <v>596</v>
      </c>
      <c r="J350" s="50" t="s">
        <v>841</v>
      </c>
      <c r="L350"/>
      <c r="M350"/>
    </row>
    <row r="351" spans="1:13" s="32" customFormat="1" x14ac:dyDescent="0.4">
      <c r="A351" s="32" t="str">
        <f t="shared" si="5"/>
        <v>68 西区-8</v>
      </c>
      <c r="B351" s="32">
        <f>+COUNTIF($H$4:H351,H351)</f>
        <v>8</v>
      </c>
      <c r="C351" s="27">
        <v>348</v>
      </c>
      <c r="D351" s="28" t="s">
        <v>173</v>
      </c>
      <c r="E351" s="226">
        <v>12701510</v>
      </c>
      <c r="F351" s="29" t="s">
        <v>578</v>
      </c>
      <c r="G351" s="30" t="s">
        <v>535</v>
      </c>
      <c r="H351" s="30" t="s">
        <v>590</v>
      </c>
      <c r="I351" s="31" t="s">
        <v>597</v>
      </c>
      <c r="J351" s="50" t="s">
        <v>841</v>
      </c>
      <c r="L351"/>
      <c r="M351"/>
    </row>
    <row r="352" spans="1:13" s="32" customFormat="1" x14ac:dyDescent="0.4">
      <c r="A352" s="32" t="str">
        <f t="shared" si="5"/>
        <v>69 港区-1</v>
      </c>
      <c r="B352" s="32">
        <f>+COUNTIF($H$4:H352,H352)</f>
        <v>1</v>
      </c>
      <c r="C352" s="27">
        <v>349</v>
      </c>
      <c r="D352" s="28" t="s">
        <v>173</v>
      </c>
      <c r="E352" s="226">
        <v>12701458</v>
      </c>
      <c r="F352" s="29" t="s">
        <v>578</v>
      </c>
      <c r="G352" s="30" t="s">
        <v>535</v>
      </c>
      <c r="H352" s="30" t="s">
        <v>598</v>
      </c>
      <c r="I352" s="31" t="s">
        <v>599</v>
      </c>
      <c r="J352" s="50" t="s">
        <v>1054</v>
      </c>
      <c r="L352"/>
      <c r="M352"/>
    </row>
    <row r="353" spans="1:13" s="32" customFormat="1" x14ac:dyDescent="0.4">
      <c r="A353" s="32" t="str">
        <f t="shared" si="5"/>
        <v>69 港区-2</v>
      </c>
      <c r="B353" s="32">
        <f>+COUNTIF($H$4:H353,H353)</f>
        <v>2</v>
      </c>
      <c r="C353" s="27">
        <v>350</v>
      </c>
      <c r="D353" s="28" t="s">
        <v>173</v>
      </c>
      <c r="E353" s="226">
        <v>12701459</v>
      </c>
      <c r="F353" s="29" t="s">
        <v>578</v>
      </c>
      <c r="G353" s="30" t="s">
        <v>535</v>
      </c>
      <c r="H353" s="30" t="s">
        <v>598</v>
      </c>
      <c r="I353" s="31" t="s">
        <v>600</v>
      </c>
      <c r="J353" s="50" t="s">
        <v>841</v>
      </c>
      <c r="L353"/>
      <c r="M353"/>
    </row>
    <row r="354" spans="1:13" s="32" customFormat="1" x14ac:dyDescent="0.4">
      <c r="A354" s="32" t="str">
        <f t="shared" si="5"/>
        <v>69 港区-3</v>
      </c>
      <c r="B354" s="32">
        <f>+COUNTIF($H$4:H354,H354)</f>
        <v>3</v>
      </c>
      <c r="C354" s="27">
        <v>351</v>
      </c>
      <c r="D354" s="28" t="s">
        <v>173</v>
      </c>
      <c r="E354" s="226">
        <v>12701460</v>
      </c>
      <c r="F354" s="29" t="s">
        <v>578</v>
      </c>
      <c r="G354" s="30" t="s">
        <v>535</v>
      </c>
      <c r="H354" s="30" t="s">
        <v>598</v>
      </c>
      <c r="I354" s="31" t="s">
        <v>601</v>
      </c>
      <c r="J354" s="50" t="s">
        <v>841</v>
      </c>
      <c r="L354"/>
      <c r="M354"/>
    </row>
    <row r="355" spans="1:13" s="32" customFormat="1" x14ac:dyDescent="0.4">
      <c r="A355" s="32" t="str">
        <f t="shared" si="5"/>
        <v>70 大正区-1</v>
      </c>
      <c r="B355" s="32">
        <f>+COUNTIF($H$4:H355,H355)</f>
        <v>1</v>
      </c>
      <c r="C355" s="27">
        <v>352</v>
      </c>
      <c r="D355" s="28" t="s">
        <v>173</v>
      </c>
      <c r="E355" s="226">
        <v>12701527</v>
      </c>
      <c r="F355" s="29" t="s">
        <v>578</v>
      </c>
      <c r="G355" s="30" t="s">
        <v>535</v>
      </c>
      <c r="H355" s="30" t="s">
        <v>602</v>
      </c>
      <c r="I355" s="31" t="s">
        <v>603</v>
      </c>
      <c r="J355" s="50" t="s">
        <v>841</v>
      </c>
      <c r="L355"/>
      <c r="M355"/>
    </row>
    <row r="356" spans="1:13" s="32" customFormat="1" x14ac:dyDescent="0.4">
      <c r="A356" s="32" t="str">
        <f t="shared" si="5"/>
        <v>70 大正区-2</v>
      </c>
      <c r="B356" s="32">
        <f>+COUNTIF($H$4:H356,H356)</f>
        <v>2</v>
      </c>
      <c r="C356" s="27">
        <v>353</v>
      </c>
      <c r="D356" s="28" t="s">
        <v>173</v>
      </c>
      <c r="E356" s="226">
        <v>12701528</v>
      </c>
      <c r="F356" s="29" t="s">
        <v>578</v>
      </c>
      <c r="G356" s="30" t="s">
        <v>535</v>
      </c>
      <c r="H356" s="30" t="s">
        <v>602</v>
      </c>
      <c r="I356" s="31" t="s">
        <v>604</v>
      </c>
      <c r="J356" s="50" t="s">
        <v>1059</v>
      </c>
      <c r="L356"/>
      <c r="M356"/>
    </row>
    <row r="357" spans="1:13" s="32" customFormat="1" x14ac:dyDescent="0.4">
      <c r="A357" s="32" t="str">
        <f t="shared" si="5"/>
        <v>71 西淀川区-1</v>
      </c>
      <c r="B357" s="32">
        <f>+COUNTIF($H$4:H357,H357)</f>
        <v>1</v>
      </c>
      <c r="C357" s="27">
        <v>354</v>
      </c>
      <c r="D357" s="28" t="s">
        <v>173</v>
      </c>
      <c r="E357" s="226">
        <v>12701522</v>
      </c>
      <c r="F357" s="29" t="s">
        <v>578</v>
      </c>
      <c r="G357" s="30" t="s">
        <v>535</v>
      </c>
      <c r="H357" s="30" t="s">
        <v>605</v>
      </c>
      <c r="I357" s="31" t="s">
        <v>606</v>
      </c>
      <c r="J357" s="50" t="s">
        <v>841</v>
      </c>
      <c r="L357"/>
      <c r="M357"/>
    </row>
    <row r="358" spans="1:13" s="32" customFormat="1" x14ac:dyDescent="0.4">
      <c r="A358" s="32" t="str">
        <f t="shared" si="5"/>
        <v>71 西淀川区-2</v>
      </c>
      <c r="B358" s="32">
        <f>+COUNTIF($H$4:H358,H358)</f>
        <v>2</v>
      </c>
      <c r="C358" s="27">
        <v>355</v>
      </c>
      <c r="D358" s="28" t="s">
        <v>173</v>
      </c>
      <c r="E358" s="226">
        <v>12701523</v>
      </c>
      <c r="F358" s="29" t="s">
        <v>578</v>
      </c>
      <c r="G358" s="30" t="s">
        <v>535</v>
      </c>
      <c r="H358" s="30" t="s">
        <v>605</v>
      </c>
      <c r="I358" s="31" t="s">
        <v>607</v>
      </c>
      <c r="J358" s="50" t="s">
        <v>841</v>
      </c>
      <c r="L358"/>
      <c r="M358"/>
    </row>
    <row r="359" spans="1:13" s="32" customFormat="1" x14ac:dyDescent="0.4">
      <c r="A359" s="32" t="str">
        <f t="shared" si="5"/>
        <v>71 西淀川区-3</v>
      </c>
      <c r="B359" s="32">
        <f>+COUNTIF($H$4:H359,H359)</f>
        <v>3</v>
      </c>
      <c r="C359" s="27">
        <v>356</v>
      </c>
      <c r="D359" s="28" t="s">
        <v>173</v>
      </c>
      <c r="E359" s="226">
        <v>12701524</v>
      </c>
      <c r="F359" s="29" t="s">
        <v>578</v>
      </c>
      <c r="G359" s="30" t="s">
        <v>535</v>
      </c>
      <c r="H359" s="30" t="s">
        <v>605</v>
      </c>
      <c r="I359" s="31" t="s">
        <v>608</v>
      </c>
      <c r="J359" s="50" t="s">
        <v>841</v>
      </c>
      <c r="L359"/>
      <c r="M359"/>
    </row>
    <row r="360" spans="1:13" s="32" customFormat="1" x14ac:dyDescent="0.4">
      <c r="A360" s="32" t="str">
        <f t="shared" si="5"/>
        <v>71 西淀川区-4</v>
      </c>
      <c r="B360" s="32">
        <f>+COUNTIF($H$4:H360,H360)</f>
        <v>4</v>
      </c>
      <c r="C360" s="27">
        <v>357</v>
      </c>
      <c r="D360" s="28" t="s">
        <v>173</v>
      </c>
      <c r="E360" s="226">
        <v>12701525</v>
      </c>
      <c r="F360" s="29" t="s">
        <v>578</v>
      </c>
      <c r="G360" s="30" t="s">
        <v>535</v>
      </c>
      <c r="H360" s="30" t="s">
        <v>605</v>
      </c>
      <c r="I360" s="31" t="s">
        <v>609</v>
      </c>
      <c r="J360" s="50" t="s">
        <v>1054</v>
      </c>
      <c r="L360"/>
      <c r="M360"/>
    </row>
    <row r="361" spans="1:13" s="32" customFormat="1" x14ac:dyDescent="0.4">
      <c r="A361" s="32" t="str">
        <f t="shared" si="5"/>
        <v>71 西淀川区-5</v>
      </c>
      <c r="B361" s="32">
        <f>+COUNTIF($H$4:H361,H361)</f>
        <v>5</v>
      </c>
      <c r="C361" s="27">
        <v>358</v>
      </c>
      <c r="D361" s="28" t="s">
        <v>173</v>
      </c>
      <c r="E361" s="226">
        <v>12701526</v>
      </c>
      <c r="F361" s="29" t="s">
        <v>578</v>
      </c>
      <c r="G361" s="30" t="s">
        <v>535</v>
      </c>
      <c r="H361" s="30" t="s">
        <v>605</v>
      </c>
      <c r="I361" s="31" t="s">
        <v>610</v>
      </c>
      <c r="J361" s="50" t="s">
        <v>841</v>
      </c>
      <c r="L361"/>
      <c r="M361"/>
    </row>
    <row r="362" spans="1:13" s="32" customFormat="1" x14ac:dyDescent="0.4">
      <c r="A362" s="32" t="str">
        <f t="shared" si="5"/>
        <v>72 天王寺区-1</v>
      </c>
      <c r="B362" s="32">
        <f>+COUNTIF($H$4:H362,H362)</f>
        <v>1</v>
      </c>
      <c r="C362" s="27">
        <v>359</v>
      </c>
      <c r="D362" s="28" t="s">
        <v>173</v>
      </c>
      <c r="E362" s="226">
        <v>12701544</v>
      </c>
      <c r="F362" s="29" t="s">
        <v>611</v>
      </c>
      <c r="G362" s="30" t="s">
        <v>535</v>
      </c>
      <c r="H362" s="30" t="s">
        <v>612</v>
      </c>
      <c r="I362" s="31" t="s">
        <v>613</v>
      </c>
      <c r="J362" s="50" t="s">
        <v>1053</v>
      </c>
      <c r="L362"/>
      <c r="M362"/>
    </row>
    <row r="363" spans="1:13" s="32" customFormat="1" x14ac:dyDescent="0.4">
      <c r="A363" s="32" t="str">
        <f t="shared" si="5"/>
        <v>72 天王寺区-2</v>
      </c>
      <c r="B363" s="32">
        <f>+COUNTIF($H$4:H363,H363)</f>
        <v>2</v>
      </c>
      <c r="C363" s="27">
        <v>360</v>
      </c>
      <c r="D363" s="28" t="s">
        <v>173</v>
      </c>
      <c r="E363" s="226">
        <v>12701545</v>
      </c>
      <c r="F363" s="29" t="s">
        <v>611</v>
      </c>
      <c r="G363" s="30" t="s">
        <v>535</v>
      </c>
      <c r="H363" s="30" t="s">
        <v>612</v>
      </c>
      <c r="I363" s="31" t="s">
        <v>614</v>
      </c>
      <c r="J363" s="50" t="s">
        <v>841</v>
      </c>
      <c r="L363"/>
      <c r="M363"/>
    </row>
    <row r="364" spans="1:13" s="32" customFormat="1" x14ac:dyDescent="0.4">
      <c r="A364" s="32" t="str">
        <f t="shared" si="5"/>
        <v>72 天王寺区-3</v>
      </c>
      <c r="B364" s="32">
        <f>+COUNTIF($H$4:H364,H364)</f>
        <v>3</v>
      </c>
      <c r="C364" s="27">
        <v>361</v>
      </c>
      <c r="D364" s="28" t="s">
        <v>173</v>
      </c>
      <c r="E364" s="226">
        <v>12701546</v>
      </c>
      <c r="F364" s="29" t="s">
        <v>611</v>
      </c>
      <c r="G364" s="30" t="s">
        <v>535</v>
      </c>
      <c r="H364" s="30" t="s">
        <v>612</v>
      </c>
      <c r="I364" s="31" t="s">
        <v>615</v>
      </c>
      <c r="J364" s="50" t="s">
        <v>841</v>
      </c>
      <c r="L364"/>
      <c r="M364"/>
    </row>
    <row r="365" spans="1:13" s="32" customFormat="1" x14ac:dyDescent="0.4">
      <c r="A365" s="32" t="str">
        <f t="shared" si="5"/>
        <v>72 天王寺区-4</v>
      </c>
      <c r="B365" s="32">
        <f>+COUNTIF($H$4:H365,H365)</f>
        <v>4</v>
      </c>
      <c r="C365" s="27">
        <v>362</v>
      </c>
      <c r="D365" s="28" t="s">
        <v>173</v>
      </c>
      <c r="E365" s="226">
        <v>12701547</v>
      </c>
      <c r="F365" s="29" t="s">
        <v>611</v>
      </c>
      <c r="G365" s="30" t="s">
        <v>535</v>
      </c>
      <c r="H365" s="30" t="s">
        <v>612</v>
      </c>
      <c r="I365" s="31" t="s">
        <v>616</v>
      </c>
      <c r="J365" s="50" t="s">
        <v>841</v>
      </c>
      <c r="L365"/>
      <c r="M365"/>
    </row>
    <row r="366" spans="1:13" s="32" customFormat="1" x14ac:dyDescent="0.4">
      <c r="A366" s="32" t="str">
        <f t="shared" si="5"/>
        <v>72 天王寺区-5</v>
      </c>
      <c r="B366" s="32">
        <f>+COUNTIF($H$4:H366,H366)</f>
        <v>5</v>
      </c>
      <c r="C366" s="27">
        <v>363</v>
      </c>
      <c r="D366" s="28" t="s">
        <v>173</v>
      </c>
      <c r="E366" s="226">
        <v>12701548</v>
      </c>
      <c r="F366" s="29" t="s">
        <v>611</v>
      </c>
      <c r="G366" s="30" t="s">
        <v>535</v>
      </c>
      <c r="H366" s="30" t="s">
        <v>612</v>
      </c>
      <c r="I366" s="31" t="s">
        <v>617</v>
      </c>
      <c r="J366" s="50" t="s">
        <v>841</v>
      </c>
      <c r="L366"/>
      <c r="M366"/>
    </row>
    <row r="367" spans="1:13" s="32" customFormat="1" x14ac:dyDescent="0.4">
      <c r="A367" s="32" t="str">
        <f t="shared" si="5"/>
        <v>72 天王寺区-6</v>
      </c>
      <c r="B367" s="32">
        <f>+COUNTIF($H$4:H367,H367)</f>
        <v>6</v>
      </c>
      <c r="C367" s="27">
        <v>364</v>
      </c>
      <c r="D367" s="28" t="s">
        <v>173</v>
      </c>
      <c r="E367" s="226">
        <v>12701549</v>
      </c>
      <c r="F367" s="29" t="s">
        <v>611</v>
      </c>
      <c r="G367" s="30" t="s">
        <v>535</v>
      </c>
      <c r="H367" s="30" t="s">
        <v>612</v>
      </c>
      <c r="I367" s="31" t="s">
        <v>618</v>
      </c>
      <c r="J367" s="50" t="s">
        <v>841</v>
      </c>
      <c r="L367"/>
      <c r="M367"/>
    </row>
    <row r="368" spans="1:13" s="32" customFormat="1" x14ac:dyDescent="0.4">
      <c r="A368" s="32" t="str">
        <f t="shared" si="5"/>
        <v>72 天王寺区-7</v>
      </c>
      <c r="B368" s="32">
        <f>+COUNTIF($H$4:H368,H368)</f>
        <v>7</v>
      </c>
      <c r="C368" s="27">
        <v>365</v>
      </c>
      <c r="D368" s="28" t="s">
        <v>173</v>
      </c>
      <c r="E368" s="226">
        <v>12701550</v>
      </c>
      <c r="F368" s="29" t="s">
        <v>611</v>
      </c>
      <c r="G368" s="30" t="s">
        <v>535</v>
      </c>
      <c r="H368" s="30" t="s">
        <v>612</v>
      </c>
      <c r="I368" s="31" t="s">
        <v>619</v>
      </c>
      <c r="J368" s="50" t="s">
        <v>841</v>
      </c>
      <c r="L368"/>
      <c r="M368"/>
    </row>
    <row r="369" spans="1:13" s="32" customFormat="1" x14ac:dyDescent="0.4">
      <c r="A369" s="32" t="str">
        <f t="shared" si="5"/>
        <v>72 天王寺区-8</v>
      </c>
      <c r="B369" s="32">
        <f>+COUNTIF($H$4:H369,H369)</f>
        <v>8</v>
      </c>
      <c r="C369" s="27">
        <v>366</v>
      </c>
      <c r="D369" s="28" t="s">
        <v>173</v>
      </c>
      <c r="E369" s="226">
        <v>12701551</v>
      </c>
      <c r="F369" s="29" t="s">
        <v>611</v>
      </c>
      <c r="G369" s="30" t="s">
        <v>535</v>
      </c>
      <c r="H369" s="30" t="s">
        <v>612</v>
      </c>
      <c r="I369" s="31" t="s">
        <v>620</v>
      </c>
      <c r="J369" s="50" t="s">
        <v>1054</v>
      </c>
      <c r="L369"/>
      <c r="M369"/>
    </row>
    <row r="370" spans="1:13" s="32" customFormat="1" x14ac:dyDescent="0.4">
      <c r="A370" s="32" t="str">
        <f t="shared" si="5"/>
        <v>72 天王寺区-9</v>
      </c>
      <c r="B370" s="32">
        <f>+COUNTIF($H$4:H370,H370)</f>
        <v>9</v>
      </c>
      <c r="C370" s="27">
        <v>367</v>
      </c>
      <c r="D370" s="28" t="s">
        <v>173</v>
      </c>
      <c r="E370" s="226">
        <v>12701615</v>
      </c>
      <c r="F370" s="29" t="s">
        <v>611</v>
      </c>
      <c r="G370" s="30" t="s">
        <v>535</v>
      </c>
      <c r="H370" s="30" t="s">
        <v>612</v>
      </c>
      <c r="I370" s="31" t="s">
        <v>621</v>
      </c>
      <c r="J370" s="50" t="s">
        <v>841</v>
      </c>
      <c r="L370"/>
      <c r="M370"/>
    </row>
    <row r="371" spans="1:13" s="32" customFormat="1" x14ac:dyDescent="0.4">
      <c r="A371" s="32" t="str">
        <f t="shared" si="5"/>
        <v>73 浪速区-1</v>
      </c>
      <c r="B371" s="32">
        <f>+COUNTIF($H$4:H371,H371)</f>
        <v>1</v>
      </c>
      <c r="C371" s="27">
        <v>368</v>
      </c>
      <c r="D371" s="28" t="s">
        <v>173</v>
      </c>
      <c r="E371" s="226">
        <v>12701614</v>
      </c>
      <c r="F371" s="29" t="s">
        <v>611</v>
      </c>
      <c r="G371" s="30" t="s">
        <v>535</v>
      </c>
      <c r="H371" s="30" t="s">
        <v>622</v>
      </c>
      <c r="I371" s="31" t="s">
        <v>623</v>
      </c>
      <c r="J371" s="50" t="s">
        <v>841</v>
      </c>
      <c r="L371"/>
      <c r="M371"/>
    </row>
    <row r="372" spans="1:13" s="32" customFormat="1" x14ac:dyDescent="0.4">
      <c r="A372" s="32" t="str">
        <f t="shared" si="5"/>
        <v>73 浪速区-2</v>
      </c>
      <c r="B372" s="32">
        <f>+COUNTIF($H$4:H372,H372)</f>
        <v>2</v>
      </c>
      <c r="C372" s="27">
        <v>369</v>
      </c>
      <c r="D372" s="28" t="s">
        <v>173</v>
      </c>
      <c r="E372" s="226">
        <v>12701686</v>
      </c>
      <c r="F372" s="29" t="s">
        <v>611</v>
      </c>
      <c r="G372" s="30" t="s">
        <v>535</v>
      </c>
      <c r="H372" s="30" t="s">
        <v>622</v>
      </c>
      <c r="I372" s="31" t="s">
        <v>624</v>
      </c>
      <c r="J372" s="50" t="s">
        <v>841</v>
      </c>
      <c r="L372"/>
      <c r="M372"/>
    </row>
    <row r="373" spans="1:13" s="32" customFormat="1" x14ac:dyDescent="0.4">
      <c r="A373" s="32" t="str">
        <f t="shared" si="5"/>
        <v>73 浪速区-3</v>
      </c>
      <c r="B373" s="32">
        <f>+COUNTIF($H$4:H373,H373)</f>
        <v>3</v>
      </c>
      <c r="C373" s="27">
        <v>370</v>
      </c>
      <c r="D373" s="28" t="s">
        <v>173</v>
      </c>
      <c r="E373" s="226">
        <v>12701687</v>
      </c>
      <c r="F373" s="29" t="s">
        <v>611</v>
      </c>
      <c r="G373" s="30" t="s">
        <v>535</v>
      </c>
      <c r="H373" s="30" t="s">
        <v>622</v>
      </c>
      <c r="I373" s="31" t="s">
        <v>625</v>
      </c>
      <c r="J373" s="50" t="s">
        <v>841</v>
      </c>
      <c r="L373"/>
      <c r="M373"/>
    </row>
    <row r="374" spans="1:13" s="32" customFormat="1" x14ac:dyDescent="0.4">
      <c r="A374" s="32" t="str">
        <f t="shared" si="5"/>
        <v>73 浪速区-4</v>
      </c>
      <c r="B374" s="32">
        <f>+COUNTIF($H$4:H374,H374)</f>
        <v>4</v>
      </c>
      <c r="C374" s="27">
        <v>371</v>
      </c>
      <c r="D374" s="28" t="s">
        <v>173</v>
      </c>
      <c r="E374" s="226">
        <v>12701688</v>
      </c>
      <c r="F374" s="29" t="s">
        <v>611</v>
      </c>
      <c r="G374" s="30" t="s">
        <v>535</v>
      </c>
      <c r="H374" s="30" t="s">
        <v>622</v>
      </c>
      <c r="I374" s="31" t="s">
        <v>626</v>
      </c>
      <c r="J374" s="50" t="s">
        <v>841</v>
      </c>
      <c r="L374"/>
      <c r="M374"/>
    </row>
    <row r="375" spans="1:13" s="32" customFormat="1" x14ac:dyDescent="0.4">
      <c r="A375" s="32" t="str">
        <f t="shared" si="5"/>
        <v>74 東成区-1</v>
      </c>
      <c r="B375" s="32">
        <f>+COUNTIF($H$4:H375,H375)</f>
        <v>1</v>
      </c>
      <c r="C375" s="27">
        <v>372</v>
      </c>
      <c r="D375" s="28" t="s">
        <v>173</v>
      </c>
      <c r="E375" s="226">
        <v>12701568</v>
      </c>
      <c r="F375" s="29" t="s">
        <v>611</v>
      </c>
      <c r="G375" s="30" t="s">
        <v>535</v>
      </c>
      <c r="H375" s="30" t="s">
        <v>627</v>
      </c>
      <c r="I375" s="31" t="s">
        <v>628</v>
      </c>
      <c r="J375" s="50" t="s">
        <v>841</v>
      </c>
      <c r="L375"/>
      <c r="M375"/>
    </row>
    <row r="376" spans="1:13" s="32" customFormat="1" x14ac:dyDescent="0.4">
      <c r="A376" s="32" t="str">
        <f t="shared" si="5"/>
        <v>74 東成区-2</v>
      </c>
      <c r="B376" s="32">
        <f>+COUNTIF($H$4:H376,H376)</f>
        <v>2</v>
      </c>
      <c r="C376" s="27">
        <v>373</v>
      </c>
      <c r="D376" s="28" t="s">
        <v>173</v>
      </c>
      <c r="E376" s="226">
        <v>12701569</v>
      </c>
      <c r="F376" s="29" t="s">
        <v>611</v>
      </c>
      <c r="G376" s="30" t="s">
        <v>535</v>
      </c>
      <c r="H376" s="30" t="s">
        <v>627</v>
      </c>
      <c r="I376" s="31" t="s">
        <v>629</v>
      </c>
      <c r="J376" s="50" t="s">
        <v>841</v>
      </c>
      <c r="L376"/>
      <c r="M376"/>
    </row>
    <row r="377" spans="1:13" s="32" customFormat="1" x14ac:dyDescent="0.4">
      <c r="A377" s="32" t="str">
        <f t="shared" si="5"/>
        <v>74 東成区-3</v>
      </c>
      <c r="B377" s="32">
        <f>+COUNTIF($H$4:H377,H377)</f>
        <v>3</v>
      </c>
      <c r="C377" s="27">
        <v>374</v>
      </c>
      <c r="D377" s="28" t="s">
        <v>173</v>
      </c>
      <c r="E377" s="226">
        <v>12701570</v>
      </c>
      <c r="F377" s="29" t="s">
        <v>611</v>
      </c>
      <c r="G377" s="30" t="s">
        <v>535</v>
      </c>
      <c r="H377" s="30" t="s">
        <v>627</v>
      </c>
      <c r="I377" s="31" t="s">
        <v>630</v>
      </c>
      <c r="J377" s="50" t="s">
        <v>841</v>
      </c>
      <c r="L377"/>
      <c r="M377"/>
    </row>
    <row r="378" spans="1:13" s="32" customFormat="1" x14ac:dyDescent="0.4">
      <c r="A378" s="32" t="str">
        <f t="shared" si="5"/>
        <v>74 東成区-4</v>
      </c>
      <c r="B378" s="32">
        <f>+COUNTIF($H$4:H378,H378)</f>
        <v>4</v>
      </c>
      <c r="C378" s="27">
        <v>375</v>
      </c>
      <c r="D378" s="28" t="s">
        <v>173</v>
      </c>
      <c r="E378" s="226">
        <v>12701571</v>
      </c>
      <c r="F378" s="29" t="s">
        <v>611</v>
      </c>
      <c r="G378" s="30" t="s">
        <v>535</v>
      </c>
      <c r="H378" s="30" t="s">
        <v>627</v>
      </c>
      <c r="I378" s="31" t="s">
        <v>631</v>
      </c>
      <c r="J378" s="50" t="s">
        <v>841</v>
      </c>
      <c r="L378"/>
      <c r="M378"/>
    </row>
    <row r="379" spans="1:13" s="32" customFormat="1" x14ac:dyDescent="0.4">
      <c r="A379" s="32" t="str">
        <f t="shared" si="5"/>
        <v>74 東成区-5</v>
      </c>
      <c r="B379" s="32">
        <f>+COUNTIF($H$4:H379,H379)</f>
        <v>5</v>
      </c>
      <c r="C379" s="27">
        <v>376</v>
      </c>
      <c r="D379" s="28" t="s">
        <v>173</v>
      </c>
      <c r="E379" s="226">
        <v>12701572</v>
      </c>
      <c r="F379" s="29" t="s">
        <v>611</v>
      </c>
      <c r="G379" s="30" t="s">
        <v>535</v>
      </c>
      <c r="H379" s="30" t="s">
        <v>627</v>
      </c>
      <c r="I379" s="31" t="s">
        <v>632</v>
      </c>
      <c r="J379" s="50" t="s">
        <v>1056</v>
      </c>
      <c r="L379"/>
      <c r="M379"/>
    </row>
    <row r="380" spans="1:13" s="32" customFormat="1" x14ac:dyDescent="0.4">
      <c r="A380" s="32" t="str">
        <f t="shared" si="5"/>
        <v>74 東成区-6</v>
      </c>
      <c r="B380" s="32">
        <f>+COUNTIF($H$4:H380,H380)</f>
        <v>6</v>
      </c>
      <c r="C380" s="27">
        <v>377</v>
      </c>
      <c r="D380" s="28" t="s">
        <v>173</v>
      </c>
      <c r="E380" s="226">
        <v>12701573</v>
      </c>
      <c r="F380" s="29" t="s">
        <v>611</v>
      </c>
      <c r="G380" s="30" t="s">
        <v>535</v>
      </c>
      <c r="H380" s="30" t="s">
        <v>627</v>
      </c>
      <c r="I380" s="31" t="s">
        <v>633</v>
      </c>
      <c r="J380" s="50" t="s">
        <v>841</v>
      </c>
      <c r="L380"/>
      <c r="M380"/>
    </row>
    <row r="381" spans="1:13" s="32" customFormat="1" x14ac:dyDescent="0.4">
      <c r="A381" s="32" t="str">
        <f t="shared" si="5"/>
        <v>74 東成区-7</v>
      </c>
      <c r="B381" s="32">
        <f>+COUNTIF($H$4:H381,H381)</f>
        <v>7</v>
      </c>
      <c r="C381" s="27">
        <v>378</v>
      </c>
      <c r="D381" s="28" t="s">
        <v>173</v>
      </c>
      <c r="E381" s="226">
        <v>12701574</v>
      </c>
      <c r="F381" s="29" t="s">
        <v>611</v>
      </c>
      <c r="G381" s="30" t="s">
        <v>535</v>
      </c>
      <c r="H381" s="30" t="s">
        <v>627</v>
      </c>
      <c r="I381" s="31" t="s">
        <v>634</v>
      </c>
      <c r="J381" s="50" t="s">
        <v>841</v>
      </c>
      <c r="L381"/>
      <c r="M381"/>
    </row>
    <row r="382" spans="1:13" s="32" customFormat="1" x14ac:dyDescent="0.4">
      <c r="A382" s="32" t="str">
        <f t="shared" si="5"/>
        <v>74 東成区-8</v>
      </c>
      <c r="B382" s="32">
        <f>+COUNTIF($H$4:H382,H382)</f>
        <v>8</v>
      </c>
      <c r="C382" s="27">
        <v>379</v>
      </c>
      <c r="D382" s="28" t="s">
        <v>173</v>
      </c>
      <c r="E382" s="226">
        <v>12701575</v>
      </c>
      <c r="F382" s="29" t="s">
        <v>611</v>
      </c>
      <c r="G382" s="30" t="s">
        <v>535</v>
      </c>
      <c r="H382" s="30" t="s">
        <v>627</v>
      </c>
      <c r="I382" s="31" t="s">
        <v>635</v>
      </c>
      <c r="J382" s="50" t="s">
        <v>841</v>
      </c>
      <c r="L382"/>
      <c r="M382"/>
    </row>
    <row r="383" spans="1:13" s="32" customFormat="1" x14ac:dyDescent="0.4">
      <c r="A383" s="32" t="str">
        <f t="shared" si="5"/>
        <v>74 東成区-9</v>
      </c>
      <c r="B383" s="32">
        <f>+COUNTIF($H$4:H383,H383)</f>
        <v>9</v>
      </c>
      <c r="C383" s="27">
        <v>380</v>
      </c>
      <c r="D383" s="28" t="s">
        <v>173</v>
      </c>
      <c r="E383" s="226">
        <v>12701576</v>
      </c>
      <c r="F383" s="29" t="s">
        <v>611</v>
      </c>
      <c r="G383" s="30" t="s">
        <v>535</v>
      </c>
      <c r="H383" s="30" t="s">
        <v>627</v>
      </c>
      <c r="I383" s="31" t="s">
        <v>636</v>
      </c>
      <c r="J383" s="50" t="s">
        <v>841</v>
      </c>
      <c r="L383"/>
      <c r="M383"/>
    </row>
    <row r="384" spans="1:13" s="32" customFormat="1" x14ac:dyDescent="0.4">
      <c r="A384" s="32" t="str">
        <f t="shared" si="5"/>
        <v>75 生野区-1</v>
      </c>
      <c r="B384" s="32">
        <f>+COUNTIF($H$4:H384,H384)</f>
        <v>1</v>
      </c>
      <c r="C384" s="27">
        <v>381</v>
      </c>
      <c r="D384" s="28" t="s">
        <v>173</v>
      </c>
      <c r="E384" s="226">
        <v>12701486</v>
      </c>
      <c r="F384" s="29" t="s">
        <v>611</v>
      </c>
      <c r="G384" s="30" t="s">
        <v>535</v>
      </c>
      <c r="H384" s="30" t="s">
        <v>637</v>
      </c>
      <c r="I384" s="31" t="s">
        <v>638</v>
      </c>
      <c r="J384" s="50" t="s">
        <v>841</v>
      </c>
      <c r="L384"/>
      <c r="M384"/>
    </row>
    <row r="385" spans="1:13" s="32" customFormat="1" x14ac:dyDescent="0.4">
      <c r="A385" s="32" t="str">
        <f t="shared" si="5"/>
        <v>75 生野区-2</v>
      </c>
      <c r="B385" s="32">
        <f>+COUNTIF($H$4:H385,H385)</f>
        <v>2</v>
      </c>
      <c r="C385" s="27">
        <v>382</v>
      </c>
      <c r="D385" s="28" t="s">
        <v>173</v>
      </c>
      <c r="E385" s="226">
        <v>12701487</v>
      </c>
      <c r="F385" s="29" t="s">
        <v>611</v>
      </c>
      <c r="G385" s="30" t="s">
        <v>535</v>
      </c>
      <c r="H385" s="30" t="s">
        <v>637</v>
      </c>
      <c r="I385" s="31" t="s">
        <v>639</v>
      </c>
      <c r="J385" s="50" t="s">
        <v>841</v>
      </c>
      <c r="L385"/>
      <c r="M385"/>
    </row>
    <row r="386" spans="1:13" s="32" customFormat="1" x14ac:dyDescent="0.4">
      <c r="A386" s="32" t="str">
        <f t="shared" si="5"/>
        <v>75 生野区-3</v>
      </c>
      <c r="B386" s="32">
        <f>+COUNTIF($H$4:H386,H386)</f>
        <v>3</v>
      </c>
      <c r="C386" s="27">
        <v>383</v>
      </c>
      <c r="D386" s="28" t="s">
        <v>173</v>
      </c>
      <c r="E386" s="226">
        <v>12701488</v>
      </c>
      <c r="F386" s="29" t="s">
        <v>611</v>
      </c>
      <c r="G386" s="30" t="s">
        <v>535</v>
      </c>
      <c r="H386" s="30" t="s">
        <v>637</v>
      </c>
      <c r="I386" s="31" t="s">
        <v>640</v>
      </c>
      <c r="J386" s="50" t="s">
        <v>841</v>
      </c>
      <c r="L386"/>
      <c r="M386"/>
    </row>
    <row r="387" spans="1:13" s="32" customFormat="1" x14ac:dyDescent="0.4">
      <c r="A387" s="32" t="str">
        <f t="shared" si="5"/>
        <v>75 生野区-4</v>
      </c>
      <c r="B387" s="32">
        <f>+COUNTIF($H$4:H387,H387)</f>
        <v>4</v>
      </c>
      <c r="C387" s="27">
        <v>384</v>
      </c>
      <c r="D387" s="28" t="s">
        <v>173</v>
      </c>
      <c r="E387" s="226">
        <v>12701489</v>
      </c>
      <c r="F387" s="29" t="s">
        <v>611</v>
      </c>
      <c r="G387" s="30" t="s">
        <v>535</v>
      </c>
      <c r="H387" s="30" t="s">
        <v>637</v>
      </c>
      <c r="I387" s="31" t="s">
        <v>641</v>
      </c>
      <c r="J387" s="50" t="s">
        <v>841</v>
      </c>
      <c r="L387"/>
      <c r="M387"/>
    </row>
    <row r="388" spans="1:13" s="32" customFormat="1" x14ac:dyDescent="0.4">
      <c r="A388" s="32" t="str">
        <f t="shared" si="5"/>
        <v>75 生野区-5</v>
      </c>
      <c r="B388" s="32">
        <f>+COUNTIF($H$4:H388,H388)</f>
        <v>5</v>
      </c>
      <c r="C388" s="27">
        <v>385</v>
      </c>
      <c r="D388" s="28" t="s">
        <v>173</v>
      </c>
      <c r="E388" s="226">
        <v>12701490</v>
      </c>
      <c r="F388" s="29" t="s">
        <v>611</v>
      </c>
      <c r="G388" s="30" t="s">
        <v>535</v>
      </c>
      <c r="H388" s="30" t="s">
        <v>637</v>
      </c>
      <c r="I388" s="31" t="s">
        <v>642</v>
      </c>
      <c r="J388" s="50" t="s">
        <v>841</v>
      </c>
      <c r="L388"/>
      <c r="M388"/>
    </row>
    <row r="389" spans="1:13" s="32" customFormat="1" x14ac:dyDescent="0.4">
      <c r="A389" s="32" t="str">
        <f t="shared" ref="A389:A452" si="6">+H389&amp;"-"&amp;B389</f>
        <v>75 生野区-6</v>
      </c>
      <c r="B389" s="32">
        <f>+COUNTIF($H$4:H389,H389)</f>
        <v>6</v>
      </c>
      <c r="C389" s="27">
        <v>386</v>
      </c>
      <c r="D389" s="28" t="s">
        <v>173</v>
      </c>
      <c r="E389" s="226">
        <v>12701491</v>
      </c>
      <c r="F389" s="29" t="s">
        <v>611</v>
      </c>
      <c r="G389" s="30" t="s">
        <v>535</v>
      </c>
      <c r="H389" s="30" t="s">
        <v>637</v>
      </c>
      <c r="I389" s="31" t="s">
        <v>643</v>
      </c>
      <c r="J389" s="50" t="s">
        <v>841</v>
      </c>
      <c r="L389"/>
      <c r="M389"/>
    </row>
    <row r="390" spans="1:13" s="32" customFormat="1" x14ac:dyDescent="0.4">
      <c r="A390" s="32" t="str">
        <f t="shared" si="6"/>
        <v>75 生野区-7</v>
      </c>
      <c r="B390" s="32">
        <f>+COUNTIF($H$4:H390,H390)</f>
        <v>7</v>
      </c>
      <c r="C390" s="27">
        <v>387</v>
      </c>
      <c r="D390" s="28" t="s">
        <v>173</v>
      </c>
      <c r="E390" s="226">
        <v>12701492</v>
      </c>
      <c r="F390" s="29" t="s">
        <v>611</v>
      </c>
      <c r="G390" s="30" t="s">
        <v>535</v>
      </c>
      <c r="H390" s="30" t="s">
        <v>637</v>
      </c>
      <c r="I390" s="31" t="s">
        <v>644</v>
      </c>
      <c r="J390" s="50" t="s">
        <v>841</v>
      </c>
      <c r="L390"/>
      <c r="M390"/>
    </row>
    <row r="391" spans="1:13" s="32" customFormat="1" x14ac:dyDescent="0.4">
      <c r="A391" s="32" t="str">
        <f t="shared" si="6"/>
        <v>75 生野区-8</v>
      </c>
      <c r="B391" s="32">
        <f>+COUNTIF($H$4:H391,H391)</f>
        <v>8</v>
      </c>
      <c r="C391" s="27">
        <v>388</v>
      </c>
      <c r="D391" s="28" t="s">
        <v>173</v>
      </c>
      <c r="E391" s="226">
        <v>12701493</v>
      </c>
      <c r="F391" s="29" t="s">
        <v>611</v>
      </c>
      <c r="G391" s="30" t="s">
        <v>535</v>
      </c>
      <c r="H391" s="30" t="s">
        <v>637</v>
      </c>
      <c r="I391" s="31" t="s">
        <v>645</v>
      </c>
      <c r="J391" s="50" t="s">
        <v>841</v>
      </c>
      <c r="L391"/>
      <c r="M391"/>
    </row>
    <row r="392" spans="1:13" s="32" customFormat="1" x14ac:dyDescent="0.4">
      <c r="A392" s="32" t="str">
        <f t="shared" si="6"/>
        <v>75 生野区-9</v>
      </c>
      <c r="B392" s="32">
        <f>+COUNTIF($H$4:H392,H392)</f>
        <v>9</v>
      </c>
      <c r="C392" s="27">
        <v>389</v>
      </c>
      <c r="D392" s="28" t="s">
        <v>173</v>
      </c>
      <c r="E392" s="226">
        <v>12701494</v>
      </c>
      <c r="F392" s="29" t="s">
        <v>611</v>
      </c>
      <c r="G392" s="30" t="s">
        <v>535</v>
      </c>
      <c r="H392" s="30" t="s">
        <v>637</v>
      </c>
      <c r="I392" s="31" t="s">
        <v>646</v>
      </c>
      <c r="J392" s="50" t="s">
        <v>841</v>
      </c>
      <c r="L392"/>
      <c r="M392"/>
    </row>
    <row r="393" spans="1:13" s="32" customFormat="1" x14ac:dyDescent="0.4">
      <c r="A393" s="32" t="str">
        <f t="shared" si="6"/>
        <v>75 生野区-10</v>
      </c>
      <c r="B393" s="32">
        <f>+COUNTIF($H$4:H393,H393)</f>
        <v>10</v>
      </c>
      <c r="C393" s="27">
        <v>390</v>
      </c>
      <c r="D393" s="28" t="s">
        <v>173</v>
      </c>
      <c r="E393" s="226">
        <v>12701495</v>
      </c>
      <c r="F393" s="29" t="s">
        <v>611</v>
      </c>
      <c r="G393" s="30" t="s">
        <v>535</v>
      </c>
      <c r="H393" s="30" t="s">
        <v>637</v>
      </c>
      <c r="I393" s="31" t="s">
        <v>647</v>
      </c>
      <c r="J393" s="50" t="s">
        <v>841</v>
      </c>
      <c r="L393"/>
      <c r="M393"/>
    </row>
    <row r="394" spans="1:13" s="32" customFormat="1" x14ac:dyDescent="0.4">
      <c r="A394" s="32" t="str">
        <f t="shared" si="6"/>
        <v>75 生野区-11</v>
      </c>
      <c r="B394" s="32">
        <f>+COUNTIF($H$4:H394,H394)</f>
        <v>11</v>
      </c>
      <c r="C394" s="27">
        <v>391</v>
      </c>
      <c r="D394" s="28" t="s">
        <v>173</v>
      </c>
      <c r="E394" s="226">
        <v>12701496</v>
      </c>
      <c r="F394" s="29" t="s">
        <v>611</v>
      </c>
      <c r="G394" s="30" t="s">
        <v>535</v>
      </c>
      <c r="H394" s="30" t="s">
        <v>637</v>
      </c>
      <c r="I394" s="31" t="s">
        <v>648</v>
      </c>
      <c r="J394" s="50" t="s">
        <v>841</v>
      </c>
      <c r="L394"/>
      <c r="M394"/>
    </row>
    <row r="395" spans="1:13" s="32" customFormat="1" x14ac:dyDescent="0.4">
      <c r="A395" s="32" t="str">
        <f t="shared" si="6"/>
        <v>75 生野区-12</v>
      </c>
      <c r="B395" s="32">
        <f>+COUNTIF($H$4:H395,H395)</f>
        <v>12</v>
      </c>
      <c r="C395" s="27">
        <v>392</v>
      </c>
      <c r="D395" s="28" t="s">
        <v>173</v>
      </c>
      <c r="E395" s="226">
        <v>12701497</v>
      </c>
      <c r="F395" s="29" t="s">
        <v>611</v>
      </c>
      <c r="G395" s="30" t="s">
        <v>535</v>
      </c>
      <c r="H395" s="30" t="s">
        <v>637</v>
      </c>
      <c r="I395" s="31" t="s">
        <v>649</v>
      </c>
      <c r="J395" s="50" t="s">
        <v>841</v>
      </c>
      <c r="L395"/>
      <c r="M395"/>
    </row>
    <row r="396" spans="1:13" s="32" customFormat="1" x14ac:dyDescent="0.4">
      <c r="A396" s="32" t="str">
        <f t="shared" si="6"/>
        <v>75 生野区-13</v>
      </c>
      <c r="B396" s="32">
        <f>+COUNTIF($H$4:H396,H396)</f>
        <v>13</v>
      </c>
      <c r="C396" s="27">
        <v>393</v>
      </c>
      <c r="D396" s="28" t="s">
        <v>173</v>
      </c>
      <c r="E396" s="226">
        <v>12701498</v>
      </c>
      <c r="F396" s="29" t="s">
        <v>611</v>
      </c>
      <c r="G396" s="30" t="s">
        <v>535</v>
      </c>
      <c r="H396" s="30" t="s">
        <v>637</v>
      </c>
      <c r="I396" s="31" t="s">
        <v>650</v>
      </c>
      <c r="J396" s="50" t="s">
        <v>841</v>
      </c>
      <c r="L396"/>
      <c r="M396"/>
    </row>
    <row r="397" spans="1:13" s="32" customFormat="1" x14ac:dyDescent="0.4">
      <c r="A397" s="32" t="str">
        <f t="shared" si="6"/>
        <v>75 生野区-14</v>
      </c>
      <c r="B397" s="32">
        <f>+COUNTIF($H$4:H397,H397)</f>
        <v>14</v>
      </c>
      <c r="C397" s="27">
        <v>394</v>
      </c>
      <c r="D397" s="28" t="s">
        <v>173</v>
      </c>
      <c r="E397" s="226">
        <v>12701499</v>
      </c>
      <c r="F397" s="29" t="s">
        <v>611</v>
      </c>
      <c r="G397" s="30" t="s">
        <v>535</v>
      </c>
      <c r="H397" s="30" t="s">
        <v>637</v>
      </c>
      <c r="I397" s="31" t="s">
        <v>651</v>
      </c>
      <c r="J397" s="50" t="s">
        <v>841</v>
      </c>
      <c r="L397"/>
      <c r="M397"/>
    </row>
    <row r="398" spans="1:13" s="32" customFormat="1" x14ac:dyDescent="0.4">
      <c r="A398" s="32" t="str">
        <f t="shared" si="6"/>
        <v>75 生野区-15</v>
      </c>
      <c r="B398" s="32">
        <f>+COUNTIF($H$4:H398,H398)</f>
        <v>15</v>
      </c>
      <c r="C398" s="27">
        <v>395</v>
      </c>
      <c r="D398" s="28" t="s">
        <v>173</v>
      </c>
      <c r="E398" s="226">
        <v>12701500</v>
      </c>
      <c r="F398" s="29" t="s">
        <v>611</v>
      </c>
      <c r="G398" s="30" t="s">
        <v>535</v>
      </c>
      <c r="H398" s="30" t="s">
        <v>637</v>
      </c>
      <c r="I398" s="31" t="s">
        <v>652</v>
      </c>
      <c r="J398" s="50" t="s">
        <v>841</v>
      </c>
      <c r="L398"/>
      <c r="M398"/>
    </row>
    <row r="399" spans="1:13" s="32" customFormat="1" x14ac:dyDescent="0.4">
      <c r="A399" s="32" t="str">
        <f t="shared" si="6"/>
        <v>75 生野区-16</v>
      </c>
      <c r="B399" s="32">
        <f>+COUNTIF($H$4:H399,H399)</f>
        <v>16</v>
      </c>
      <c r="C399" s="27">
        <v>396</v>
      </c>
      <c r="D399" s="28" t="s">
        <v>173</v>
      </c>
      <c r="E399" s="226">
        <v>12701501</v>
      </c>
      <c r="F399" s="29" t="s">
        <v>611</v>
      </c>
      <c r="G399" s="30" t="s">
        <v>535</v>
      </c>
      <c r="H399" s="30" t="s">
        <v>637</v>
      </c>
      <c r="I399" s="31" t="s">
        <v>653</v>
      </c>
      <c r="J399" s="50" t="s">
        <v>841</v>
      </c>
      <c r="L399"/>
      <c r="M399"/>
    </row>
    <row r="400" spans="1:13" s="32" customFormat="1" x14ac:dyDescent="0.4">
      <c r="A400" s="32" t="str">
        <f t="shared" si="6"/>
        <v>75 生野区-17</v>
      </c>
      <c r="B400" s="32">
        <f>+COUNTIF($H$4:H400,H400)</f>
        <v>17</v>
      </c>
      <c r="C400" s="27">
        <v>397</v>
      </c>
      <c r="D400" s="28" t="s">
        <v>173</v>
      </c>
      <c r="E400" s="226">
        <v>12701502</v>
      </c>
      <c r="F400" s="29" t="s">
        <v>611</v>
      </c>
      <c r="G400" s="30" t="s">
        <v>535</v>
      </c>
      <c r="H400" s="30" t="s">
        <v>637</v>
      </c>
      <c r="I400" s="31" t="s">
        <v>654</v>
      </c>
      <c r="J400" s="50" t="s">
        <v>841</v>
      </c>
      <c r="L400"/>
      <c r="M400"/>
    </row>
    <row r="401" spans="1:13" s="32" customFormat="1" x14ac:dyDescent="0.4">
      <c r="A401" s="32" t="str">
        <f t="shared" si="6"/>
        <v>76 城東区-1</v>
      </c>
      <c r="B401" s="32">
        <f>+COUNTIF($H$4:H401,H401)</f>
        <v>1</v>
      </c>
      <c r="C401" s="27">
        <v>398</v>
      </c>
      <c r="D401" s="28" t="s">
        <v>173</v>
      </c>
      <c r="E401" s="226">
        <v>12701477</v>
      </c>
      <c r="F401" s="29" t="s">
        <v>611</v>
      </c>
      <c r="G401" s="30" t="s">
        <v>535</v>
      </c>
      <c r="H401" s="30" t="s">
        <v>655</v>
      </c>
      <c r="I401" s="31" t="s">
        <v>656</v>
      </c>
      <c r="J401" s="50" t="s">
        <v>841</v>
      </c>
      <c r="L401"/>
      <c r="M401"/>
    </row>
    <row r="402" spans="1:13" s="32" customFormat="1" x14ac:dyDescent="0.4">
      <c r="A402" s="32" t="str">
        <f t="shared" si="6"/>
        <v>76 城東区-2</v>
      </c>
      <c r="B402" s="32">
        <f>+COUNTIF($H$4:H402,H402)</f>
        <v>2</v>
      </c>
      <c r="C402" s="27">
        <v>399</v>
      </c>
      <c r="D402" s="28" t="s">
        <v>173</v>
      </c>
      <c r="E402" s="226">
        <v>12701478</v>
      </c>
      <c r="F402" s="29" t="s">
        <v>611</v>
      </c>
      <c r="G402" s="30" t="s">
        <v>535</v>
      </c>
      <c r="H402" s="30" t="s">
        <v>655</v>
      </c>
      <c r="I402" s="31" t="s">
        <v>657</v>
      </c>
      <c r="J402" s="50" t="s">
        <v>841</v>
      </c>
      <c r="L402"/>
      <c r="M402"/>
    </row>
    <row r="403" spans="1:13" s="32" customFormat="1" x14ac:dyDescent="0.4">
      <c r="A403" s="32" t="str">
        <f t="shared" si="6"/>
        <v>76 城東区-3</v>
      </c>
      <c r="B403" s="32">
        <f>+COUNTIF($H$4:H403,H403)</f>
        <v>3</v>
      </c>
      <c r="C403" s="27">
        <v>400</v>
      </c>
      <c r="D403" s="28" t="s">
        <v>173</v>
      </c>
      <c r="E403" s="226">
        <v>12701479</v>
      </c>
      <c r="F403" s="29" t="s">
        <v>611</v>
      </c>
      <c r="G403" s="30" t="s">
        <v>535</v>
      </c>
      <c r="H403" s="30" t="s">
        <v>655</v>
      </c>
      <c r="I403" s="31" t="s">
        <v>658</v>
      </c>
      <c r="J403" s="50" t="s">
        <v>841</v>
      </c>
      <c r="L403"/>
      <c r="M403"/>
    </row>
    <row r="404" spans="1:13" s="32" customFormat="1" x14ac:dyDescent="0.4">
      <c r="A404" s="32" t="str">
        <f t="shared" si="6"/>
        <v>76 城東区-4</v>
      </c>
      <c r="B404" s="32">
        <f>+COUNTIF($H$4:H404,H404)</f>
        <v>4</v>
      </c>
      <c r="C404" s="27">
        <v>401</v>
      </c>
      <c r="D404" s="28" t="s">
        <v>173</v>
      </c>
      <c r="E404" s="226">
        <v>12701480</v>
      </c>
      <c r="F404" s="29" t="s">
        <v>611</v>
      </c>
      <c r="G404" s="30" t="s">
        <v>535</v>
      </c>
      <c r="H404" s="30" t="s">
        <v>655</v>
      </c>
      <c r="I404" s="31" t="s">
        <v>659</v>
      </c>
      <c r="J404" s="50" t="s">
        <v>1059</v>
      </c>
      <c r="L404"/>
      <c r="M404"/>
    </row>
    <row r="405" spans="1:13" s="32" customFormat="1" x14ac:dyDescent="0.4">
      <c r="A405" s="32" t="str">
        <f t="shared" si="6"/>
        <v>76 城東区-5</v>
      </c>
      <c r="B405" s="32">
        <f>+COUNTIF($H$4:H405,H405)</f>
        <v>5</v>
      </c>
      <c r="C405" s="27">
        <v>402</v>
      </c>
      <c r="D405" s="28" t="s">
        <v>173</v>
      </c>
      <c r="E405" s="226">
        <v>12701481</v>
      </c>
      <c r="F405" s="29" t="s">
        <v>611</v>
      </c>
      <c r="G405" s="30" t="s">
        <v>535</v>
      </c>
      <c r="H405" s="30" t="s">
        <v>655</v>
      </c>
      <c r="I405" s="31" t="s">
        <v>660</v>
      </c>
      <c r="J405" s="50" t="s">
        <v>841</v>
      </c>
      <c r="L405"/>
      <c r="M405"/>
    </row>
    <row r="406" spans="1:13" s="32" customFormat="1" x14ac:dyDescent="0.4">
      <c r="A406" s="32" t="str">
        <f t="shared" si="6"/>
        <v>76 城東区-6</v>
      </c>
      <c r="B406" s="32">
        <f>+COUNTIF($H$4:H406,H406)</f>
        <v>6</v>
      </c>
      <c r="C406" s="27">
        <v>403</v>
      </c>
      <c r="D406" s="28" t="s">
        <v>173</v>
      </c>
      <c r="E406" s="226">
        <v>12701482</v>
      </c>
      <c r="F406" s="29" t="s">
        <v>611</v>
      </c>
      <c r="G406" s="30" t="s">
        <v>535</v>
      </c>
      <c r="H406" s="30" t="s">
        <v>655</v>
      </c>
      <c r="I406" s="31" t="s">
        <v>661</v>
      </c>
      <c r="J406" s="50" t="s">
        <v>841</v>
      </c>
      <c r="L406"/>
      <c r="M406"/>
    </row>
    <row r="407" spans="1:13" s="32" customFormat="1" x14ac:dyDescent="0.4">
      <c r="A407" s="32" t="str">
        <f t="shared" si="6"/>
        <v>76 城東区-7</v>
      </c>
      <c r="B407" s="32">
        <f>+COUNTIF($H$4:H407,H407)</f>
        <v>7</v>
      </c>
      <c r="C407" s="27">
        <v>404</v>
      </c>
      <c r="D407" s="28" t="s">
        <v>173</v>
      </c>
      <c r="E407" s="226">
        <v>12701483</v>
      </c>
      <c r="F407" s="29" t="s">
        <v>611</v>
      </c>
      <c r="G407" s="30" t="s">
        <v>535</v>
      </c>
      <c r="H407" s="30" t="s">
        <v>655</v>
      </c>
      <c r="I407" s="31" t="s">
        <v>662</v>
      </c>
      <c r="J407" s="50" t="s">
        <v>841</v>
      </c>
      <c r="L407"/>
      <c r="M407"/>
    </row>
    <row r="408" spans="1:13" s="32" customFormat="1" x14ac:dyDescent="0.4">
      <c r="A408" s="32" t="str">
        <f t="shared" si="6"/>
        <v>76 城東区-8</v>
      </c>
      <c r="B408" s="32">
        <f>+COUNTIF($H$4:H408,H408)</f>
        <v>8</v>
      </c>
      <c r="C408" s="27">
        <v>405</v>
      </c>
      <c r="D408" s="28" t="s">
        <v>173</v>
      </c>
      <c r="E408" s="226">
        <v>12701484</v>
      </c>
      <c r="F408" s="29" t="s">
        <v>611</v>
      </c>
      <c r="G408" s="30" t="s">
        <v>535</v>
      </c>
      <c r="H408" s="30" t="s">
        <v>655</v>
      </c>
      <c r="I408" s="31" t="s">
        <v>663</v>
      </c>
      <c r="J408" s="50" t="s">
        <v>841</v>
      </c>
      <c r="L408"/>
      <c r="M408"/>
    </row>
    <row r="409" spans="1:13" s="32" customFormat="1" x14ac:dyDescent="0.4">
      <c r="A409" s="32" t="str">
        <f t="shared" si="6"/>
        <v>76 城東区-9</v>
      </c>
      <c r="B409" s="32">
        <f>+COUNTIF($H$4:H409,H409)</f>
        <v>9</v>
      </c>
      <c r="C409" s="27">
        <v>406</v>
      </c>
      <c r="D409" s="28" t="s">
        <v>173</v>
      </c>
      <c r="E409" s="226">
        <v>12701485</v>
      </c>
      <c r="F409" s="29" t="s">
        <v>611</v>
      </c>
      <c r="G409" s="30" t="s">
        <v>535</v>
      </c>
      <c r="H409" s="30" t="s">
        <v>655</v>
      </c>
      <c r="I409" s="31" t="s">
        <v>664</v>
      </c>
      <c r="J409" s="50" t="s">
        <v>841</v>
      </c>
      <c r="L409"/>
      <c r="M409"/>
    </row>
    <row r="410" spans="1:13" s="32" customFormat="1" x14ac:dyDescent="0.4">
      <c r="A410" s="32" t="str">
        <f t="shared" si="6"/>
        <v>77 鶴見区-1</v>
      </c>
      <c r="B410" s="32">
        <f>+COUNTIF($H$4:H410,H410)</f>
        <v>1</v>
      </c>
      <c r="C410" s="27">
        <v>407</v>
      </c>
      <c r="D410" s="28" t="s">
        <v>173</v>
      </c>
      <c r="E410" s="226">
        <v>12701537</v>
      </c>
      <c r="F410" s="29" t="s">
        <v>611</v>
      </c>
      <c r="G410" s="30" t="s">
        <v>535</v>
      </c>
      <c r="H410" s="30" t="s">
        <v>665</v>
      </c>
      <c r="I410" s="31" t="s">
        <v>666</v>
      </c>
      <c r="J410" s="50" t="s">
        <v>841</v>
      </c>
      <c r="L410"/>
      <c r="M410"/>
    </row>
    <row r="411" spans="1:13" s="32" customFormat="1" x14ac:dyDescent="0.4">
      <c r="A411" s="32" t="str">
        <f t="shared" si="6"/>
        <v>77 鶴見区-2</v>
      </c>
      <c r="B411" s="32">
        <f>+COUNTIF($H$4:H411,H411)</f>
        <v>2</v>
      </c>
      <c r="C411" s="27">
        <v>408</v>
      </c>
      <c r="D411" s="28" t="s">
        <v>173</v>
      </c>
      <c r="E411" s="226">
        <v>12701538</v>
      </c>
      <c r="F411" s="29" t="s">
        <v>611</v>
      </c>
      <c r="G411" s="30" t="s">
        <v>535</v>
      </c>
      <c r="H411" s="30" t="s">
        <v>665</v>
      </c>
      <c r="I411" s="31" t="s">
        <v>667</v>
      </c>
      <c r="J411" s="50" t="s">
        <v>841</v>
      </c>
      <c r="L411"/>
      <c r="M411"/>
    </row>
    <row r="412" spans="1:13" s="32" customFormat="1" x14ac:dyDescent="0.4">
      <c r="A412" s="32" t="str">
        <f t="shared" si="6"/>
        <v>77 鶴見区-3</v>
      </c>
      <c r="B412" s="32">
        <f>+COUNTIF($H$4:H412,H412)</f>
        <v>3</v>
      </c>
      <c r="C412" s="27">
        <v>409</v>
      </c>
      <c r="D412" s="28" t="s">
        <v>173</v>
      </c>
      <c r="E412" s="226">
        <v>12701539</v>
      </c>
      <c r="F412" s="29" t="s">
        <v>611</v>
      </c>
      <c r="G412" s="30" t="s">
        <v>535</v>
      </c>
      <c r="H412" s="30" t="s">
        <v>665</v>
      </c>
      <c r="I412" s="31" t="s">
        <v>668</v>
      </c>
      <c r="J412" s="50" t="s">
        <v>841</v>
      </c>
      <c r="L412"/>
      <c r="M412"/>
    </row>
    <row r="413" spans="1:13" s="32" customFormat="1" x14ac:dyDescent="0.4">
      <c r="A413" s="32" t="str">
        <f t="shared" si="6"/>
        <v>77 鶴見区-4</v>
      </c>
      <c r="B413" s="32">
        <f>+COUNTIF($H$4:H413,H413)</f>
        <v>4</v>
      </c>
      <c r="C413" s="27">
        <v>410</v>
      </c>
      <c r="D413" s="28" t="s">
        <v>173</v>
      </c>
      <c r="E413" s="226">
        <v>12701540</v>
      </c>
      <c r="F413" s="29" t="s">
        <v>611</v>
      </c>
      <c r="G413" s="30" t="s">
        <v>535</v>
      </c>
      <c r="H413" s="30" t="s">
        <v>665</v>
      </c>
      <c r="I413" s="31" t="s">
        <v>669</v>
      </c>
      <c r="J413" s="50" t="s">
        <v>841</v>
      </c>
      <c r="L413"/>
      <c r="M413"/>
    </row>
    <row r="414" spans="1:13" s="32" customFormat="1" x14ac:dyDescent="0.4">
      <c r="A414" s="32" t="str">
        <f t="shared" si="6"/>
        <v>77 鶴見区-5</v>
      </c>
      <c r="B414" s="32">
        <f>+COUNTIF($H$4:H414,H414)</f>
        <v>5</v>
      </c>
      <c r="C414" s="27">
        <v>411</v>
      </c>
      <c r="D414" s="28" t="s">
        <v>173</v>
      </c>
      <c r="E414" s="226">
        <v>12701541</v>
      </c>
      <c r="F414" s="29" t="s">
        <v>611</v>
      </c>
      <c r="G414" s="30" t="s">
        <v>535</v>
      </c>
      <c r="H414" s="30" t="s">
        <v>665</v>
      </c>
      <c r="I414" s="31" t="s">
        <v>670</v>
      </c>
      <c r="J414" s="50" t="s">
        <v>841</v>
      </c>
      <c r="L414"/>
      <c r="M414"/>
    </row>
    <row r="415" spans="1:13" s="32" customFormat="1" x14ac:dyDescent="0.4">
      <c r="A415" s="32" t="str">
        <f t="shared" si="6"/>
        <v>77 鶴見区-6</v>
      </c>
      <c r="B415" s="32">
        <f>+COUNTIF($H$4:H415,H415)</f>
        <v>6</v>
      </c>
      <c r="C415" s="27">
        <v>412</v>
      </c>
      <c r="D415" s="28" t="s">
        <v>173</v>
      </c>
      <c r="E415" s="226">
        <v>12701542</v>
      </c>
      <c r="F415" s="29" t="s">
        <v>611</v>
      </c>
      <c r="G415" s="30" t="s">
        <v>535</v>
      </c>
      <c r="H415" s="30" t="s">
        <v>665</v>
      </c>
      <c r="I415" s="31" t="s">
        <v>671</v>
      </c>
      <c r="J415" s="50" t="s">
        <v>841</v>
      </c>
      <c r="L415"/>
      <c r="M415"/>
    </row>
    <row r="416" spans="1:13" s="32" customFormat="1" x14ac:dyDescent="0.4">
      <c r="A416" s="32" t="str">
        <f t="shared" si="6"/>
        <v>77 鶴見区-7</v>
      </c>
      <c r="B416" s="32">
        <f>+COUNTIF($H$4:H416,H416)</f>
        <v>7</v>
      </c>
      <c r="C416" s="27">
        <v>413</v>
      </c>
      <c r="D416" s="28" t="s">
        <v>173</v>
      </c>
      <c r="E416" s="226">
        <v>12701543</v>
      </c>
      <c r="F416" s="29" t="s">
        <v>611</v>
      </c>
      <c r="G416" s="30" t="s">
        <v>535</v>
      </c>
      <c r="H416" s="30" t="s">
        <v>665</v>
      </c>
      <c r="I416" s="31" t="s">
        <v>672</v>
      </c>
      <c r="J416" s="50" t="s">
        <v>841</v>
      </c>
      <c r="L416"/>
      <c r="M416"/>
    </row>
    <row r="417" spans="1:13" s="32" customFormat="1" x14ac:dyDescent="0.4">
      <c r="A417" s="32" t="str">
        <f t="shared" si="6"/>
        <v>78 中央区-1</v>
      </c>
      <c r="B417" s="32">
        <f>+COUNTIF($H$4:H417,H417)</f>
        <v>1</v>
      </c>
      <c r="C417" s="27">
        <v>414</v>
      </c>
      <c r="D417" s="28" t="s">
        <v>173</v>
      </c>
      <c r="E417" s="226">
        <v>12701529</v>
      </c>
      <c r="F417" s="29" t="s">
        <v>611</v>
      </c>
      <c r="G417" s="30" t="s">
        <v>535</v>
      </c>
      <c r="H417" s="30" t="s">
        <v>673</v>
      </c>
      <c r="I417" s="31" t="s">
        <v>674</v>
      </c>
      <c r="J417" s="50" t="s">
        <v>841</v>
      </c>
      <c r="L417"/>
      <c r="M417"/>
    </row>
    <row r="418" spans="1:13" s="32" customFormat="1" x14ac:dyDescent="0.4">
      <c r="A418" s="32" t="str">
        <f t="shared" si="6"/>
        <v>78 中央区-2</v>
      </c>
      <c r="B418" s="32">
        <f>+COUNTIF($H$4:H418,H418)</f>
        <v>2</v>
      </c>
      <c r="C418" s="27">
        <v>415</v>
      </c>
      <c r="D418" s="28" t="s">
        <v>173</v>
      </c>
      <c r="E418" s="226">
        <v>12701530</v>
      </c>
      <c r="F418" s="29" t="s">
        <v>611</v>
      </c>
      <c r="G418" s="30" t="s">
        <v>535</v>
      </c>
      <c r="H418" s="30" t="s">
        <v>673</v>
      </c>
      <c r="I418" s="31" t="s">
        <v>675</v>
      </c>
      <c r="J418" s="50" t="s">
        <v>841</v>
      </c>
      <c r="L418"/>
      <c r="M418"/>
    </row>
    <row r="419" spans="1:13" s="32" customFormat="1" x14ac:dyDescent="0.4">
      <c r="A419" s="32" t="str">
        <f t="shared" si="6"/>
        <v>78 中央区-3</v>
      </c>
      <c r="B419" s="32">
        <f>+COUNTIF($H$4:H419,H419)</f>
        <v>3</v>
      </c>
      <c r="C419" s="27">
        <v>416</v>
      </c>
      <c r="D419" s="28" t="s">
        <v>173</v>
      </c>
      <c r="E419" s="226">
        <v>12701531</v>
      </c>
      <c r="F419" s="29" t="s">
        <v>611</v>
      </c>
      <c r="G419" s="30" t="s">
        <v>535</v>
      </c>
      <c r="H419" s="30" t="s">
        <v>673</v>
      </c>
      <c r="I419" s="31" t="s">
        <v>676</v>
      </c>
      <c r="J419" s="50" t="s">
        <v>841</v>
      </c>
      <c r="L419"/>
      <c r="M419"/>
    </row>
    <row r="420" spans="1:13" s="32" customFormat="1" x14ac:dyDescent="0.4">
      <c r="A420" s="32" t="str">
        <f t="shared" si="6"/>
        <v>78 中央区-4</v>
      </c>
      <c r="B420" s="32">
        <f>+COUNTIF($H$4:H420,H420)</f>
        <v>4</v>
      </c>
      <c r="C420" s="27">
        <v>417</v>
      </c>
      <c r="D420" s="28" t="s">
        <v>173</v>
      </c>
      <c r="E420" s="226">
        <v>12701532</v>
      </c>
      <c r="F420" s="29" t="s">
        <v>611</v>
      </c>
      <c r="G420" s="30" t="s">
        <v>535</v>
      </c>
      <c r="H420" s="30" t="s">
        <v>673</v>
      </c>
      <c r="I420" s="31" t="s">
        <v>677</v>
      </c>
      <c r="J420" s="50" t="s">
        <v>1054</v>
      </c>
      <c r="L420"/>
      <c r="M420"/>
    </row>
    <row r="421" spans="1:13" s="32" customFormat="1" x14ac:dyDescent="0.4">
      <c r="A421" s="32" t="str">
        <f t="shared" si="6"/>
        <v>78 中央区-5</v>
      </c>
      <c r="B421" s="32">
        <f>+COUNTIF($H$4:H421,H421)</f>
        <v>5</v>
      </c>
      <c r="C421" s="27">
        <v>418</v>
      </c>
      <c r="D421" s="221" t="s">
        <v>173</v>
      </c>
      <c r="E421" s="227">
        <v>12701533</v>
      </c>
      <c r="F421" s="219" t="s">
        <v>611</v>
      </c>
      <c r="G421" s="220" t="s">
        <v>535</v>
      </c>
      <c r="H421" s="220" t="s">
        <v>673</v>
      </c>
      <c r="I421" s="218" t="s">
        <v>678</v>
      </c>
      <c r="J421" s="50" t="s">
        <v>1058</v>
      </c>
      <c r="L421"/>
      <c r="M421"/>
    </row>
    <row r="422" spans="1:13" s="32" customFormat="1" x14ac:dyDescent="0.4">
      <c r="A422" s="32" t="str">
        <f t="shared" si="6"/>
        <v>78 中央区-6</v>
      </c>
      <c r="B422" s="32">
        <f>+COUNTIF($H$4:H422,H422)</f>
        <v>6</v>
      </c>
      <c r="C422" s="27">
        <v>419</v>
      </c>
      <c r="D422" s="28" t="s">
        <v>173</v>
      </c>
      <c r="E422" s="226">
        <v>12701534</v>
      </c>
      <c r="F422" s="29" t="s">
        <v>611</v>
      </c>
      <c r="G422" s="30" t="s">
        <v>535</v>
      </c>
      <c r="H422" s="30" t="s">
        <v>673</v>
      </c>
      <c r="I422" s="31" t="s">
        <v>679</v>
      </c>
      <c r="J422" s="50" t="s">
        <v>841</v>
      </c>
      <c r="L422"/>
      <c r="M422"/>
    </row>
    <row r="423" spans="1:13" s="32" customFormat="1" x14ac:dyDescent="0.4">
      <c r="A423" s="32" t="str">
        <f t="shared" si="6"/>
        <v>78 中央区-7</v>
      </c>
      <c r="B423" s="32">
        <f>+COUNTIF($H$4:H423,H423)</f>
        <v>7</v>
      </c>
      <c r="C423" s="27">
        <v>420</v>
      </c>
      <c r="D423" s="28" t="s">
        <v>173</v>
      </c>
      <c r="E423" s="226">
        <v>12701535</v>
      </c>
      <c r="F423" s="29" t="s">
        <v>611</v>
      </c>
      <c r="G423" s="30" t="s">
        <v>535</v>
      </c>
      <c r="H423" s="30" t="s">
        <v>673</v>
      </c>
      <c r="I423" s="31" t="s">
        <v>680</v>
      </c>
      <c r="J423" s="50" t="s">
        <v>841</v>
      </c>
      <c r="L423"/>
      <c r="M423"/>
    </row>
    <row r="424" spans="1:13" s="32" customFormat="1" x14ac:dyDescent="0.4">
      <c r="A424" s="32" t="str">
        <f t="shared" si="6"/>
        <v>78 中央区-8</v>
      </c>
      <c r="B424" s="32">
        <f>+COUNTIF($H$4:H424,H424)</f>
        <v>8</v>
      </c>
      <c r="C424" s="27">
        <v>421</v>
      </c>
      <c r="D424" s="28" t="s">
        <v>173</v>
      </c>
      <c r="E424" s="226">
        <v>12701536</v>
      </c>
      <c r="F424" s="29" t="s">
        <v>611</v>
      </c>
      <c r="G424" s="30" t="s">
        <v>535</v>
      </c>
      <c r="H424" s="30" t="s">
        <v>673</v>
      </c>
      <c r="I424" s="31" t="s">
        <v>681</v>
      </c>
      <c r="J424" s="50" t="s">
        <v>1054</v>
      </c>
      <c r="L424"/>
      <c r="M424"/>
    </row>
    <row r="425" spans="1:13" s="32" customFormat="1" x14ac:dyDescent="0.4">
      <c r="A425" s="32" t="str">
        <f t="shared" si="6"/>
        <v>79 阿倍野区-1</v>
      </c>
      <c r="B425" s="32">
        <f>+COUNTIF($H$4:H425,H425)</f>
        <v>1</v>
      </c>
      <c r="C425" s="27">
        <v>422</v>
      </c>
      <c r="D425" s="28" t="s">
        <v>173</v>
      </c>
      <c r="E425" s="226">
        <v>12701444</v>
      </c>
      <c r="F425" s="29" t="s">
        <v>682</v>
      </c>
      <c r="G425" s="30" t="s">
        <v>535</v>
      </c>
      <c r="H425" s="30" t="s">
        <v>683</v>
      </c>
      <c r="I425" s="31" t="s">
        <v>684</v>
      </c>
      <c r="J425" s="50" t="s">
        <v>841</v>
      </c>
      <c r="L425"/>
      <c r="M425"/>
    </row>
    <row r="426" spans="1:13" s="32" customFormat="1" x14ac:dyDescent="0.4">
      <c r="A426" s="32" t="str">
        <f t="shared" si="6"/>
        <v>79 阿倍野区-2</v>
      </c>
      <c r="B426" s="32">
        <f>+COUNTIF($H$4:H426,H426)</f>
        <v>2</v>
      </c>
      <c r="C426" s="27">
        <v>423</v>
      </c>
      <c r="D426" s="221" t="s">
        <v>173</v>
      </c>
      <c r="E426" s="227">
        <v>12701445</v>
      </c>
      <c r="F426" s="219" t="s">
        <v>682</v>
      </c>
      <c r="G426" s="220" t="s">
        <v>535</v>
      </c>
      <c r="H426" s="220" t="s">
        <v>683</v>
      </c>
      <c r="I426" s="218" t="s">
        <v>685</v>
      </c>
      <c r="J426" s="50" t="s">
        <v>1054</v>
      </c>
      <c r="L426"/>
      <c r="M426"/>
    </row>
    <row r="427" spans="1:13" s="32" customFormat="1" x14ac:dyDescent="0.4">
      <c r="A427" s="32" t="str">
        <f t="shared" si="6"/>
        <v>79 阿倍野区-3</v>
      </c>
      <c r="B427" s="32">
        <f>+COUNTIF($H$4:H427,H427)</f>
        <v>3</v>
      </c>
      <c r="C427" s="27">
        <v>424</v>
      </c>
      <c r="D427" s="28" t="s">
        <v>173</v>
      </c>
      <c r="E427" s="226">
        <v>12701446</v>
      </c>
      <c r="F427" s="29" t="s">
        <v>682</v>
      </c>
      <c r="G427" s="30" t="s">
        <v>535</v>
      </c>
      <c r="H427" s="30" t="s">
        <v>683</v>
      </c>
      <c r="I427" s="31" t="s">
        <v>686</v>
      </c>
      <c r="J427" s="50" t="s">
        <v>841</v>
      </c>
      <c r="L427"/>
      <c r="M427"/>
    </row>
    <row r="428" spans="1:13" s="32" customFormat="1" x14ac:dyDescent="0.4">
      <c r="A428" s="32" t="str">
        <f t="shared" si="6"/>
        <v>79 阿倍野区-4</v>
      </c>
      <c r="B428" s="32">
        <f>+COUNTIF($H$4:H428,H428)</f>
        <v>4</v>
      </c>
      <c r="C428" s="27">
        <v>425</v>
      </c>
      <c r="D428" s="28" t="s">
        <v>173</v>
      </c>
      <c r="E428" s="226">
        <v>12701447</v>
      </c>
      <c r="F428" s="29" t="s">
        <v>682</v>
      </c>
      <c r="G428" s="30" t="s">
        <v>535</v>
      </c>
      <c r="H428" s="30" t="s">
        <v>683</v>
      </c>
      <c r="I428" s="31" t="s">
        <v>687</v>
      </c>
      <c r="J428" s="50" t="s">
        <v>841</v>
      </c>
      <c r="L428"/>
      <c r="M428"/>
    </row>
    <row r="429" spans="1:13" s="32" customFormat="1" x14ac:dyDescent="0.4">
      <c r="A429" s="32" t="str">
        <f t="shared" si="6"/>
        <v>79 阿倍野区-5</v>
      </c>
      <c r="B429" s="32">
        <f>+COUNTIF($H$4:H429,H429)</f>
        <v>5</v>
      </c>
      <c r="C429" s="27">
        <v>426</v>
      </c>
      <c r="D429" s="28" t="s">
        <v>173</v>
      </c>
      <c r="E429" s="226">
        <v>12701448</v>
      </c>
      <c r="F429" s="29" t="s">
        <v>682</v>
      </c>
      <c r="G429" s="30" t="s">
        <v>535</v>
      </c>
      <c r="H429" s="30" t="s">
        <v>683</v>
      </c>
      <c r="I429" s="31" t="s">
        <v>688</v>
      </c>
      <c r="J429" s="50" t="s">
        <v>841</v>
      </c>
      <c r="L429"/>
      <c r="M429"/>
    </row>
    <row r="430" spans="1:13" s="32" customFormat="1" x14ac:dyDescent="0.4">
      <c r="A430" s="32" t="str">
        <f t="shared" si="6"/>
        <v>79 阿倍野区-6</v>
      </c>
      <c r="B430" s="32">
        <f>+COUNTIF($H$4:H430,H430)</f>
        <v>6</v>
      </c>
      <c r="C430" s="27">
        <v>427</v>
      </c>
      <c r="D430" s="28" t="s">
        <v>173</v>
      </c>
      <c r="E430" s="226">
        <v>12701449</v>
      </c>
      <c r="F430" s="29" t="s">
        <v>682</v>
      </c>
      <c r="G430" s="30" t="s">
        <v>535</v>
      </c>
      <c r="H430" s="30" t="s">
        <v>683</v>
      </c>
      <c r="I430" s="31" t="s">
        <v>689</v>
      </c>
      <c r="J430" s="50" t="s">
        <v>841</v>
      </c>
      <c r="L430"/>
      <c r="M430"/>
    </row>
    <row r="431" spans="1:13" s="32" customFormat="1" x14ac:dyDescent="0.4">
      <c r="A431" s="32" t="str">
        <f t="shared" si="6"/>
        <v>79 阿倍野区-7</v>
      </c>
      <c r="B431" s="32">
        <f>+COUNTIF($H$4:H431,H431)</f>
        <v>7</v>
      </c>
      <c r="C431" s="27">
        <v>428</v>
      </c>
      <c r="D431" s="28" t="s">
        <v>173</v>
      </c>
      <c r="E431" s="226">
        <v>12701450</v>
      </c>
      <c r="F431" s="29" t="s">
        <v>682</v>
      </c>
      <c r="G431" s="30" t="s">
        <v>535</v>
      </c>
      <c r="H431" s="30" t="s">
        <v>683</v>
      </c>
      <c r="I431" s="31" t="s">
        <v>690</v>
      </c>
      <c r="J431" s="50" t="s">
        <v>841</v>
      </c>
      <c r="L431"/>
      <c r="M431"/>
    </row>
    <row r="432" spans="1:13" s="32" customFormat="1" x14ac:dyDescent="0.4">
      <c r="A432" s="32" t="str">
        <f t="shared" si="6"/>
        <v>80 住吉区-1</v>
      </c>
      <c r="B432" s="32">
        <f>+COUNTIF($H$4:H432,H432)</f>
        <v>1</v>
      </c>
      <c r="C432" s="27">
        <v>429</v>
      </c>
      <c r="D432" s="28" t="s">
        <v>173</v>
      </c>
      <c r="E432" s="226">
        <v>12701464</v>
      </c>
      <c r="F432" s="29" t="s">
        <v>682</v>
      </c>
      <c r="G432" s="30" t="s">
        <v>535</v>
      </c>
      <c r="H432" s="30" t="s">
        <v>691</v>
      </c>
      <c r="I432" s="31" t="s">
        <v>692</v>
      </c>
      <c r="J432" s="50" t="s">
        <v>841</v>
      </c>
      <c r="L432"/>
      <c r="M432"/>
    </row>
    <row r="433" spans="1:98" s="32" customFormat="1" x14ac:dyDescent="0.4">
      <c r="A433" s="32" t="str">
        <f t="shared" si="6"/>
        <v>80 住吉区-2</v>
      </c>
      <c r="B433" s="32">
        <f>+COUNTIF($H$4:H433,H433)</f>
        <v>2</v>
      </c>
      <c r="C433" s="27">
        <v>430</v>
      </c>
      <c r="D433" s="28" t="s">
        <v>173</v>
      </c>
      <c r="E433" s="226">
        <v>12701465</v>
      </c>
      <c r="F433" s="29" t="s">
        <v>682</v>
      </c>
      <c r="G433" s="30" t="s">
        <v>535</v>
      </c>
      <c r="H433" s="30" t="s">
        <v>691</v>
      </c>
      <c r="I433" s="31" t="s">
        <v>693</v>
      </c>
      <c r="J433" s="50" t="s">
        <v>841</v>
      </c>
      <c r="L433"/>
      <c r="M433"/>
    </row>
    <row r="434" spans="1:98" s="32" customFormat="1" x14ac:dyDescent="0.4">
      <c r="A434" s="32" t="str">
        <f t="shared" si="6"/>
        <v>80 住吉区-3</v>
      </c>
      <c r="B434" s="32">
        <f>+COUNTIF($H$4:H434,H434)</f>
        <v>3</v>
      </c>
      <c r="C434" s="27">
        <v>431</v>
      </c>
      <c r="D434" s="28" t="s">
        <v>173</v>
      </c>
      <c r="E434" s="226">
        <v>12701466</v>
      </c>
      <c r="F434" s="29" t="s">
        <v>682</v>
      </c>
      <c r="G434" s="30" t="s">
        <v>535</v>
      </c>
      <c r="H434" s="30" t="s">
        <v>691</v>
      </c>
      <c r="I434" s="31" t="s">
        <v>694</v>
      </c>
      <c r="J434" s="50" t="s">
        <v>841</v>
      </c>
      <c r="L434"/>
      <c r="M434"/>
    </row>
    <row r="435" spans="1:98" s="32" customFormat="1" x14ac:dyDescent="0.4">
      <c r="A435" s="32" t="str">
        <f t="shared" si="6"/>
        <v>80 住吉区-4</v>
      </c>
      <c r="B435" s="32">
        <f>+COUNTIF($H$4:H435,H435)</f>
        <v>4</v>
      </c>
      <c r="C435" s="27">
        <v>432</v>
      </c>
      <c r="D435" s="28" t="s">
        <v>173</v>
      </c>
      <c r="E435" s="226">
        <v>12701468</v>
      </c>
      <c r="F435" s="29" t="s">
        <v>682</v>
      </c>
      <c r="G435" s="30" t="s">
        <v>535</v>
      </c>
      <c r="H435" s="30" t="s">
        <v>691</v>
      </c>
      <c r="I435" s="31" t="s">
        <v>695</v>
      </c>
      <c r="J435" s="50" t="s">
        <v>841</v>
      </c>
      <c r="L435"/>
      <c r="M435"/>
    </row>
    <row r="436" spans="1:98" s="32" customFormat="1" x14ac:dyDescent="0.4">
      <c r="A436" s="32" t="str">
        <f t="shared" si="6"/>
        <v>80 住吉区-5</v>
      </c>
      <c r="B436" s="32">
        <f>+COUNTIF($H$4:H436,H436)</f>
        <v>5</v>
      </c>
      <c r="C436" s="27">
        <v>433</v>
      </c>
      <c r="D436" s="28" t="s">
        <v>173</v>
      </c>
      <c r="E436" s="226">
        <v>12701469</v>
      </c>
      <c r="F436" s="29" t="s">
        <v>682</v>
      </c>
      <c r="G436" s="30" t="s">
        <v>535</v>
      </c>
      <c r="H436" s="30" t="s">
        <v>691</v>
      </c>
      <c r="I436" s="31" t="s">
        <v>696</v>
      </c>
      <c r="J436" s="50" t="s">
        <v>841</v>
      </c>
      <c r="L436"/>
      <c r="M436"/>
    </row>
    <row r="437" spans="1:98" s="32" customFormat="1" x14ac:dyDescent="0.4">
      <c r="A437" s="32" t="str">
        <f t="shared" si="6"/>
        <v>80 住吉区-6</v>
      </c>
      <c r="B437" s="32">
        <f>+COUNTIF($H$4:H437,H437)</f>
        <v>6</v>
      </c>
      <c r="C437" s="27">
        <v>434</v>
      </c>
      <c r="D437" s="28" t="s">
        <v>173</v>
      </c>
      <c r="E437" s="226">
        <v>12701471</v>
      </c>
      <c r="F437" s="29" t="s">
        <v>682</v>
      </c>
      <c r="G437" s="30" t="s">
        <v>535</v>
      </c>
      <c r="H437" s="30" t="s">
        <v>691</v>
      </c>
      <c r="I437" s="31" t="s">
        <v>697</v>
      </c>
      <c r="J437" s="50" t="s">
        <v>841</v>
      </c>
      <c r="L437"/>
      <c r="M437"/>
    </row>
    <row r="438" spans="1:98" s="32" customFormat="1" x14ac:dyDescent="0.4">
      <c r="A438" s="32" t="str">
        <f t="shared" si="6"/>
        <v>80 住吉区-7</v>
      </c>
      <c r="B438" s="32">
        <f>+COUNTIF($H$4:H438,H438)</f>
        <v>7</v>
      </c>
      <c r="C438" s="27">
        <v>435</v>
      </c>
      <c r="D438" s="28" t="s">
        <v>173</v>
      </c>
      <c r="E438" s="226">
        <v>12701472</v>
      </c>
      <c r="F438" s="29" t="s">
        <v>682</v>
      </c>
      <c r="G438" s="30" t="s">
        <v>535</v>
      </c>
      <c r="H438" s="30" t="s">
        <v>691</v>
      </c>
      <c r="I438" s="31" t="s">
        <v>698</v>
      </c>
      <c r="J438" s="50" t="s">
        <v>1058</v>
      </c>
      <c r="L438"/>
      <c r="M438"/>
    </row>
    <row r="439" spans="1:98" s="32" customFormat="1" x14ac:dyDescent="0.4">
      <c r="A439" s="32" t="str">
        <f t="shared" si="6"/>
        <v>81 東住吉区-1</v>
      </c>
      <c r="B439" s="32">
        <f>+COUNTIF($H$4:H439,H439)</f>
        <v>1</v>
      </c>
      <c r="C439" s="27">
        <v>436</v>
      </c>
      <c r="D439" s="28" t="s">
        <v>173</v>
      </c>
      <c r="E439" s="226">
        <v>12701561</v>
      </c>
      <c r="F439" s="29" t="s">
        <v>682</v>
      </c>
      <c r="G439" s="30" t="s">
        <v>535</v>
      </c>
      <c r="H439" s="30" t="s">
        <v>699</v>
      </c>
      <c r="I439" s="31" t="s">
        <v>700</v>
      </c>
      <c r="J439" s="50" t="s">
        <v>841</v>
      </c>
      <c r="L439"/>
      <c r="M439"/>
    </row>
    <row r="440" spans="1:98" s="32" customFormat="1" x14ac:dyDescent="0.4">
      <c r="A440" s="32" t="str">
        <f t="shared" si="6"/>
        <v>81 東住吉区-2</v>
      </c>
      <c r="B440" s="32">
        <f>+COUNTIF($H$4:H440,H440)</f>
        <v>2</v>
      </c>
      <c r="C440" s="27">
        <v>437</v>
      </c>
      <c r="D440" s="28" t="s">
        <v>173</v>
      </c>
      <c r="E440" s="226">
        <v>12701562</v>
      </c>
      <c r="F440" s="29" t="s">
        <v>682</v>
      </c>
      <c r="G440" s="30" t="s">
        <v>535</v>
      </c>
      <c r="H440" s="30" t="s">
        <v>699</v>
      </c>
      <c r="I440" s="31" t="s">
        <v>701</v>
      </c>
      <c r="J440" s="50" t="s">
        <v>841</v>
      </c>
      <c r="L440"/>
      <c r="M440"/>
    </row>
    <row r="441" spans="1:98" s="32" customFormat="1" x14ac:dyDescent="0.4">
      <c r="A441" s="32" t="str">
        <f t="shared" si="6"/>
        <v>81 東住吉区-3</v>
      </c>
      <c r="B441" s="32">
        <f>+COUNTIF($H$4:H441,H441)</f>
        <v>3</v>
      </c>
      <c r="C441" s="27">
        <v>438</v>
      </c>
      <c r="D441" s="28" t="s">
        <v>173</v>
      </c>
      <c r="E441" s="226">
        <v>12701563</v>
      </c>
      <c r="F441" s="29" t="s">
        <v>682</v>
      </c>
      <c r="G441" s="30" t="s">
        <v>535</v>
      </c>
      <c r="H441" s="30" t="s">
        <v>699</v>
      </c>
      <c r="I441" s="31" t="s">
        <v>702</v>
      </c>
      <c r="J441" s="50" t="s">
        <v>841</v>
      </c>
      <c r="L441"/>
      <c r="M441"/>
    </row>
    <row r="442" spans="1:98" s="32" customFormat="1" x14ac:dyDescent="0.4">
      <c r="A442" s="32" t="str">
        <f t="shared" si="6"/>
        <v>81 東住吉区-4</v>
      </c>
      <c r="B442" s="32">
        <f>+COUNTIF($H$4:H442,H442)</f>
        <v>4</v>
      </c>
      <c r="C442" s="27">
        <v>439</v>
      </c>
      <c r="D442" s="28" t="s">
        <v>173</v>
      </c>
      <c r="E442" s="226">
        <v>12701564</v>
      </c>
      <c r="F442" s="29" t="s">
        <v>682</v>
      </c>
      <c r="G442" s="30" t="s">
        <v>535</v>
      </c>
      <c r="H442" s="30" t="s">
        <v>699</v>
      </c>
      <c r="I442" s="31" t="s">
        <v>703</v>
      </c>
      <c r="J442" s="50" t="s">
        <v>841</v>
      </c>
      <c r="L442"/>
      <c r="M442"/>
    </row>
    <row r="443" spans="1:98" s="32" customFormat="1" x14ac:dyDescent="0.4">
      <c r="A443" s="32" t="str">
        <f t="shared" si="6"/>
        <v>81 東住吉区-5</v>
      </c>
      <c r="B443" s="32">
        <f>+COUNTIF($H$4:H443,H443)</f>
        <v>5</v>
      </c>
      <c r="C443" s="27">
        <v>440</v>
      </c>
      <c r="D443" s="28" t="s">
        <v>173</v>
      </c>
      <c r="E443" s="226">
        <v>12701565</v>
      </c>
      <c r="F443" s="29" t="s">
        <v>682</v>
      </c>
      <c r="G443" s="30" t="s">
        <v>535</v>
      </c>
      <c r="H443" s="30" t="s">
        <v>699</v>
      </c>
      <c r="I443" s="31" t="s">
        <v>704</v>
      </c>
      <c r="J443" s="50" t="s">
        <v>1054</v>
      </c>
      <c r="L443"/>
      <c r="M443"/>
      <c r="AA443"/>
      <c r="AB443"/>
      <c r="AC443"/>
      <c r="AD443"/>
      <c r="AE443"/>
      <c r="AF443"/>
      <c r="AG443"/>
      <c r="AH443"/>
      <c r="AI443"/>
      <c r="AJ443"/>
      <c r="AK443"/>
      <c r="AL443"/>
      <c r="AM443"/>
      <c r="AN443"/>
      <c r="AO443"/>
      <c r="AP443"/>
      <c r="AQ443"/>
      <c r="AR443"/>
      <c r="AS443"/>
      <c r="AT443"/>
      <c r="AU443"/>
      <c r="AV443"/>
      <c r="AW443"/>
      <c r="AX443"/>
      <c r="AY443"/>
      <c r="AZ443"/>
      <c r="BA443"/>
      <c r="BB443"/>
      <c r="BC443"/>
      <c r="BD443"/>
      <c r="BE443"/>
      <c r="BF443"/>
      <c r="BG443"/>
      <c r="BH443"/>
      <c r="BI443"/>
      <c r="BJ443"/>
      <c r="BK443"/>
      <c r="BL443"/>
      <c r="BM443"/>
      <c r="BN443"/>
      <c r="BO443"/>
      <c r="BP443"/>
      <c r="BQ443"/>
      <c r="BR443"/>
      <c r="BS443"/>
      <c r="BT443"/>
      <c r="BU443"/>
      <c r="BV443"/>
      <c r="BW443"/>
      <c r="BX443"/>
      <c r="BY443"/>
      <c r="BZ443"/>
      <c r="CA443"/>
      <c r="CB443"/>
      <c r="CC443"/>
      <c r="CD443"/>
      <c r="CE443"/>
      <c r="CF443"/>
      <c r="CG443"/>
      <c r="CH443"/>
      <c r="CI443"/>
      <c r="CJ443"/>
      <c r="CK443"/>
      <c r="CL443"/>
      <c r="CM443"/>
      <c r="CN443"/>
      <c r="CO443"/>
      <c r="CP443"/>
      <c r="CQ443"/>
      <c r="CR443"/>
      <c r="CS443"/>
      <c r="CT443"/>
    </row>
    <row r="444" spans="1:98" s="32" customFormat="1" x14ac:dyDescent="0.4">
      <c r="A444" s="32" t="str">
        <f t="shared" si="6"/>
        <v>81 東住吉区-6</v>
      </c>
      <c r="B444" s="32">
        <f>+COUNTIF($H$4:H444,H444)</f>
        <v>6</v>
      </c>
      <c r="C444" s="27">
        <v>441</v>
      </c>
      <c r="D444" s="28" t="s">
        <v>173</v>
      </c>
      <c r="E444" s="226">
        <v>12701566</v>
      </c>
      <c r="F444" s="29" t="s">
        <v>682</v>
      </c>
      <c r="G444" s="30" t="s">
        <v>535</v>
      </c>
      <c r="H444" s="30" t="s">
        <v>699</v>
      </c>
      <c r="I444" s="31" t="s">
        <v>705</v>
      </c>
      <c r="J444" s="50" t="s">
        <v>1053</v>
      </c>
      <c r="L444"/>
      <c r="M444"/>
      <c r="AA444"/>
      <c r="AB444"/>
      <c r="AC444"/>
      <c r="AD444"/>
      <c r="AE444"/>
      <c r="AF444"/>
      <c r="AG444"/>
      <c r="AH444"/>
      <c r="AI444"/>
      <c r="AJ444"/>
      <c r="AK444"/>
      <c r="AL444"/>
      <c r="AM444"/>
      <c r="AN444"/>
      <c r="AO444"/>
      <c r="AP444"/>
      <c r="AQ444"/>
      <c r="AR444"/>
      <c r="AS444"/>
      <c r="AT444"/>
      <c r="AU444"/>
      <c r="AV444"/>
      <c r="AW444"/>
      <c r="AX444"/>
      <c r="AY444"/>
      <c r="AZ444"/>
      <c r="BA444"/>
      <c r="BB444"/>
      <c r="BC444"/>
      <c r="BD444"/>
      <c r="BE444"/>
      <c r="BF444"/>
      <c r="BG444"/>
      <c r="BH444"/>
      <c r="BI444"/>
      <c r="BJ444"/>
      <c r="BK444"/>
      <c r="BL444"/>
      <c r="BM444"/>
      <c r="BN444"/>
      <c r="BO444"/>
      <c r="BP444"/>
      <c r="BQ444"/>
      <c r="BR444"/>
      <c r="BS444"/>
      <c r="BT444"/>
      <c r="BU444"/>
      <c r="BV444"/>
      <c r="BW444"/>
      <c r="BX444"/>
      <c r="BY444"/>
      <c r="BZ444"/>
      <c r="CA444"/>
      <c r="CB444"/>
      <c r="CC444"/>
      <c r="CD444"/>
      <c r="CE444"/>
      <c r="CF444"/>
      <c r="CG444"/>
      <c r="CH444"/>
      <c r="CI444"/>
      <c r="CJ444"/>
      <c r="CK444"/>
      <c r="CL444"/>
      <c r="CM444"/>
      <c r="CN444"/>
      <c r="CO444"/>
      <c r="CP444"/>
      <c r="CQ444"/>
      <c r="CR444"/>
      <c r="CS444"/>
      <c r="CT444"/>
    </row>
    <row r="445" spans="1:98" s="32" customFormat="1" x14ac:dyDescent="0.4">
      <c r="A445" s="32" t="str">
        <f t="shared" si="6"/>
        <v>81 東住吉区-7</v>
      </c>
      <c r="B445" s="32">
        <f>+COUNTIF($H$4:H445,H445)</f>
        <v>7</v>
      </c>
      <c r="C445" s="27">
        <v>442</v>
      </c>
      <c r="D445" s="28" t="s">
        <v>173</v>
      </c>
      <c r="E445" s="226">
        <v>12701567</v>
      </c>
      <c r="F445" s="29" t="s">
        <v>682</v>
      </c>
      <c r="G445" s="30" t="s">
        <v>535</v>
      </c>
      <c r="H445" s="30" t="s">
        <v>699</v>
      </c>
      <c r="I445" s="31" t="s">
        <v>706</v>
      </c>
      <c r="J445" s="50" t="s">
        <v>841</v>
      </c>
      <c r="L445"/>
      <c r="M445"/>
      <c r="AA445"/>
      <c r="AB445"/>
      <c r="AC445"/>
      <c r="AD445"/>
      <c r="AE445"/>
      <c r="AF445"/>
      <c r="AG445"/>
      <c r="AH445"/>
      <c r="AI445"/>
      <c r="AJ445"/>
      <c r="AK445"/>
      <c r="AL445"/>
      <c r="AM445"/>
      <c r="AN445"/>
      <c r="AO445"/>
      <c r="AP445"/>
      <c r="AQ445"/>
      <c r="AR445"/>
      <c r="AS445"/>
      <c r="AT445"/>
      <c r="AU445"/>
      <c r="AV445"/>
      <c r="AW445"/>
      <c r="AX445"/>
      <c r="AY445"/>
      <c r="AZ445"/>
      <c r="BA445"/>
      <c r="BB445"/>
      <c r="BC445"/>
      <c r="BD445"/>
      <c r="BE445"/>
      <c r="BF445"/>
      <c r="BG445"/>
      <c r="BH445"/>
      <c r="BI445"/>
      <c r="BJ445"/>
      <c r="BK445"/>
      <c r="BL445"/>
      <c r="BM445"/>
      <c r="BN445"/>
      <c r="BO445"/>
      <c r="BP445"/>
      <c r="BQ445"/>
      <c r="BR445"/>
      <c r="BS445"/>
      <c r="BT445"/>
      <c r="BU445"/>
      <c r="BV445"/>
      <c r="BW445"/>
      <c r="BX445"/>
      <c r="BY445"/>
      <c r="BZ445"/>
      <c r="CA445"/>
      <c r="CB445"/>
      <c r="CC445"/>
      <c r="CD445"/>
      <c r="CE445"/>
      <c r="CF445"/>
      <c r="CG445"/>
      <c r="CH445"/>
      <c r="CI445"/>
      <c r="CJ445"/>
      <c r="CK445"/>
      <c r="CL445"/>
      <c r="CM445"/>
      <c r="CN445"/>
      <c r="CO445"/>
      <c r="CP445"/>
      <c r="CQ445"/>
      <c r="CR445"/>
      <c r="CS445"/>
      <c r="CT445"/>
    </row>
    <row r="446" spans="1:98" s="32" customFormat="1" x14ac:dyDescent="0.4">
      <c r="A446" s="32" t="str">
        <f t="shared" si="6"/>
        <v>82 西成区-1</v>
      </c>
      <c r="B446" s="32">
        <f>+COUNTIF($H$4:H446,H446)</f>
        <v>1</v>
      </c>
      <c r="C446" s="27">
        <v>443</v>
      </c>
      <c r="D446" s="28" t="s">
        <v>173</v>
      </c>
      <c r="E446" s="226">
        <v>12701511</v>
      </c>
      <c r="F446" s="29" t="s">
        <v>682</v>
      </c>
      <c r="G446" s="30" t="s">
        <v>535</v>
      </c>
      <c r="H446" s="30" t="s">
        <v>707</v>
      </c>
      <c r="I446" s="31" t="s">
        <v>708</v>
      </c>
      <c r="J446" s="50" t="s">
        <v>841</v>
      </c>
      <c r="L446"/>
      <c r="M446"/>
      <c r="AA446"/>
      <c r="AB446"/>
      <c r="AC446"/>
      <c r="AD446"/>
      <c r="AE446"/>
      <c r="AF446"/>
      <c r="AG446"/>
      <c r="AH446"/>
      <c r="AI446"/>
      <c r="AJ446"/>
      <c r="AK446"/>
      <c r="AL446"/>
      <c r="AM446"/>
      <c r="AN446"/>
      <c r="AO446"/>
      <c r="AP446"/>
      <c r="AQ446"/>
      <c r="AR446"/>
      <c r="AS446"/>
      <c r="AT446"/>
      <c r="AU446"/>
      <c r="AV446"/>
      <c r="AW446"/>
      <c r="AX446"/>
      <c r="AY446"/>
      <c r="AZ446"/>
      <c r="BA446"/>
      <c r="BB446"/>
      <c r="BC446"/>
      <c r="BD446"/>
      <c r="BE446"/>
      <c r="BF446"/>
      <c r="BG446"/>
      <c r="BH446"/>
      <c r="BI446"/>
      <c r="BJ446"/>
      <c r="BK446"/>
      <c r="BL446"/>
      <c r="BM446"/>
      <c r="BN446"/>
      <c r="BO446"/>
      <c r="BP446"/>
      <c r="BQ446"/>
      <c r="BR446"/>
      <c r="BS446"/>
      <c r="BT446"/>
      <c r="BU446"/>
      <c r="BV446"/>
      <c r="BW446"/>
      <c r="BX446"/>
      <c r="BY446"/>
      <c r="BZ446"/>
      <c r="CA446"/>
      <c r="CB446"/>
      <c r="CC446"/>
      <c r="CD446"/>
      <c r="CE446"/>
      <c r="CF446"/>
      <c r="CG446"/>
      <c r="CH446"/>
      <c r="CI446"/>
      <c r="CJ446"/>
      <c r="CK446"/>
      <c r="CL446"/>
      <c r="CM446"/>
      <c r="CN446"/>
      <c r="CO446"/>
      <c r="CP446"/>
      <c r="CQ446"/>
      <c r="CR446"/>
      <c r="CS446"/>
      <c r="CT446"/>
    </row>
    <row r="447" spans="1:98" s="32" customFormat="1" x14ac:dyDescent="0.4">
      <c r="A447" s="32" t="str">
        <f t="shared" si="6"/>
        <v>82 西成区-2</v>
      </c>
      <c r="B447" s="32">
        <f>+COUNTIF($H$4:H447,H447)</f>
        <v>2</v>
      </c>
      <c r="C447" s="27">
        <v>444</v>
      </c>
      <c r="D447" s="28" t="s">
        <v>173</v>
      </c>
      <c r="E447" s="226">
        <v>12701512</v>
      </c>
      <c r="F447" s="29" t="s">
        <v>682</v>
      </c>
      <c r="G447" s="30" t="s">
        <v>535</v>
      </c>
      <c r="H447" s="30" t="s">
        <v>707</v>
      </c>
      <c r="I447" s="31" t="s">
        <v>709</v>
      </c>
      <c r="J447" s="50" t="s">
        <v>841</v>
      </c>
      <c r="L447"/>
      <c r="M447"/>
      <c r="AA447"/>
      <c r="AB447"/>
      <c r="AC447"/>
      <c r="AD447"/>
      <c r="AE447"/>
      <c r="AF447"/>
      <c r="AG447"/>
      <c r="AH447"/>
      <c r="AI447"/>
      <c r="AJ447"/>
      <c r="AK447"/>
      <c r="AL447"/>
      <c r="AM447"/>
      <c r="AN447"/>
      <c r="AO447"/>
      <c r="AP447"/>
      <c r="AQ447"/>
      <c r="AR447"/>
      <c r="AS447"/>
      <c r="AT447"/>
      <c r="AU447"/>
      <c r="AV447"/>
      <c r="AW447"/>
      <c r="AX447"/>
      <c r="AY447"/>
      <c r="AZ447"/>
      <c r="BA447"/>
      <c r="BB447"/>
      <c r="BC447"/>
      <c r="BD447"/>
      <c r="BE447"/>
      <c r="BF447"/>
      <c r="BG447"/>
      <c r="BH447"/>
      <c r="BI447"/>
      <c r="BJ447"/>
      <c r="BK447"/>
      <c r="BL447"/>
      <c r="BM447"/>
      <c r="BN447"/>
      <c r="BO447"/>
      <c r="BP447"/>
      <c r="BQ447"/>
      <c r="BR447"/>
      <c r="BS447"/>
      <c r="BT447"/>
      <c r="BU447"/>
      <c r="BV447"/>
      <c r="BW447"/>
      <c r="BX447"/>
      <c r="BY447"/>
      <c r="BZ447"/>
      <c r="CA447"/>
      <c r="CB447"/>
      <c r="CC447"/>
      <c r="CD447"/>
      <c r="CE447"/>
      <c r="CF447"/>
      <c r="CG447"/>
      <c r="CH447"/>
      <c r="CI447"/>
      <c r="CJ447"/>
      <c r="CK447"/>
      <c r="CL447"/>
      <c r="CM447"/>
      <c r="CN447"/>
      <c r="CO447"/>
      <c r="CP447"/>
      <c r="CQ447"/>
      <c r="CR447"/>
      <c r="CS447"/>
      <c r="CT447"/>
    </row>
    <row r="448" spans="1:98" s="32" customFormat="1" x14ac:dyDescent="0.4">
      <c r="A448" s="32" t="str">
        <f t="shared" si="6"/>
        <v>82 西成区-3</v>
      </c>
      <c r="B448" s="32">
        <f>+COUNTIF($H$4:H448,H448)</f>
        <v>3</v>
      </c>
      <c r="C448" s="27">
        <v>445</v>
      </c>
      <c r="D448" s="28" t="s">
        <v>173</v>
      </c>
      <c r="E448" s="226">
        <v>12701513</v>
      </c>
      <c r="F448" s="29" t="s">
        <v>682</v>
      </c>
      <c r="G448" s="30" t="s">
        <v>535</v>
      </c>
      <c r="H448" s="30" t="s">
        <v>707</v>
      </c>
      <c r="I448" s="31" t="s">
        <v>710</v>
      </c>
      <c r="J448" s="50" t="s">
        <v>841</v>
      </c>
      <c r="L448"/>
      <c r="M448"/>
      <c r="AA448"/>
      <c r="AB448"/>
      <c r="AC448"/>
      <c r="AD448"/>
      <c r="AE448"/>
      <c r="AF448"/>
      <c r="AG448"/>
      <c r="AH448"/>
      <c r="AI448"/>
      <c r="AJ448"/>
      <c r="AK448"/>
      <c r="AL448"/>
      <c r="AM448"/>
      <c r="AN448"/>
      <c r="AO448"/>
      <c r="AP448"/>
      <c r="AQ448"/>
      <c r="AR448"/>
      <c r="AS448"/>
      <c r="AT448"/>
      <c r="AU448"/>
      <c r="AV448"/>
      <c r="AW448"/>
      <c r="AX448"/>
      <c r="AY448"/>
      <c r="AZ448"/>
      <c r="BA448"/>
      <c r="BB448"/>
      <c r="BC448"/>
      <c r="BD448"/>
      <c r="BE448"/>
      <c r="BF448"/>
      <c r="BG448"/>
      <c r="BH448"/>
      <c r="BI448"/>
      <c r="BJ448"/>
      <c r="BK448"/>
      <c r="BL448"/>
      <c r="BM448"/>
      <c r="BN448"/>
      <c r="BO448"/>
      <c r="BP448"/>
      <c r="BQ448"/>
      <c r="BR448"/>
      <c r="BS448"/>
      <c r="BT448"/>
      <c r="BU448"/>
      <c r="BV448"/>
      <c r="BW448"/>
      <c r="BX448"/>
      <c r="BY448"/>
      <c r="BZ448"/>
      <c r="CA448"/>
      <c r="CB448"/>
      <c r="CC448"/>
      <c r="CD448"/>
      <c r="CE448"/>
      <c r="CF448"/>
      <c r="CG448"/>
      <c r="CH448"/>
      <c r="CI448"/>
      <c r="CJ448"/>
      <c r="CK448"/>
      <c r="CL448"/>
      <c r="CM448"/>
      <c r="CN448"/>
      <c r="CO448"/>
      <c r="CP448"/>
      <c r="CQ448"/>
      <c r="CR448"/>
      <c r="CS448"/>
      <c r="CT448"/>
    </row>
    <row r="449" spans="1:98" s="32" customFormat="1" x14ac:dyDescent="0.4">
      <c r="A449" s="32" t="str">
        <f t="shared" si="6"/>
        <v>82 西成区-4</v>
      </c>
      <c r="B449" s="32">
        <f>+COUNTIF($H$4:H449,H449)</f>
        <v>4</v>
      </c>
      <c r="C449" s="27">
        <v>446</v>
      </c>
      <c r="D449" s="28" t="s">
        <v>173</v>
      </c>
      <c r="E449" s="226">
        <v>12701514</v>
      </c>
      <c r="F449" s="29" t="s">
        <v>682</v>
      </c>
      <c r="G449" s="30" t="s">
        <v>535</v>
      </c>
      <c r="H449" s="30" t="s">
        <v>707</v>
      </c>
      <c r="I449" s="31" t="s">
        <v>711</v>
      </c>
      <c r="J449" s="50" t="s">
        <v>841</v>
      </c>
      <c r="L449"/>
      <c r="M449"/>
      <c r="AA449"/>
      <c r="AB449"/>
      <c r="AC449"/>
      <c r="AD449"/>
      <c r="AE449"/>
      <c r="AF449"/>
      <c r="AG449"/>
      <c r="AH449"/>
      <c r="AI449"/>
      <c r="AJ449"/>
      <c r="AK449"/>
      <c r="AL449"/>
      <c r="AM449"/>
      <c r="AN449"/>
      <c r="AO449"/>
      <c r="AP449"/>
      <c r="AQ449"/>
      <c r="AR449"/>
      <c r="AS449"/>
      <c r="AT449"/>
      <c r="AU449"/>
      <c r="AV449"/>
      <c r="AW449"/>
      <c r="AX449"/>
      <c r="AY449"/>
      <c r="AZ449"/>
      <c r="BA449"/>
      <c r="BB449"/>
      <c r="BC449"/>
      <c r="BD449"/>
      <c r="BE449"/>
      <c r="BF449"/>
      <c r="BG449"/>
      <c r="BH449"/>
      <c r="BI449"/>
      <c r="BJ449"/>
      <c r="BK449"/>
      <c r="BL449"/>
      <c r="BM449"/>
      <c r="BN449"/>
      <c r="BO449"/>
      <c r="BP449"/>
      <c r="BQ449"/>
      <c r="BR449"/>
      <c r="BS449"/>
      <c r="BT449"/>
      <c r="BU449"/>
      <c r="BV449"/>
      <c r="BW449"/>
      <c r="BX449"/>
      <c r="BY449"/>
      <c r="BZ449"/>
      <c r="CA449"/>
      <c r="CB449"/>
      <c r="CC449"/>
      <c r="CD449"/>
      <c r="CE449"/>
      <c r="CF449"/>
      <c r="CG449"/>
      <c r="CH449"/>
      <c r="CI449"/>
      <c r="CJ449"/>
      <c r="CK449"/>
      <c r="CL449"/>
      <c r="CM449"/>
      <c r="CN449"/>
      <c r="CO449"/>
      <c r="CP449"/>
      <c r="CQ449"/>
      <c r="CR449"/>
      <c r="CS449"/>
      <c r="CT449"/>
    </row>
    <row r="450" spans="1:98" s="32" customFormat="1" x14ac:dyDescent="0.4">
      <c r="A450" s="32" t="str">
        <f t="shared" si="6"/>
        <v>82 西成区-5</v>
      </c>
      <c r="B450" s="32">
        <f>+COUNTIF($H$4:H450,H450)</f>
        <v>5</v>
      </c>
      <c r="C450" s="27">
        <v>447</v>
      </c>
      <c r="D450" s="28" t="s">
        <v>173</v>
      </c>
      <c r="E450" s="226">
        <v>12701516</v>
      </c>
      <c r="F450" s="29" t="s">
        <v>682</v>
      </c>
      <c r="G450" s="30" t="s">
        <v>535</v>
      </c>
      <c r="H450" s="30" t="s">
        <v>707</v>
      </c>
      <c r="I450" s="31" t="s">
        <v>712</v>
      </c>
      <c r="J450" s="50" t="s">
        <v>841</v>
      </c>
      <c r="L450"/>
      <c r="M450"/>
      <c r="AA450"/>
      <c r="AB450"/>
      <c r="AC450"/>
      <c r="AD450"/>
      <c r="AE450"/>
      <c r="AF450"/>
      <c r="AG450"/>
      <c r="AH450"/>
      <c r="AI450"/>
      <c r="AJ450"/>
      <c r="AK450"/>
      <c r="AL450"/>
      <c r="AM450"/>
      <c r="AN450"/>
      <c r="AO450"/>
      <c r="AP450"/>
      <c r="AQ450"/>
      <c r="AR450"/>
      <c r="AS450"/>
      <c r="AT450"/>
      <c r="AU450"/>
      <c r="AV450"/>
      <c r="AW450"/>
      <c r="AX450"/>
      <c r="AY450"/>
      <c r="AZ450"/>
      <c r="BA450"/>
      <c r="BB450"/>
      <c r="BC450"/>
      <c r="BD450"/>
      <c r="BE450"/>
      <c r="BF450"/>
      <c r="BG450"/>
      <c r="BH450"/>
      <c r="BI450"/>
      <c r="BJ450"/>
      <c r="BK450"/>
      <c r="BL450"/>
      <c r="BM450"/>
      <c r="BN450"/>
      <c r="BO450"/>
      <c r="BP450"/>
      <c r="BQ450"/>
      <c r="BR450"/>
      <c r="BS450"/>
      <c r="BT450"/>
      <c r="BU450"/>
      <c r="BV450"/>
      <c r="BW450"/>
      <c r="BX450"/>
      <c r="BY450"/>
      <c r="BZ450"/>
      <c r="CA450"/>
      <c r="CB450"/>
      <c r="CC450"/>
      <c r="CD450"/>
      <c r="CE450"/>
      <c r="CF450"/>
      <c r="CG450"/>
      <c r="CH450"/>
      <c r="CI450"/>
      <c r="CJ450"/>
      <c r="CK450"/>
      <c r="CL450"/>
      <c r="CM450"/>
      <c r="CN450"/>
      <c r="CO450"/>
      <c r="CP450"/>
      <c r="CQ450"/>
      <c r="CR450"/>
      <c r="CS450"/>
      <c r="CT450"/>
    </row>
    <row r="451" spans="1:98" s="32" customFormat="1" x14ac:dyDescent="0.4">
      <c r="A451" s="32" t="str">
        <f t="shared" si="6"/>
        <v>82 西成区-6</v>
      </c>
      <c r="B451" s="32">
        <f>+COUNTIF($H$4:H451,H451)</f>
        <v>6</v>
      </c>
      <c r="C451" s="27">
        <v>448</v>
      </c>
      <c r="D451" s="28" t="s">
        <v>173</v>
      </c>
      <c r="E451" s="226">
        <v>12701517</v>
      </c>
      <c r="F451" s="29" t="s">
        <v>682</v>
      </c>
      <c r="G451" s="30" t="s">
        <v>535</v>
      </c>
      <c r="H451" s="30" t="s">
        <v>707</v>
      </c>
      <c r="I451" s="31" t="s">
        <v>713</v>
      </c>
      <c r="J451" s="50" t="s">
        <v>841</v>
      </c>
      <c r="L451"/>
      <c r="M451"/>
      <c r="AA451"/>
      <c r="AB451"/>
      <c r="AC451"/>
      <c r="AD451"/>
      <c r="AE451"/>
      <c r="AF451"/>
      <c r="AG451"/>
      <c r="AH451"/>
      <c r="AI451"/>
      <c r="AJ451"/>
      <c r="AK451"/>
      <c r="AL451"/>
      <c r="AM451"/>
      <c r="AN451"/>
      <c r="AO451"/>
      <c r="AP451"/>
      <c r="AQ451"/>
      <c r="AR451"/>
      <c r="AS451"/>
      <c r="AT451"/>
      <c r="AU451"/>
      <c r="AV451"/>
      <c r="AW451"/>
      <c r="AX451"/>
      <c r="AY451"/>
      <c r="AZ451"/>
      <c r="BA451"/>
      <c r="BB451"/>
      <c r="BC451"/>
      <c r="BD451"/>
      <c r="BE451"/>
      <c r="BF451"/>
      <c r="BG451"/>
      <c r="BH451"/>
      <c r="BI451"/>
      <c r="BJ451"/>
      <c r="BK451"/>
      <c r="BL451"/>
      <c r="BM451"/>
      <c r="BN451"/>
      <c r="BO451"/>
      <c r="BP451"/>
      <c r="BQ451"/>
      <c r="BR451"/>
      <c r="BS451"/>
      <c r="BT451"/>
      <c r="BU451"/>
      <c r="BV451"/>
      <c r="BW451"/>
      <c r="BX451"/>
      <c r="BY451"/>
      <c r="BZ451"/>
      <c r="CA451"/>
      <c r="CB451"/>
      <c r="CC451"/>
      <c r="CD451"/>
      <c r="CE451"/>
      <c r="CF451"/>
      <c r="CG451"/>
      <c r="CH451"/>
      <c r="CI451"/>
      <c r="CJ451"/>
      <c r="CK451"/>
      <c r="CL451"/>
      <c r="CM451"/>
      <c r="CN451"/>
      <c r="CO451"/>
      <c r="CP451"/>
      <c r="CQ451"/>
      <c r="CR451"/>
      <c r="CS451"/>
      <c r="CT451"/>
    </row>
    <row r="452" spans="1:98" s="32" customFormat="1" x14ac:dyDescent="0.4">
      <c r="A452" s="32" t="str">
        <f t="shared" si="6"/>
        <v>82 西成区-7</v>
      </c>
      <c r="B452" s="32">
        <f>+COUNTIF($H$4:H452,H452)</f>
        <v>7</v>
      </c>
      <c r="C452" s="27">
        <v>449</v>
      </c>
      <c r="D452" s="28" t="s">
        <v>173</v>
      </c>
      <c r="E452" s="226">
        <v>12701518</v>
      </c>
      <c r="F452" s="29" t="s">
        <v>682</v>
      </c>
      <c r="G452" s="30" t="s">
        <v>535</v>
      </c>
      <c r="H452" s="30" t="s">
        <v>707</v>
      </c>
      <c r="I452" s="31" t="s">
        <v>714</v>
      </c>
      <c r="J452" s="50" t="s">
        <v>841</v>
      </c>
      <c r="L452"/>
      <c r="M452"/>
      <c r="AA452"/>
      <c r="AB452"/>
      <c r="AC452"/>
      <c r="AD452"/>
      <c r="AE452"/>
      <c r="AF452"/>
      <c r="AG452"/>
      <c r="AH452"/>
      <c r="AI452"/>
      <c r="AJ452"/>
      <c r="AK452"/>
      <c r="AL452"/>
      <c r="AM452"/>
      <c r="AN452"/>
      <c r="AO452"/>
      <c r="AP452"/>
      <c r="AQ452"/>
      <c r="AR452"/>
      <c r="AS452"/>
      <c r="AT452"/>
      <c r="AU452"/>
      <c r="AV452"/>
      <c r="AW452"/>
      <c r="AX452"/>
      <c r="AY452"/>
      <c r="AZ452"/>
      <c r="BA452"/>
      <c r="BB452"/>
      <c r="BC452"/>
      <c r="BD452"/>
      <c r="BE452"/>
      <c r="BF452"/>
      <c r="BG452"/>
      <c r="BH452"/>
      <c r="BI452"/>
      <c r="BJ452"/>
      <c r="BK452"/>
      <c r="BL452"/>
      <c r="BM452"/>
      <c r="BN452"/>
      <c r="BO452"/>
      <c r="BP452"/>
      <c r="BQ452"/>
      <c r="BR452"/>
      <c r="BS452"/>
      <c r="BT452"/>
      <c r="BU452"/>
      <c r="BV452"/>
      <c r="BW452"/>
      <c r="BX452"/>
      <c r="BY452"/>
      <c r="BZ452"/>
      <c r="CA452"/>
      <c r="CB452"/>
      <c r="CC452"/>
      <c r="CD452"/>
      <c r="CE452"/>
      <c r="CF452"/>
      <c r="CG452"/>
      <c r="CH452"/>
      <c r="CI452"/>
      <c r="CJ452"/>
      <c r="CK452"/>
      <c r="CL452"/>
      <c r="CM452"/>
      <c r="CN452"/>
      <c r="CO452"/>
      <c r="CP452"/>
      <c r="CQ452"/>
      <c r="CR452"/>
      <c r="CS452"/>
      <c r="CT452"/>
    </row>
    <row r="453" spans="1:98" s="32" customFormat="1" x14ac:dyDescent="0.4">
      <c r="A453" s="32" t="str">
        <f t="shared" ref="A453:A470" si="7">+H453&amp;"-"&amp;B453</f>
        <v>82 西成区-8</v>
      </c>
      <c r="B453" s="32">
        <f>+COUNTIF($H$4:H453,H453)</f>
        <v>8</v>
      </c>
      <c r="C453" s="27">
        <v>450</v>
      </c>
      <c r="D453" s="28" t="s">
        <v>173</v>
      </c>
      <c r="E453" s="226">
        <v>12701519</v>
      </c>
      <c r="F453" s="29" t="s">
        <v>682</v>
      </c>
      <c r="G453" s="30" t="s">
        <v>535</v>
      </c>
      <c r="H453" s="30" t="s">
        <v>707</v>
      </c>
      <c r="I453" s="31" t="s">
        <v>715</v>
      </c>
      <c r="J453" s="50" t="s">
        <v>841</v>
      </c>
      <c r="L453"/>
      <c r="M453"/>
      <c r="AA453"/>
      <c r="AB453"/>
      <c r="AC453"/>
      <c r="AD453"/>
      <c r="AE453"/>
      <c r="AF453"/>
      <c r="AG453"/>
      <c r="AH453"/>
      <c r="AI453"/>
      <c r="AJ453"/>
      <c r="AK453"/>
      <c r="AL453"/>
      <c r="AM453"/>
      <c r="AN453"/>
      <c r="AO453"/>
      <c r="AP453"/>
      <c r="AQ453"/>
      <c r="AR453"/>
      <c r="AS453"/>
      <c r="AT453"/>
      <c r="AU453"/>
      <c r="AV453"/>
      <c r="AW453"/>
      <c r="AX453"/>
      <c r="AY453"/>
      <c r="AZ453"/>
      <c r="BA453"/>
      <c r="BB453"/>
      <c r="BC453"/>
      <c r="BD453"/>
      <c r="BE453"/>
      <c r="BF453"/>
      <c r="BG453"/>
      <c r="BH453"/>
      <c r="BI453"/>
      <c r="BJ453"/>
      <c r="BK453"/>
      <c r="BL453"/>
      <c r="BM453"/>
      <c r="BN453"/>
      <c r="BO453"/>
      <c r="BP453"/>
      <c r="BQ453"/>
      <c r="BR453"/>
      <c r="BS453"/>
      <c r="BT453"/>
      <c r="BU453"/>
      <c r="BV453"/>
      <c r="BW453"/>
      <c r="BX453"/>
      <c r="BY453"/>
      <c r="BZ453"/>
      <c r="CA453"/>
      <c r="CB453"/>
      <c r="CC453"/>
      <c r="CD453"/>
      <c r="CE453"/>
      <c r="CF453"/>
      <c r="CG453"/>
      <c r="CH453"/>
      <c r="CI453"/>
      <c r="CJ453"/>
      <c r="CK453"/>
      <c r="CL453"/>
      <c r="CM453"/>
      <c r="CN453"/>
      <c r="CO453"/>
      <c r="CP453"/>
      <c r="CQ453"/>
      <c r="CR453"/>
      <c r="CS453"/>
      <c r="CT453"/>
    </row>
    <row r="454" spans="1:98" s="32" customFormat="1" x14ac:dyDescent="0.4">
      <c r="A454" s="32" t="str">
        <f t="shared" si="7"/>
        <v>82 西成区-9</v>
      </c>
      <c r="B454" s="32">
        <f>+COUNTIF($H$4:H454,H454)</f>
        <v>9</v>
      </c>
      <c r="C454" s="27">
        <v>451</v>
      </c>
      <c r="D454" s="28" t="s">
        <v>173</v>
      </c>
      <c r="E454" s="226">
        <v>12701520</v>
      </c>
      <c r="F454" s="29" t="s">
        <v>682</v>
      </c>
      <c r="G454" s="30" t="s">
        <v>535</v>
      </c>
      <c r="H454" s="30" t="s">
        <v>707</v>
      </c>
      <c r="I454" s="31" t="s">
        <v>716</v>
      </c>
      <c r="J454" s="50" t="s">
        <v>841</v>
      </c>
      <c r="L454"/>
      <c r="M454"/>
      <c r="AA454"/>
      <c r="AB454"/>
      <c r="AC454"/>
      <c r="AD454"/>
      <c r="AE454"/>
      <c r="AF454"/>
      <c r="AG454"/>
      <c r="AH454"/>
      <c r="AI454"/>
      <c r="AJ454"/>
      <c r="AK454"/>
      <c r="AL454"/>
      <c r="AM454"/>
      <c r="AN454"/>
      <c r="AO454"/>
      <c r="AP454"/>
      <c r="AQ454"/>
      <c r="AR454"/>
      <c r="AS454"/>
      <c r="AT454"/>
      <c r="AU454"/>
      <c r="AV454"/>
      <c r="AW454"/>
      <c r="AX454"/>
      <c r="AY454"/>
      <c r="AZ454"/>
      <c r="BA454"/>
      <c r="BB454"/>
      <c r="BC454"/>
      <c r="BD454"/>
      <c r="BE454"/>
      <c r="BF454"/>
      <c r="BG454"/>
      <c r="BH454"/>
      <c r="BI454"/>
      <c r="BJ454"/>
      <c r="BK454"/>
      <c r="BL454"/>
      <c r="BM454"/>
      <c r="BN454"/>
      <c r="BO454"/>
      <c r="BP454"/>
      <c r="BQ454"/>
      <c r="BR454"/>
      <c r="BS454"/>
      <c r="BT454"/>
      <c r="BU454"/>
      <c r="BV454"/>
      <c r="BW454"/>
      <c r="BX454"/>
      <c r="BY454"/>
      <c r="BZ454"/>
      <c r="CA454"/>
      <c r="CB454"/>
      <c r="CC454"/>
      <c r="CD454"/>
      <c r="CE454"/>
      <c r="CF454"/>
      <c r="CG454"/>
      <c r="CH454"/>
      <c r="CI454"/>
      <c r="CJ454"/>
      <c r="CK454"/>
      <c r="CL454"/>
      <c r="CM454"/>
      <c r="CN454"/>
      <c r="CO454"/>
      <c r="CP454"/>
      <c r="CQ454"/>
      <c r="CR454"/>
      <c r="CS454"/>
      <c r="CT454"/>
    </row>
    <row r="455" spans="1:98" s="32" customFormat="1" x14ac:dyDescent="0.4">
      <c r="A455" s="32" t="str">
        <f t="shared" si="7"/>
        <v>82 西成区-10</v>
      </c>
      <c r="B455" s="32">
        <f>+COUNTIF($H$4:H455,H455)</f>
        <v>10</v>
      </c>
      <c r="C455" s="27">
        <v>452</v>
      </c>
      <c r="D455" s="28" t="s">
        <v>173</v>
      </c>
      <c r="E455" s="226">
        <v>12701521</v>
      </c>
      <c r="F455" s="29" t="s">
        <v>682</v>
      </c>
      <c r="G455" s="30" t="s">
        <v>535</v>
      </c>
      <c r="H455" s="30" t="s">
        <v>707</v>
      </c>
      <c r="I455" s="31" t="s">
        <v>717</v>
      </c>
      <c r="J455" s="50" t="s">
        <v>841</v>
      </c>
      <c r="L455"/>
      <c r="M455"/>
      <c r="AA455"/>
      <c r="AB455"/>
      <c r="AC455"/>
      <c r="AD455"/>
      <c r="AE455"/>
      <c r="AF455"/>
      <c r="AG455"/>
      <c r="AH455"/>
      <c r="AI455"/>
      <c r="AJ455"/>
      <c r="AK455"/>
      <c r="AL455"/>
      <c r="AM455"/>
      <c r="AN455"/>
      <c r="AO455"/>
      <c r="AP455"/>
      <c r="AQ455"/>
      <c r="AR455"/>
      <c r="AS455"/>
      <c r="AT455"/>
      <c r="AU455"/>
      <c r="AV455"/>
      <c r="AW455"/>
      <c r="AX455"/>
      <c r="AY455"/>
      <c r="AZ455"/>
      <c r="BA455"/>
      <c r="BB455"/>
      <c r="BC455"/>
      <c r="BD455"/>
      <c r="BE455"/>
      <c r="BF455"/>
      <c r="BG455"/>
      <c r="BH455"/>
      <c r="BI455"/>
      <c r="BJ455"/>
      <c r="BK455"/>
      <c r="BL455"/>
      <c r="BM455"/>
      <c r="BN455"/>
      <c r="BO455"/>
      <c r="BP455"/>
      <c r="BQ455"/>
      <c r="BR455"/>
      <c r="BS455"/>
      <c r="BT455"/>
      <c r="BU455"/>
      <c r="BV455"/>
      <c r="BW455"/>
      <c r="BX455"/>
      <c r="BY455"/>
      <c r="BZ455"/>
      <c r="CA455"/>
      <c r="CB455"/>
      <c r="CC455"/>
      <c r="CD455"/>
      <c r="CE455"/>
      <c r="CF455"/>
      <c r="CG455"/>
      <c r="CH455"/>
      <c r="CI455"/>
      <c r="CJ455"/>
      <c r="CK455"/>
      <c r="CL455"/>
      <c r="CM455"/>
      <c r="CN455"/>
      <c r="CO455"/>
      <c r="CP455"/>
      <c r="CQ455"/>
      <c r="CR455"/>
      <c r="CS455"/>
      <c r="CT455"/>
    </row>
    <row r="456" spans="1:98" s="32" customFormat="1" x14ac:dyDescent="0.4">
      <c r="A456" s="32" t="str">
        <f t="shared" si="7"/>
        <v>82 西成区-11</v>
      </c>
      <c r="B456" s="32">
        <f>+COUNTIF($H$4:H456,H456)</f>
        <v>11</v>
      </c>
      <c r="C456" s="27">
        <v>453</v>
      </c>
      <c r="D456" s="28" t="s">
        <v>173</v>
      </c>
      <c r="E456" s="226">
        <v>12703082</v>
      </c>
      <c r="F456" s="29" t="s">
        <v>682</v>
      </c>
      <c r="G456" s="30" t="s">
        <v>535</v>
      </c>
      <c r="H456" s="30" t="s">
        <v>707</v>
      </c>
      <c r="I456" s="31" t="s">
        <v>718</v>
      </c>
      <c r="J456" s="50" t="s">
        <v>841</v>
      </c>
      <c r="L456"/>
      <c r="M456"/>
      <c r="AA456"/>
      <c r="AB456"/>
      <c r="AC456"/>
      <c r="AD456"/>
      <c r="AE456"/>
      <c r="AF456"/>
      <c r="AG456"/>
      <c r="AH456"/>
      <c r="AI456"/>
      <c r="AJ456"/>
      <c r="AK456"/>
      <c r="AL456"/>
      <c r="AM456"/>
      <c r="AN456"/>
      <c r="AO456"/>
      <c r="AP456"/>
      <c r="AQ456"/>
      <c r="AR456"/>
      <c r="AS456"/>
      <c r="AT456"/>
      <c r="AU456"/>
      <c r="AV456"/>
      <c r="AW456"/>
      <c r="AX456"/>
      <c r="AY456"/>
      <c r="AZ456"/>
      <c r="BA456"/>
      <c r="BB456"/>
      <c r="BC456"/>
      <c r="BD456"/>
      <c r="BE456"/>
      <c r="BF456"/>
      <c r="BG456"/>
      <c r="BH456"/>
      <c r="BI456"/>
      <c r="BJ456"/>
      <c r="BK456"/>
      <c r="BL456"/>
      <c r="BM456"/>
      <c r="BN456"/>
      <c r="BO456"/>
      <c r="BP456"/>
      <c r="BQ456"/>
      <c r="BR456"/>
      <c r="BS456"/>
      <c r="BT456"/>
      <c r="BU456"/>
      <c r="BV456"/>
      <c r="BW456"/>
      <c r="BX456"/>
      <c r="BY456"/>
      <c r="BZ456"/>
      <c r="CA456"/>
      <c r="CB456"/>
      <c r="CC456"/>
      <c r="CD456"/>
      <c r="CE456"/>
      <c r="CF456"/>
      <c r="CG456"/>
      <c r="CH456"/>
      <c r="CI456"/>
      <c r="CJ456"/>
      <c r="CK456"/>
      <c r="CL456"/>
      <c r="CM456"/>
      <c r="CN456"/>
      <c r="CO456"/>
      <c r="CP456"/>
      <c r="CQ456"/>
      <c r="CR456"/>
      <c r="CS456"/>
      <c r="CT456"/>
    </row>
    <row r="457" spans="1:98" s="32" customFormat="1" x14ac:dyDescent="0.4">
      <c r="A457" s="32" t="str">
        <f t="shared" si="7"/>
        <v>83 住之江区-1</v>
      </c>
      <c r="B457" s="32">
        <f>+COUNTIF($H$4:H457,H457)</f>
        <v>1</v>
      </c>
      <c r="C457" s="27">
        <v>454</v>
      </c>
      <c r="D457" s="28" t="s">
        <v>173</v>
      </c>
      <c r="E457" s="226">
        <v>12701473</v>
      </c>
      <c r="F457" s="29" t="s">
        <v>682</v>
      </c>
      <c r="G457" s="30" t="s">
        <v>535</v>
      </c>
      <c r="H457" s="30" t="s">
        <v>719</v>
      </c>
      <c r="I457" s="31" t="s">
        <v>720</v>
      </c>
      <c r="J457" s="50" t="s">
        <v>841</v>
      </c>
      <c r="L457"/>
      <c r="M457"/>
      <c r="AA457"/>
      <c r="AB457"/>
      <c r="AC457"/>
      <c r="AD457"/>
      <c r="AE457"/>
      <c r="AF457"/>
      <c r="AG457"/>
      <c r="AH457"/>
      <c r="AI457"/>
      <c r="AJ457"/>
      <c r="AK457"/>
      <c r="AL457"/>
      <c r="AM457"/>
      <c r="AN457"/>
      <c r="AO457"/>
      <c r="AP457"/>
      <c r="AQ457"/>
      <c r="AR457"/>
      <c r="AS457"/>
      <c r="AT457"/>
      <c r="AU457"/>
      <c r="AV457"/>
      <c r="AW457"/>
      <c r="AX457"/>
      <c r="AY457"/>
      <c r="AZ457"/>
      <c r="BA457"/>
      <c r="BB457"/>
      <c r="BC457"/>
      <c r="BD457"/>
      <c r="BE457"/>
      <c r="BF457"/>
      <c r="BG457"/>
      <c r="BH457"/>
      <c r="BI457"/>
      <c r="BJ457"/>
      <c r="BK457"/>
      <c r="BL457"/>
      <c r="BM457"/>
      <c r="BN457"/>
      <c r="BO457"/>
      <c r="BP457"/>
      <c r="BQ457"/>
      <c r="BR457"/>
      <c r="BS457"/>
      <c r="BT457"/>
      <c r="BU457"/>
      <c r="BV457"/>
      <c r="BW457"/>
      <c r="BX457"/>
      <c r="BY457"/>
      <c r="BZ457"/>
      <c r="CA457"/>
      <c r="CB457"/>
      <c r="CC457"/>
      <c r="CD457"/>
      <c r="CE457"/>
      <c r="CF457"/>
      <c r="CG457"/>
      <c r="CH457"/>
      <c r="CI457"/>
      <c r="CJ457"/>
      <c r="CK457"/>
      <c r="CL457"/>
      <c r="CM457"/>
      <c r="CN457"/>
      <c r="CO457"/>
      <c r="CP457"/>
      <c r="CQ457"/>
      <c r="CR457"/>
      <c r="CS457"/>
      <c r="CT457"/>
    </row>
    <row r="458" spans="1:98" s="32" customFormat="1" x14ac:dyDescent="0.4">
      <c r="A458" s="32" t="str">
        <f t="shared" si="7"/>
        <v>83 住之江区-2</v>
      </c>
      <c r="B458" s="32">
        <f>+COUNTIF($H$4:H458,H458)</f>
        <v>2</v>
      </c>
      <c r="C458" s="27">
        <v>455</v>
      </c>
      <c r="D458" s="28" t="s">
        <v>173</v>
      </c>
      <c r="E458" s="226">
        <v>12701474</v>
      </c>
      <c r="F458" s="29" t="s">
        <v>682</v>
      </c>
      <c r="G458" s="30" t="s">
        <v>535</v>
      </c>
      <c r="H458" s="30" t="s">
        <v>719</v>
      </c>
      <c r="I458" s="31" t="s">
        <v>721</v>
      </c>
      <c r="J458" s="50" t="s">
        <v>841</v>
      </c>
      <c r="L458"/>
      <c r="M458"/>
      <c r="AA458"/>
      <c r="AB458"/>
      <c r="AC458"/>
      <c r="AD458"/>
      <c r="AE458"/>
      <c r="AF458"/>
      <c r="AG458"/>
      <c r="AH458"/>
      <c r="AI458"/>
      <c r="AJ458"/>
      <c r="AK458"/>
      <c r="AL458"/>
      <c r="AM458"/>
      <c r="AN458"/>
      <c r="AO458"/>
      <c r="AP458"/>
      <c r="AQ458"/>
      <c r="AR458"/>
      <c r="AS458"/>
      <c r="AT458"/>
      <c r="AU458"/>
      <c r="AV458"/>
      <c r="AW458"/>
      <c r="AX458"/>
      <c r="AY458"/>
      <c r="AZ458"/>
      <c r="BA458"/>
      <c r="BB458"/>
      <c r="BC458"/>
      <c r="BD458"/>
      <c r="BE458"/>
      <c r="BF458"/>
      <c r="BG458"/>
      <c r="BH458"/>
      <c r="BI458"/>
      <c r="BJ458"/>
      <c r="BK458"/>
      <c r="BL458"/>
      <c r="BM458"/>
      <c r="BN458"/>
      <c r="BO458"/>
      <c r="BP458"/>
      <c r="BQ458"/>
      <c r="BR458"/>
      <c r="BS458"/>
      <c r="BT458"/>
      <c r="BU458"/>
      <c r="BV458"/>
      <c r="BW458"/>
      <c r="BX458"/>
      <c r="BY458"/>
      <c r="BZ458"/>
      <c r="CA458"/>
      <c r="CB458"/>
      <c r="CC458"/>
      <c r="CD458"/>
      <c r="CE458"/>
      <c r="CF458"/>
      <c r="CG458"/>
      <c r="CH458"/>
      <c r="CI458"/>
      <c r="CJ458"/>
      <c r="CK458"/>
      <c r="CL458"/>
      <c r="CM458"/>
      <c r="CN458"/>
      <c r="CO458"/>
      <c r="CP458"/>
      <c r="CQ458"/>
      <c r="CR458"/>
      <c r="CS458"/>
      <c r="CT458"/>
    </row>
    <row r="459" spans="1:98" s="32" customFormat="1" x14ac:dyDescent="0.4">
      <c r="A459" s="32" t="str">
        <f t="shared" si="7"/>
        <v>83 住之江区-3</v>
      </c>
      <c r="B459" s="32">
        <f>+COUNTIF($H$4:H459,H459)</f>
        <v>3</v>
      </c>
      <c r="C459" s="27">
        <v>456</v>
      </c>
      <c r="D459" s="28" t="s">
        <v>173</v>
      </c>
      <c r="E459" s="226">
        <v>12701475</v>
      </c>
      <c r="F459" s="29" t="s">
        <v>682</v>
      </c>
      <c r="G459" s="30" t="s">
        <v>535</v>
      </c>
      <c r="H459" s="30" t="s">
        <v>719</v>
      </c>
      <c r="I459" s="31" t="s">
        <v>722</v>
      </c>
      <c r="J459" s="50" t="s">
        <v>841</v>
      </c>
      <c r="L459"/>
      <c r="M459"/>
      <c r="AA459"/>
      <c r="AB459"/>
      <c r="AC459"/>
      <c r="AD459"/>
      <c r="AE459"/>
      <c r="AF459"/>
      <c r="AG459"/>
      <c r="AH459"/>
      <c r="AI459"/>
      <c r="AJ459"/>
      <c r="AK459"/>
      <c r="AL459"/>
      <c r="AM459"/>
      <c r="AN459"/>
      <c r="AO459"/>
      <c r="AP459"/>
      <c r="AQ459"/>
      <c r="AR459"/>
      <c r="AS459"/>
      <c r="AT459"/>
      <c r="AU459"/>
      <c r="AV459"/>
      <c r="AW459"/>
      <c r="AX459"/>
      <c r="AY459"/>
      <c r="AZ459"/>
      <c r="BA459"/>
      <c r="BB459"/>
      <c r="BC459"/>
      <c r="BD459"/>
      <c r="BE459"/>
      <c r="BF459"/>
      <c r="BG459"/>
      <c r="BH459"/>
      <c r="BI459"/>
      <c r="BJ459"/>
      <c r="BK459"/>
      <c r="BL459"/>
      <c r="BM459"/>
      <c r="BN459"/>
      <c r="BO459"/>
      <c r="BP459"/>
      <c r="BQ459"/>
      <c r="BR459"/>
      <c r="BS459"/>
      <c r="BT459"/>
      <c r="BU459"/>
      <c r="BV459"/>
      <c r="BW459"/>
      <c r="BX459"/>
      <c r="BY459"/>
      <c r="BZ459"/>
      <c r="CA459"/>
      <c r="CB459"/>
      <c r="CC459"/>
      <c r="CD459"/>
      <c r="CE459"/>
      <c r="CF459"/>
      <c r="CG459"/>
      <c r="CH459"/>
      <c r="CI459"/>
      <c r="CJ459"/>
      <c r="CK459"/>
      <c r="CL459"/>
      <c r="CM459"/>
      <c r="CN459"/>
      <c r="CO459"/>
      <c r="CP459"/>
      <c r="CQ459"/>
      <c r="CR459"/>
      <c r="CS459"/>
      <c r="CT459"/>
    </row>
    <row r="460" spans="1:98" s="32" customFormat="1" x14ac:dyDescent="0.4">
      <c r="A460" s="32" t="str">
        <f t="shared" si="7"/>
        <v>83 住之江区-4</v>
      </c>
      <c r="B460" s="32">
        <f>+COUNTIF($H$4:H460,H460)</f>
        <v>4</v>
      </c>
      <c r="C460" s="27">
        <v>457</v>
      </c>
      <c r="D460" s="28" t="s">
        <v>173</v>
      </c>
      <c r="E460" s="226">
        <v>12701476</v>
      </c>
      <c r="F460" s="29" t="s">
        <v>682</v>
      </c>
      <c r="G460" s="30" t="s">
        <v>535</v>
      </c>
      <c r="H460" s="30" t="s">
        <v>719</v>
      </c>
      <c r="I460" s="31" t="s">
        <v>723</v>
      </c>
      <c r="J460" s="50" t="s">
        <v>841</v>
      </c>
      <c r="L460"/>
      <c r="M460"/>
      <c r="AA460"/>
      <c r="AB460"/>
      <c r="AC460"/>
      <c r="AD460"/>
      <c r="AE460"/>
      <c r="AF460"/>
      <c r="AG460"/>
      <c r="AH460"/>
      <c r="AI460"/>
      <c r="AJ460"/>
      <c r="AK460"/>
      <c r="AL460"/>
      <c r="AM460"/>
      <c r="AN460"/>
      <c r="AO460"/>
      <c r="AP460"/>
      <c r="AQ460"/>
      <c r="AR460"/>
      <c r="AS460"/>
      <c r="AT460"/>
      <c r="AU460"/>
      <c r="AV460"/>
      <c r="AW460"/>
      <c r="AX460"/>
      <c r="AY460"/>
      <c r="AZ460"/>
      <c r="BA460"/>
      <c r="BB460"/>
      <c r="BC460"/>
      <c r="BD460"/>
      <c r="BE460"/>
      <c r="BF460"/>
      <c r="BG460"/>
      <c r="BH460"/>
      <c r="BI460"/>
      <c r="BJ460"/>
      <c r="BK460"/>
      <c r="BL460"/>
      <c r="BM460"/>
      <c r="BN460"/>
      <c r="BO460"/>
      <c r="BP460"/>
      <c r="BQ460"/>
      <c r="BR460"/>
      <c r="BS460"/>
      <c r="BT460"/>
      <c r="BU460"/>
      <c r="BV460"/>
      <c r="BW460"/>
      <c r="BX460"/>
      <c r="BY460"/>
      <c r="BZ460"/>
      <c r="CA460"/>
      <c r="CB460"/>
      <c r="CC460"/>
      <c r="CD460"/>
      <c r="CE460"/>
      <c r="CF460"/>
      <c r="CG460"/>
      <c r="CH460"/>
      <c r="CI460"/>
      <c r="CJ460"/>
      <c r="CK460"/>
      <c r="CL460"/>
      <c r="CM460"/>
      <c r="CN460"/>
      <c r="CO460"/>
      <c r="CP460"/>
      <c r="CQ460"/>
      <c r="CR460"/>
      <c r="CS460"/>
      <c r="CT460"/>
    </row>
    <row r="461" spans="1:98" s="32" customFormat="1" x14ac:dyDescent="0.4">
      <c r="A461" s="32" t="str">
        <f t="shared" si="7"/>
        <v>84 平野区-1</v>
      </c>
      <c r="B461" s="32">
        <f>+COUNTIF($H$4:H461,H461)</f>
        <v>1</v>
      </c>
      <c r="C461" s="27">
        <v>458</v>
      </c>
      <c r="D461" s="28" t="s">
        <v>173</v>
      </c>
      <c r="E461" s="226">
        <v>12701588</v>
      </c>
      <c r="F461" s="29" t="s">
        <v>682</v>
      </c>
      <c r="G461" s="30" t="s">
        <v>535</v>
      </c>
      <c r="H461" s="30" t="s">
        <v>724</v>
      </c>
      <c r="I461" s="31" t="s">
        <v>725</v>
      </c>
      <c r="J461" s="50" t="s">
        <v>841</v>
      </c>
      <c r="L461"/>
      <c r="M461"/>
      <c r="AA461"/>
      <c r="AB461"/>
      <c r="AC461"/>
      <c r="AD461"/>
      <c r="AE461"/>
      <c r="AF461"/>
      <c r="AG461"/>
      <c r="AH461"/>
      <c r="AI461"/>
      <c r="AJ461"/>
      <c r="AK461"/>
      <c r="AL461"/>
      <c r="AM461"/>
      <c r="AN461"/>
      <c r="AO461"/>
      <c r="AP461"/>
      <c r="AQ461"/>
      <c r="AR461"/>
      <c r="AS461"/>
      <c r="AT461"/>
      <c r="AU461"/>
      <c r="AV461"/>
      <c r="AW461"/>
      <c r="AX461"/>
      <c r="AY461"/>
      <c r="AZ461"/>
      <c r="BA461"/>
      <c r="BB461"/>
      <c r="BC461"/>
      <c r="BD461"/>
      <c r="BE461"/>
      <c r="BF461"/>
      <c r="BG461"/>
      <c r="BH461"/>
      <c r="BI461"/>
      <c r="BJ461"/>
      <c r="BK461"/>
      <c r="BL461"/>
      <c r="BM461"/>
      <c r="BN461"/>
      <c r="BO461"/>
      <c r="BP461"/>
      <c r="BQ461"/>
      <c r="BR461"/>
      <c r="BS461"/>
      <c r="BT461"/>
      <c r="BU461"/>
      <c r="BV461"/>
      <c r="BW461"/>
      <c r="BX461"/>
      <c r="BY461"/>
      <c r="BZ461"/>
      <c r="CA461"/>
      <c r="CB461"/>
      <c r="CC461"/>
      <c r="CD461"/>
      <c r="CE461"/>
      <c r="CF461"/>
      <c r="CG461"/>
      <c r="CH461"/>
      <c r="CI461"/>
      <c r="CJ461"/>
      <c r="CK461"/>
      <c r="CL461"/>
      <c r="CM461"/>
      <c r="CN461"/>
      <c r="CO461"/>
      <c r="CP461"/>
      <c r="CQ461"/>
      <c r="CR461"/>
      <c r="CS461"/>
      <c r="CT461"/>
    </row>
    <row r="462" spans="1:98" s="32" customFormat="1" x14ac:dyDescent="0.4">
      <c r="A462" s="32" t="str">
        <f t="shared" si="7"/>
        <v>84 平野区-2</v>
      </c>
      <c r="B462" s="32">
        <f>+COUNTIF($H$4:H462,H462)</f>
        <v>2</v>
      </c>
      <c r="C462" s="27">
        <v>459</v>
      </c>
      <c r="D462" s="28" t="s">
        <v>173</v>
      </c>
      <c r="E462" s="226">
        <v>12701589</v>
      </c>
      <c r="F462" s="29" t="s">
        <v>682</v>
      </c>
      <c r="G462" s="30" t="s">
        <v>535</v>
      </c>
      <c r="H462" s="30" t="s">
        <v>724</v>
      </c>
      <c r="I462" s="31" t="s">
        <v>726</v>
      </c>
      <c r="J462" s="50" t="s">
        <v>841</v>
      </c>
      <c r="L462"/>
      <c r="M462"/>
      <c r="AA462"/>
      <c r="AB462"/>
      <c r="AC462"/>
      <c r="AD462"/>
      <c r="AE462"/>
      <c r="AF462"/>
      <c r="AG462"/>
      <c r="AH462"/>
      <c r="AI462"/>
      <c r="AJ462"/>
      <c r="AK462"/>
      <c r="AL462"/>
      <c r="AM462"/>
      <c r="AN462"/>
      <c r="AO462"/>
      <c r="AP462"/>
      <c r="AQ462"/>
      <c r="AR462"/>
      <c r="AS462"/>
      <c r="AT462"/>
      <c r="AU462"/>
      <c r="AV462"/>
      <c r="AW462"/>
      <c r="AX462"/>
      <c r="AY462"/>
      <c r="AZ462"/>
      <c r="BA462"/>
      <c r="BB462"/>
      <c r="BC462"/>
      <c r="BD462"/>
      <c r="BE462"/>
      <c r="BF462"/>
      <c r="BG462"/>
      <c r="BH462"/>
      <c r="BI462"/>
      <c r="BJ462"/>
      <c r="BK462"/>
      <c r="BL462"/>
      <c r="BM462"/>
      <c r="BN462"/>
      <c r="BO462"/>
      <c r="BP462"/>
      <c r="BQ462"/>
      <c r="BR462"/>
      <c r="BS462"/>
      <c r="BT462"/>
      <c r="BU462"/>
      <c r="BV462"/>
      <c r="BW462"/>
      <c r="BX462"/>
      <c r="BY462"/>
      <c r="BZ462"/>
      <c r="CA462"/>
      <c r="CB462"/>
      <c r="CC462"/>
      <c r="CD462"/>
      <c r="CE462"/>
      <c r="CF462"/>
      <c r="CG462"/>
      <c r="CH462"/>
      <c r="CI462"/>
      <c r="CJ462"/>
      <c r="CK462"/>
      <c r="CL462"/>
      <c r="CM462"/>
      <c r="CN462"/>
      <c r="CO462"/>
      <c r="CP462"/>
      <c r="CQ462"/>
      <c r="CR462"/>
      <c r="CS462"/>
      <c r="CT462"/>
    </row>
    <row r="463" spans="1:98" s="32" customFormat="1" x14ac:dyDescent="0.4">
      <c r="A463" s="32" t="str">
        <f t="shared" si="7"/>
        <v>84 平野区-3</v>
      </c>
      <c r="B463" s="32">
        <f>+COUNTIF($H$4:H463,H463)</f>
        <v>3</v>
      </c>
      <c r="C463" s="27">
        <v>460</v>
      </c>
      <c r="D463" s="28" t="s">
        <v>173</v>
      </c>
      <c r="E463" s="226">
        <v>12701590</v>
      </c>
      <c r="F463" s="29" t="s">
        <v>682</v>
      </c>
      <c r="G463" s="30" t="s">
        <v>535</v>
      </c>
      <c r="H463" s="30" t="s">
        <v>724</v>
      </c>
      <c r="I463" s="31" t="s">
        <v>727</v>
      </c>
      <c r="J463" s="50" t="s">
        <v>841</v>
      </c>
      <c r="L463"/>
      <c r="M463"/>
      <c r="AA463"/>
      <c r="AB463"/>
      <c r="AC463"/>
      <c r="AD463"/>
      <c r="AE463"/>
      <c r="AF463"/>
      <c r="AG463"/>
      <c r="AH463"/>
      <c r="AI463"/>
      <c r="AJ463"/>
      <c r="AK463"/>
      <c r="AL463"/>
      <c r="AM463"/>
      <c r="AN463"/>
      <c r="AO463"/>
      <c r="AP463"/>
      <c r="AQ463"/>
      <c r="AR463"/>
      <c r="AS463"/>
      <c r="AT463"/>
      <c r="AU463"/>
      <c r="AV463"/>
      <c r="AW463"/>
      <c r="AX463"/>
      <c r="AY463"/>
      <c r="AZ463"/>
      <c r="BA463"/>
      <c r="BB463"/>
      <c r="BC463"/>
      <c r="BD463"/>
      <c r="BE463"/>
      <c r="BF463"/>
      <c r="BG463"/>
      <c r="BH463"/>
      <c r="BI463"/>
      <c r="BJ463"/>
      <c r="BK463"/>
      <c r="BL463"/>
      <c r="BM463"/>
      <c r="BN463"/>
      <c r="BO463"/>
      <c r="BP463"/>
      <c r="BQ463"/>
      <c r="BR463"/>
      <c r="BS463"/>
      <c r="BT463"/>
      <c r="BU463"/>
      <c r="BV463"/>
      <c r="BW463"/>
      <c r="BX463"/>
      <c r="BY463"/>
      <c r="BZ463"/>
      <c r="CA463"/>
      <c r="CB463"/>
      <c r="CC463"/>
      <c r="CD463"/>
      <c r="CE463"/>
      <c r="CF463"/>
      <c r="CG463"/>
      <c r="CH463"/>
      <c r="CI463"/>
      <c r="CJ463"/>
      <c r="CK463"/>
      <c r="CL463"/>
      <c r="CM463"/>
      <c r="CN463"/>
      <c r="CO463"/>
      <c r="CP463"/>
      <c r="CQ463"/>
      <c r="CR463"/>
      <c r="CS463"/>
      <c r="CT463"/>
    </row>
    <row r="464" spans="1:98" s="32" customFormat="1" x14ac:dyDescent="0.4">
      <c r="A464" s="32" t="str">
        <f t="shared" si="7"/>
        <v>84 平野区-4</v>
      </c>
      <c r="B464" s="32">
        <f>+COUNTIF($H$4:H464,H464)</f>
        <v>4</v>
      </c>
      <c r="C464" s="27">
        <v>461</v>
      </c>
      <c r="D464" s="28" t="s">
        <v>173</v>
      </c>
      <c r="E464" s="226">
        <v>12701591</v>
      </c>
      <c r="F464" s="29" t="s">
        <v>682</v>
      </c>
      <c r="G464" s="30" t="s">
        <v>535</v>
      </c>
      <c r="H464" s="30" t="s">
        <v>724</v>
      </c>
      <c r="I464" s="31" t="s">
        <v>728</v>
      </c>
      <c r="J464" s="50" t="s">
        <v>841</v>
      </c>
      <c r="L464"/>
      <c r="M464"/>
      <c r="AA464"/>
      <c r="AB464"/>
      <c r="AC464"/>
      <c r="AD464"/>
      <c r="AE464"/>
      <c r="AF464"/>
      <c r="AG464"/>
      <c r="AH464"/>
      <c r="AI464"/>
      <c r="AJ464"/>
      <c r="AK464"/>
      <c r="AL464"/>
      <c r="AM464"/>
      <c r="AN464"/>
      <c r="AO464"/>
      <c r="AP464"/>
      <c r="AQ464"/>
      <c r="AR464"/>
      <c r="AS464"/>
      <c r="AT464"/>
      <c r="AU464"/>
      <c r="AV464"/>
      <c r="AW464"/>
      <c r="AX464"/>
      <c r="AY464"/>
      <c r="AZ464"/>
      <c r="BA464"/>
      <c r="BB464"/>
      <c r="BC464"/>
      <c r="BD464"/>
      <c r="BE464"/>
      <c r="BF464"/>
      <c r="BG464"/>
      <c r="BH464"/>
      <c r="BI464"/>
      <c r="BJ464"/>
      <c r="BK464"/>
      <c r="BL464"/>
      <c r="BM464"/>
      <c r="BN464"/>
      <c r="BO464"/>
      <c r="BP464"/>
      <c r="BQ464"/>
      <c r="BR464"/>
      <c r="BS464"/>
      <c r="BT464"/>
      <c r="BU464"/>
      <c r="BV464"/>
      <c r="BW464"/>
      <c r="BX464"/>
      <c r="BY464"/>
      <c r="BZ464"/>
      <c r="CA464"/>
      <c r="CB464"/>
      <c r="CC464"/>
      <c r="CD464"/>
      <c r="CE464"/>
      <c r="CF464"/>
      <c r="CG464"/>
      <c r="CH464"/>
      <c r="CI464"/>
      <c r="CJ464"/>
      <c r="CK464"/>
      <c r="CL464"/>
      <c r="CM464"/>
      <c r="CN464"/>
      <c r="CO464"/>
      <c r="CP464"/>
      <c r="CQ464"/>
      <c r="CR464"/>
      <c r="CS464"/>
      <c r="CT464"/>
    </row>
    <row r="465" spans="1:98" s="32" customFormat="1" x14ac:dyDescent="0.4">
      <c r="A465" s="32" t="str">
        <f t="shared" si="7"/>
        <v>84 平野区-5</v>
      </c>
      <c r="B465" s="32">
        <f>+COUNTIF($H$4:H465,H465)</f>
        <v>5</v>
      </c>
      <c r="C465" s="27">
        <v>462</v>
      </c>
      <c r="D465" s="28" t="s">
        <v>173</v>
      </c>
      <c r="E465" s="226">
        <v>12701592</v>
      </c>
      <c r="F465" s="29" t="s">
        <v>682</v>
      </c>
      <c r="G465" s="30" t="s">
        <v>535</v>
      </c>
      <c r="H465" s="30" t="s">
        <v>724</v>
      </c>
      <c r="I465" s="31" t="s">
        <v>729</v>
      </c>
      <c r="J465" s="50" t="s">
        <v>841</v>
      </c>
      <c r="L465"/>
      <c r="M465"/>
      <c r="AA465"/>
      <c r="AB465"/>
      <c r="AC465"/>
      <c r="AD465"/>
      <c r="AE465"/>
      <c r="AF465"/>
      <c r="AG465"/>
      <c r="AH465"/>
      <c r="AI465"/>
      <c r="AJ465"/>
      <c r="AK465"/>
      <c r="AL465"/>
      <c r="AM465"/>
      <c r="AN465"/>
      <c r="AO465"/>
      <c r="AP465"/>
      <c r="AQ465"/>
      <c r="AR465"/>
      <c r="AS465"/>
      <c r="AT465"/>
      <c r="AU465"/>
      <c r="AV465"/>
      <c r="AW465"/>
      <c r="AX465"/>
      <c r="AY465"/>
      <c r="AZ465"/>
      <c r="BA465"/>
      <c r="BB465"/>
      <c r="BC465"/>
      <c r="BD465"/>
      <c r="BE465"/>
      <c r="BF465"/>
      <c r="BG465"/>
      <c r="BH465"/>
      <c r="BI465"/>
      <c r="BJ465"/>
      <c r="BK465"/>
      <c r="BL465"/>
      <c r="BM465"/>
      <c r="BN465"/>
      <c r="BO465"/>
      <c r="BP465"/>
      <c r="BQ465"/>
      <c r="BR465"/>
      <c r="BS465"/>
      <c r="BT465"/>
      <c r="BU465"/>
      <c r="BV465"/>
      <c r="BW465"/>
      <c r="BX465"/>
      <c r="BY465"/>
      <c r="BZ465"/>
      <c r="CA465"/>
      <c r="CB465"/>
      <c r="CC465"/>
      <c r="CD465"/>
      <c r="CE465"/>
      <c r="CF465"/>
      <c r="CG465"/>
      <c r="CH465"/>
      <c r="CI465"/>
      <c r="CJ465"/>
      <c r="CK465"/>
      <c r="CL465"/>
      <c r="CM465"/>
      <c r="CN465"/>
      <c r="CO465"/>
      <c r="CP465"/>
      <c r="CQ465"/>
      <c r="CR465"/>
      <c r="CS465"/>
      <c r="CT465"/>
    </row>
    <row r="466" spans="1:98" s="32" customFormat="1" x14ac:dyDescent="0.4">
      <c r="A466" s="32" t="str">
        <f t="shared" si="7"/>
        <v>84 平野区-6</v>
      </c>
      <c r="B466" s="32">
        <f>+COUNTIF($H$4:H466,H466)</f>
        <v>6</v>
      </c>
      <c r="C466" s="27">
        <v>463</v>
      </c>
      <c r="D466" s="28" t="s">
        <v>173</v>
      </c>
      <c r="E466" s="226">
        <v>12701593</v>
      </c>
      <c r="F466" s="29" t="s">
        <v>682</v>
      </c>
      <c r="G466" s="30" t="s">
        <v>535</v>
      </c>
      <c r="H466" s="30" t="s">
        <v>724</v>
      </c>
      <c r="I466" s="31" t="s">
        <v>730</v>
      </c>
      <c r="J466" s="50" t="s">
        <v>841</v>
      </c>
      <c r="L466"/>
      <c r="M466"/>
      <c r="AA466"/>
      <c r="AB466"/>
      <c r="AC466"/>
      <c r="AD466"/>
      <c r="AE466"/>
      <c r="AF466"/>
      <c r="AG466"/>
      <c r="AH466"/>
      <c r="AI466"/>
      <c r="AJ466"/>
      <c r="AK466"/>
      <c r="AL466"/>
      <c r="AM466"/>
      <c r="AN466"/>
      <c r="AO466"/>
      <c r="AP466"/>
      <c r="AQ466"/>
      <c r="AR466"/>
      <c r="AS466"/>
      <c r="AT466"/>
      <c r="AU466"/>
      <c r="AV466"/>
      <c r="AW466"/>
      <c r="AX466"/>
      <c r="AY466"/>
      <c r="AZ466"/>
      <c r="BA466"/>
      <c r="BB466"/>
      <c r="BC466"/>
      <c r="BD466"/>
      <c r="BE466"/>
      <c r="BF466"/>
      <c r="BG466"/>
      <c r="BH466"/>
      <c r="BI466"/>
      <c r="BJ466"/>
      <c r="BK466"/>
      <c r="BL466"/>
      <c r="BM466"/>
      <c r="BN466"/>
      <c r="BO466"/>
      <c r="BP466"/>
      <c r="BQ466"/>
      <c r="BR466"/>
      <c r="BS466"/>
      <c r="BT466"/>
      <c r="BU466"/>
      <c r="BV466"/>
      <c r="BW466"/>
      <c r="BX466"/>
      <c r="BY466"/>
      <c r="BZ466"/>
      <c r="CA466"/>
      <c r="CB466"/>
      <c r="CC466"/>
      <c r="CD466"/>
      <c r="CE466"/>
      <c r="CF466"/>
      <c r="CG466"/>
      <c r="CH466"/>
      <c r="CI466"/>
      <c r="CJ466"/>
      <c r="CK466"/>
      <c r="CL466"/>
      <c r="CM466"/>
      <c r="CN466"/>
      <c r="CO466"/>
      <c r="CP466"/>
      <c r="CQ466"/>
      <c r="CR466"/>
      <c r="CS466"/>
      <c r="CT466"/>
    </row>
    <row r="467" spans="1:98" s="32" customFormat="1" x14ac:dyDescent="0.4">
      <c r="A467" s="32" t="str">
        <f t="shared" si="7"/>
        <v>84 平野区-7</v>
      </c>
      <c r="B467" s="32">
        <f>+COUNTIF($H$4:H467,H467)</f>
        <v>7</v>
      </c>
      <c r="C467" s="27">
        <v>464</v>
      </c>
      <c r="D467" s="28" t="s">
        <v>173</v>
      </c>
      <c r="E467" s="226">
        <v>12701594</v>
      </c>
      <c r="F467" s="29" t="s">
        <v>682</v>
      </c>
      <c r="G467" s="30" t="s">
        <v>535</v>
      </c>
      <c r="H467" s="30" t="s">
        <v>724</v>
      </c>
      <c r="I467" s="31" t="s">
        <v>731</v>
      </c>
      <c r="J467" s="50" t="s">
        <v>841</v>
      </c>
      <c r="L467"/>
      <c r="M467"/>
      <c r="AA467"/>
      <c r="AB467"/>
      <c r="AC467"/>
      <c r="AD467"/>
      <c r="AE467"/>
      <c r="AF467"/>
      <c r="AG467"/>
      <c r="AH467"/>
      <c r="AI467"/>
      <c r="AJ467"/>
      <c r="AK467"/>
      <c r="AL467"/>
      <c r="AM467"/>
      <c r="AN467"/>
      <c r="AO467"/>
      <c r="AP467"/>
      <c r="AQ467"/>
      <c r="AR467"/>
      <c r="AS467"/>
      <c r="AT467"/>
      <c r="AU467"/>
      <c r="AV467"/>
      <c r="AW467"/>
      <c r="AX467"/>
      <c r="AY467"/>
      <c r="AZ467"/>
      <c r="BA467"/>
      <c r="BB467"/>
      <c r="BC467"/>
      <c r="BD467"/>
      <c r="BE467"/>
      <c r="BF467"/>
      <c r="BG467"/>
      <c r="BH467"/>
      <c r="BI467"/>
      <c r="BJ467"/>
      <c r="BK467"/>
      <c r="BL467"/>
      <c r="BM467"/>
      <c r="BN467"/>
      <c r="BO467"/>
      <c r="BP467"/>
      <c r="BQ467"/>
      <c r="BR467"/>
      <c r="BS467"/>
      <c r="BT467"/>
      <c r="BU467"/>
      <c r="BV467"/>
      <c r="BW467"/>
      <c r="BX467"/>
      <c r="BY467"/>
      <c r="BZ467"/>
      <c r="CA467"/>
      <c r="CB467"/>
      <c r="CC467"/>
      <c r="CD467"/>
      <c r="CE467"/>
      <c r="CF467"/>
      <c r="CG467"/>
      <c r="CH467"/>
      <c r="CI467"/>
      <c r="CJ467"/>
      <c r="CK467"/>
      <c r="CL467"/>
      <c r="CM467"/>
      <c r="CN467"/>
      <c r="CO467"/>
      <c r="CP467"/>
      <c r="CQ467"/>
      <c r="CR467"/>
      <c r="CS467"/>
      <c r="CT467"/>
    </row>
    <row r="468" spans="1:98" s="32" customFormat="1" x14ac:dyDescent="0.4">
      <c r="A468" s="32" t="str">
        <f t="shared" si="7"/>
        <v>84 平野区-8</v>
      </c>
      <c r="B468" s="32">
        <f>+COUNTIF($H$4:H468,H468)</f>
        <v>8</v>
      </c>
      <c r="C468" s="27">
        <v>465</v>
      </c>
      <c r="D468" s="28" t="s">
        <v>173</v>
      </c>
      <c r="E468" s="226">
        <v>12701595</v>
      </c>
      <c r="F468" s="29" t="s">
        <v>682</v>
      </c>
      <c r="G468" s="30" t="s">
        <v>535</v>
      </c>
      <c r="H468" s="30" t="s">
        <v>724</v>
      </c>
      <c r="I468" s="31" t="s">
        <v>732</v>
      </c>
      <c r="J468" s="50" t="s">
        <v>841</v>
      </c>
      <c r="L468"/>
      <c r="M468"/>
      <c r="AA468"/>
      <c r="AB468"/>
      <c r="AC468"/>
      <c r="AD468"/>
      <c r="AE468"/>
      <c r="AF468"/>
      <c r="AG468"/>
      <c r="AH468"/>
      <c r="AI468"/>
      <c r="AJ468"/>
      <c r="AK468"/>
      <c r="AL468"/>
      <c r="AM468"/>
      <c r="AN468"/>
      <c r="AO468"/>
      <c r="AP468"/>
      <c r="AQ468"/>
      <c r="AR468"/>
      <c r="AS468"/>
      <c r="AT468"/>
      <c r="AU468"/>
      <c r="AV468"/>
      <c r="AW468"/>
      <c r="AX468"/>
      <c r="AY468"/>
      <c r="AZ468"/>
      <c r="BA468"/>
      <c r="BB468"/>
      <c r="BC468"/>
      <c r="BD468"/>
      <c r="BE468"/>
      <c r="BF468"/>
      <c r="BG468"/>
      <c r="BH468"/>
      <c r="BI468"/>
      <c r="BJ468"/>
      <c r="BK468"/>
      <c r="BL468"/>
      <c r="BM468"/>
      <c r="BN468"/>
      <c r="BO468"/>
      <c r="BP468"/>
      <c r="BQ468"/>
      <c r="BR468"/>
      <c r="BS468"/>
      <c r="BT468"/>
      <c r="BU468"/>
      <c r="BV468"/>
      <c r="BW468"/>
      <c r="BX468"/>
      <c r="BY468"/>
      <c r="BZ468"/>
      <c r="CA468"/>
      <c r="CB468"/>
      <c r="CC468"/>
      <c r="CD468"/>
      <c r="CE468"/>
      <c r="CF468"/>
      <c r="CG468"/>
      <c r="CH468"/>
      <c r="CI468"/>
      <c r="CJ468"/>
      <c r="CK468"/>
      <c r="CL468"/>
      <c r="CM468"/>
      <c r="CN468"/>
      <c r="CO468"/>
      <c r="CP468"/>
      <c r="CQ468"/>
      <c r="CR468"/>
      <c r="CS468"/>
      <c r="CT468"/>
    </row>
    <row r="469" spans="1:98" s="32" customFormat="1" x14ac:dyDescent="0.4">
      <c r="A469" s="32" t="str">
        <f t="shared" si="7"/>
        <v>84 平野区-9</v>
      </c>
      <c r="B469" s="32">
        <f>+COUNTIF($H$4:H469,H469)</f>
        <v>9</v>
      </c>
      <c r="C469" s="27">
        <v>466</v>
      </c>
      <c r="D469" s="28" t="s">
        <v>173</v>
      </c>
      <c r="E469" s="226">
        <v>12701596</v>
      </c>
      <c r="F469" s="29" t="s">
        <v>682</v>
      </c>
      <c r="G469" s="30" t="s">
        <v>535</v>
      </c>
      <c r="H469" s="30" t="s">
        <v>724</v>
      </c>
      <c r="I469" s="31" t="s">
        <v>733</v>
      </c>
      <c r="J469" s="50" t="s">
        <v>841</v>
      </c>
      <c r="L469"/>
      <c r="M469"/>
      <c r="AA469"/>
      <c r="AB469"/>
      <c r="AC469"/>
      <c r="AD469"/>
      <c r="AE469"/>
      <c r="AF469"/>
      <c r="AG469"/>
      <c r="AH469"/>
      <c r="AI469"/>
      <c r="AJ469"/>
      <c r="AK469"/>
      <c r="AL469"/>
      <c r="AM469"/>
      <c r="AN469"/>
      <c r="AO469"/>
      <c r="AP469"/>
      <c r="AQ469"/>
      <c r="AR469"/>
      <c r="AS469"/>
      <c r="AT469"/>
      <c r="AU469"/>
      <c r="AV469"/>
      <c r="AW469"/>
      <c r="AX469"/>
      <c r="AY469"/>
      <c r="AZ469"/>
      <c r="BA469"/>
      <c r="BB469"/>
      <c r="BC469"/>
      <c r="BD469"/>
      <c r="BE469"/>
      <c r="BF469"/>
      <c r="BG469"/>
      <c r="BH469"/>
      <c r="BI469"/>
      <c r="BJ469"/>
      <c r="BK469"/>
      <c r="BL469"/>
      <c r="BM469"/>
      <c r="BN469"/>
      <c r="BO469"/>
      <c r="BP469"/>
      <c r="BQ469"/>
      <c r="BR469"/>
      <c r="BS469"/>
      <c r="BT469"/>
      <c r="BU469"/>
      <c r="BV469"/>
      <c r="BW469"/>
      <c r="BX469"/>
      <c r="BY469"/>
      <c r="BZ469"/>
      <c r="CA469"/>
      <c r="CB469"/>
      <c r="CC469"/>
      <c r="CD469"/>
      <c r="CE469"/>
      <c r="CF469"/>
      <c r="CG469"/>
      <c r="CH469"/>
      <c r="CI469"/>
      <c r="CJ469"/>
      <c r="CK469"/>
      <c r="CL469"/>
      <c r="CM469"/>
      <c r="CN469"/>
      <c r="CO469"/>
      <c r="CP469"/>
      <c r="CQ469"/>
      <c r="CR469"/>
      <c r="CS469"/>
      <c r="CT469"/>
    </row>
    <row r="470" spans="1:98" s="32" customFormat="1" ht="19.5" thickBot="1" x14ac:dyDescent="0.45">
      <c r="A470" s="32" t="str">
        <f t="shared" si="7"/>
        <v>84 平野区-10</v>
      </c>
      <c r="B470" s="32">
        <f>+COUNTIF($H$4:H470,H470)</f>
        <v>10</v>
      </c>
      <c r="C470" s="27">
        <v>467</v>
      </c>
      <c r="D470" s="28" t="s">
        <v>173</v>
      </c>
      <c r="E470" s="226">
        <v>12701597</v>
      </c>
      <c r="F470" s="33" t="s">
        <v>682</v>
      </c>
      <c r="G470" s="34" t="s">
        <v>535</v>
      </c>
      <c r="H470" s="34" t="s">
        <v>724</v>
      </c>
      <c r="I470" s="35" t="s">
        <v>734</v>
      </c>
      <c r="J470" s="65" t="s">
        <v>841</v>
      </c>
      <c r="AA470"/>
      <c r="AB470"/>
      <c r="AC470"/>
      <c r="AD470"/>
      <c r="AE470"/>
      <c r="AF470"/>
      <c r="AG470"/>
      <c r="AH470"/>
      <c r="AI470"/>
      <c r="AJ470"/>
      <c r="AK470"/>
      <c r="AL470"/>
      <c r="AM470"/>
      <c r="AN470"/>
      <c r="AO470"/>
      <c r="AP470"/>
      <c r="AQ470"/>
      <c r="AR470"/>
      <c r="AS470"/>
      <c r="AT470"/>
      <c r="AU470"/>
      <c r="AV470"/>
      <c r="AW470"/>
      <c r="AX470"/>
      <c r="AY470"/>
      <c r="AZ470"/>
      <c r="BA470"/>
      <c r="BB470"/>
      <c r="BC470"/>
      <c r="BD470"/>
      <c r="BE470"/>
      <c r="BF470"/>
      <c r="BG470"/>
      <c r="BH470"/>
      <c r="BI470"/>
      <c r="BJ470"/>
      <c r="BK470"/>
      <c r="BL470"/>
      <c r="BM470"/>
      <c r="BN470"/>
      <c r="BO470"/>
      <c r="BP470"/>
      <c r="BQ470"/>
      <c r="BR470"/>
      <c r="BS470"/>
      <c r="BT470"/>
      <c r="BU470"/>
      <c r="BV470"/>
      <c r="BW470"/>
      <c r="BX470"/>
      <c r="BY470"/>
      <c r="BZ470"/>
      <c r="CA470"/>
      <c r="CB470"/>
      <c r="CC470"/>
      <c r="CD470"/>
      <c r="CE470"/>
      <c r="CF470"/>
      <c r="CG470"/>
      <c r="CH470"/>
      <c r="CI470"/>
      <c r="CJ470"/>
      <c r="CK470"/>
      <c r="CL470"/>
      <c r="CM470"/>
      <c r="CN470"/>
      <c r="CO470"/>
      <c r="CP470"/>
      <c r="CQ470"/>
      <c r="CR470"/>
      <c r="CS470"/>
      <c r="CT470"/>
    </row>
  </sheetData>
  <autoFilter ref="D3:J3"/>
  <sortState ref="W4:W66">
    <sortCondition ref="W4"/>
  </sortState>
  <phoneticPr fontId="2"/>
  <pageMargins left="0.70866141732283472" right="0.70866141732283472" top="0.74803149606299213" bottom="0.74803149606299213" header="0.31496062992125984" footer="0.31496062992125984"/>
  <pageSetup paperSize="9" scale="10" orientation="landscape" r:id="rId1"/>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Q48"/>
  <sheetViews>
    <sheetView showGridLines="0" tabSelected="1" view="pageBreakPreview" zoomScale="68" zoomScaleNormal="100" zoomScaleSheetLayoutView="68" zoomScalePageLayoutView="50" workbookViewId="0">
      <selection activeCell="B54" sqref="B54"/>
    </sheetView>
  </sheetViews>
  <sheetFormatPr defaultColWidth="9" defaultRowHeight="13.5" x14ac:dyDescent="0.4"/>
  <cols>
    <col min="1" max="1" width="1.625" style="233" customWidth="1"/>
    <col min="2" max="16" width="11" style="233" customWidth="1"/>
    <col min="17" max="17" width="1.625" style="233" customWidth="1"/>
    <col min="18" max="16384" width="9" style="233"/>
  </cols>
  <sheetData>
    <row r="1" spans="2:16" ht="90" customHeight="1" x14ac:dyDescent="0.4">
      <c r="B1" s="490" t="s">
        <v>818</v>
      </c>
      <c r="C1" s="490"/>
      <c r="D1" s="490"/>
      <c r="E1" s="490"/>
      <c r="F1" s="490"/>
      <c r="G1" s="490"/>
      <c r="H1" s="490"/>
      <c r="I1" s="490"/>
      <c r="J1" s="490"/>
      <c r="K1" s="490"/>
      <c r="L1" s="490"/>
      <c r="M1" s="490"/>
      <c r="N1" s="490"/>
      <c r="O1" s="490"/>
      <c r="P1" s="490"/>
    </row>
    <row r="2" spans="2:16" ht="21.75" thickBot="1" x14ac:dyDescent="0.45">
      <c r="B2" s="234" t="s">
        <v>849</v>
      </c>
      <c r="C2" s="235"/>
      <c r="D2" s="235"/>
      <c r="E2" s="235"/>
      <c r="F2" s="235"/>
      <c r="G2" s="235"/>
      <c r="H2" s="235"/>
      <c r="I2" s="235"/>
      <c r="J2" s="235"/>
      <c r="K2" s="235"/>
      <c r="L2" s="235"/>
      <c r="M2" s="235"/>
      <c r="N2" s="235"/>
      <c r="O2" s="235"/>
      <c r="P2" s="235"/>
    </row>
    <row r="3" spans="2:16" s="236" customFormat="1" ht="19.5" customHeight="1" x14ac:dyDescent="0.4">
      <c r="B3" s="474" t="s">
        <v>836</v>
      </c>
      <c r="C3" s="475"/>
      <c r="D3" s="498"/>
      <c r="E3" s="498"/>
      <c r="F3" s="495" t="s">
        <v>835</v>
      </c>
      <c r="G3" s="498"/>
      <c r="H3" s="498"/>
      <c r="I3" s="495" t="s">
        <v>837</v>
      </c>
      <c r="J3" s="496"/>
      <c r="K3" s="498"/>
      <c r="L3" s="498"/>
      <c r="M3" s="498"/>
      <c r="N3" s="498"/>
      <c r="O3" s="499"/>
    </row>
    <row r="4" spans="2:16" s="236" customFormat="1" ht="19.5" customHeight="1" x14ac:dyDescent="0.4">
      <c r="B4" s="476"/>
      <c r="C4" s="477"/>
      <c r="D4" s="500"/>
      <c r="E4" s="500"/>
      <c r="F4" s="497"/>
      <c r="G4" s="500"/>
      <c r="H4" s="500"/>
      <c r="I4" s="497"/>
      <c r="J4" s="497"/>
      <c r="K4" s="500"/>
      <c r="L4" s="500"/>
      <c r="M4" s="500"/>
      <c r="N4" s="500"/>
      <c r="O4" s="501"/>
    </row>
    <row r="5" spans="2:16" s="236" customFormat="1" ht="19.5" customHeight="1" x14ac:dyDescent="0.4">
      <c r="B5" s="478" t="s">
        <v>1129</v>
      </c>
      <c r="C5" s="479"/>
      <c r="D5" s="479"/>
      <c r="E5" s="480"/>
      <c r="F5" s="484"/>
      <c r="G5" s="485"/>
      <c r="H5" s="485"/>
      <c r="I5" s="485"/>
      <c r="J5" s="485"/>
      <c r="K5" s="485"/>
      <c r="L5" s="485"/>
      <c r="M5" s="485"/>
      <c r="N5" s="485"/>
      <c r="O5" s="486"/>
    </row>
    <row r="6" spans="2:16" s="236" customFormat="1" ht="19.5" customHeight="1" x14ac:dyDescent="0.4">
      <c r="B6" s="481"/>
      <c r="C6" s="482"/>
      <c r="D6" s="482"/>
      <c r="E6" s="483"/>
      <c r="F6" s="487"/>
      <c r="G6" s="488"/>
      <c r="H6" s="488"/>
      <c r="I6" s="488"/>
      <c r="J6" s="488"/>
      <c r="K6" s="488"/>
      <c r="L6" s="488"/>
      <c r="M6" s="488"/>
      <c r="N6" s="488"/>
      <c r="O6" s="489"/>
      <c r="P6" s="251"/>
    </row>
    <row r="7" spans="2:16" s="236" customFormat="1" ht="19.5" customHeight="1" x14ac:dyDescent="0.4">
      <c r="B7" s="491" t="s">
        <v>947</v>
      </c>
      <c r="C7" s="492"/>
      <c r="D7" s="506" t="str">
        <f>+IFERROR(IF(K3="","",VLOOKUP(K3,'R4＿プラン調査対象医療機関一覧'!I:J,2,FALSE)),"")</f>
        <v/>
      </c>
      <c r="E7" s="506"/>
      <c r="F7" s="497" t="s">
        <v>128</v>
      </c>
      <c r="G7" s="468"/>
      <c r="H7" s="468"/>
      <c r="I7" s="497" t="s">
        <v>129</v>
      </c>
      <c r="J7" s="497"/>
      <c r="K7" s="468"/>
      <c r="L7" s="468"/>
      <c r="M7" s="502" t="s">
        <v>130</v>
      </c>
      <c r="N7" s="468"/>
      <c r="O7" s="504"/>
    </row>
    <row r="8" spans="2:16" s="236" customFormat="1" ht="19.5" customHeight="1" thickBot="1" x14ac:dyDescent="0.45">
      <c r="B8" s="493"/>
      <c r="C8" s="494"/>
      <c r="D8" s="507"/>
      <c r="E8" s="507"/>
      <c r="F8" s="508"/>
      <c r="G8" s="469"/>
      <c r="H8" s="469"/>
      <c r="I8" s="508"/>
      <c r="J8" s="508"/>
      <c r="K8" s="469"/>
      <c r="L8" s="469"/>
      <c r="M8" s="503"/>
      <c r="N8" s="469"/>
      <c r="O8" s="505"/>
    </row>
    <row r="9" spans="2:16" s="236" customFormat="1" ht="90.4" customHeight="1" x14ac:dyDescent="0.4">
      <c r="B9" s="471"/>
      <c r="C9" s="471"/>
      <c r="D9" s="472"/>
      <c r="E9" s="472"/>
      <c r="F9" s="472"/>
      <c r="G9" s="472"/>
      <c r="H9" s="472"/>
      <c r="I9" s="472"/>
      <c r="J9" s="472"/>
      <c r="K9" s="472"/>
      <c r="L9" s="472"/>
      <c r="M9" s="472"/>
      <c r="N9" s="472"/>
      <c r="O9" s="472"/>
      <c r="P9" s="472"/>
    </row>
    <row r="10" spans="2:16" s="238" customFormat="1" ht="23.45" customHeight="1" x14ac:dyDescent="0.4">
      <c r="B10" s="234" t="s">
        <v>131</v>
      </c>
      <c r="C10" s="237"/>
      <c r="D10" s="237"/>
    </row>
    <row r="11" spans="2:16" s="238" customFormat="1" ht="23.45" customHeight="1" thickBot="1" x14ac:dyDescent="0.45">
      <c r="B11" s="238" t="s">
        <v>945</v>
      </c>
    </row>
    <row r="12" spans="2:16" s="238" customFormat="1" ht="23.45" customHeight="1" x14ac:dyDescent="0.4">
      <c r="B12" s="405" t="s">
        <v>132</v>
      </c>
      <c r="C12" s="433"/>
      <c r="D12" s="433"/>
      <c r="E12" s="434"/>
      <c r="F12" s="470" t="s">
        <v>761</v>
      </c>
      <c r="G12" s="435"/>
      <c r="H12" s="433"/>
      <c r="I12" s="435"/>
      <c r="J12" s="433"/>
      <c r="K12" s="402"/>
      <c r="L12" s="435"/>
      <c r="M12" s="459" t="s">
        <v>133</v>
      </c>
      <c r="N12" s="406"/>
    </row>
    <row r="13" spans="2:16" s="238" customFormat="1" ht="23.45" customHeight="1" thickBot="1" x14ac:dyDescent="0.45">
      <c r="B13" s="456"/>
      <c r="C13" s="457"/>
      <c r="D13" s="457"/>
      <c r="E13" s="458"/>
      <c r="F13" s="458"/>
      <c r="G13" s="458"/>
      <c r="H13" s="473" t="s">
        <v>134</v>
      </c>
      <c r="I13" s="400"/>
      <c r="J13" s="457"/>
      <c r="K13" s="473" t="s">
        <v>768</v>
      </c>
      <c r="L13" s="409"/>
      <c r="M13" s="456"/>
      <c r="N13" s="429"/>
    </row>
    <row r="14" spans="2:16" s="238" customFormat="1" ht="23.45" customHeight="1" x14ac:dyDescent="0.4">
      <c r="B14" s="448"/>
      <c r="C14" s="449"/>
      <c r="D14" s="449"/>
      <c r="E14" s="450"/>
      <c r="F14" s="454">
        <f>+H14+K14</f>
        <v>0</v>
      </c>
      <c r="G14" s="454"/>
      <c r="H14" s="460"/>
      <c r="I14" s="461"/>
      <c r="J14" s="462"/>
      <c r="K14" s="460"/>
      <c r="L14" s="466"/>
      <c r="M14" s="444">
        <f>B14+F14</f>
        <v>0</v>
      </c>
      <c r="N14" s="445"/>
    </row>
    <row r="15" spans="2:16" s="238" customFormat="1" ht="23.45" customHeight="1" thickBot="1" x14ac:dyDescent="0.45">
      <c r="B15" s="451"/>
      <c r="C15" s="452"/>
      <c r="D15" s="452"/>
      <c r="E15" s="453"/>
      <c r="F15" s="455"/>
      <c r="G15" s="455"/>
      <c r="H15" s="463"/>
      <c r="I15" s="464"/>
      <c r="J15" s="465"/>
      <c r="K15" s="463"/>
      <c r="L15" s="467"/>
      <c r="M15" s="446"/>
      <c r="N15" s="447"/>
    </row>
    <row r="16" spans="2:16" s="238" customFormat="1" ht="6.4" customHeight="1" x14ac:dyDescent="0.4"/>
    <row r="17" spans="2:16" s="238" customFormat="1" ht="6.4" customHeight="1" thickBot="1" x14ac:dyDescent="0.45"/>
    <row r="18" spans="2:16" s="238" customFormat="1" ht="23.45" customHeight="1" x14ac:dyDescent="0.4">
      <c r="B18" s="405" t="s">
        <v>135</v>
      </c>
      <c r="C18" s="433"/>
      <c r="D18" s="433"/>
      <c r="E18" s="434"/>
      <c r="F18" s="434" t="s">
        <v>136</v>
      </c>
      <c r="G18" s="434"/>
      <c r="H18" s="434" t="s">
        <v>137</v>
      </c>
      <c r="I18" s="406"/>
      <c r="M18" s="459" t="s">
        <v>138</v>
      </c>
      <c r="N18" s="406"/>
    </row>
    <row r="19" spans="2:16" s="238" customFormat="1" ht="23.45" customHeight="1" thickBot="1" x14ac:dyDescent="0.45">
      <c r="B19" s="456"/>
      <c r="C19" s="457"/>
      <c r="D19" s="457"/>
      <c r="E19" s="458"/>
      <c r="F19" s="458"/>
      <c r="G19" s="458"/>
      <c r="H19" s="458"/>
      <c r="I19" s="429"/>
      <c r="M19" s="456"/>
      <c r="N19" s="429"/>
    </row>
    <row r="20" spans="2:16" s="238" customFormat="1" ht="23.1" customHeight="1" x14ac:dyDescent="0.4">
      <c r="B20" s="436"/>
      <c r="C20" s="437"/>
      <c r="D20" s="437"/>
      <c r="E20" s="438"/>
      <c r="F20" s="438"/>
      <c r="G20" s="438"/>
      <c r="H20" s="438"/>
      <c r="I20" s="442"/>
      <c r="M20" s="444">
        <f>M14+B20+F20+H20</f>
        <v>0</v>
      </c>
      <c r="N20" s="445"/>
    </row>
    <row r="21" spans="2:16" s="238" customFormat="1" ht="23.1" customHeight="1" thickBot="1" x14ac:dyDescent="0.45">
      <c r="B21" s="439"/>
      <c r="C21" s="440"/>
      <c r="D21" s="440"/>
      <c r="E21" s="441"/>
      <c r="F21" s="441"/>
      <c r="G21" s="441"/>
      <c r="H21" s="441"/>
      <c r="I21" s="443"/>
      <c r="M21" s="446"/>
      <c r="N21" s="447"/>
    </row>
    <row r="22" spans="2:16" s="238" customFormat="1" ht="36.6" customHeight="1" x14ac:dyDescent="0.4"/>
    <row r="23" spans="2:16" s="238" customFormat="1" ht="25.5" customHeight="1" x14ac:dyDescent="0.4">
      <c r="B23" s="238" t="s">
        <v>850</v>
      </c>
    </row>
    <row r="24" spans="2:16" s="238" customFormat="1" ht="25.5" customHeight="1" thickBot="1" x14ac:dyDescent="0.45">
      <c r="B24" s="238" t="s">
        <v>946</v>
      </c>
    </row>
    <row r="25" spans="2:16" s="238" customFormat="1" ht="38.65" customHeight="1" x14ac:dyDescent="0.4">
      <c r="B25" s="401" t="s">
        <v>139</v>
      </c>
      <c r="C25" s="402"/>
      <c r="D25" s="402"/>
      <c r="E25" s="108"/>
      <c r="F25" s="405" t="s">
        <v>140</v>
      </c>
      <c r="G25" s="406"/>
      <c r="H25" s="109"/>
      <c r="I25" s="405" t="s">
        <v>141</v>
      </c>
      <c r="J25" s="402"/>
      <c r="K25" s="406"/>
      <c r="L25" s="109"/>
      <c r="M25" s="401" t="s">
        <v>142</v>
      </c>
      <c r="N25" s="402"/>
      <c r="O25" s="423"/>
      <c r="P25" s="110"/>
    </row>
    <row r="26" spans="2:16" s="238" customFormat="1" ht="38.65" customHeight="1" x14ac:dyDescent="0.4">
      <c r="B26" s="403" t="s">
        <v>143</v>
      </c>
      <c r="C26" s="404"/>
      <c r="D26" s="404"/>
      <c r="E26" s="111"/>
      <c r="F26" s="407" t="s">
        <v>144</v>
      </c>
      <c r="G26" s="408"/>
      <c r="H26" s="112"/>
      <c r="I26" s="407" t="s">
        <v>145</v>
      </c>
      <c r="J26" s="404"/>
      <c r="K26" s="408"/>
      <c r="L26" s="112"/>
      <c r="M26" s="403" t="s">
        <v>146</v>
      </c>
      <c r="N26" s="404"/>
      <c r="O26" s="427"/>
      <c r="P26" s="113"/>
    </row>
    <row r="27" spans="2:16" s="238" customFormat="1" ht="38.65" customHeight="1" thickBot="1" x14ac:dyDescent="0.45">
      <c r="B27" s="399" t="s">
        <v>147</v>
      </c>
      <c r="C27" s="400"/>
      <c r="D27" s="400"/>
      <c r="E27" s="114"/>
      <c r="F27" s="399" t="s">
        <v>838</v>
      </c>
      <c r="G27" s="409"/>
      <c r="H27" s="115"/>
      <c r="I27" s="242"/>
    </row>
    <row r="28" spans="2:16" s="238" customFormat="1" ht="17.649999999999999" customHeight="1" x14ac:dyDescent="0.4"/>
    <row r="29" spans="2:16" s="238" customFormat="1" ht="25.5" customHeight="1" thickBot="1" x14ac:dyDescent="0.45">
      <c r="B29" s="238" t="s">
        <v>1134</v>
      </c>
    </row>
    <row r="30" spans="2:16" s="238" customFormat="1" ht="58.9" customHeight="1" thickBot="1" x14ac:dyDescent="0.45">
      <c r="B30" s="410" t="s">
        <v>154</v>
      </c>
      <c r="C30" s="411"/>
      <c r="D30" s="411"/>
      <c r="E30" s="412"/>
      <c r="F30" s="119"/>
      <c r="G30" s="413" t="s">
        <v>851</v>
      </c>
      <c r="H30" s="414"/>
      <c r="I30" s="415"/>
      <c r="J30" s="430"/>
      <c r="K30" s="431"/>
      <c r="L30" s="413" t="s">
        <v>852</v>
      </c>
      <c r="M30" s="414"/>
      <c r="N30" s="415"/>
      <c r="O30" s="120"/>
    </row>
    <row r="31" spans="2:16" s="238" customFormat="1" ht="25.5" customHeight="1" x14ac:dyDescent="0.4">
      <c r="B31" s="243"/>
      <c r="C31" s="243"/>
      <c r="D31" s="243"/>
      <c r="E31" s="243"/>
      <c r="F31" s="244"/>
      <c r="G31" s="245"/>
      <c r="H31" s="245"/>
      <c r="I31" s="245"/>
      <c r="J31" s="246"/>
      <c r="K31" s="246"/>
      <c r="L31" s="245"/>
      <c r="M31" s="245"/>
      <c r="N31" s="245"/>
      <c r="O31" s="246"/>
    </row>
    <row r="32" spans="2:16" s="238" customFormat="1" ht="81.400000000000006" customHeight="1" x14ac:dyDescent="0.4">
      <c r="B32" s="243"/>
      <c r="C32" s="243"/>
      <c r="D32" s="243"/>
      <c r="E32" s="243"/>
      <c r="F32" s="243"/>
      <c r="G32" s="243"/>
      <c r="H32" s="243"/>
      <c r="I32" s="245"/>
      <c r="J32" s="245"/>
      <c r="K32" s="243"/>
      <c r="L32" s="243"/>
      <c r="M32" s="245"/>
      <c r="N32" s="243"/>
      <c r="O32" s="243"/>
      <c r="P32" s="243"/>
    </row>
    <row r="33" spans="2:17" s="238" customFormat="1" ht="25.5" customHeight="1" x14ac:dyDescent="0.4">
      <c r="B33" s="234" t="s">
        <v>1132</v>
      </c>
      <c r="C33" s="237"/>
      <c r="D33" s="237"/>
    </row>
    <row r="34" spans="2:17" s="238" customFormat="1" ht="31.15" customHeight="1" thickBot="1" x14ac:dyDescent="0.45">
      <c r="B34" s="238" t="s">
        <v>1185</v>
      </c>
    </row>
    <row r="35" spans="2:17" s="238" customFormat="1" ht="38.450000000000003" customHeight="1" x14ac:dyDescent="0.4">
      <c r="B35" s="401" t="s">
        <v>139</v>
      </c>
      <c r="C35" s="402"/>
      <c r="D35" s="402"/>
      <c r="E35" s="108"/>
      <c r="F35" s="405" t="s">
        <v>140</v>
      </c>
      <c r="G35" s="406"/>
      <c r="H35" s="109"/>
      <c r="I35" s="405" t="s">
        <v>141</v>
      </c>
      <c r="J35" s="402"/>
      <c r="K35" s="406"/>
      <c r="L35" s="109"/>
      <c r="M35" s="401" t="s">
        <v>142</v>
      </c>
      <c r="N35" s="402"/>
      <c r="O35" s="423"/>
      <c r="P35" s="110"/>
    </row>
    <row r="36" spans="2:17" s="238" customFormat="1" ht="38.450000000000003" customHeight="1" x14ac:dyDescent="0.4">
      <c r="B36" s="403" t="s">
        <v>143</v>
      </c>
      <c r="C36" s="404"/>
      <c r="D36" s="404"/>
      <c r="E36" s="111"/>
      <c r="F36" s="407" t="s">
        <v>144</v>
      </c>
      <c r="G36" s="408"/>
      <c r="H36" s="112"/>
      <c r="I36" s="407" t="s">
        <v>145</v>
      </c>
      <c r="J36" s="404"/>
      <c r="K36" s="408"/>
      <c r="L36" s="112"/>
      <c r="M36" s="403" t="s">
        <v>146</v>
      </c>
      <c r="N36" s="404"/>
      <c r="O36" s="427"/>
      <c r="P36" s="113"/>
    </row>
    <row r="37" spans="2:17" s="238" customFormat="1" ht="38.450000000000003" customHeight="1" thickBot="1" x14ac:dyDescent="0.45">
      <c r="B37" s="399" t="s">
        <v>147</v>
      </c>
      <c r="C37" s="400"/>
      <c r="D37" s="400"/>
      <c r="E37" s="114"/>
      <c r="F37" s="399" t="s">
        <v>839</v>
      </c>
      <c r="G37" s="409"/>
      <c r="H37" s="115"/>
      <c r="I37" s="428" t="s">
        <v>848</v>
      </c>
      <c r="J37" s="425"/>
      <c r="K37" s="429"/>
      <c r="L37" s="115"/>
      <c r="M37" s="424" t="s">
        <v>775</v>
      </c>
      <c r="N37" s="425"/>
      <c r="O37" s="426"/>
      <c r="P37" s="116"/>
    </row>
    <row r="38" spans="2:17" s="238" customFormat="1" ht="25.5" customHeight="1" x14ac:dyDescent="0.4"/>
    <row r="39" spans="2:17" s="238" customFormat="1" ht="30.4" customHeight="1" thickBot="1" x14ac:dyDescent="0.45">
      <c r="B39" s="238" t="s">
        <v>1135</v>
      </c>
    </row>
    <row r="40" spans="2:17" s="238" customFormat="1" ht="38.450000000000003" customHeight="1" x14ac:dyDescent="0.4">
      <c r="B40" s="401" t="s">
        <v>148</v>
      </c>
      <c r="C40" s="402"/>
      <c r="D40" s="423"/>
      <c r="E40" s="108"/>
      <c r="F40" s="401" t="s">
        <v>149</v>
      </c>
      <c r="G40" s="402"/>
      <c r="H40" s="402"/>
      <c r="I40" s="423"/>
      <c r="J40" s="108"/>
      <c r="K40" s="433" t="s">
        <v>150</v>
      </c>
      <c r="L40" s="434"/>
      <c r="M40" s="435"/>
      <c r="N40" s="108"/>
    </row>
    <row r="41" spans="2:17" s="238" customFormat="1" ht="38.450000000000003" customHeight="1" thickBot="1" x14ac:dyDescent="0.45">
      <c r="B41" s="417" t="s">
        <v>151</v>
      </c>
      <c r="C41" s="418"/>
      <c r="D41" s="419"/>
      <c r="E41" s="117"/>
      <c r="F41" s="417" t="s">
        <v>152</v>
      </c>
      <c r="G41" s="418"/>
      <c r="H41" s="418"/>
      <c r="I41" s="419"/>
      <c r="J41" s="117"/>
      <c r="K41" s="420" t="s">
        <v>153</v>
      </c>
      <c r="L41" s="421"/>
      <c r="M41" s="422"/>
      <c r="N41" s="114"/>
    </row>
    <row r="42" spans="2:17" s="238" customFormat="1" ht="38.450000000000003" customHeight="1" thickBot="1" x14ac:dyDescent="0.45">
      <c r="B42" s="413" t="s">
        <v>769</v>
      </c>
      <c r="C42" s="414"/>
      <c r="D42" s="414"/>
      <c r="E42" s="414"/>
      <c r="F42" s="414"/>
      <c r="G42" s="414"/>
      <c r="H42" s="414"/>
      <c r="I42" s="432"/>
      <c r="J42" s="118"/>
    </row>
    <row r="43" spans="2:17" s="238" customFormat="1" ht="25.5" customHeight="1" x14ac:dyDescent="0.4"/>
    <row r="44" spans="2:17" s="238" customFormat="1" ht="30" customHeight="1" x14ac:dyDescent="0.4">
      <c r="B44" s="238" t="s">
        <v>1136</v>
      </c>
      <c r="D44" s="237"/>
      <c r="Q44" s="247"/>
    </row>
    <row r="45" spans="2:17" s="238" customFormat="1" ht="25.5" customHeight="1" thickBot="1" x14ac:dyDescent="0.45">
      <c r="B45" s="248" t="s">
        <v>853</v>
      </c>
      <c r="D45" s="237"/>
    </row>
    <row r="46" spans="2:17" s="238" customFormat="1" ht="58.9" customHeight="1" thickBot="1" x14ac:dyDescent="0.45">
      <c r="B46" s="410" t="s">
        <v>770</v>
      </c>
      <c r="C46" s="411"/>
      <c r="D46" s="411"/>
      <c r="E46" s="412"/>
      <c r="F46" s="121"/>
      <c r="G46" s="249" t="s">
        <v>1137</v>
      </c>
    </row>
    <row r="47" spans="2:17" s="238" customFormat="1" ht="58.9" customHeight="1" thickBot="1" x14ac:dyDescent="0.45">
      <c r="B47" s="410" t="s">
        <v>771</v>
      </c>
      <c r="C47" s="411"/>
      <c r="D47" s="411"/>
      <c r="E47" s="416"/>
      <c r="F47" s="121"/>
      <c r="G47" s="249" t="s">
        <v>1138</v>
      </c>
      <c r="H47" s="250"/>
      <c r="I47" s="250"/>
      <c r="J47" s="250"/>
    </row>
    <row r="48" spans="2:17" s="238" customFormat="1" ht="25.5" customHeight="1" x14ac:dyDescent="0.4"/>
  </sheetData>
  <sheetProtection algorithmName="SHA-512" hashValue="sTqsydL/IojWdRFm3kjnniI4GkXGYBqBui3QjTvit93Knb2zXVjFl8HPPF/cl1mYC7IE4HdbIqCIscn4mgEK3g==" saltValue="bA/MuS1UDlAGc5d5QC1z8Q==" spinCount="100000" sheet="1" selectLockedCells="1"/>
  <mergeCells count="73">
    <mergeCell ref="B3:C4"/>
    <mergeCell ref="B5:E6"/>
    <mergeCell ref="F5:O6"/>
    <mergeCell ref="B1:P1"/>
    <mergeCell ref="B7:C8"/>
    <mergeCell ref="I3:J4"/>
    <mergeCell ref="K3:O4"/>
    <mergeCell ref="D3:E4"/>
    <mergeCell ref="F3:F4"/>
    <mergeCell ref="G3:H4"/>
    <mergeCell ref="M7:M8"/>
    <mergeCell ref="N7:O8"/>
    <mergeCell ref="D7:E8"/>
    <mergeCell ref="F7:F8"/>
    <mergeCell ref="G7:H8"/>
    <mergeCell ref="I7:J8"/>
    <mergeCell ref="K7:L8"/>
    <mergeCell ref="B12:E13"/>
    <mergeCell ref="F12:G13"/>
    <mergeCell ref="H12:I12"/>
    <mergeCell ref="J12:L12"/>
    <mergeCell ref="B9:P9"/>
    <mergeCell ref="M12:N13"/>
    <mergeCell ref="H13:J13"/>
    <mergeCell ref="K13:L13"/>
    <mergeCell ref="B14:E15"/>
    <mergeCell ref="F14:G15"/>
    <mergeCell ref="M14:N15"/>
    <mergeCell ref="B18:E19"/>
    <mergeCell ref="F18:G19"/>
    <mergeCell ref="H18:I19"/>
    <mergeCell ref="M18:N19"/>
    <mergeCell ref="H14:J15"/>
    <mergeCell ref="K14:L15"/>
    <mergeCell ref="M20:N21"/>
    <mergeCell ref="F25:G25"/>
    <mergeCell ref="I25:K25"/>
    <mergeCell ref="F26:G26"/>
    <mergeCell ref="I26:K26"/>
    <mergeCell ref="M25:O25"/>
    <mergeCell ref="M26:O26"/>
    <mergeCell ref="B20:E21"/>
    <mergeCell ref="F20:G21"/>
    <mergeCell ref="H20:I21"/>
    <mergeCell ref="B25:D25"/>
    <mergeCell ref="B26:D26"/>
    <mergeCell ref="J30:K30"/>
    <mergeCell ref="L30:N30"/>
    <mergeCell ref="B42:I42"/>
    <mergeCell ref="B41:D41"/>
    <mergeCell ref="F40:I40"/>
    <mergeCell ref="K40:M40"/>
    <mergeCell ref="I35:K35"/>
    <mergeCell ref="M35:O35"/>
    <mergeCell ref="B46:E46"/>
    <mergeCell ref="B47:E47"/>
    <mergeCell ref="I36:K36"/>
    <mergeCell ref="F41:I41"/>
    <mergeCell ref="K41:M41"/>
    <mergeCell ref="B40:D40"/>
    <mergeCell ref="M37:O37"/>
    <mergeCell ref="M36:O36"/>
    <mergeCell ref="I37:K37"/>
    <mergeCell ref="B27:D27"/>
    <mergeCell ref="B35:D35"/>
    <mergeCell ref="B36:D36"/>
    <mergeCell ref="B37:D37"/>
    <mergeCell ref="F35:G35"/>
    <mergeCell ref="F36:G36"/>
    <mergeCell ref="F27:G27"/>
    <mergeCell ref="F37:G37"/>
    <mergeCell ref="B30:E30"/>
    <mergeCell ref="G30:I30"/>
  </mergeCells>
  <phoneticPr fontId="2"/>
  <conditionalFormatting sqref="K3:O4">
    <cfRule type="containsBlanks" dxfId="34" priority="8">
      <formula>LEN(TRIM(K3))=0</formula>
    </cfRule>
  </conditionalFormatting>
  <conditionalFormatting sqref="F46">
    <cfRule type="expression" dxfId="33" priority="1">
      <formula>$F$47="○"</formula>
    </cfRule>
    <cfRule type="expression" dxfId="32" priority="4">
      <formula>$F$6="○"</formula>
    </cfRule>
  </conditionalFormatting>
  <conditionalFormatting sqref="F47">
    <cfRule type="expression" dxfId="31" priority="2">
      <formula>$F$46="○"</formula>
    </cfRule>
    <cfRule type="expression" dxfId="30" priority="3">
      <formula>$F$5="○"</formula>
    </cfRule>
  </conditionalFormatting>
  <dataValidations count="7">
    <dataValidation type="list" allowBlank="1" showInputMessage="1" showErrorMessage="1" sqref="E35:E37 H35:H37 L35:L37 P35:P37 N40:N41 H29:H33 P29:P31 P33 F47 E40:E41 J40:J42 E29:E33 L33 L25:L26 P25:P26 H25:H27 E25:E27 L29 L31">
      <formula1>"○,"</formula1>
    </dataValidation>
    <dataValidation type="decimal" operator="greaterThanOrEqual" allowBlank="1" showInputMessage="1" showErrorMessage="1" sqref="F30 J30:K30 O30">
      <formula1>0</formula1>
    </dataValidation>
    <dataValidation type="list" allowBlank="1" showInputMessage="1" showErrorMessage="1" sqref="F46">
      <formula1>"○"</formula1>
    </dataValidation>
    <dataValidation type="list" allowBlank="1" showInputMessage="1" showErrorMessage="1" sqref="D3:E4">
      <formula1>二次医療圏</formula1>
    </dataValidation>
    <dataValidation type="list" allowBlank="1" showInputMessage="1" showErrorMessage="1" sqref="G3:H4">
      <formula1>INDIRECT(D3)</formula1>
    </dataValidation>
    <dataValidation type="list" allowBlank="1" showInputMessage="1" showErrorMessage="1" sqref="K3:O4">
      <formula1>INDIRECT($G$3)</formula1>
    </dataValidation>
    <dataValidation type="whole" operator="greaterThanOrEqual" allowBlank="1" showInputMessage="1" showErrorMessage="1" sqref="B14:E15 H14:L15 B20:I21">
      <formula1>0</formula1>
    </dataValidation>
  </dataValidations>
  <pageMargins left="0.7" right="0.7" top="0.75" bottom="0.75" header="0.3" footer="0.3"/>
  <pageSetup paperSize="9" scale="45" orientation="portrait" r:id="rId1"/>
  <headerFooter>
    <oddFooter>&amp;C&amp;26 ２ページ</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49"/>
  <sheetViews>
    <sheetView showGridLines="0" view="pageBreakPreview" zoomScaleNormal="90" zoomScaleSheetLayoutView="100" workbookViewId="0">
      <selection activeCell="B54" sqref="B54"/>
    </sheetView>
  </sheetViews>
  <sheetFormatPr defaultColWidth="9" defaultRowHeight="13.5" x14ac:dyDescent="0.4"/>
  <cols>
    <col min="1" max="1" width="1.25" style="6" customWidth="1"/>
    <col min="2" max="3" width="12.75" style="8" customWidth="1"/>
    <col min="4" max="7" width="10.125" style="8" customWidth="1"/>
    <col min="8" max="10" width="10.125" style="6" customWidth="1"/>
    <col min="11" max="11" width="10.75" style="6" customWidth="1"/>
    <col min="12" max="12" width="2.125" style="6" customWidth="1"/>
    <col min="13" max="16384" width="9" style="6"/>
  </cols>
  <sheetData>
    <row r="1" spans="1:12" ht="15.75" customHeight="1" x14ac:dyDescent="0.4">
      <c r="A1" s="7"/>
      <c r="B1" s="11" t="s">
        <v>855</v>
      </c>
      <c r="C1" s="9"/>
      <c r="D1" s="9"/>
      <c r="E1" s="9"/>
      <c r="F1" s="9"/>
      <c r="G1" s="9"/>
    </row>
    <row r="2" spans="1:12" ht="14.25" customHeight="1" x14ac:dyDescent="0.4">
      <c r="A2" s="7"/>
      <c r="B2" s="12" t="s">
        <v>757</v>
      </c>
      <c r="C2" s="9"/>
      <c r="D2" s="9"/>
      <c r="E2" s="9"/>
      <c r="F2" s="9"/>
      <c r="G2" s="9"/>
    </row>
    <row r="3" spans="1:12" ht="14.25" customHeight="1" thickBot="1" x14ac:dyDescent="0.45">
      <c r="A3" s="7"/>
      <c r="B3" s="12" t="s">
        <v>874</v>
      </c>
      <c r="C3" s="9"/>
      <c r="D3" s="9"/>
      <c r="E3" s="9"/>
      <c r="F3" s="9"/>
      <c r="G3" s="9"/>
    </row>
    <row r="4" spans="1:12" ht="37.5" customHeight="1" thickBot="1" x14ac:dyDescent="0.45">
      <c r="A4" s="7"/>
      <c r="B4" s="102" t="s">
        <v>755</v>
      </c>
      <c r="C4" s="102" t="s">
        <v>756</v>
      </c>
      <c r="D4" s="103" t="s">
        <v>763</v>
      </c>
      <c r="E4" s="10"/>
      <c r="F4" s="6"/>
      <c r="G4" s="6"/>
    </row>
    <row r="5" spans="1:12" ht="19.5" customHeight="1" thickBot="1" x14ac:dyDescent="0.45">
      <c r="A5" s="7"/>
      <c r="B5" s="252"/>
      <c r="C5" s="252"/>
      <c r="D5" s="106">
        <f>+B5+C5</f>
        <v>0</v>
      </c>
      <c r="E5" s="10"/>
      <c r="F5" s="6"/>
      <c r="G5" s="6"/>
    </row>
    <row r="6" spans="1:12" ht="6" customHeight="1" x14ac:dyDescent="0.4">
      <c r="A6" s="7"/>
      <c r="B6" s="9"/>
      <c r="C6" s="9"/>
      <c r="D6" s="9"/>
      <c r="E6" s="9"/>
      <c r="F6" s="9"/>
      <c r="G6" s="9"/>
    </row>
    <row r="7" spans="1:12" ht="14.25" customHeight="1" x14ac:dyDescent="0.4">
      <c r="A7" s="7"/>
      <c r="B7" s="12" t="s">
        <v>864</v>
      </c>
      <c r="C7" s="9"/>
      <c r="D7" s="9"/>
      <c r="E7" s="9"/>
      <c r="F7" s="9"/>
      <c r="G7" s="9"/>
    </row>
    <row r="8" spans="1:12" ht="14.25" customHeight="1" x14ac:dyDescent="0.4">
      <c r="A8" s="7"/>
      <c r="B8" s="123" t="s">
        <v>1141</v>
      </c>
      <c r="C8" s="9"/>
      <c r="D8" s="9"/>
      <c r="E8" s="9"/>
      <c r="F8" s="9"/>
      <c r="G8" s="9"/>
    </row>
    <row r="9" spans="1:12" ht="14.25" customHeight="1" x14ac:dyDescent="0.4">
      <c r="A9" s="7"/>
      <c r="B9" s="12" t="s">
        <v>802</v>
      </c>
      <c r="C9" s="9"/>
      <c r="D9" s="9"/>
      <c r="E9" s="9"/>
      <c r="F9" s="9"/>
      <c r="G9" s="9"/>
    </row>
    <row r="10" spans="1:12" ht="14.25" customHeight="1" thickBot="1" x14ac:dyDescent="0.45">
      <c r="A10" s="7"/>
      <c r="B10" s="12"/>
      <c r="C10" s="9"/>
      <c r="D10" s="9"/>
      <c r="E10" s="9"/>
      <c r="F10" s="9"/>
      <c r="G10" s="9"/>
    </row>
    <row r="11" spans="1:12" ht="37.5" customHeight="1" thickBot="1" x14ac:dyDescent="0.45">
      <c r="A11" s="7"/>
      <c r="B11" s="102" t="s">
        <v>867</v>
      </c>
      <c r="C11" s="253"/>
      <c r="D11" s="9"/>
      <c r="E11" s="9"/>
      <c r="F11" s="9"/>
      <c r="G11" s="9"/>
    </row>
    <row r="12" spans="1:12" s="84" customFormat="1" ht="11.65" customHeight="1" x14ac:dyDescent="0.4">
      <c r="B12" s="85"/>
      <c r="C12" s="86"/>
      <c r="D12" s="87"/>
      <c r="E12" s="87"/>
      <c r="F12" s="87"/>
      <c r="G12" s="87"/>
    </row>
    <row r="13" spans="1:12" ht="14.25" customHeight="1" x14ac:dyDescent="0.4">
      <c r="A13" s="7"/>
      <c r="B13" s="12" t="s">
        <v>1139</v>
      </c>
      <c r="C13" s="9"/>
      <c r="D13" s="9"/>
      <c r="E13" s="9"/>
      <c r="F13" s="9"/>
      <c r="G13" s="9"/>
    </row>
    <row r="14" spans="1:12" ht="14.25" customHeight="1" x14ac:dyDescent="0.4">
      <c r="A14" s="7"/>
      <c r="B14" s="12" t="s">
        <v>875</v>
      </c>
      <c r="C14" s="9"/>
      <c r="D14" s="9"/>
      <c r="E14" s="9"/>
      <c r="F14" s="9"/>
      <c r="G14" s="9"/>
    </row>
    <row r="15" spans="1:12" ht="36.75" customHeight="1" thickBot="1" x14ac:dyDescent="0.45">
      <c r="A15" s="7"/>
      <c r="B15" s="513" t="s">
        <v>936</v>
      </c>
      <c r="C15" s="513"/>
      <c r="D15" s="513"/>
      <c r="E15" s="513"/>
      <c r="F15" s="513"/>
      <c r="G15" s="513"/>
      <c r="H15" s="513"/>
      <c r="I15" s="513"/>
      <c r="J15" s="513"/>
      <c r="K15" s="513"/>
    </row>
    <row r="16" spans="1:12" ht="63" customHeight="1" thickBot="1" x14ac:dyDescent="0.45">
      <c r="A16" s="7"/>
      <c r="B16" s="516" t="s">
        <v>1140</v>
      </c>
      <c r="C16" s="517"/>
      <c r="D16" s="207" t="s">
        <v>767</v>
      </c>
      <c r="E16" s="105" t="s">
        <v>764</v>
      </c>
      <c r="F16" s="105" t="s">
        <v>765</v>
      </c>
      <c r="G16" s="105" t="s">
        <v>948</v>
      </c>
      <c r="H16" s="124" t="s">
        <v>865</v>
      </c>
      <c r="I16" s="105" t="s">
        <v>949</v>
      </c>
      <c r="J16" s="124" t="s">
        <v>866</v>
      </c>
      <c r="K16" s="104" t="s">
        <v>766</v>
      </c>
      <c r="L16" s="9"/>
    </row>
    <row r="17" spans="1:12" ht="19.5" customHeight="1" x14ac:dyDescent="0.4">
      <c r="A17" s="7"/>
      <c r="B17" s="511"/>
      <c r="C17" s="512"/>
      <c r="D17" s="254"/>
      <c r="E17" s="255"/>
      <c r="F17" s="204" t="str">
        <f>+IF(B17="","",D17+E17)</f>
        <v/>
      </c>
      <c r="G17" s="255"/>
      <c r="H17" s="205" t="str">
        <f t="shared" ref="H17:H46" si="0">+IF($B17="","",IF(OR(B$5="",$F17=0),"",$B$5*($F17/SUM($F$17:$F$46))))</f>
        <v/>
      </c>
      <c r="I17" s="255"/>
      <c r="J17" s="205" t="str">
        <f>+IF($B17="","",IF(OR(C$5="",$F17=0),"",$C$5*($F17/SUM($F$17:$F$46))))</f>
        <v/>
      </c>
      <c r="K17" s="206" t="str">
        <f>+IF(B17="","",IF($C$11="否",H17+J17,G17+I17))</f>
        <v/>
      </c>
      <c r="L17" s="9"/>
    </row>
    <row r="18" spans="1:12" ht="19.5" customHeight="1" x14ac:dyDescent="0.4">
      <c r="A18" s="7"/>
      <c r="B18" s="509"/>
      <c r="C18" s="510"/>
      <c r="D18" s="256"/>
      <c r="E18" s="257"/>
      <c r="F18" s="198" t="str">
        <f>+IF(B18="","",D18+E18)</f>
        <v/>
      </c>
      <c r="G18" s="257"/>
      <c r="H18" s="199" t="str">
        <f t="shared" si="0"/>
        <v/>
      </c>
      <c r="I18" s="257"/>
      <c r="J18" s="199" t="str">
        <f t="shared" ref="J18:J46" si="1">+IF($B18="","",IF(OR(C$5="",$F18=0),"",$C$5*($F18/SUM($F$17:$F$46))))</f>
        <v/>
      </c>
      <c r="K18" s="200" t="str">
        <f t="shared" ref="K18:K46" si="2">+IF(B18="","",IF($C$11="否",H18+J18,G18+I18))</f>
        <v/>
      </c>
      <c r="L18" s="9"/>
    </row>
    <row r="19" spans="1:12" ht="19.5" customHeight="1" x14ac:dyDescent="0.4">
      <c r="A19" s="7"/>
      <c r="B19" s="509"/>
      <c r="C19" s="510"/>
      <c r="D19" s="256"/>
      <c r="E19" s="257"/>
      <c r="F19" s="198" t="str">
        <f t="shared" ref="F19:F46" si="3">+IF(B19="","",D19+E19)</f>
        <v/>
      </c>
      <c r="G19" s="257"/>
      <c r="H19" s="199" t="str">
        <f t="shared" si="0"/>
        <v/>
      </c>
      <c r="I19" s="257"/>
      <c r="J19" s="199" t="str">
        <f t="shared" si="1"/>
        <v/>
      </c>
      <c r="K19" s="200" t="str">
        <f t="shared" si="2"/>
        <v/>
      </c>
      <c r="L19" s="9"/>
    </row>
    <row r="20" spans="1:12" ht="19.5" customHeight="1" x14ac:dyDescent="0.4">
      <c r="A20" s="7"/>
      <c r="B20" s="509"/>
      <c r="C20" s="510"/>
      <c r="D20" s="256"/>
      <c r="E20" s="257"/>
      <c r="F20" s="198" t="str">
        <f t="shared" si="3"/>
        <v/>
      </c>
      <c r="G20" s="257"/>
      <c r="H20" s="199" t="str">
        <f t="shared" si="0"/>
        <v/>
      </c>
      <c r="I20" s="257"/>
      <c r="J20" s="199" t="str">
        <f t="shared" si="1"/>
        <v/>
      </c>
      <c r="K20" s="200" t="str">
        <f t="shared" si="2"/>
        <v/>
      </c>
      <c r="L20" s="9"/>
    </row>
    <row r="21" spans="1:12" ht="19.5" customHeight="1" x14ac:dyDescent="0.4">
      <c r="A21" s="7"/>
      <c r="B21" s="509"/>
      <c r="C21" s="510"/>
      <c r="D21" s="256"/>
      <c r="E21" s="257"/>
      <c r="F21" s="198" t="str">
        <f t="shared" si="3"/>
        <v/>
      </c>
      <c r="G21" s="257"/>
      <c r="H21" s="199" t="str">
        <f t="shared" si="0"/>
        <v/>
      </c>
      <c r="I21" s="257"/>
      <c r="J21" s="199" t="str">
        <f t="shared" si="1"/>
        <v/>
      </c>
      <c r="K21" s="200" t="str">
        <f t="shared" si="2"/>
        <v/>
      </c>
      <c r="L21" s="9"/>
    </row>
    <row r="22" spans="1:12" ht="19.5" customHeight="1" x14ac:dyDescent="0.4">
      <c r="A22" s="7"/>
      <c r="B22" s="509"/>
      <c r="C22" s="510"/>
      <c r="D22" s="256"/>
      <c r="E22" s="257"/>
      <c r="F22" s="198" t="str">
        <f t="shared" si="3"/>
        <v/>
      </c>
      <c r="G22" s="257"/>
      <c r="H22" s="199" t="str">
        <f t="shared" si="0"/>
        <v/>
      </c>
      <c r="I22" s="257"/>
      <c r="J22" s="199" t="str">
        <f t="shared" si="1"/>
        <v/>
      </c>
      <c r="K22" s="200" t="str">
        <f t="shared" si="2"/>
        <v/>
      </c>
      <c r="L22" s="9"/>
    </row>
    <row r="23" spans="1:12" ht="19.5" customHeight="1" x14ac:dyDescent="0.4">
      <c r="A23" s="7"/>
      <c r="B23" s="509"/>
      <c r="C23" s="510"/>
      <c r="D23" s="256"/>
      <c r="E23" s="257"/>
      <c r="F23" s="198" t="str">
        <f t="shared" si="3"/>
        <v/>
      </c>
      <c r="G23" s="257"/>
      <c r="H23" s="199" t="str">
        <f t="shared" si="0"/>
        <v/>
      </c>
      <c r="I23" s="257"/>
      <c r="J23" s="199" t="str">
        <f t="shared" si="1"/>
        <v/>
      </c>
      <c r="K23" s="200" t="str">
        <f t="shared" si="2"/>
        <v/>
      </c>
      <c r="L23" s="9"/>
    </row>
    <row r="24" spans="1:12" ht="19.5" customHeight="1" x14ac:dyDescent="0.4">
      <c r="A24" s="7"/>
      <c r="B24" s="509"/>
      <c r="C24" s="510"/>
      <c r="D24" s="256"/>
      <c r="E24" s="257"/>
      <c r="F24" s="198" t="str">
        <f t="shared" si="3"/>
        <v/>
      </c>
      <c r="G24" s="257"/>
      <c r="H24" s="199" t="str">
        <f t="shared" si="0"/>
        <v/>
      </c>
      <c r="I24" s="257"/>
      <c r="J24" s="199" t="str">
        <f t="shared" si="1"/>
        <v/>
      </c>
      <c r="K24" s="200" t="str">
        <f t="shared" si="2"/>
        <v/>
      </c>
      <c r="L24" s="9"/>
    </row>
    <row r="25" spans="1:12" ht="19.5" customHeight="1" x14ac:dyDescent="0.4">
      <c r="A25" s="7"/>
      <c r="B25" s="509"/>
      <c r="C25" s="510"/>
      <c r="D25" s="256"/>
      <c r="E25" s="257"/>
      <c r="F25" s="198" t="str">
        <f t="shared" si="3"/>
        <v/>
      </c>
      <c r="G25" s="257"/>
      <c r="H25" s="199" t="str">
        <f t="shared" si="0"/>
        <v/>
      </c>
      <c r="I25" s="257"/>
      <c r="J25" s="199" t="str">
        <f t="shared" si="1"/>
        <v/>
      </c>
      <c r="K25" s="200" t="str">
        <f t="shared" si="2"/>
        <v/>
      </c>
      <c r="L25" s="9"/>
    </row>
    <row r="26" spans="1:12" ht="19.5" customHeight="1" x14ac:dyDescent="0.4">
      <c r="A26" s="7"/>
      <c r="B26" s="509"/>
      <c r="C26" s="510"/>
      <c r="D26" s="256"/>
      <c r="E26" s="257"/>
      <c r="F26" s="198" t="str">
        <f t="shared" si="3"/>
        <v/>
      </c>
      <c r="G26" s="257"/>
      <c r="H26" s="199" t="str">
        <f t="shared" si="0"/>
        <v/>
      </c>
      <c r="I26" s="257"/>
      <c r="J26" s="199"/>
      <c r="K26" s="200" t="str">
        <f t="shared" si="2"/>
        <v/>
      </c>
      <c r="L26" s="9"/>
    </row>
    <row r="27" spans="1:12" ht="19.5" customHeight="1" x14ac:dyDescent="0.4">
      <c r="A27" s="7"/>
      <c r="B27" s="509"/>
      <c r="C27" s="510"/>
      <c r="D27" s="256"/>
      <c r="E27" s="257"/>
      <c r="F27" s="198" t="str">
        <f t="shared" si="3"/>
        <v/>
      </c>
      <c r="G27" s="257"/>
      <c r="H27" s="199" t="str">
        <f t="shared" si="0"/>
        <v/>
      </c>
      <c r="I27" s="257"/>
      <c r="J27" s="199" t="str">
        <f t="shared" si="1"/>
        <v/>
      </c>
      <c r="K27" s="200" t="str">
        <f t="shared" si="2"/>
        <v/>
      </c>
      <c r="L27" s="9"/>
    </row>
    <row r="28" spans="1:12" ht="19.5" customHeight="1" x14ac:dyDescent="0.4">
      <c r="A28" s="7"/>
      <c r="B28" s="509"/>
      <c r="C28" s="510"/>
      <c r="D28" s="256"/>
      <c r="E28" s="257"/>
      <c r="F28" s="198" t="str">
        <f t="shared" si="3"/>
        <v/>
      </c>
      <c r="G28" s="257"/>
      <c r="H28" s="199" t="str">
        <f t="shared" si="0"/>
        <v/>
      </c>
      <c r="I28" s="257"/>
      <c r="J28" s="199" t="str">
        <f t="shared" si="1"/>
        <v/>
      </c>
      <c r="K28" s="200" t="str">
        <f t="shared" si="2"/>
        <v/>
      </c>
      <c r="L28" s="9"/>
    </row>
    <row r="29" spans="1:12" ht="19.5" customHeight="1" x14ac:dyDescent="0.4">
      <c r="A29" s="7"/>
      <c r="B29" s="509"/>
      <c r="C29" s="510"/>
      <c r="D29" s="256"/>
      <c r="E29" s="257"/>
      <c r="F29" s="198" t="str">
        <f t="shared" si="3"/>
        <v/>
      </c>
      <c r="G29" s="257"/>
      <c r="H29" s="199" t="str">
        <f t="shared" si="0"/>
        <v/>
      </c>
      <c r="I29" s="257"/>
      <c r="J29" s="199" t="str">
        <f t="shared" si="1"/>
        <v/>
      </c>
      <c r="K29" s="200" t="str">
        <f t="shared" si="2"/>
        <v/>
      </c>
      <c r="L29" s="9"/>
    </row>
    <row r="30" spans="1:12" ht="19.5" customHeight="1" x14ac:dyDescent="0.4">
      <c r="A30" s="7"/>
      <c r="B30" s="509"/>
      <c r="C30" s="510"/>
      <c r="D30" s="256"/>
      <c r="E30" s="257"/>
      <c r="F30" s="198" t="str">
        <f t="shared" si="3"/>
        <v/>
      </c>
      <c r="G30" s="257"/>
      <c r="H30" s="199" t="str">
        <f t="shared" si="0"/>
        <v/>
      </c>
      <c r="I30" s="257"/>
      <c r="J30" s="199" t="str">
        <f t="shared" si="1"/>
        <v/>
      </c>
      <c r="K30" s="200" t="str">
        <f t="shared" si="2"/>
        <v/>
      </c>
      <c r="L30" s="9"/>
    </row>
    <row r="31" spans="1:12" ht="19.5" customHeight="1" x14ac:dyDescent="0.4">
      <c r="A31" s="7"/>
      <c r="B31" s="509"/>
      <c r="C31" s="510"/>
      <c r="D31" s="256"/>
      <c r="E31" s="257"/>
      <c r="F31" s="198" t="str">
        <f t="shared" si="3"/>
        <v/>
      </c>
      <c r="G31" s="257"/>
      <c r="H31" s="199" t="str">
        <f t="shared" si="0"/>
        <v/>
      </c>
      <c r="I31" s="257"/>
      <c r="J31" s="199" t="str">
        <f t="shared" si="1"/>
        <v/>
      </c>
      <c r="K31" s="200" t="str">
        <f t="shared" si="2"/>
        <v/>
      </c>
      <c r="L31" s="9"/>
    </row>
    <row r="32" spans="1:12" ht="19.5" customHeight="1" x14ac:dyDescent="0.4">
      <c r="A32" s="7"/>
      <c r="B32" s="509"/>
      <c r="C32" s="510"/>
      <c r="D32" s="256"/>
      <c r="E32" s="257"/>
      <c r="F32" s="198" t="str">
        <f t="shared" si="3"/>
        <v/>
      </c>
      <c r="G32" s="257"/>
      <c r="H32" s="199" t="str">
        <f t="shared" si="0"/>
        <v/>
      </c>
      <c r="I32" s="257"/>
      <c r="J32" s="199" t="str">
        <f t="shared" si="1"/>
        <v/>
      </c>
      <c r="K32" s="200" t="str">
        <f t="shared" si="2"/>
        <v/>
      </c>
      <c r="L32" s="9"/>
    </row>
    <row r="33" spans="1:12" ht="19.5" customHeight="1" x14ac:dyDescent="0.4">
      <c r="A33" s="7"/>
      <c r="B33" s="509"/>
      <c r="C33" s="510"/>
      <c r="D33" s="256"/>
      <c r="E33" s="257"/>
      <c r="F33" s="198" t="str">
        <f t="shared" si="3"/>
        <v/>
      </c>
      <c r="G33" s="257"/>
      <c r="H33" s="199" t="str">
        <f t="shared" si="0"/>
        <v/>
      </c>
      <c r="I33" s="257"/>
      <c r="J33" s="199" t="str">
        <f t="shared" si="1"/>
        <v/>
      </c>
      <c r="K33" s="200" t="str">
        <f t="shared" si="2"/>
        <v/>
      </c>
      <c r="L33" s="9"/>
    </row>
    <row r="34" spans="1:12" ht="19.5" customHeight="1" x14ac:dyDescent="0.4">
      <c r="A34" s="7"/>
      <c r="B34" s="509"/>
      <c r="C34" s="510"/>
      <c r="D34" s="256"/>
      <c r="E34" s="257"/>
      <c r="F34" s="198" t="str">
        <f t="shared" si="3"/>
        <v/>
      </c>
      <c r="G34" s="257"/>
      <c r="H34" s="199" t="str">
        <f t="shared" si="0"/>
        <v/>
      </c>
      <c r="I34" s="257"/>
      <c r="J34" s="199" t="str">
        <f t="shared" si="1"/>
        <v/>
      </c>
      <c r="K34" s="200" t="str">
        <f t="shared" si="2"/>
        <v/>
      </c>
      <c r="L34" s="9"/>
    </row>
    <row r="35" spans="1:12" ht="19.5" customHeight="1" x14ac:dyDescent="0.4">
      <c r="A35" s="7"/>
      <c r="B35" s="509"/>
      <c r="C35" s="510"/>
      <c r="D35" s="256"/>
      <c r="E35" s="257"/>
      <c r="F35" s="198" t="str">
        <f t="shared" si="3"/>
        <v/>
      </c>
      <c r="G35" s="257"/>
      <c r="H35" s="199" t="str">
        <f t="shared" si="0"/>
        <v/>
      </c>
      <c r="I35" s="257"/>
      <c r="J35" s="199" t="str">
        <f t="shared" si="1"/>
        <v/>
      </c>
      <c r="K35" s="200" t="str">
        <f t="shared" si="2"/>
        <v/>
      </c>
      <c r="L35" s="9"/>
    </row>
    <row r="36" spans="1:12" ht="19.5" customHeight="1" x14ac:dyDescent="0.4">
      <c r="A36" s="7"/>
      <c r="B36" s="509"/>
      <c r="C36" s="510"/>
      <c r="D36" s="256"/>
      <c r="E36" s="257"/>
      <c r="F36" s="198" t="str">
        <f t="shared" si="3"/>
        <v/>
      </c>
      <c r="G36" s="257"/>
      <c r="H36" s="199" t="str">
        <f t="shared" si="0"/>
        <v/>
      </c>
      <c r="I36" s="257"/>
      <c r="J36" s="199" t="str">
        <f t="shared" si="1"/>
        <v/>
      </c>
      <c r="K36" s="200" t="str">
        <f t="shared" si="2"/>
        <v/>
      </c>
      <c r="L36" s="9"/>
    </row>
    <row r="37" spans="1:12" ht="19.5" customHeight="1" x14ac:dyDescent="0.4">
      <c r="A37" s="7"/>
      <c r="B37" s="509"/>
      <c r="C37" s="510"/>
      <c r="D37" s="256"/>
      <c r="E37" s="257"/>
      <c r="F37" s="198" t="str">
        <f t="shared" si="3"/>
        <v/>
      </c>
      <c r="G37" s="257"/>
      <c r="H37" s="199" t="str">
        <f t="shared" si="0"/>
        <v/>
      </c>
      <c r="I37" s="257"/>
      <c r="J37" s="199" t="str">
        <f t="shared" si="1"/>
        <v/>
      </c>
      <c r="K37" s="200" t="str">
        <f t="shared" si="2"/>
        <v/>
      </c>
      <c r="L37" s="9"/>
    </row>
    <row r="38" spans="1:12" ht="19.5" customHeight="1" x14ac:dyDescent="0.4">
      <c r="A38" s="7"/>
      <c r="B38" s="509"/>
      <c r="C38" s="510"/>
      <c r="D38" s="256"/>
      <c r="E38" s="257"/>
      <c r="F38" s="198" t="str">
        <f t="shared" si="3"/>
        <v/>
      </c>
      <c r="G38" s="257"/>
      <c r="H38" s="199" t="str">
        <f t="shared" si="0"/>
        <v/>
      </c>
      <c r="I38" s="257"/>
      <c r="J38" s="199" t="str">
        <f t="shared" si="1"/>
        <v/>
      </c>
      <c r="K38" s="200" t="str">
        <f t="shared" si="2"/>
        <v/>
      </c>
      <c r="L38" s="9"/>
    </row>
    <row r="39" spans="1:12" ht="19.5" customHeight="1" x14ac:dyDescent="0.4">
      <c r="A39" s="7"/>
      <c r="B39" s="509"/>
      <c r="C39" s="510"/>
      <c r="D39" s="256"/>
      <c r="E39" s="257"/>
      <c r="F39" s="198" t="str">
        <f t="shared" si="3"/>
        <v/>
      </c>
      <c r="G39" s="257"/>
      <c r="H39" s="199" t="str">
        <f t="shared" si="0"/>
        <v/>
      </c>
      <c r="I39" s="257"/>
      <c r="J39" s="199" t="str">
        <f t="shared" si="1"/>
        <v/>
      </c>
      <c r="K39" s="200" t="str">
        <f t="shared" si="2"/>
        <v/>
      </c>
      <c r="L39" s="9"/>
    </row>
    <row r="40" spans="1:12" ht="19.5" customHeight="1" x14ac:dyDescent="0.4">
      <c r="A40" s="7"/>
      <c r="B40" s="509"/>
      <c r="C40" s="510"/>
      <c r="D40" s="256"/>
      <c r="E40" s="257"/>
      <c r="F40" s="198" t="str">
        <f t="shared" si="3"/>
        <v/>
      </c>
      <c r="G40" s="257"/>
      <c r="H40" s="199" t="str">
        <f t="shared" si="0"/>
        <v/>
      </c>
      <c r="I40" s="257"/>
      <c r="J40" s="199" t="str">
        <f t="shared" si="1"/>
        <v/>
      </c>
      <c r="K40" s="200" t="str">
        <f t="shared" si="2"/>
        <v/>
      </c>
      <c r="L40" s="9"/>
    </row>
    <row r="41" spans="1:12" ht="19.5" customHeight="1" x14ac:dyDescent="0.4">
      <c r="A41" s="7"/>
      <c r="B41" s="509"/>
      <c r="C41" s="510"/>
      <c r="D41" s="256"/>
      <c r="E41" s="257"/>
      <c r="F41" s="198" t="str">
        <f t="shared" si="3"/>
        <v/>
      </c>
      <c r="G41" s="257"/>
      <c r="H41" s="199" t="str">
        <f t="shared" si="0"/>
        <v/>
      </c>
      <c r="I41" s="257"/>
      <c r="J41" s="199" t="str">
        <f t="shared" si="1"/>
        <v/>
      </c>
      <c r="K41" s="200" t="str">
        <f t="shared" si="2"/>
        <v/>
      </c>
      <c r="L41" s="9"/>
    </row>
    <row r="42" spans="1:12" ht="19.5" customHeight="1" x14ac:dyDescent="0.4">
      <c r="A42" s="7"/>
      <c r="B42" s="509"/>
      <c r="C42" s="510"/>
      <c r="D42" s="256"/>
      <c r="E42" s="257"/>
      <c r="F42" s="198" t="str">
        <f t="shared" si="3"/>
        <v/>
      </c>
      <c r="G42" s="257"/>
      <c r="H42" s="199" t="str">
        <f t="shared" si="0"/>
        <v/>
      </c>
      <c r="I42" s="257"/>
      <c r="J42" s="199" t="str">
        <f t="shared" si="1"/>
        <v/>
      </c>
      <c r="K42" s="200" t="str">
        <f t="shared" si="2"/>
        <v/>
      </c>
      <c r="L42" s="9"/>
    </row>
    <row r="43" spans="1:12" ht="19.5" customHeight="1" x14ac:dyDescent="0.4">
      <c r="A43" s="7"/>
      <c r="B43" s="509"/>
      <c r="C43" s="510"/>
      <c r="D43" s="256"/>
      <c r="E43" s="257"/>
      <c r="F43" s="198" t="str">
        <f t="shared" si="3"/>
        <v/>
      </c>
      <c r="G43" s="257"/>
      <c r="H43" s="199" t="str">
        <f t="shared" si="0"/>
        <v/>
      </c>
      <c r="I43" s="257"/>
      <c r="J43" s="199" t="str">
        <f t="shared" si="1"/>
        <v/>
      </c>
      <c r="K43" s="200" t="str">
        <f t="shared" si="2"/>
        <v/>
      </c>
      <c r="L43" s="9"/>
    </row>
    <row r="44" spans="1:12" ht="19.5" customHeight="1" x14ac:dyDescent="0.4">
      <c r="A44" s="7"/>
      <c r="B44" s="509"/>
      <c r="C44" s="510"/>
      <c r="D44" s="256"/>
      <c r="E44" s="257"/>
      <c r="F44" s="198" t="str">
        <f t="shared" si="3"/>
        <v/>
      </c>
      <c r="G44" s="257"/>
      <c r="H44" s="199" t="str">
        <f t="shared" si="0"/>
        <v/>
      </c>
      <c r="I44" s="257"/>
      <c r="J44" s="199" t="str">
        <f t="shared" si="1"/>
        <v/>
      </c>
      <c r="K44" s="200" t="str">
        <f t="shared" si="2"/>
        <v/>
      </c>
      <c r="L44" s="9"/>
    </row>
    <row r="45" spans="1:12" ht="19.5" customHeight="1" x14ac:dyDescent="0.4">
      <c r="A45" s="7"/>
      <c r="B45" s="509"/>
      <c r="C45" s="510"/>
      <c r="D45" s="256"/>
      <c r="E45" s="257"/>
      <c r="F45" s="198" t="str">
        <f t="shared" si="3"/>
        <v/>
      </c>
      <c r="G45" s="257"/>
      <c r="H45" s="199" t="str">
        <f t="shared" si="0"/>
        <v/>
      </c>
      <c r="I45" s="257"/>
      <c r="J45" s="199" t="str">
        <f t="shared" si="1"/>
        <v/>
      </c>
      <c r="K45" s="200" t="str">
        <f t="shared" si="2"/>
        <v/>
      </c>
      <c r="L45" s="9"/>
    </row>
    <row r="46" spans="1:12" ht="19.5" customHeight="1" thickBot="1" x14ac:dyDescent="0.45">
      <c r="A46" s="7"/>
      <c r="B46" s="514"/>
      <c r="C46" s="515"/>
      <c r="D46" s="258"/>
      <c r="E46" s="259"/>
      <c r="F46" s="201" t="str">
        <f t="shared" si="3"/>
        <v/>
      </c>
      <c r="G46" s="259"/>
      <c r="H46" s="202" t="str">
        <f t="shared" si="0"/>
        <v/>
      </c>
      <c r="I46" s="259"/>
      <c r="J46" s="202" t="str">
        <f t="shared" si="1"/>
        <v/>
      </c>
      <c r="K46" s="203" t="str">
        <f t="shared" si="2"/>
        <v/>
      </c>
      <c r="L46" s="9"/>
    </row>
    <row r="47" spans="1:12" ht="6.75" customHeight="1" x14ac:dyDescent="0.4">
      <c r="A47" s="7"/>
      <c r="B47" s="19"/>
      <c r="C47" s="19"/>
      <c r="D47" s="19"/>
      <c r="E47" s="17"/>
      <c r="F47" s="70"/>
      <c r="G47" s="364"/>
    </row>
    <row r="48" spans="1:12" ht="17.25" customHeight="1" x14ac:dyDescent="0.4">
      <c r="A48" s="7"/>
      <c r="B48" s="19"/>
      <c r="C48" s="19"/>
      <c r="D48" s="19"/>
      <c r="E48" s="17"/>
      <c r="F48" s="17"/>
      <c r="G48" s="71"/>
    </row>
    <row r="49" spans="1:7" ht="17.25" customHeight="1" x14ac:dyDescent="0.4">
      <c r="A49" s="7"/>
      <c r="B49" s="19"/>
      <c r="C49" s="19"/>
      <c r="D49" s="19"/>
      <c r="E49" s="17"/>
      <c r="F49" s="17"/>
      <c r="G49" s="71"/>
    </row>
  </sheetData>
  <sheetProtection algorithmName="SHA-512" hashValue="yUILeBlKrIdNbdFKzevJVZrWTTxuYMSzGp9hcgsXXnTb4ZFuMM3RgTkLRF9GcdDvs+XKT0g2rJ7lgQzO4HW3XA==" saltValue="k3f/WAlMRTQTXID5XvJSrw==" spinCount="100000" sheet="1" selectLockedCells="1"/>
  <mergeCells count="32">
    <mergeCell ref="B15:K15"/>
    <mergeCell ref="B46:C46"/>
    <mergeCell ref="B40:C40"/>
    <mergeCell ref="B41:C41"/>
    <mergeCell ref="B42:C42"/>
    <mergeCell ref="B43:C43"/>
    <mergeCell ref="B44:C44"/>
    <mergeCell ref="B45:C45"/>
    <mergeCell ref="B36:C36"/>
    <mergeCell ref="B37:C37"/>
    <mergeCell ref="B38:C38"/>
    <mergeCell ref="B39:C39"/>
    <mergeCell ref="B16:C16"/>
    <mergeCell ref="B34:C34"/>
    <mergeCell ref="B35:C35"/>
    <mergeCell ref="B19:C19"/>
    <mergeCell ref="B30:C30"/>
    <mergeCell ref="B31:C31"/>
    <mergeCell ref="B32:C32"/>
    <mergeCell ref="B33:C33"/>
    <mergeCell ref="B17:C17"/>
    <mergeCell ref="B18:C18"/>
    <mergeCell ref="B25:C25"/>
    <mergeCell ref="B26:C26"/>
    <mergeCell ref="B27:C27"/>
    <mergeCell ref="B28:C28"/>
    <mergeCell ref="B29:C29"/>
    <mergeCell ref="B20:C20"/>
    <mergeCell ref="B21:C21"/>
    <mergeCell ref="B22:C22"/>
    <mergeCell ref="B23:C23"/>
    <mergeCell ref="B24:C24"/>
  </mergeCells>
  <phoneticPr fontId="2"/>
  <conditionalFormatting sqref="G18:G46">
    <cfRule type="expression" dxfId="29" priority="8">
      <formula>$B18=""</formula>
    </cfRule>
  </conditionalFormatting>
  <conditionalFormatting sqref="I18:I46">
    <cfRule type="expression" dxfId="28" priority="7">
      <formula>$B18=""</formula>
    </cfRule>
  </conditionalFormatting>
  <conditionalFormatting sqref="G17:G46 I17:I46">
    <cfRule type="expression" dxfId="27" priority="5">
      <formula>$C$11="否"</formula>
    </cfRule>
  </conditionalFormatting>
  <conditionalFormatting sqref="D18:E46">
    <cfRule type="expression" dxfId="26" priority="4">
      <formula>$B18=""</formula>
    </cfRule>
  </conditionalFormatting>
  <conditionalFormatting sqref="I18">
    <cfRule type="expression" dxfId="25" priority="3">
      <formula>$B18=""</formula>
    </cfRule>
  </conditionalFormatting>
  <conditionalFormatting sqref="I19:I44">
    <cfRule type="expression" dxfId="24" priority="2">
      <formula>$B19=""</formula>
    </cfRule>
  </conditionalFormatting>
  <conditionalFormatting sqref="I45:I46">
    <cfRule type="expression" dxfId="23" priority="1">
      <formula>$B45=""</formula>
    </cfRule>
  </conditionalFormatting>
  <dataValidations count="12">
    <dataValidation type="decimal" operator="greaterThanOrEqual" allowBlank="1" showInputMessage="1" showErrorMessage="1" sqref="B5:C5 D17:E46">
      <formula1>0</formula1>
    </dataValidation>
    <dataValidation type="list" allowBlank="1" showInputMessage="1" showErrorMessage="1" sqref="C11">
      <formula1>"可,否"</formula1>
    </dataValidation>
    <dataValidation type="custom" operator="greaterThanOrEqual" allowBlank="1" showInputMessage="1" showErrorMessage="1" error="入力された値は施設全体の常勤医師数を超えています。" sqref="G17">
      <formula1>AND(G17&gt;=0,G17&lt;=(B5-SUM(G18:G46)))</formula1>
    </dataValidation>
    <dataValidation type="custom" operator="greaterThanOrEqual" allowBlank="1" showInputMessage="1" showErrorMessage="1" error="入力された値は施設全体の常勤医師数を超えています。" sqref="G18">
      <formula1>AND(G18&gt;=0,G18&lt;=(B5-SUM(G17,G19:G46)))</formula1>
    </dataValidation>
    <dataValidation type="custom" operator="greaterThanOrEqual" allowBlank="1" showInputMessage="1" showErrorMessage="1" error="入力された値は施設全体の常勤医師数を超えています。" sqref="G19:G44">
      <formula1>AND(G19&gt;=0,G19&lt;=($B$5-SUM(G$17:G18,G20:G$46)))</formula1>
    </dataValidation>
    <dataValidation type="custom" operator="greaterThanOrEqual" allowBlank="1" showInputMessage="1" showErrorMessage="1" error="入力された値は施設全体の常勤医師数を超えています。" sqref="G46">
      <formula1>AND(G46&gt;=0,G46&lt;=($B$5-SUM(G$17:G45)))</formula1>
    </dataValidation>
    <dataValidation type="custom" operator="greaterThanOrEqual" allowBlank="1" showInputMessage="1" showErrorMessage="1" error="入力された値は施設全体の常勤医師数を超えています。" sqref="G45">
      <formula1>AND(G45&gt;=0,G45&lt;=($B$5-SUM(G$17:G44,G$46)))</formula1>
    </dataValidation>
    <dataValidation type="custom" operator="greaterThanOrEqual" allowBlank="1" showInputMessage="1" showErrorMessage="1" error="入力された値は施設全体の非常勤医師数を超えています。" sqref="I17">
      <formula1>AND(I17&gt;=0,I17&lt;=(C5-SUM(I18:I46)))</formula1>
    </dataValidation>
    <dataValidation type="custom" operator="greaterThanOrEqual" allowBlank="1" showInputMessage="1" showErrorMessage="1" error="入力された値は施設全体の非常勤医師数を超えています。" sqref="I18">
      <formula1>AND(I18&gt;=0,I18&lt;=(C5-SUM(I17,I19:I46)))</formula1>
    </dataValidation>
    <dataValidation type="custom" operator="greaterThanOrEqual" allowBlank="1" showInputMessage="1" showErrorMessage="1" error="入力された値は施設全体の非常勤医師数を超えています。" sqref="I19:I44">
      <formula1>AND(I19&gt;=0,I19&lt;=($C$5-SUM(I$17:I18,I20:I$46)))</formula1>
    </dataValidation>
    <dataValidation type="custom" operator="greaterThanOrEqual" allowBlank="1" showInputMessage="1" showErrorMessage="1" error="入力された値は施設全体の非常勤医師数を超えています。" sqref="I45">
      <formula1>AND(I45&gt;=0,I45&lt;=($C$5-SUM(I$17:I44,I$46)))</formula1>
    </dataValidation>
    <dataValidation type="custom" operator="greaterThanOrEqual" allowBlank="1" showInputMessage="1" showErrorMessage="1" error="入力された値は施設全体の非常勤医師数を超えています。" sqref="I46">
      <formula1>AND(I46&gt;=0,I46&lt;=($C$5-SUM(I$17:I45)))</formula1>
    </dataValidation>
  </dataValidations>
  <pageMargins left="0.70866141732283472" right="0.70866141732283472" top="0.74803149606299213" bottom="0.74803149606299213" header="0.31496062992125984" footer="0.31496062992125984"/>
  <pageSetup paperSize="9" scale="73" orientation="portrait" r:id="rId1"/>
  <headerFooter>
    <oddFooter>&amp;C&amp;14 ３ページ</oddFooter>
  </headerFooter>
  <rowBreaks count="1" manualBreakCount="1">
    <brk id="47" max="1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44"/>
  <sheetViews>
    <sheetView showGridLines="0" view="pageBreakPreview" zoomScaleNormal="90" zoomScaleSheetLayoutView="100" workbookViewId="0">
      <selection activeCell="B54" sqref="B54"/>
    </sheetView>
  </sheetViews>
  <sheetFormatPr defaultColWidth="9" defaultRowHeight="13.5" x14ac:dyDescent="0.4"/>
  <cols>
    <col min="1" max="1" width="1.25" style="6" customWidth="1"/>
    <col min="2" max="3" width="12.75" style="8" customWidth="1"/>
    <col min="4" max="7" width="14.375" style="8" customWidth="1"/>
    <col min="8" max="8" width="1" style="6" customWidth="1"/>
    <col min="9" max="9" width="3" style="6" customWidth="1"/>
    <col min="10" max="11" width="14.375" style="6" customWidth="1"/>
    <col min="12" max="16384" width="9" style="6"/>
  </cols>
  <sheetData>
    <row r="1" spans="1:7" ht="10.5" customHeight="1" x14ac:dyDescent="0.4"/>
    <row r="2" spans="1:7" ht="15.75" customHeight="1" x14ac:dyDescent="0.4">
      <c r="A2" s="7"/>
      <c r="B2" s="158" t="s">
        <v>857</v>
      </c>
      <c r="C2" s="9"/>
      <c r="D2" s="9"/>
      <c r="E2" s="9"/>
      <c r="F2" s="9"/>
      <c r="G2" s="9"/>
    </row>
    <row r="3" spans="1:7" s="149" customFormat="1" ht="17.649999999999999" customHeight="1" x14ac:dyDescent="0.4">
      <c r="A3" s="144"/>
      <c r="B3" s="150" t="s">
        <v>868</v>
      </c>
      <c r="C3" s="148"/>
      <c r="D3" s="148"/>
      <c r="E3" s="148"/>
      <c r="F3" s="148"/>
      <c r="G3" s="148"/>
    </row>
    <row r="4" spans="1:7" s="149" customFormat="1" ht="17.649999999999999" customHeight="1" x14ac:dyDescent="0.4">
      <c r="A4" s="144"/>
      <c r="B4" s="150" t="s">
        <v>1142</v>
      </c>
      <c r="C4" s="148"/>
      <c r="D4" s="148"/>
      <c r="E4" s="148"/>
      <c r="F4" s="148"/>
      <c r="G4" s="148"/>
    </row>
    <row r="5" spans="1:7" s="149" customFormat="1" ht="17.649999999999999" customHeight="1" thickBot="1" x14ac:dyDescent="0.45">
      <c r="A5" s="144"/>
      <c r="B5" s="150" t="s">
        <v>1143</v>
      </c>
      <c r="C5" s="148"/>
      <c r="D5" s="148"/>
      <c r="E5" s="148"/>
      <c r="F5" s="148"/>
      <c r="G5" s="148"/>
    </row>
    <row r="6" spans="1:7" ht="57" customHeight="1" thickBot="1" x14ac:dyDescent="0.45">
      <c r="A6" s="7"/>
      <c r="B6" s="525" t="s">
        <v>940</v>
      </c>
      <c r="C6" s="526"/>
      <c r="D6" s="159" t="s">
        <v>869</v>
      </c>
      <c r="E6" s="159" t="s">
        <v>870</v>
      </c>
      <c r="F6" s="159" t="s">
        <v>871</v>
      </c>
      <c r="G6" s="160" t="s">
        <v>806</v>
      </c>
    </row>
    <row r="7" spans="1:7" ht="17.25" customHeight="1" x14ac:dyDescent="0.4">
      <c r="A7" s="7"/>
      <c r="B7" s="527" t="str">
        <f>+IF(様式２!B17="","",様式２!B17)</f>
        <v/>
      </c>
      <c r="C7" s="528"/>
      <c r="D7" s="260"/>
      <c r="E7" s="261"/>
      <c r="F7" s="262"/>
      <c r="G7" s="161">
        <f>+IFERROR(E7/((D7+F7)/2),0)</f>
        <v>0</v>
      </c>
    </row>
    <row r="8" spans="1:7" ht="17.25" customHeight="1" x14ac:dyDescent="0.4">
      <c r="A8" s="7"/>
      <c r="B8" s="518" t="str">
        <f>+IF(様式２!B18="","",様式２!B18)</f>
        <v/>
      </c>
      <c r="C8" s="519"/>
      <c r="D8" s="263"/>
      <c r="E8" s="264"/>
      <c r="F8" s="265"/>
      <c r="G8" s="162">
        <f t="shared" ref="G8:G36" si="0">+IFERROR(E8/((D8+F8)/2),0)</f>
        <v>0</v>
      </c>
    </row>
    <row r="9" spans="1:7" ht="17.25" customHeight="1" x14ac:dyDescent="0.4">
      <c r="A9" s="7"/>
      <c r="B9" s="518" t="str">
        <f>+IF(様式２!B19="","",様式２!B19)</f>
        <v/>
      </c>
      <c r="C9" s="519"/>
      <c r="D9" s="263"/>
      <c r="E9" s="264"/>
      <c r="F9" s="265"/>
      <c r="G9" s="162">
        <f t="shared" si="0"/>
        <v>0</v>
      </c>
    </row>
    <row r="10" spans="1:7" ht="17.25" customHeight="1" x14ac:dyDescent="0.4">
      <c r="A10" s="7"/>
      <c r="B10" s="518" t="str">
        <f>+IF(様式２!B20="","",様式２!B20)</f>
        <v/>
      </c>
      <c r="C10" s="519"/>
      <c r="D10" s="263"/>
      <c r="E10" s="264"/>
      <c r="F10" s="265"/>
      <c r="G10" s="162">
        <f t="shared" si="0"/>
        <v>0</v>
      </c>
    </row>
    <row r="11" spans="1:7" ht="17.25" customHeight="1" x14ac:dyDescent="0.4">
      <c r="A11" s="7"/>
      <c r="B11" s="518" t="str">
        <f>+IF(様式２!B21="","",様式２!B21)</f>
        <v/>
      </c>
      <c r="C11" s="519"/>
      <c r="D11" s="263"/>
      <c r="E11" s="264"/>
      <c r="F11" s="265"/>
      <c r="G11" s="162">
        <f t="shared" si="0"/>
        <v>0</v>
      </c>
    </row>
    <row r="12" spans="1:7" ht="17.25" customHeight="1" x14ac:dyDescent="0.4">
      <c r="A12" s="7"/>
      <c r="B12" s="518" t="str">
        <f>+IF(様式２!B22="","",様式２!B22)</f>
        <v/>
      </c>
      <c r="C12" s="519"/>
      <c r="D12" s="263"/>
      <c r="E12" s="264"/>
      <c r="F12" s="265"/>
      <c r="G12" s="162">
        <f t="shared" si="0"/>
        <v>0</v>
      </c>
    </row>
    <row r="13" spans="1:7" ht="17.25" customHeight="1" x14ac:dyDescent="0.4">
      <c r="A13" s="7"/>
      <c r="B13" s="518" t="str">
        <f>+IF(様式２!B23="","",様式２!B23)</f>
        <v/>
      </c>
      <c r="C13" s="519"/>
      <c r="D13" s="263"/>
      <c r="E13" s="264"/>
      <c r="F13" s="265"/>
      <c r="G13" s="162">
        <f t="shared" si="0"/>
        <v>0</v>
      </c>
    </row>
    <row r="14" spans="1:7" ht="17.25" customHeight="1" x14ac:dyDescent="0.4">
      <c r="A14" s="7"/>
      <c r="B14" s="518" t="str">
        <f>+IF(様式２!B24="","",様式２!B24)</f>
        <v/>
      </c>
      <c r="C14" s="519"/>
      <c r="D14" s="263"/>
      <c r="E14" s="264"/>
      <c r="F14" s="265"/>
      <c r="G14" s="162">
        <f t="shared" si="0"/>
        <v>0</v>
      </c>
    </row>
    <row r="15" spans="1:7" ht="17.25" customHeight="1" x14ac:dyDescent="0.4">
      <c r="A15" s="7"/>
      <c r="B15" s="518" t="str">
        <f>+IF(様式２!B25="","",様式２!B25)</f>
        <v/>
      </c>
      <c r="C15" s="519"/>
      <c r="D15" s="263"/>
      <c r="E15" s="264"/>
      <c r="F15" s="265"/>
      <c r="G15" s="162">
        <f t="shared" si="0"/>
        <v>0</v>
      </c>
    </row>
    <row r="16" spans="1:7" ht="17.25" customHeight="1" x14ac:dyDescent="0.4">
      <c r="A16" s="7"/>
      <c r="B16" s="518" t="str">
        <f>+IF(様式２!B26="","",様式２!B26)</f>
        <v/>
      </c>
      <c r="C16" s="519"/>
      <c r="D16" s="263"/>
      <c r="E16" s="264"/>
      <c r="F16" s="265"/>
      <c r="G16" s="162">
        <f t="shared" si="0"/>
        <v>0</v>
      </c>
    </row>
    <row r="17" spans="1:7" ht="17.25" customHeight="1" x14ac:dyDescent="0.4">
      <c r="A17" s="7"/>
      <c r="B17" s="518" t="str">
        <f>+IF(様式２!B27="","",様式２!B27)</f>
        <v/>
      </c>
      <c r="C17" s="519"/>
      <c r="D17" s="263"/>
      <c r="E17" s="264"/>
      <c r="F17" s="265"/>
      <c r="G17" s="162">
        <f t="shared" si="0"/>
        <v>0</v>
      </c>
    </row>
    <row r="18" spans="1:7" ht="17.25" customHeight="1" x14ac:dyDescent="0.4">
      <c r="A18" s="7"/>
      <c r="B18" s="518" t="str">
        <f>+IF(様式２!B28="","",様式２!B28)</f>
        <v/>
      </c>
      <c r="C18" s="519"/>
      <c r="D18" s="263"/>
      <c r="E18" s="264"/>
      <c r="F18" s="265"/>
      <c r="G18" s="162">
        <f t="shared" si="0"/>
        <v>0</v>
      </c>
    </row>
    <row r="19" spans="1:7" ht="17.25" customHeight="1" x14ac:dyDescent="0.4">
      <c r="A19" s="7"/>
      <c r="B19" s="518" t="str">
        <f>+IF(様式２!B29="","",様式２!B29)</f>
        <v/>
      </c>
      <c r="C19" s="519"/>
      <c r="D19" s="263"/>
      <c r="E19" s="264"/>
      <c r="F19" s="265"/>
      <c r="G19" s="162">
        <f t="shared" si="0"/>
        <v>0</v>
      </c>
    </row>
    <row r="20" spans="1:7" ht="17.25" customHeight="1" x14ac:dyDescent="0.4">
      <c r="A20" s="7"/>
      <c r="B20" s="518" t="str">
        <f>+IF(様式２!B30="","",様式２!B30)</f>
        <v/>
      </c>
      <c r="C20" s="519"/>
      <c r="D20" s="263"/>
      <c r="E20" s="264"/>
      <c r="F20" s="265"/>
      <c r="G20" s="162">
        <f t="shared" si="0"/>
        <v>0</v>
      </c>
    </row>
    <row r="21" spans="1:7" ht="17.25" customHeight="1" x14ac:dyDescent="0.4">
      <c r="A21" s="7"/>
      <c r="B21" s="518" t="str">
        <f>+IF(様式２!B31="","",様式２!B31)</f>
        <v/>
      </c>
      <c r="C21" s="519"/>
      <c r="D21" s="263"/>
      <c r="E21" s="264"/>
      <c r="F21" s="265"/>
      <c r="G21" s="162">
        <f t="shared" si="0"/>
        <v>0</v>
      </c>
    </row>
    <row r="22" spans="1:7" ht="17.25" customHeight="1" x14ac:dyDescent="0.4">
      <c r="A22" s="7"/>
      <c r="B22" s="518" t="str">
        <f>+IF(様式２!B32="","",様式２!B32)</f>
        <v/>
      </c>
      <c r="C22" s="519"/>
      <c r="D22" s="263"/>
      <c r="E22" s="264"/>
      <c r="F22" s="265"/>
      <c r="G22" s="162">
        <f t="shared" si="0"/>
        <v>0</v>
      </c>
    </row>
    <row r="23" spans="1:7" ht="17.25" customHeight="1" x14ac:dyDescent="0.4">
      <c r="A23" s="7"/>
      <c r="B23" s="518" t="str">
        <f>+IF(様式２!B33="","",様式２!B33)</f>
        <v/>
      </c>
      <c r="C23" s="519"/>
      <c r="D23" s="263"/>
      <c r="E23" s="264"/>
      <c r="F23" s="265"/>
      <c r="G23" s="162">
        <f t="shared" si="0"/>
        <v>0</v>
      </c>
    </row>
    <row r="24" spans="1:7" ht="17.25" customHeight="1" x14ac:dyDescent="0.4">
      <c r="A24" s="7"/>
      <c r="B24" s="518" t="str">
        <f>+IF(様式２!B34="","",様式２!B34)</f>
        <v/>
      </c>
      <c r="C24" s="519"/>
      <c r="D24" s="263"/>
      <c r="E24" s="264"/>
      <c r="F24" s="265"/>
      <c r="G24" s="162">
        <f t="shared" si="0"/>
        <v>0</v>
      </c>
    </row>
    <row r="25" spans="1:7" ht="17.25" customHeight="1" x14ac:dyDescent="0.4">
      <c r="A25" s="7"/>
      <c r="B25" s="518" t="str">
        <f>+IF(様式２!B35="","",様式２!B35)</f>
        <v/>
      </c>
      <c r="C25" s="519"/>
      <c r="D25" s="263"/>
      <c r="E25" s="264"/>
      <c r="F25" s="265"/>
      <c r="G25" s="162">
        <f t="shared" si="0"/>
        <v>0</v>
      </c>
    </row>
    <row r="26" spans="1:7" ht="17.25" customHeight="1" x14ac:dyDescent="0.4">
      <c r="A26" s="7"/>
      <c r="B26" s="518" t="str">
        <f>+IF(様式２!B36="","",様式２!B36)</f>
        <v/>
      </c>
      <c r="C26" s="519"/>
      <c r="D26" s="263"/>
      <c r="E26" s="264"/>
      <c r="F26" s="265"/>
      <c r="G26" s="162">
        <f t="shared" si="0"/>
        <v>0</v>
      </c>
    </row>
    <row r="27" spans="1:7" ht="17.25" customHeight="1" x14ac:dyDescent="0.4">
      <c r="A27" s="7"/>
      <c r="B27" s="518" t="str">
        <f>+IF(様式２!B37="","",様式２!B37)</f>
        <v/>
      </c>
      <c r="C27" s="519"/>
      <c r="D27" s="263"/>
      <c r="E27" s="264"/>
      <c r="F27" s="265"/>
      <c r="G27" s="162">
        <f t="shared" si="0"/>
        <v>0</v>
      </c>
    </row>
    <row r="28" spans="1:7" ht="17.25" customHeight="1" x14ac:dyDescent="0.4">
      <c r="A28" s="7"/>
      <c r="B28" s="518" t="str">
        <f>+IF(様式２!B38="","",様式２!B38)</f>
        <v/>
      </c>
      <c r="C28" s="519"/>
      <c r="D28" s="263"/>
      <c r="E28" s="264"/>
      <c r="F28" s="265"/>
      <c r="G28" s="162">
        <f t="shared" si="0"/>
        <v>0</v>
      </c>
    </row>
    <row r="29" spans="1:7" ht="17.25" customHeight="1" x14ac:dyDescent="0.4">
      <c r="A29" s="7"/>
      <c r="B29" s="518" t="str">
        <f>+IF(様式２!B39="","",様式２!B39)</f>
        <v/>
      </c>
      <c r="C29" s="519"/>
      <c r="D29" s="263"/>
      <c r="E29" s="264"/>
      <c r="F29" s="265"/>
      <c r="G29" s="162">
        <f t="shared" si="0"/>
        <v>0</v>
      </c>
    </row>
    <row r="30" spans="1:7" ht="17.25" customHeight="1" x14ac:dyDescent="0.4">
      <c r="A30" s="7"/>
      <c r="B30" s="518" t="str">
        <f>+IF(様式２!B40="","",様式２!B40)</f>
        <v/>
      </c>
      <c r="C30" s="519"/>
      <c r="D30" s="263"/>
      <c r="E30" s="264"/>
      <c r="F30" s="265"/>
      <c r="G30" s="162">
        <f t="shared" si="0"/>
        <v>0</v>
      </c>
    </row>
    <row r="31" spans="1:7" ht="17.25" customHeight="1" x14ac:dyDescent="0.4">
      <c r="A31" s="7"/>
      <c r="B31" s="518" t="str">
        <f>+IF(様式２!B41="","",様式２!B41)</f>
        <v/>
      </c>
      <c r="C31" s="519"/>
      <c r="D31" s="263"/>
      <c r="E31" s="264"/>
      <c r="F31" s="265"/>
      <c r="G31" s="162">
        <f t="shared" si="0"/>
        <v>0</v>
      </c>
    </row>
    <row r="32" spans="1:7" ht="17.25" customHeight="1" x14ac:dyDescent="0.4">
      <c r="A32" s="7"/>
      <c r="B32" s="518" t="str">
        <f>+IF(様式２!B42="","",様式２!B42)</f>
        <v/>
      </c>
      <c r="C32" s="519"/>
      <c r="D32" s="263"/>
      <c r="E32" s="264"/>
      <c r="F32" s="265"/>
      <c r="G32" s="162">
        <f t="shared" si="0"/>
        <v>0</v>
      </c>
    </row>
    <row r="33" spans="1:8" ht="17.25" customHeight="1" x14ac:dyDescent="0.4">
      <c r="A33" s="7"/>
      <c r="B33" s="518" t="str">
        <f>+IF(様式２!B43="","",様式２!B43)</f>
        <v/>
      </c>
      <c r="C33" s="519"/>
      <c r="D33" s="263"/>
      <c r="E33" s="264"/>
      <c r="F33" s="265"/>
      <c r="G33" s="162">
        <f t="shared" si="0"/>
        <v>0</v>
      </c>
    </row>
    <row r="34" spans="1:8" ht="17.25" customHeight="1" x14ac:dyDescent="0.4">
      <c r="A34" s="7"/>
      <c r="B34" s="518" t="str">
        <f>+IF(様式２!B44="","",様式２!B44)</f>
        <v/>
      </c>
      <c r="C34" s="519"/>
      <c r="D34" s="263"/>
      <c r="E34" s="264"/>
      <c r="F34" s="265"/>
      <c r="G34" s="162">
        <f t="shared" si="0"/>
        <v>0</v>
      </c>
    </row>
    <row r="35" spans="1:8" ht="17.25" customHeight="1" x14ac:dyDescent="0.4">
      <c r="A35" s="7"/>
      <c r="B35" s="518" t="str">
        <f>+IF(様式２!B45="","",様式２!B45)</f>
        <v/>
      </c>
      <c r="C35" s="519"/>
      <c r="D35" s="263"/>
      <c r="E35" s="264"/>
      <c r="F35" s="265"/>
      <c r="G35" s="162">
        <f t="shared" si="0"/>
        <v>0</v>
      </c>
    </row>
    <row r="36" spans="1:8" ht="17.25" customHeight="1" thickBot="1" x14ac:dyDescent="0.45">
      <c r="A36" s="7"/>
      <c r="B36" s="520" t="str">
        <f>+IF(様式２!B46="","",様式２!B46)</f>
        <v/>
      </c>
      <c r="C36" s="521"/>
      <c r="D36" s="266"/>
      <c r="E36" s="267"/>
      <c r="F36" s="268"/>
      <c r="G36" s="163">
        <f t="shared" si="0"/>
        <v>0</v>
      </c>
    </row>
    <row r="37" spans="1:8" ht="15.95" customHeight="1" x14ac:dyDescent="0.4">
      <c r="A37" s="7"/>
      <c r="B37" s="19"/>
      <c r="C37" s="19"/>
      <c r="D37" s="19"/>
      <c r="E37" s="17"/>
      <c r="F37" s="17"/>
      <c r="G37" s="71"/>
    </row>
    <row r="38" spans="1:8" x14ac:dyDescent="0.4">
      <c r="A38" s="7"/>
      <c r="B38" s="150" t="s">
        <v>872</v>
      </c>
      <c r="C38" s="9"/>
      <c r="D38" s="9"/>
      <c r="E38" s="9"/>
      <c r="F38" s="9"/>
      <c r="G38" s="9"/>
    </row>
    <row r="39" spans="1:8" ht="3.75" customHeight="1" x14ac:dyDescent="0.4">
      <c r="A39" s="7"/>
      <c r="B39" s="12"/>
      <c r="C39" s="9"/>
      <c r="D39" s="9"/>
      <c r="E39" s="9"/>
      <c r="F39" s="9"/>
      <c r="G39" s="9"/>
    </row>
    <row r="40" spans="1:8" ht="3" customHeight="1" x14ac:dyDescent="0.4">
      <c r="A40" s="7"/>
      <c r="B40" s="88"/>
      <c r="C40" s="89"/>
      <c r="D40" s="89"/>
      <c r="E40" s="89"/>
      <c r="F40" s="89"/>
      <c r="G40" s="89"/>
      <c r="H40" s="90"/>
    </row>
    <row r="41" spans="1:8" ht="18.75" customHeight="1" x14ac:dyDescent="0.4">
      <c r="A41" s="7"/>
      <c r="B41" s="522" t="s">
        <v>803</v>
      </c>
      <c r="C41" s="523" t="s">
        <v>805</v>
      </c>
      <c r="D41" s="523"/>
      <c r="E41" s="523"/>
      <c r="F41" s="523"/>
      <c r="G41" s="523"/>
      <c r="H41" s="91"/>
    </row>
    <row r="42" spans="1:8" ht="19.5" customHeight="1" x14ac:dyDescent="0.4">
      <c r="A42" s="7"/>
      <c r="B42" s="522"/>
      <c r="C42" s="524" t="s">
        <v>804</v>
      </c>
      <c r="D42" s="524"/>
      <c r="E42" s="524"/>
      <c r="F42" s="524"/>
      <c r="G42" s="524"/>
      <c r="H42" s="91"/>
    </row>
    <row r="43" spans="1:8" ht="3" customHeight="1" x14ac:dyDescent="0.4">
      <c r="A43" s="7"/>
      <c r="B43" s="92"/>
      <c r="C43" s="93"/>
      <c r="D43" s="93"/>
      <c r="E43" s="94"/>
      <c r="F43" s="94"/>
      <c r="G43" s="95"/>
      <c r="H43" s="96"/>
    </row>
    <row r="44" spans="1:8" ht="17.25" customHeight="1" x14ac:dyDescent="0.4">
      <c r="A44" s="7"/>
      <c r="B44" s="19"/>
      <c r="C44" s="19"/>
      <c r="D44" s="19"/>
      <c r="E44" s="17"/>
      <c r="F44" s="17"/>
      <c r="G44" s="71"/>
    </row>
  </sheetData>
  <sheetProtection algorithmName="SHA-512" hashValue="9cHE9RAf5oVU0jzUFkok6fenvcDYmM6K9EDJpT+Ehpza2fkbSDWF8Tv8CpQC/nAyPAAdCl9nQaKSfb9B2OXJDw==" saltValue="Z6qFEdWdDkt7F45wnDflIQ==" spinCount="100000" sheet="1" selectLockedCells="1"/>
  <mergeCells count="34">
    <mergeCell ref="B6:C6"/>
    <mergeCell ref="B7:C7"/>
    <mergeCell ref="B8:C8"/>
    <mergeCell ref="B9:C9"/>
    <mergeCell ref="B21:C21"/>
    <mergeCell ref="B10:C10"/>
    <mergeCell ref="B11:C11"/>
    <mergeCell ref="B12:C12"/>
    <mergeCell ref="B13:C13"/>
    <mergeCell ref="B14:C14"/>
    <mergeCell ref="B15:C15"/>
    <mergeCell ref="B16:C16"/>
    <mergeCell ref="B17:C17"/>
    <mergeCell ref="B18:C18"/>
    <mergeCell ref="B19:C19"/>
    <mergeCell ref="B20:C20"/>
    <mergeCell ref="B33:C33"/>
    <mergeCell ref="B22:C22"/>
    <mergeCell ref="B23:C23"/>
    <mergeCell ref="B24:C24"/>
    <mergeCell ref="B25:C25"/>
    <mergeCell ref="B26:C26"/>
    <mergeCell ref="B27:C27"/>
    <mergeCell ref="B28:C28"/>
    <mergeCell ref="B29:C29"/>
    <mergeCell ref="B30:C30"/>
    <mergeCell ref="B31:C31"/>
    <mergeCell ref="B32:C32"/>
    <mergeCell ref="B34:C34"/>
    <mergeCell ref="B35:C35"/>
    <mergeCell ref="B36:C36"/>
    <mergeCell ref="B41:B42"/>
    <mergeCell ref="C41:G41"/>
    <mergeCell ref="C42:G42"/>
  </mergeCells>
  <phoneticPr fontId="2"/>
  <conditionalFormatting sqref="D8:F36">
    <cfRule type="expression" dxfId="22" priority="2">
      <formula>$B8=""</formula>
    </cfRule>
  </conditionalFormatting>
  <dataValidations count="1">
    <dataValidation type="decimal" operator="greaterThanOrEqual" allowBlank="1" showInputMessage="1" showErrorMessage="1" sqref="D7:F36">
      <formula1>0</formula1>
    </dataValidation>
  </dataValidations>
  <pageMargins left="0.70866141732283472" right="0.70866141732283472" top="0.74803149606299213" bottom="0.74803149606299213" header="0.31496062992125984" footer="0.31496062992125984"/>
  <pageSetup paperSize="9" scale="94" orientation="portrait" r:id="rId1"/>
  <headerFooter>
    <oddFooter>&amp;C４ページ</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40"/>
  <sheetViews>
    <sheetView showGridLines="0" view="pageBreakPreview" zoomScaleNormal="90" zoomScaleSheetLayoutView="100" workbookViewId="0">
      <selection activeCell="B54" sqref="B54"/>
    </sheetView>
  </sheetViews>
  <sheetFormatPr defaultColWidth="9" defaultRowHeight="13.5" x14ac:dyDescent="0.4"/>
  <cols>
    <col min="1" max="1" width="1.25" style="6" customWidth="1"/>
    <col min="2" max="3" width="8.625" style="8" customWidth="1"/>
    <col min="4" max="7" width="14.375" style="8" customWidth="1"/>
    <col min="8" max="8" width="1.375" style="6" customWidth="1"/>
    <col min="9" max="16384" width="9" style="6"/>
  </cols>
  <sheetData>
    <row r="1" spans="1:7" ht="25.15" customHeight="1" x14ac:dyDescent="0.4"/>
    <row r="2" spans="1:7" s="149" customFormat="1" ht="17.25" customHeight="1" x14ac:dyDescent="0.4">
      <c r="A2" s="144"/>
      <c r="B2" s="158" t="s">
        <v>950</v>
      </c>
      <c r="C2" s="145"/>
      <c r="D2" s="145"/>
      <c r="E2" s="146"/>
      <c r="F2" s="147"/>
      <c r="G2" s="148"/>
    </row>
    <row r="3" spans="1:7" s="149" customFormat="1" ht="12" x14ac:dyDescent="0.4">
      <c r="A3" s="144"/>
      <c r="B3" s="150" t="s">
        <v>937</v>
      </c>
      <c r="C3" s="148"/>
      <c r="D3" s="148"/>
      <c r="E3" s="148"/>
      <c r="F3" s="148"/>
      <c r="G3" s="148"/>
    </row>
    <row r="4" spans="1:7" s="149" customFormat="1" ht="12" x14ac:dyDescent="0.4">
      <c r="A4" s="144"/>
      <c r="B4" s="150" t="s">
        <v>1142</v>
      </c>
      <c r="C4" s="148"/>
      <c r="D4" s="148"/>
      <c r="E4" s="148"/>
      <c r="F4" s="148"/>
      <c r="G4" s="148"/>
    </row>
    <row r="5" spans="1:7" s="149" customFormat="1" ht="12" x14ac:dyDescent="0.4">
      <c r="A5" s="144"/>
      <c r="B5" s="150" t="s">
        <v>1143</v>
      </c>
      <c r="C5" s="148"/>
      <c r="D5" s="148"/>
      <c r="E5" s="148"/>
      <c r="F5" s="148"/>
      <c r="G5" s="148"/>
    </row>
    <row r="6" spans="1:7" ht="6" customHeight="1" thickBot="1" x14ac:dyDescent="0.45">
      <c r="A6" s="7"/>
      <c r="B6" s="12"/>
      <c r="C6" s="9"/>
      <c r="D6" s="9"/>
      <c r="E6" s="9"/>
      <c r="F6" s="9"/>
      <c r="G6" s="9"/>
    </row>
    <row r="7" spans="1:7" s="149" customFormat="1" ht="30.6" customHeight="1" thickBot="1" x14ac:dyDescent="0.45">
      <c r="A7" s="144"/>
      <c r="B7" s="534" t="s">
        <v>938</v>
      </c>
      <c r="C7" s="535"/>
      <c r="D7" s="531" t="s">
        <v>873</v>
      </c>
      <c r="E7" s="532"/>
      <c r="F7" s="532"/>
      <c r="G7" s="533"/>
    </row>
    <row r="8" spans="1:7" s="149" customFormat="1" ht="41.1" customHeight="1" x14ac:dyDescent="0.4">
      <c r="A8" s="144"/>
      <c r="B8" s="536"/>
      <c r="C8" s="537"/>
      <c r="D8" s="156" t="s">
        <v>801</v>
      </c>
      <c r="E8" s="156" t="s">
        <v>796</v>
      </c>
      <c r="F8" s="156" t="s">
        <v>939</v>
      </c>
      <c r="G8" s="157" t="s">
        <v>799</v>
      </c>
    </row>
    <row r="9" spans="1:7" s="149" customFormat="1" ht="20.25" customHeight="1" thickBot="1" x14ac:dyDescent="0.45">
      <c r="A9" s="144"/>
      <c r="B9" s="538"/>
      <c r="C9" s="539"/>
      <c r="D9" s="151" t="s">
        <v>798</v>
      </c>
      <c r="E9" s="151" t="s">
        <v>797</v>
      </c>
      <c r="F9" s="151" t="s">
        <v>798</v>
      </c>
      <c r="G9" s="152" t="s">
        <v>800</v>
      </c>
    </row>
    <row r="10" spans="1:7" s="149" customFormat="1" ht="15.4" customHeight="1" x14ac:dyDescent="0.4">
      <c r="B10" s="527" t="str">
        <f>+IF(様式２!B17="","",様式２!B17)</f>
        <v/>
      </c>
      <c r="C10" s="528"/>
      <c r="D10" s="269"/>
      <c r="E10" s="270"/>
      <c r="F10" s="270"/>
      <c r="G10" s="271"/>
    </row>
    <row r="11" spans="1:7" s="149" customFormat="1" ht="15.4" customHeight="1" x14ac:dyDescent="0.4">
      <c r="B11" s="518" t="str">
        <f>+IF(様式２!B18="","",様式２!B18)</f>
        <v/>
      </c>
      <c r="C11" s="519"/>
      <c r="D11" s="272"/>
      <c r="E11" s="273"/>
      <c r="F11" s="273"/>
      <c r="G11" s="274"/>
    </row>
    <row r="12" spans="1:7" s="149" customFormat="1" ht="15.4" customHeight="1" x14ac:dyDescent="0.4">
      <c r="B12" s="518" t="str">
        <f>+IF(様式２!B19="","",様式２!B19)</f>
        <v/>
      </c>
      <c r="C12" s="519"/>
      <c r="D12" s="272"/>
      <c r="E12" s="273"/>
      <c r="F12" s="273"/>
      <c r="G12" s="274"/>
    </row>
    <row r="13" spans="1:7" s="149" customFormat="1" ht="15.4" customHeight="1" x14ac:dyDescent="0.4">
      <c r="B13" s="518" t="str">
        <f>+IF(様式２!B20="","",様式２!B20)</f>
        <v/>
      </c>
      <c r="C13" s="519"/>
      <c r="D13" s="272"/>
      <c r="E13" s="273"/>
      <c r="F13" s="273"/>
      <c r="G13" s="274"/>
    </row>
    <row r="14" spans="1:7" s="149" customFormat="1" ht="15.4" customHeight="1" x14ac:dyDescent="0.4">
      <c r="B14" s="518" t="str">
        <f>+IF(様式２!B21="","",様式２!B21)</f>
        <v/>
      </c>
      <c r="C14" s="519"/>
      <c r="D14" s="272"/>
      <c r="E14" s="273"/>
      <c r="F14" s="273"/>
      <c r="G14" s="274"/>
    </row>
    <row r="15" spans="1:7" s="149" customFormat="1" ht="15.4" customHeight="1" x14ac:dyDescent="0.4">
      <c r="B15" s="518" t="str">
        <f>+IF(様式２!B22="","",様式２!B22)</f>
        <v/>
      </c>
      <c r="C15" s="519"/>
      <c r="D15" s="272"/>
      <c r="E15" s="273"/>
      <c r="F15" s="273"/>
      <c r="G15" s="274"/>
    </row>
    <row r="16" spans="1:7" s="149" customFormat="1" ht="15.4" customHeight="1" x14ac:dyDescent="0.4">
      <c r="B16" s="518" t="str">
        <f>+IF(様式２!B23="","",様式２!B23)</f>
        <v/>
      </c>
      <c r="C16" s="519"/>
      <c r="D16" s="272"/>
      <c r="E16" s="273"/>
      <c r="F16" s="273"/>
      <c r="G16" s="274"/>
    </row>
    <row r="17" spans="2:7" s="149" customFormat="1" ht="15.4" customHeight="1" x14ac:dyDescent="0.4">
      <c r="B17" s="518" t="str">
        <f>+IF(様式２!B24="","",様式２!B24)</f>
        <v/>
      </c>
      <c r="C17" s="519"/>
      <c r="D17" s="272"/>
      <c r="E17" s="273"/>
      <c r="F17" s="273"/>
      <c r="G17" s="274"/>
    </row>
    <row r="18" spans="2:7" s="149" customFormat="1" ht="15.4" customHeight="1" x14ac:dyDescent="0.4">
      <c r="B18" s="518" t="str">
        <f>+IF(様式２!B25="","",様式２!B25)</f>
        <v/>
      </c>
      <c r="C18" s="519"/>
      <c r="D18" s="272"/>
      <c r="E18" s="273"/>
      <c r="F18" s="273"/>
      <c r="G18" s="274"/>
    </row>
    <row r="19" spans="2:7" s="149" customFormat="1" ht="15.4" customHeight="1" x14ac:dyDescent="0.4">
      <c r="B19" s="518" t="str">
        <f>+IF(様式２!B26="","",様式２!B26)</f>
        <v/>
      </c>
      <c r="C19" s="519"/>
      <c r="D19" s="272"/>
      <c r="E19" s="273"/>
      <c r="F19" s="273"/>
      <c r="G19" s="274"/>
    </row>
    <row r="20" spans="2:7" s="149" customFormat="1" ht="15.4" customHeight="1" x14ac:dyDescent="0.4">
      <c r="B20" s="518" t="str">
        <f>+IF(様式２!B27="","",様式２!B27)</f>
        <v/>
      </c>
      <c r="C20" s="519"/>
      <c r="D20" s="272"/>
      <c r="E20" s="273"/>
      <c r="F20" s="273"/>
      <c r="G20" s="274"/>
    </row>
    <row r="21" spans="2:7" s="149" customFormat="1" ht="15.4" customHeight="1" x14ac:dyDescent="0.4">
      <c r="B21" s="518" t="str">
        <f>+IF(様式２!B28="","",様式２!B28)</f>
        <v/>
      </c>
      <c r="C21" s="519"/>
      <c r="D21" s="272"/>
      <c r="E21" s="273"/>
      <c r="F21" s="273"/>
      <c r="G21" s="274"/>
    </row>
    <row r="22" spans="2:7" s="149" customFormat="1" ht="15.4" customHeight="1" x14ac:dyDescent="0.4">
      <c r="B22" s="518" t="str">
        <f>+IF(様式２!B29="","",様式２!B29)</f>
        <v/>
      </c>
      <c r="C22" s="519"/>
      <c r="D22" s="272"/>
      <c r="E22" s="273"/>
      <c r="F22" s="273"/>
      <c r="G22" s="274"/>
    </row>
    <row r="23" spans="2:7" s="149" customFormat="1" ht="15.4" customHeight="1" x14ac:dyDescent="0.4">
      <c r="B23" s="518" t="str">
        <f>+IF(様式２!B30="","",様式２!B30)</f>
        <v/>
      </c>
      <c r="C23" s="519"/>
      <c r="D23" s="272"/>
      <c r="E23" s="273"/>
      <c r="F23" s="273"/>
      <c r="G23" s="274"/>
    </row>
    <row r="24" spans="2:7" s="149" customFormat="1" ht="15.4" customHeight="1" x14ac:dyDescent="0.4">
      <c r="B24" s="518" t="str">
        <f>+IF(様式２!B31="","",様式２!B31)</f>
        <v/>
      </c>
      <c r="C24" s="519"/>
      <c r="D24" s="272"/>
      <c r="E24" s="273"/>
      <c r="F24" s="273"/>
      <c r="G24" s="274"/>
    </row>
    <row r="25" spans="2:7" s="149" customFormat="1" ht="15.4" customHeight="1" x14ac:dyDescent="0.4">
      <c r="B25" s="518" t="str">
        <f>+IF(様式２!B32="","",様式２!B32)</f>
        <v/>
      </c>
      <c r="C25" s="519"/>
      <c r="D25" s="272"/>
      <c r="E25" s="273"/>
      <c r="F25" s="273"/>
      <c r="G25" s="274"/>
    </row>
    <row r="26" spans="2:7" s="149" customFormat="1" ht="15.4" customHeight="1" x14ac:dyDescent="0.4">
      <c r="B26" s="518" t="str">
        <f>+IF(様式２!B33="","",様式２!B33)</f>
        <v/>
      </c>
      <c r="C26" s="519"/>
      <c r="D26" s="272"/>
      <c r="E26" s="273"/>
      <c r="F26" s="273"/>
      <c r="G26" s="274"/>
    </row>
    <row r="27" spans="2:7" s="149" customFormat="1" ht="15.4" customHeight="1" x14ac:dyDescent="0.4">
      <c r="B27" s="518" t="str">
        <f>+IF(様式２!B34="","",様式２!B34)</f>
        <v/>
      </c>
      <c r="C27" s="519"/>
      <c r="D27" s="272"/>
      <c r="E27" s="273"/>
      <c r="F27" s="273"/>
      <c r="G27" s="274"/>
    </row>
    <row r="28" spans="2:7" s="149" customFormat="1" ht="15.4" customHeight="1" x14ac:dyDescent="0.4">
      <c r="B28" s="518" t="str">
        <f>+IF(様式２!B35="","",様式２!B35)</f>
        <v/>
      </c>
      <c r="C28" s="519"/>
      <c r="D28" s="272"/>
      <c r="E28" s="273"/>
      <c r="F28" s="273"/>
      <c r="G28" s="274"/>
    </row>
    <row r="29" spans="2:7" s="149" customFormat="1" ht="15.4" customHeight="1" x14ac:dyDescent="0.4">
      <c r="B29" s="518" t="str">
        <f>+IF(様式２!B36="","",様式２!B36)</f>
        <v/>
      </c>
      <c r="C29" s="519"/>
      <c r="D29" s="272"/>
      <c r="E29" s="273"/>
      <c r="F29" s="273"/>
      <c r="G29" s="274"/>
    </row>
    <row r="30" spans="2:7" s="149" customFormat="1" ht="15.4" customHeight="1" x14ac:dyDescent="0.4">
      <c r="B30" s="518" t="str">
        <f>+IF(様式２!B37="","",様式２!B37)</f>
        <v/>
      </c>
      <c r="C30" s="519"/>
      <c r="D30" s="272"/>
      <c r="E30" s="273"/>
      <c r="F30" s="273"/>
      <c r="G30" s="274"/>
    </row>
    <row r="31" spans="2:7" s="149" customFormat="1" ht="15.4" customHeight="1" x14ac:dyDescent="0.4">
      <c r="B31" s="518" t="str">
        <f>+IF(様式２!B38="","",様式２!B38)</f>
        <v/>
      </c>
      <c r="C31" s="519"/>
      <c r="D31" s="272"/>
      <c r="E31" s="273"/>
      <c r="F31" s="273"/>
      <c r="G31" s="274"/>
    </row>
    <row r="32" spans="2:7" s="149" customFormat="1" ht="15.4" customHeight="1" x14ac:dyDescent="0.4">
      <c r="B32" s="518" t="str">
        <f>+IF(様式２!B39="","",様式２!B39)</f>
        <v/>
      </c>
      <c r="C32" s="519"/>
      <c r="D32" s="272"/>
      <c r="E32" s="273"/>
      <c r="F32" s="273"/>
      <c r="G32" s="274"/>
    </row>
    <row r="33" spans="2:7" s="149" customFormat="1" ht="15.4" customHeight="1" x14ac:dyDescent="0.4">
      <c r="B33" s="518" t="str">
        <f>+IF(様式２!B40="","",様式２!B40)</f>
        <v/>
      </c>
      <c r="C33" s="519"/>
      <c r="D33" s="272"/>
      <c r="E33" s="273"/>
      <c r="F33" s="273"/>
      <c r="G33" s="274"/>
    </row>
    <row r="34" spans="2:7" s="149" customFormat="1" ht="15.4" customHeight="1" x14ac:dyDescent="0.4">
      <c r="B34" s="518" t="str">
        <f>+IF(様式２!B41="","",様式２!B41)</f>
        <v/>
      </c>
      <c r="C34" s="519"/>
      <c r="D34" s="272"/>
      <c r="E34" s="273"/>
      <c r="F34" s="273"/>
      <c r="G34" s="274"/>
    </row>
    <row r="35" spans="2:7" s="149" customFormat="1" ht="15.4" customHeight="1" x14ac:dyDescent="0.4">
      <c r="B35" s="518" t="str">
        <f>+IF(様式２!B42="","",様式２!B42)</f>
        <v/>
      </c>
      <c r="C35" s="519"/>
      <c r="D35" s="272"/>
      <c r="E35" s="273"/>
      <c r="F35" s="273"/>
      <c r="G35" s="274"/>
    </row>
    <row r="36" spans="2:7" s="149" customFormat="1" ht="15.4" customHeight="1" x14ac:dyDescent="0.4">
      <c r="B36" s="518" t="str">
        <f>+IF(様式２!B43="","",様式２!B43)</f>
        <v/>
      </c>
      <c r="C36" s="519"/>
      <c r="D36" s="272"/>
      <c r="E36" s="273"/>
      <c r="F36" s="273"/>
      <c r="G36" s="274"/>
    </row>
    <row r="37" spans="2:7" s="149" customFormat="1" ht="15.4" customHeight="1" x14ac:dyDescent="0.4">
      <c r="B37" s="518" t="str">
        <f>+IF(様式２!B44="","",様式２!B44)</f>
        <v/>
      </c>
      <c r="C37" s="519"/>
      <c r="D37" s="272"/>
      <c r="E37" s="273"/>
      <c r="F37" s="273"/>
      <c r="G37" s="274"/>
    </row>
    <row r="38" spans="2:7" s="149" customFormat="1" ht="15.4" customHeight="1" x14ac:dyDescent="0.4">
      <c r="B38" s="518" t="str">
        <f>+IF(様式２!B45="","",様式２!B45)</f>
        <v/>
      </c>
      <c r="C38" s="519"/>
      <c r="D38" s="272"/>
      <c r="E38" s="273"/>
      <c r="F38" s="273"/>
      <c r="G38" s="274"/>
    </row>
    <row r="39" spans="2:7" s="149" customFormat="1" ht="15.4" customHeight="1" thickBot="1" x14ac:dyDescent="0.45">
      <c r="B39" s="520" t="str">
        <f>+IF(様式２!B46="","",様式２!B46)</f>
        <v/>
      </c>
      <c r="C39" s="521"/>
      <c r="D39" s="275"/>
      <c r="E39" s="276"/>
      <c r="F39" s="276"/>
      <c r="G39" s="277"/>
    </row>
    <row r="40" spans="2:7" s="149" customFormat="1" ht="39.6" customHeight="1" thickBot="1" x14ac:dyDescent="0.45">
      <c r="B40" s="529" t="s">
        <v>133</v>
      </c>
      <c r="C40" s="530"/>
      <c r="D40" s="153">
        <f>+SUM(D10:D39)</f>
        <v>0</v>
      </c>
      <c r="E40" s="154">
        <f t="shared" ref="E40:G40" si="0">+SUM(E10:E39)</f>
        <v>0</v>
      </c>
      <c r="F40" s="154">
        <f t="shared" si="0"/>
        <v>0</v>
      </c>
      <c r="G40" s="155">
        <f t="shared" si="0"/>
        <v>0</v>
      </c>
    </row>
  </sheetData>
  <sheetProtection algorithmName="SHA-512" hashValue="cTT7PHIxjYk/lJ9BLVwmjwob5bNO0ywNhk7T89ikMTLgFNtYC7BwybJ4Hq2G2vbRbY93xhXBPuWbHF1x5FJ/zw==" saltValue="hmsR4fsy8x9m4X+NvhZLZQ==" spinCount="100000" sheet="1" selectLockedCells="1"/>
  <mergeCells count="33">
    <mergeCell ref="D7:G7"/>
    <mergeCell ref="B22:C22"/>
    <mergeCell ref="B23:C23"/>
    <mergeCell ref="B24:C24"/>
    <mergeCell ref="B25:C25"/>
    <mergeCell ref="B17:C17"/>
    <mergeCell ref="B18:C18"/>
    <mergeCell ref="B19:C19"/>
    <mergeCell ref="B20:C20"/>
    <mergeCell ref="B21:C21"/>
    <mergeCell ref="B12:C12"/>
    <mergeCell ref="B7:C9"/>
    <mergeCell ref="B14:C14"/>
    <mergeCell ref="B15:C15"/>
    <mergeCell ref="B16:C16"/>
    <mergeCell ref="B10:C10"/>
    <mergeCell ref="B13:C13"/>
    <mergeCell ref="B29:C29"/>
    <mergeCell ref="B11:C11"/>
    <mergeCell ref="B27:C27"/>
    <mergeCell ref="B28:C28"/>
    <mergeCell ref="B30:C30"/>
    <mergeCell ref="B31:C31"/>
    <mergeCell ref="B40:C40"/>
    <mergeCell ref="B26:C26"/>
    <mergeCell ref="B38:C38"/>
    <mergeCell ref="B39:C39"/>
    <mergeCell ref="B33:C33"/>
    <mergeCell ref="B34:C34"/>
    <mergeCell ref="B35:C35"/>
    <mergeCell ref="B36:C36"/>
    <mergeCell ref="B37:C37"/>
    <mergeCell ref="B32:C32"/>
  </mergeCells>
  <phoneticPr fontId="2"/>
  <conditionalFormatting sqref="D11:G39">
    <cfRule type="expression" dxfId="21" priority="4">
      <formula>$B11=""</formula>
    </cfRule>
  </conditionalFormatting>
  <dataValidations count="1">
    <dataValidation type="decimal" operator="greaterThanOrEqual" allowBlank="1" showInputMessage="1" showErrorMessage="1" sqref="D10:G39">
      <formula1>0</formula1>
    </dataValidation>
  </dataValidations>
  <pageMargins left="0.70866141732283472" right="0.70866141732283472" top="0.74803149606299213" bottom="0.74803149606299213" header="0.31496062992125984" footer="0.31496062992125984"/>
  <pageSetup paperSize="9" orientation="portrait" r:id="rId1"/>
  <headerFooter>
    <oddFooter>&amp;C５ページ</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Q57"/>
  <sheetViews>
    <sheetView showGridLines="0" view="pageBreakPreview" zoomScale="60" zoomScaleNormal="100" zoomScalePageLayoutView="40" workbookViewId="0">
      <selection activeCell="B54" sqref="B54"/>
    </sheetView>
  </sheetViews>
  <sheetFormatPr defaultColWidth="9" defaultRowHeight="13.5" x14ac:dyDescent="0.4"/>
  <cols>
    <col min="1" max="1" width="1.625" style="233" customWidth="1"/>
    <col min="2" max="16" width="11" style="233" customWidth="1"/>
    <col min="17" max="17" width="1.625" style="233" customWidth="1"/>
    <col min="18" max="16384" width="9" style="233"/>
  </cols>
  <sheetData>
    <row r="1" spans="1:16" s="238" customFormat="1" ht="22.15" customHeight="1" x14ac:dyDescent="0.4">
      <c r="B1" s="234" t="s">
        <v>878</v>
      </c>
      <c r="C1" s="237"/>
      <c r="D1" s="237"/>
      <c r="P1" s="278" t="str">
        <f>+IF(様式１!F47="○",1,"")</f>
        <v/>
      </c>
    </row>
    <row r="2" spans="1:16" s="238" customFormat="1" ht="7.9" customHeight="1" x14ac:dyDescent="0.4">
      <c r="B2" s="237"/>
      <c r="C2" s="237"/>
      <c r="D2" s="237"/>
    </row>
    <row r="3" spans="1:16" s="238" customFormat="1" ht="22.15" customHeight="1" x14ac:dyDescent="0.4">
      <c r="B3" s="279" t="s">
        <v>1177</v>
      </c>
      <c r="C3" s="248"/>
    </row>
    <row r="4" spans="1:16" s="238" customFormat="1" ht="22.15" customHeight="1" x14ac:dyDescent="0.4">
      <c r="A4" s="238" t="s">
        <v>155</v>
      </c>
      <c r="B4" s="280" t="s">
        <v>880</v>
      </c>
    </row>
    <row r="5" spans="1:16" s="238" customFormat="1" ht="22.15" customHeight="1" x14ac:dyDescent="0.4">
      <c r="B5" s="280" t="s">
        <v>881</v>
      </c>
    </row>
    <row r="6" spans="1:16" s="238" customFormat="1" ht="22.15" customHeight="1" x14ac:dyDescent="0.4">
      <c r="B6" s="279" t="s">
        <v>1144</v>
      </c>
      <c r="C6" s="248"/>
    </row>
    <row r="7" spans="1:16" s="238" customFormat="1" ht="22.15" customHeight="1" x14ac:dyDescent="0.4">
      <c r="B7" s="279" t="s">
        <v>1174</v>
      </c>
      <c r="C7" s="248"/>
    </row>
    <row r="8" spans="1:16" s="238" customFormat="1" ht="64.150000000000006" customHeight="1" thickBot="1" x14ac:dyDescent="0.45"/>
    <row r="9" spans="1:16" s="238" customFormat="1" ht="22.15" customHeight="1" x14ac:dyDescent="0.4">
      <c r="A9" s="278">
        <f>+SUM(A10:A40)</f>
        <v>0</v>
      </c>
      <c r="B9" s="565" t="s">
        <v>877</v>
      </c>
      <c r="C9" s="566"/>
      <c r="D9" s="566"/>
      <c r="E9" s="566"/>
      <c r="F9" s="566"/>
      <c r="G9" s="566"/>
      <c r="H9" s="566"/>
      <c r="I9" s="567"/>
      <c r="J9" s="405" t="s">
        <v>879</v>
      </c>
      <c r="K9" s="434"/>
      <c r="L9" s="434"/>
      <c r="M9" s="434"/>
      <c r="N9" s="434"/>
      <c r="O9" s="434"/>
      <c r="P9" s="406"/>
    </row>
    <row r="10" spans="1:16" s="238" customFormat="1" ht="63.6" customHeight="1" x14ac:dyDescent="0.4">
      <c r="A10" s="278">
        <f>+IF(COUNT(I11:I40)=COUNT(P11:P40),0,1)</f>
        <v>0</v>
      </c>
      <c r="B10" s="281" t="s">
        <v>882</v>
      </c>
      <c r="C10" s="282" t="s">
        <v>844</v>
      </c>
      <c r="D10" s="282" t="s">
        <v>845</v>
      </c>
      <c r="E10" s="282" t="s">
        <v>785</v>
      </c>
      <c r="F10" s="568" t="s">
        <v>846</v>
      </c>
      <c r="G10" s="569"/>
      <c r="H10" s="569"/>
      <c r="I10" s="283" t="s">
        <v>876</v>
      </c>
      <c r="J10" s="281" t="s">
        <v>753</v>
      </c>
      <c r="K10" s="282" t="s">
        <v>844</v>
      </c>
      <c r="L10" s="282" t="s">
        <v>847</v>
      </c>
      <c r="M10" s="568" t="s">
        <v>846</v>
      </c>
      <c r="N10" s="569"/>
      <c r="O10" s="569"/>
      <c r="P10" s="283" t="s">
        <v>876</v>
      </c>
    </row>
    <row r="11" spans="1:16" s="238" customFormat="1" ht="27.75" customHeight="1" x14ac:dyDescent="0.4">
      <c r="A11" s="278">
        <f>+IF(I11=P11,0,1)</f>
        <v>0</v>
      </c>
      <c r="B11" s="284" t="str">
        <f>+IF(様式２!B17="","",様式２!B17)</f>
        <v/>
      </c>
      <c r="C11" s="125"/>
      <c r="D11" s="174"/>
      <c r="E11" s="285" t="str">
        <f>+IF(病棟機能確認票!M9="","",病棟機能確認票!M9)</f>
        <v/>
      </c>
      <c r="F11" s="557"/>
      <c r="G11" s="557"/>
      <c r="H11" s="557"/>
      <c r="I11" s="171"/>
      <c r="J11" s="371"/>
      <c r="K11" s="125"/>
      <c r="L11" s="230"/>
      <c r="M11" s="557"/>
      <c r="N11" s="557"/>
      <c r="O11" s="557"/>
      <c r="P11" s="171"/>
    </row>
    <row r="12" spans="1:16" s="238" customFormat="1" ht="27.75" customHeight="1" x14ac:dyDescent="0.4">
      <c r="A12" s="278">
        <f t="shared" ref="A12:A40" si="0">+IF(I12=P12,0,1)</f>
        <v>0</v>
      </c>
      <c r="B12" s="284" t="str">
        <f>+IF(様式２!B18="","",様式２!B18)</f>
        <v/>
      </c>
      <c r="C12" s="125"/>
      <c r="D12" s="174"/>
      <c r="E12" s="285" t="str">
        <f>+IF(病棟機能確認票!M10="","",病棟機能確認票!M10)</f>
        <v/>
      </c>
      <c r="F12" s="557"/>
      <c r="G12" s="557"/>
      <c r="H12" s="557"/>
      <c r="I12" s="171"/>
      <c r="J12" s="372"/>
      <c r="K12" s="126"/>
      <c r="L12" s="231"/>
      <c r="M12" s="558"/>
      <c r="N12" s="558"/>
      <c r="O12" s="558"/>
      <c r="P12" s="172"/>
    </row>
    <row r="13" spans="1:16" s="238" customFormat="1" ht="27.75" customHeight="1" x14ac:dyDescent="0.4">
      <c r="A13" s="278">
        <f t="shared" si="0"/>
        <v>0</v>
      </c>
      <c r="B13" s="284" t="str">
        <f>+IF(様式２!B19="","",様式２!B19)</f>
        <v/>
      </c>
      <c r="C13" s="125"/>
      <c r="D13" s="174"/>
      <c r="E13" s="285" t="str">
        <f>+IF(病棟機能確認票!M11="","",病棟機能確認票!M11)</f>
        <v/>
      </c>
      <c r="F13" s="557"/>
      <c r="G13" s="557"/>
      <c r="H13" s="557"/>
      <c r="I13" s="171"/>
      <c r="J13" s="372"/>
      <c r="K13" s="126"/>
      <c r="L13" s="231"/>
      <c r="M13" s="558"/>
      <c r="N13" s="558"/>
      <c r="O13" s="558"/>
      <c r="P13" s="172"/>
    </row>
    <row r="14" spans="1:16" s="238" customFormat="1" ht="27.75" customHeight="1" x14ac:dyDescent="0.4">
      <c r="A14" s="278">
        <f t="shared" si="0"/>
        <v>0</v>
      </c>
      <c r="B14" s="284" t="str">
        <f>+IF(様式２!B20="","",様式２!B20)</f>
        <v/>
      </c>
      <c r="C14" s="125"/>
      <c r="D14" s="174"/>
      <c r="E14" s="285" t="str">
        <f>+IF(病棟機能確認票!M12="","",病棟機能確認票!M12)</f>
        <v/>
      </c>
      <c r="F14" s="557"/>
      <c r="G14" s="557"/>
      <c r="H14" s="557"/>
      <c r="I14" s="171"/>
      <c r="J14" s="372"/>
      <c r="K14" s="126"/>
      <c r="L14" s="231"/>
      <c r="M14" s="558"/>
      <c r="N14" s="558"/>
      <c r="O14" s="558"/>
      <c r="P14" s="172"/>
    </row>
    <row r="15" spans="1:16" s="238" customFormat="1" ht="27.75" customHeight="1" x14ac:dyDescent="0.4">
      <c r="A15" s="278">
        <f t="shared" si="0"/>
        <v>0</v>
      </c>
      <c r="B15" s="284" t="str">
        <f>+IF(様式２!B21="","",様式２!B21)</f>
        <v/>
      </c>
      <c r="C15" s="125"/>
      <c r="D15" s="174"/>
      <c r="E15" s="285" t="str">
        <f>+IF(病棟機能確認票!M13="","",病棟機能確認票!M13)</f>
        <v/>
      </c>
      <c r="F15" s="557"/>
      <c r="G15" s="557"/>
      <c r="H15" s="557"/>
      <c r="I15" s="171"/>
      <c r="J15" s="372"/>
      <c r="K15" s="126"/>
      <c r="L15" s="231"/>
      <c r="M15" s="558"/>
      <c r="N15" s="558"/>
      <c r="O15" s="558"/>
      <c r="P15" s="172"/>
    </row>
    <row r="16" spans="1:16" s="238" customFormat="1" ht="27.75" customHeight="1" x14ac:dyDescent="0.4">
      <c r="A16" s="278">
        <f t="shared" si="0"/>
        <v>0</v>
      </c>
      <c r="B16" s="284" t="str">
        <f>+IF(様式２!B22="","",様式２!B22)</f>
        <v/>
      </c>
      <c r="C16" s="125"/>
      <c r="D16" s="174"/>
      <c r="E16" s="285" t="str">
        <f>+IF(病棟機能確認票!M14="","",病棟機能確認票!M14)</f>
        <v/>
      </c>
      <c r="F16" s="557"/>
      <c r="G16" s="557"/>
      <c r="H16" s="557"/>
      <c r="I16" s="171"/>
      <c r="J16" s="372"/>
      <c r="K16" s="126"/>
      <c r="L16" s="231"/>
      <c r="M16" s="558"/>
      <c r="N16" s="558"/>
      <c r="O16" s="558"/>
      <c r="P16" s="172"/>
    </row>
    <row r="17" spans="1:16" s="238" customFormat="1" ht="27.75" customHeight="1" x14ac:dyDescent="0.4">
      <c r="A17" s="278">
        <f t="shared" si="0"/>
        <v>0</v>
      </c>
      <c r="B17" s="284" t="str">
        <f>+IF(様式２!B23="","",様式２!B23)</f>
        <v/>
      </c>
      <c r="C17" s="125"/>
      <c r="D17" s="174"/>
      <c r="E17" s="285" t="str">
        <f>+IF(病棟機能確認票!M15="","",病棟機能確認票!M15)</f>
        <v/>
      </c>
      <c r="F17" s="557"/>
      <c r="G17" s="557"/>
      <c r="H17" s="557"/>
      <c r="I17" s="171"/>
      <c r="J17" s="372"/>
      <c r="K17" s="126"/>
      <c r="L17" s="231"/>
      <c r="M17" s="558"/>
      <c r="N17" s="558"/>
      <c r="O17" s="558"/>
      <c r="P17" s="172"/>
    </row>
    <row r="18" spans="1:16" s="238" customFormat="1" ht="27.75" customHeight="1" x14ac:dyDescent="0.4">
      <c r="A18" s="278">
        <f t="shared" si="0"/>
        <v>0</v>
      </c>
      <c r="B18" s="284" t="str">
        <f>+IF(様式２!B24="","",様式２!B24)</f>
        <v/>
      </c>
      <c r="C18" s="125"/>
      <c r="D18" s="174"/>
      <c r="E18" s="285" t="str">
        <f>+IF(病棟機能確認票!M16="","",病棟機能確認票!M16)</f>
        <v/>
      </c>
      <c r="F18" s="557"/>
      <c r="G18" s="557"/>
      <c r="H18" s="557"/>
      <c r="I18" s="171"/>
      <c r="J18" s="372"/>
      <c r="K18" s="126"/>
      <c r="L18" s="231"/>
      <c r="M18" s="558"/>
      <c r="N18" s="558"/>
      <c r="O18" s="558"/>
      <c r="P18" s="172"/>
    </row>
    <row r="19" spans="1:16" s="238" customFormat="1" ht="27.75" customHeight="1" x14ac:dyDescent="0.4">
      <c r="A19" s="278">
        <f t="shared" si="0"/>
        <v>0</v>
      </c>
      <c r="B19" s="284" t="str">
        <f>+IF(様式２!B25="","",様式２!B25)</f>
        <v/>
      </c>
      <c r="C19" s="125"/>
      <c r="D19" s="174"/>
      <c r="E19" s="285" t="str">
        <f>+IF(病棟機能確認票!M17="","",病棟機能確認票!M17)</f>
        <v/>
      </c>
      <c r="F19" s="557"/>
      <c r="G19" s="557"/>
      <c r="H19" s="557"/>
      <c r="I19" s="171"/>
      <c r="J19" s="372"/>
      <c r="K19" s="126"/>
      <c r="L19" s="231"/>
      <c r="M19" s="558"/>
      <c r="N19" s="558"/>
      <c r="O19" s="558"/>
      <c r="P19" s="172"/>
    </row>
    <row r="20" spans="1:16" s="238" customFormat="1" ht="27.75" customHeight="1" x14ac:dyDescent="0.4">
      <c r="A20" s="278">
        <f t="shared" si="0"/>
        <v>0</v>
      </c>
      <c r="B20" s="284" t="str">
        <f>+IF(様式２!B26="","",様式２!B26)</f>
        <v/>
      </c>
      <c r="C20" s="125"/>
      <c r="D20" s="174"/>
      <c r="E20" s="285" t="str">
        <f>+IF(病棟機能確認票!M18="","",病棟機能確認票!M18)</f>
        <v/>
      </c>
      <c r="F20" s="557"/>
      <c r="G20" s="557"/>
      <c r="H20" s="557"/>
      <c r="I20" s="171"/>
      <c r="J20" s="372"/>
      <c r="K20" s="126"/>
      <c r="L20" s="231"/>
      <c r="M20" s="558"/>
      <c r="N20" s="558"/>
      <c r="O20" s="558"/>
      <c r="P20" s="172"/>
    </row>
    <row r="21" spans="1:16" s="238" customFormat="1" ht="27.75" customHeight="1" x14ac:dyDescent="0.4">
      <c r="A21" s="278">
        <f t="shared" si="0"/>
        <v>0</v>
      </c>
      <c r="B21" s="284" t="str">
        <f>+IF(様式２!B27="","",様式２!B27)</f>
        <v/>
      </c>
      <c r="C21" s="125"/>
      <c r="D21" s="174"/>
      <c r="E21" s="285" t="str">
        <f>+IF(病棟機能確認票!M19="","",病棟機能確認票!M19)</f>
        <v/>
      </c>
      <c r="F21" s="557"/>
      <c r="G21" s="557"/>
      <c r="H21" s="557"/>
      <c r="I21" s="171"/>
      <c r="J21" s="372"/>
      <c r="K21" s="126"/>
      <c r="L21" s="231"/>
      <c r="M21" s="558"/>
      <c r="N21" s="558"/>
      <c r="O21" s="558"/>
      <c r="P21" s="172"/>
    </row>
    <row r="22" spans="1:16" s="238" customFormat="1" ht="27.75" customHeight="1" x14ac:dyDescent="0.4">
      <c r="A22" s="278">
        <f t="shared" si="0"/>
        <v>0</v>
      </c>
      <c r="B22" s="284" t="str">
        <f>+IF(様式２!B28="","",様式２!B28)</f>
        <v/>
      </c>
      <c r="C22" s="125"/>
      <c r="D22" s="174"/>
      <c r="E22" s="285" t="str">
        <f>+IF(病棟機能確認票!M20="","",病棟機能確認票!M20)</f>
        <v/>
      </c>
      <c r="F22" s="557"/>
      <c r="G22" s="557"/>
      <c r="H22" s="557"/>
      <c r="I22" s="171"/>
      <c r="J22" s="372"/>
      <c r="K22" s="126"/>
      <c r="L22" s="231"/>
      <c r="M22" s="558"/>
      <c r="N22" s="558"/>
      <c r="O22" s="558"/>
      <c r="P22" s="172"/>
    </row>
    <row r="23" spans="1:16" s="238" customFormat="1" ht="27.75" customHeight="1" x14ac:dyDescent="0.4">
      <c r="A23" s="278">
        <f t="shared" si="0"/>
        <v>0</v>
      </c>
      <c r="B23" s="284" t="str">
        <f>+IF(様式２!B29="","",様式２!B29)</f>
        <v/>
      </c>
      <c r="C23" s="125"/>
      <c r="D23" s="174"/>
      <c r="E23" s="285" t="str">
        <f>+IF(病棟機能確認票!M21="","",病棟機能確認票!M21)</f>
        <v/>
      </c>
      <c r="F23" s="557"/>
      <c r="G23" s="557"/>
      <c r="H23" s="557"/>
      <c r="I23" s="171"/>
      <c r="J23" s="372"/>
      <c r="K23" s="126"/>
      <c r="L23" s="231"/>
      <c r="M23" s="558"/>
      <c r="N23" s="558"/>
      <c r="O23" s="558"/>
      <c r="P23" s="172"/>
    </row>
    <row r="24" spans="1:16" s="238" customFormat="1" ht="27.75" customHeight="1" x14ac:dyDescent="0.4">
      <c r="A24" s="278">
        <f t="shared" si="0"/>
        <v>0</v>
      </c>
      <c r="B24" s="284" t="str">
        <f>+IF(様式２!B30="","",様式２!B30)</f>
        <v/>
      </c>
      <c r="C24" s="125"/>
      <c r="D24" s="174"/>
      <c r="E24" s="285" t="str">
        <f>+IF(病棟機能確認票!M22="","",病棟機能確認票!M22)</f>
        <v/>
      </c>
      <c r="F24" s="557"/>
      <c r="G24" s="557"/>
      <c r="H24" s="557"/>
      <c r="I24" s="171"/>
      <c r="J24" s="372"/>
      <c r="K24" s="126"/>
      <c r="L24" s="231"/>
      <c r="M24" s="558"/>
      <c r="N24" s="558"/>
      <c r="O24" s="558"/>
      <c r="P24" s="172"/>
    </row>
    <row r="25" spans="1:16" s="238" customFormat="1" ht="27.75" customHeight="1" x14ac:dyDescent="0.4">
      <c r="A25" s="278">
        <f t="shared" si="0"/>
        <v>0</v>
      </c>
      <c r="B25" s="284" t="str">
        <f>+IF(様式２!B31="","",様式２!B31)</f>
        <v/>
      </c>
      <c r="C25" s="125"/>
      <c r="D25" s="174"/>
      <c r="E25" s="285" t="str">
        <f>+IF(病棟機能確認票!M23="","",病棟機能確認票!M23)</f>
        <v/>
      </c>
      <c r="F25" s="557"/>
      <c r="G25" s="557"/>
      <c r="H25" s="557"/>
      <c r="I25" s="171"/>
      <c r="J25" s="372"/>
      <c r="K25" s="126"/>
      <c r="L25" s="231"/>
      <c r="M25" s="558"/>
      <c r="N25" s="558"/>
      <c r="O25" s="558"/>
      <c r="P25" s="172"/>
    </row>
    <row r="26" spans="1:16" s="238" customFormat="1" ht="27.75" customHeight="1" x14ac:dyDescent="0.4">
      <c r="A26" s="278">
        <f t="shared" si="0"/>
        <v>0</v>
      </c>
      <c r="B26" s="284" t="str">
        <f>+IF(様式２!B32="","",様式２!B32)</f>
        <v/>
      </c>
      <c r="C26" s="125"/>
      <c r="D26" s="174"/>
      <c r="E26" s="285" t="str">
        <f>+IF(病棟機能確認票!M24="","",病棟機能確認票!M24)</f>
        <v/>
      </c>
      <c r="F26" s="557"/>
      <c r="G26" s="557"/>
      <c r="H26" s="557"/>
      <c r="I26" s="171"/>
      <c r="J26" s="372"/>
      <c r="K26" s="126"/>
      <c r="L26" s="231"/>
      <c r="M26" s="558"/>
      <c r="N26" s="558"/>
      <c r="O26" s="558"/>
      <c r="P26" s="172"/>
    </row>
    <row r="27" spans="1:16" s="238" customFormat="1" ht="27.75" customHeight="1" x14ac:dyDescent="0.4">
      <c r="A27" s="278">
        <f t="shared" si="0"/>
        <v>0</v>
      </c>
      <c r="B27" s="284" t="str">
        <f>+IF(様式２!B33="","",様式２!B33)</f>
        <v/>
      </c>
      <c r="C27" s="125"/>
      <c r="D27" s="174"/>
      <c r="E27" s="285" t="str">
        <f>+IF(病棟機能確認票!M25="","",病棟機能確認票!M25)</f>
        <v/>
      </c>
      <c r="F27" s="557"/>
      <c r="G27" s="557"/>
      <c r="H27" s="557"/>
      <c r="I27" s="171"/>
      <c r="J27" s="372"/>
      <c r="K27" s="126"/>
      <c r="L27" s="231"/>
      <c r="M27" s="558"/>
      <c r="N27" s="558"/>
      <c r="O27" s="558"/>
      <c r="P27" s="172"/>
    </row>
    <row r="28" spans="1:16" s="238" customFormat="1" ht="27.75" customHeight="1" x14ac:dyDescent="0.4">
      <c r="A28" s="278">
        <f t="shared" si="0"/>
        <v>0</v>
      </c>
      <c r="B28" s="284" t="str">
        <f>+IF(様式２!B34="","",様式２!B34)</f>
        <v/>
      </c>
      <c r="C28" s="125"/>
      <c r="D28" s="174"/>
      <c r="E28" s="285" t="str">
        <f>+IF(病棟機能確認票!M26="","",病棟機能確認票!M26)</f>
        <v/>
      </c>
      <c r="F28" s="557"/>
      <c r="G28" s="557"/>
      <c r="H28" s="557"/>
      <c r="I28" s="171"/>
      <c r="J28" s="372"/>
      <c r="K28" s="126"/>
      <c r="L28" s="231"/>
      <c r="M28" s="558"/>
      <c r="N28" s="558"/>
      <c r="O28" s="558"/>
      <c r="P28" s="172"/>
    </row>
    <row r="29" spans="1:16" s="238" customFormat="1" ht="27.75" customHeight="1" x14ac:dyDescent="0.4">
      <c r="A29" s="278">
        <f t="shared" si="0"/>
        <v>0</v>
      </c>
      <c r="B29" s="284" t="str">
        <f>+IF(様式２!B35="","",様式２!B35)</f>
        <v/>
      </c>
      <c r="C29" s="125"/>
      <c r="D29" s="174"/>
      <c r="E29" s="285" t="str">
        <f>+IF(病棟機能確認票!M27="","",病棟機能確認票!M27)</f>
        <v/>
      </c>
      <c r="F29" s="557"/>
      <c r="G29" s="557"/>
      <c r="H29" s="557"/>
      <c r="I29" s="171"/>
      <c r="J29" s="372"/>
      <c r="K29" s="126"/>
      <c r="L29" s="231"/>
      <c r="M29" s="558"/>
      <c r="N29" s="558"/>
      <c r="O29" s="558"/>
      <c r="P29" s="172"/>
    </row>
    <row r="30" spans="1:16" s="238" customFormat="1" ht="27.75" customHeight="1" x14ac:dyDescent="0.4">
      <c r="A30" s="278">
        <f t="shared" si="0"/>
        <v>0</v>
      </c>
      <c r="B30" s="284" t="str">
        <f>+IF(様式２!B36="","",様式２!B36)</f>
        <v/>
      </c>
      <c r="C30" s="125"/>
      <c r="D30" s="174"/>
      <c r="E30" s="285" t="str">
        <f>+IF(病棟機能確認票!M28="","",病棟機能確認票!M28)</f>
        <v/>
      </c>
      <c r="F30" s="557"/>
      <c r="G30" s="557"/>
      <c r="H30" s="557"/>
      <c r="I30" s="171"/>
      <c r="J30" s="372"/>
      <c r="K30" s="126"/>
      <c r="L30" s="231"/>
      <c r="M30" s="558"/>
      <c r="N30" s="558"/>
      <c r="O30" s="558"/>
      <c r="P30" s="172"/>
    </row>
    <row r="31" spans="1:16" s="238" customFormat="1" ht="27.75" customHeight="1" x14ac:dyDescent="0.4">
      <c r="A31" s="278">
        <f t="shared" si="0"/>
        <v>0</v>
      </c>
      <c r="B31" s="284" t="str">
        <f>+IF(様式２!B37="","",様式２!B37)</f>
        <v/>
      </c>
      <c r="C31" s="125"/>
      <c r="D31" s="174"/>
      <c r="E31" s="285" t="str">
        <f>+IF(病棟機能確認票!M29="","",病棟機能確認票!M29)</f>
        <v/>
      </c>
      <c r="F31" s="557"/>
      <c r="G31" s="557"/>
      <c r="H31" s="557"/>
      <c r="I31" s="171"/>
      <c r="J31" s="372"/>
      <c r="K31" s="126"/>
      <c r="L31" s="231"/>
      <c r="M31" s="558"/>
      <c r="N31" s="558"/>
      <c r="O31" s="558"/>
      <c r="P31" s="172"/>
    </row>
    <row r="32" spans="1:16" s="238" customFormat="1" ht="27.75" customHeight="1" x14ac:dyDescent="0.4">
      <c r="A32" s="278">
        <f t="shared" si="0"/>
        <v>0</v>
      </c>
      <c r="B32" s="284" t="str">
        <f>+IF(様式２!B38="","",様式２!B38)</f>
        <v/>
      </c>
      <c r="C32" s="125"/>
      <c r="D32" s="174"/>
      <c r="E32" s="285" t="str">
        <f>+IF(病棟機能確認票!M30="","",病棟機能確認票!M30)</f>
        <v/>
      </c>
      <c r="F32" s="557"/>
      <c r="G32" s="557"/>
      <c r="H32" s="557"/>
      <c r="I32" s="171"/>
      <c r="J32" s="372"/>
      <c r="K32" s="126"/>
      <c r="L32" s="231"/>
      <c r="M32" s="558"/>
      <c r="N32" s="558"/>
      <c r="O32" s="558"/>
      <c r="P32" s="172"/>
    </row>
    <row r="33" spans="1:16" s="238" customFormat="1" ht="27.75" customHeight="1" x14ac:dyDescent="0.4">
      <c r="A33" s="278">
        <f t="shared" si="0"/>
        <v>0</v>
      </c>
      <c r="B33" s="284" t="str">
        <f>+IF(様式２!B39="","",様式２!B39)</f>
        <v/>
      </c>
      <c r="C33" s="125"/>
      <c r="D33" s="174"/>
      <c r="E33" s="285" t="str">
        <f>+IF(病棟機能確認票!M31="","",病棟機能確認票!M31)</f>
        <v/>
      </c>
      <c r="F33" s="557"/>
      <c r="G33" s="557"/>
      <c r="H33" s="557"/>
      <c r="I33" s="171"/>
      <c r="J33" s="372"/>
      <c r="K33" s="126"/>
      <c r="L33" s="231"/>
      <c r="M33" s="558"/>
      <c r="N33" s="558"/>
      <c r="O33" s="558"/>
      <c r="P33" s="172"/>
    </row>
    <row r="34" spans="1:16" s="238" customFormat="1" ht="27.75" customHeight="1" x14ac:dyDescent="0.4">
      <c r="A34" s="278">
        <f t="shared" si="0"/>
        <v>0</v>
      </c>
      <c r="B34" s="284" t="str">
        <f>+IF(様式２!B40="","",様式２!B40)</f>
        <v/>
      </c>
      <c r="C34" s="125"/>
      <c r="D34" s="174"/>
      <c r="E34" s="285" t="str">
        <f>+IF(病棟機能確認票!M32="","",病棟機能確認票!M32)</f>
        <v/>
      </c>
      <c r="F34" s="557"/>
      <c r="G34" s="557"/>
      <c r="H34" s="557"/>
      <c r="I34" s="171"/>
      <c r="J34" s="372"/>
      <c r="K34" s="126"/>
      <c r="L34" s="231"/>
      <c r="M34" s="558"/>
      <c r="N34" s="558"/>
      <c r="O34" s="558"/>
      <c r="P34" s="172"/>
    </row>
    <row r="35" spans="1:16" s="238" customFormat="1" ht="27.75" customHeight="1" x14ac:dyDescent="0.4">
      <c r="A35" s="278">
        <f t="shared" si="0"/>
        <v>0</v>
      </c>
      <c r="B35" s="284" t="str">
        <f>+IF(様式２!B41="","",様式２!B41)</f>
        <v/>
      </c>
      <c r="C35" s="125"/>
      <c r="D35" s="174"/>
      <c r="E35" s="285" t="str">
        <f>+IF(病棟機能確認票!M33="","",病棟機能確認票!M33)</f>
        <v/>
      </c>
      <c r="F35" s="557"/>
      <c r="G35" s="557"/>
      <c r="H35" s="557"/>
      <c r="I35" s="171"/>
      <c r="J35" s="372"/>
      <c r="K35" s="126"/>
      <c r="L35" s="231"/>
      <c r="M35" s="558"/>
      <c r="N35" s="558"/>
      <c r="O35" s="558"/>
      <c r="P35" s="172"/>
    </row>
    <row r="36" spans="1:16" s="238" customFormat="1" ht="27.75" customHeight="1" x14ac:dyDescent="0.4">
      <c r="A36" s="278">
        <f t="shared" si="0"/>
        <v>0</v>
      </c>
      <c r="B36" s="284" t="str">
        <f>+IF(様式２!B42="","",様式２!B42)</f>
        <v/>
      </c>
      <c r="C36" s="125"/>
      <c r="D36" s="174"/>
      <c r="E36" s="285" t="str">
        <f>+IF(病棟機能確認票!M34="","",病棟機能確認票!M34)</f>
        <v/>
      </c>
      <c r="F36" s="557"/>
      <c r="G36" s="557"/>
      <c r="H36" s="557"/>
      <c r="I36" s="171"/>
      <c r="J36" s="372"/>
      <c r="K36" s="126"/>
      <c r="L36" s="231"/>
      <c r="M36" s="558"/>
      <c r="N36" s="558"/>
      <c r="O36" s="558"/>
      <c r="P36" s="172"/>
    </row>
    <row r="37" spans="1:16" s="238" customFormat="1" ht="27.75" customHeight="1" x14ac:dyDescent="0.4">
      <c r="A37" s="278">
        <f t="shared" si="0"/>
        <v>0</v>
      </c>
      <c r="B37" s="284" t="str">
        <f>+IF(様式２!B43="","",様式２!B43)</f>
        <v/>
      </c>
      <c r="C37" s="125"/>
      <c r="D37" s="174"/>
      <c r="E37" s="285" t="str">
        <f>+IF(病棟機能確認票!M35="","",病棟機能確認票!M35)</f>
        <v/>
      </c>
      <c r="F37" s="557"/>
      <c r="G37" s="557"/>
      <c r="H37" s="557"/>
      <c r="I37" s="171"/>
      <c r="J37" s="372"/>
      <c r="K37" s="126"/>
      <c r="L37" s="231"/>
      <c r="M37" s="558"/>
      <c r="N37" s="558"/>
      <c r="O37" s="558"/>
      <c r="P37" s="172"/>
    </row>
    <row r="38" spans="1:16" s="238" customFormat="1" ht="27.75" customHeight="1" x14ac:dyDescent="0.4">
      <c r="A38" s="278">
        <f t="shared" si="0"/>
        <v>0</v>
      </c>
      <c r="B38" s="284" t="str">
        <f>+IF(様式２!B44="","",様式２!B44)</f>
        <v/>
      </c>
      <c r="C38" s="125"/>
      <c r="D38" s="174"/>
      <c r="E38" s="285" t="str">
        <f>+IF(病棟機能確認票!M36="","",病棟機能確認票!M36)</f>
        <v/>
      </c>
      <c r="F38" s="557"/>
      <c r="G38" s="557"/>
      <c r="H38" s="557"/>
      <c r="I38" s="171"/>
      <c r="J38" s="372"/>
      <c r="K38" s="126"/>
      <c r="L38" s="231"/>
      <c r="M38" s="558"/>
      <c r="N38" s="558"/>
      <c r="O38" s="558"/>
      <c r="P38" s="172"/>
    </row>
    <row r="39" spans="1:16" s="238" customFormat="1" ht="27.75" customHeight="1" x14ac:dyDescent="0.4">
      <c r="A39" s="278">
        <f t="shared" si="0"/>
        <v>0</v>
      </c>
      <c r="B39" s="284" t="str">
        <f>+IF(様式２!B45="","",様式２!B45)</f>
        <v/>
      </c>
      <c r="C39" s="125"/>
      <c r="D39" s="174"/>
      <c r="E39" s="285" t="str">
        <f>+IF(病棟機能確認票!M37="","",病棟機能確認票!M37)</f>
        <v/>
      </c>
      <c r="F39" s="557"/>
      <c r="G39" s="557"/>
      <c r="H39" s="557"/>
      <c r="I39" s="171"/>
      <c r="J39" s="372"/>
      <c r="K39" s="126"/>
      <c r="L39" s="231"/>
      <c r="M39" s="558"/>
      <c r="N39" s="558"/>
      <c r="O39" s="558"/>
      <c r="P39" s="172"/>
    </row>
    <row r="40" spans="1:16" s="238" customFormat="1" ht="27.75" customHeight="1" thickBot="1" x14ac:dyDescent="0.45">
      <c r="A40" s="278">
        <f t="shared" si="0"/>
        <v>0</v>
      </c>
      <c r="B40" s="286" t="str">
        <f>+IF(様式２!B46="","",様式２!B46)</f>
        <v/>
      </c>
      <c r="C40" s="125"/>
      <c r="D40" s="174"/>
      <c r="E40" s="287" t="str">
        <f>+IF(病棟機能確認票!M38="","",病棟機能確認票!M38)</f>
        <v/>
      </c>
      <c r="F40" s="557"/>
      <c r="G40" s="557"/>
      <c r="H40" s="557"/>
      <c r="I40" s="171"/>
      <c r="J40" s="373"/>
      <c r="K40" s="127"/>
      <c r="L40" s="232"/>
      <c r="M40" s="559"/>
      <c r="N40" s="559"/>
      <c r="O40" s="559"/>
      <c r="P40" s="173"/>
    </row>
    <row r="41" spans="1:16" s="238" customFormat="1" ht="46.9" customHeight="1" thickBot="1" x14ac:dyDescent="0.45">
      <c r="A41" s="278"/>
      <c r="B41" s="560" t="s">
        <v>898</v>
      </c>
      <c r="C41" s="561"/>
      <c r="D41" s="561"/>
      <c r="E41" s="561"/>
      <c r="F41" s="561"/>
      <c r="G41" s="561"/>
      <c r="H41" s="561"/>
      <c r="I41" s="288">
        <f>+SUM(I11:I40)</f>
        <v>0</v>
      </c>
      <c r="J41" s="562" t="s">
        <v>899</v>
      </c>
      <c r="K41" s="563"/>
      <c r="L41" s="563"/>
      <c r="M41" s="563"/>
      <c r="N41" s="563"/>
      <c r="O41" s="564"/>
      <c r="P41" s="288">
        <f>+SUM(P11:P40)</f>
        <v>0</v>
      </c>
    </row>
    <row r="42" spans="1:16" s="238" customFormat="1" ht="22.15" customHeight="1" x14ac:dyDescent="0.4"/>
    <row r="43" spans="1:16" s="238" customFormat="1" ht="22.15" customHeight="1" thickBot="1" x14ac:dyDescent="0.45">
      <c r="B43" s="238" t="s">
        <v>883</v>
      </c>
    </row>
    <row r="44" spans="1:16" s="238" customFormat="1" ht="22.15" customHeight="1" x14ac:dyDescent="0.4">
      <c r="B44" s="405" t="s">
        <v>156</v>
      </c>
      <c r="C44" s="434"/>
      <c r="D44" s="434" t="s">
        <v>157</v>
      </c>
      <c r="E44" s="434"/>
      <c r="F44" s="434" t="s">
        <v>158</v>
      </c>
      <c r="G44" s="434"/>
      <c r="H44" s="434" t="s">
        <v>159</v>
      </c>
      <c r="I44" s="434"/>
      <c r="J44" s="434" t="s">
        <v>160</v>
      </c>
      <c r="K44" s="434"/>
      <c r="L44" s="434" t="s">
        <v>161</v>
      </c>
      <c r="M44" s="406"/>
    </row>
    <row r="45" spans="1:16" s="238" customFormat="1" ht="22.15" customHeight="1" x14ac:dyDescent="0.4">
      <c r="B45" s="551">
        <f>SUMIFS($P$11:$P$40,$L$11:$L$40,"1 高度急性期")-SUMIFS($I$11:$I$40,$D$11:$D$40,"1 高度急性期")</f>
        <v>0</v>
      </c>
      <c r="C45" s="552"/>
      <c r="D45" s="552">
        <f>SUMIFS($P$11:$P$40,$L$11:$L$40,"2 急性期")-SUMIFS($I$11:$I$40,$D$11:$D$40,"2 急性期")</f>
        <v>0</v>
      </c>
      <c r="E45" s="552"/>
      <c r="F45" s="552">
        <f>(SUMIFS($P$11:$P$40,$L$11:$L$40,"3-1 回復期（地域）")+SUMIFS($P$11:$P$40,$L$11:$L$40,"3-2 回復期（リハ）"))-(SUMIFS($I$11:$I$40,$D$11:$D$40,"3-1 回復期（地域）")+SUMIFS($I$11:$I$40,$D$11:$D$40,"3-2 回復期（リハ）"))</f>
        <v>0</v>
      </c>
      <c r="G45" s="552"/>
      <c r="H45" s="552">
        <f>SUMIFS($P$11:$P$40,$L$11:$L$40,"4 慢性期")-SUMIFS($I$11:$I$40,$D$11:$D$40,"4 慢性期")</f>
        <v>0</v>
      </c>
      <c r="I45" s="552"/>
      <c r="J45" s="552">
        <f>SUMIFS($P$11:$P$40,$L$11:$L$40,"5 休棟予定")-SUMIFS($I$11:$I$40,$D$11:$D$40,"5 休棟中")</f>
        <v>0</v>
      </c>
      <c r="K45" s="552"/>
      <c r="L45" s="552">
        <f>+B45+D45+F45+H45+J45</f>
        <v>0</v>
      </c>
      <c r="M45" s="554"/>
    </row>
    <row r="46" spans="1:16" s="238" customFormat="1" ht="22.15" customHeight="1" thickBot="1" x14ac:dyDescent="0.45">
      <c r="B46" s="446"/>
      <c r="C46" s="553"/>
      <c r="D46" s="553"/>
      <c r="E46" s="553"/>
      <c r="F46" s="553"/>
      <c r="G46" s="553"/>
      <c r="H46" s="553"/>
      <c r="I46" s="553"/>
      <c r="J46" s="553"/>
      <c r="K46" s="553"/>
      <c r="L46" s="555"/>
      <c r="M46" s="556"/>
    </row>
    <row r="47" spans="1:16" s="238" customFormat="1" ht="22.15" customHeight="1" x14ac:dyDescent="0.4"/>
    <row r="48" spans="1:16" s="238" customFormat="1" ht="22.15" customHeight="1" thickBot="1" x14ac:dyDescent="0.45">
      <c r="B48" s="289" t="s">
        <v>884</v>
      </c>
      <c r="C48" s="289"/>
    </row>
    <row r="49" spans="2:17" s="238" customFormat="1" ht="22.15" customHeight="1" x14ac:dyDescent="0.4">
      <c r="B49" s="401" t="s">
        <v>773</v>
      </c>
      <c r="C49" s="433"/>
      <c r="D49" s="290" t="s">
        <v>772</v>
      </c>
    </row>
    <row r="50" spans="2:17" s="238" customFormat="1" ht="22.15" customHeight="1" thickBot="1" x14ac:dyDescent="0.45">
      <c r="B50" s="540"/>
      <c r="C50" s="541"/>
      <c r="D50" s="325"/>
    </row>
    <row r="51" spans="2:17" s="238" customFormat="1" ht="22.15" customHeight="1" x14ac:dyDescent="0.4">
      <c r="B51" s="250"/>
      <c r="C51" s="250"/>
      <c r="D51" s="250"/>
      <c r="E51" s="291"/>
    </row>
    <row r="52" spans="2:17" s="238" customFormat="1" ht="22.15" customHeight="1" thickBot="1" x14ac:dyDescent="0.45">
      <c r="B52" s="238" t="s">
        <v>885</v>
      </c>
    </row>
    <row r="53" spans="2:17" s="238" customFormat="1" ht="22.15" customHeight="1" x14ac:dyDescent="0.4">
      <c r="B53" s="542"/>
      <c r="C53" s="543"/>
      <c r="D53" s="543"/>
      <c r="E53" s="543"/>
      <c r="F53" s="543"/>
      <c r="G53" s="543"/>
      <c r="H53" s="543"/>
      <c r="I53" s="543"/>
      <c r="J53" s="543"/>
      <c r="K53" s="543"/>
      <c r="L53" s="543"/>
      <c r="M53" s="543"/>
      <c r="N53" s="543"/>
      <c r="O53" s="543"/>
      <c r="P53" s="544"/>
    </row>
    <row r="54" spans="2:17" s="238" customFormat="1" ht="22.15" customHeight="1" x14ac:dyDescent="0.4">
      <c r="B54" s="545"/>
      <c r="C54" s="546"/>
      <c r="D54" s="546"/>
      <c r="E54" s="546"/>
      <c r="F54" s="546"/>
      <c r="G54" s="546"/>
      <c r="H54" s="546"/>
      <c r="I54" s="546"/>
      <c r="J54" s="546"/>
      <c r="K54" s="546"/>
      <c r="L54" s="546"/>
      <c r="M54" s="546"/>
      <c r="N54" s="546"/>
      <c r="O54" s="546"/>
      <c r="P54" s="547"/>
    </row>
    <row r="55" spans="2:17" s="238" customFormat="1" ht="22.15" customHeight="1" x14ac:dyDescent="0.4">
      <c r="B55" s="545"/>
      <c r="C55" s="546"/>
      <c r="D55" s="546"/>
      <c r="E55" s="546"/>
      <c r="F55" s="546"/>
      <c r="G55" s="546"/>
      <c r="H55" s="546"/>
      <c r="I55" s="546"/>
      <c r="J55" s="546"/>
      <c r="K55" s="546"/>
      <c r="L55" s="546"/>
      <c r="M55" s="546"/>
      <c r="N55" s="546"/>
      <c r="O55" s="546"/>
      <c r="P55" s="547"/>
    </row>
    <row r="56" spans="2:17" s="238" customFormat="1" ht="22.15" customHeight="1" thickBot="1" x14ac:dyDescent="0.45">
      <c r="B56" s="548"/>
      <c r="C56" s="549"/>
      <c r="D56" s="549"/>
      <c r="E56" s="549"/>
      <c r="F56" s="549"/>
      <c r="G56" s="549"/>
      <c r="H56" s="549"/>
      <c r="I56" s="549"/>
      <c r="J56" s="549"/>
      <c r="K56" s="549"/>
      <c r="L56" s="549"/>
      <c r="M56" s="549"/>
      <c r="N56" s="549"/>
      <c r="O56" s="549"/>
      <c r="P56" s="550"/>
    </row>
    <row r="57" spans="2:17" ht="20.25" customHeight="1" x14ac:dyDescent="0.4">
      <c r="Q57" s="292"/>
    </row>
  </sheetData>
  <sheetProtection algorithmName="SHA-512" hashValue="puHJjT0h7BtrmyU4WfzIsJvtraahVXFA5yq9o2sPEwQ/DIEhAjBvrwN7w0KZT1VDsphd7bCcqwV8+G51TBw7jg==" saltValue="Cdzan0qa3+ZgNVt5SLibSQ==" spinCount="100000" sheet="1" selectLockedCells="1"/>
  <mergeCells count="81">
    <mergeCell ref="B9:I9"/>
    <mergeCell ref="J9:P9"/>
    <mergeCell ref="F10:H10"/>
    <mergeCell ref="M10:O10"/>
    <mergeCell ref="F11:H11"/>
    <mergeCell ref="M11:O11"/>
    <mergeCell ref="F12:H12"/>
    <mergeCell ref="M12:O12"/>
    <mergeCell ref="F13:H13"/>
    <mergeCell ref="M13:O13"/>
    <mergeCell ref="F14:H14"/>
    <mergeCell ref="M14:O14"/>
    <mergeCell ref="F15:H15"/>
    <mergeCell ref="M15:O15"/>
    <mergeCell ref="F16:H16"/>
    <mergeCell ref="M16:O16"/>
    <mergeCell ref="F17:H17"/>
    <mergeCell ref="M17:O17"/>
    <mergeCell ref="F18:H18"/>
    <mergeCell ref="M18:O18"/>
    <mergeCell ref="F19:H19"/>
    <mergeCell ref="M19:O19"/>
    <mergeCell ref="F20:H20"/>
    <mergeCell ref="M20:O20"/>
    <mergeCell ref="F21:H21"/>
    <mergeCell ref="M21:O21"/>
    <mergeCell ref="F22:H22"/>
    <mergeCell ref="M22:O22"/>
    <mergeCell ref="F23:H23"/>
    <mergeCell ref="M23:O23"/>
    <mergeCell ref="F24:H24"/>
    <mergeCell ref="M24:O24"/>
    <mergeCell ref="F25:H25"/>
    <mergeCell ref="M25:O25"/>
    <mergeCell ref="F26:H26"/>
    <mergeCell ref="M26:O26"/>
    <mergeCell ref="F27:H27"/>
    <mergeCell ref="M27:O27"/>
    <mergeCell ref="F28:H28"/>
    <mergeCell ref="M28:O28"/>
    <mergeCell ref="F29:H29"/>
    <mergeCell ref="M29:O29"/>
    <mergeCell ref="F30:H30"/>
    <mergeCell ref="M30:O30"/>
    <mergeCell ref="F31:H31"/>
    <mergeCell ref="M31:O31"/>
    <mergeCell ref="F32:H32"/>
    <mergeCell ref="M32:O32"/>
    <mergeCell ref="F33:H33"/>
    <mergeCell ref="M33:O33"/>
    <mergeCell ref="F34:H34"/>
    <mergeCell ref="M34:O34"/>
    <mergeCell ref="F35:H35"/>
    <mergeCell ref="M35:O35"/>
    <mergeCell ref="F36:H36"/>
    <mergeCell ref="M36:O36"/>
    <mergeCell ref="F37:H37"/>
    <mergeCell ref="M37:O37"/>
    <mergeCell ref="F38:H38"/>
    <mergeCell ref="M38:O38"/>
    <mergeCell ref="F39:H39"/>
    <mergeCell ref="M39:O39"/>
    <mergeCell ref="F40:H40"/>
    <mergeCell ref="M40:O40"/>
    <mergeCell ref="B41:H41"/>
    <mergeCell ref="J41:O41"/>
    <mergeCell ref="L44:M44"/>
    <mergeCell ref="B49:C49"/>
    <mergeCell ref="B50:C50"/>
    <mergeCell ref="B53:P56"/>
    <mergeCell ref="B45:C46"/>
    <mergeCell ref="D45:E46"/>
    <mergeCell ref="F45:G46"/>
    <mergeCell ref="H45:I46"/>
    <mergeCell ref="J45:K46"/>
    <mergeCell ref="L45:M46"/>
    <mergeCell ref="B44:C44"/>
    <mergeCell ref="D44:E44"/>
    <mergeCell ref="F44:G44"/>
    <mergeCell ref="H44:I44"/>
    <mergeCell ref="J44:K44"/>
  </mergeCells>
  <phoneticPr fontId="2"/>
  <conditionalFormatting sqref="B50 D50">
    <cfRule type="expression" dxfId="20" priority="6">
      <formula>$A$9=0</formula>
    </cfRule>
  </conditionalFormatting>
  <conditionalFormatting sqref="C12:D40">
    <cfRule type="expression" dxfId="19" priority="3">
      <formula>$B12=""</formula>
    </cfRule>
  </conditionalFormatting>
  <conditionalFormatting sqref="F12:I40">
    <cfRule type="expression" dxfId="18" priority="2">
      <formula>$B12=""</formula>
    </cfRule>
  </conditionalFormatting>
  <conditionalFormatting sqref="C11:D40 B53:P56 F11:P40">
    <cfRule type="expression" dxfId="17" priority="1">
      <formula>$P$1=1</formula>
    </cfRule>
  </conditionalFormatting>
  <dataValidations count="6">
    <dataValidation type="list" allowBlank="1" showInputMessage="1" showErrorMessage="1" sqref="D11:D40">
      <formula1>"1 高度急性期,2 急性期,3-1 回復期（地域）,3-2 回復期（リハ）,4 慢性期,5 休棟中"</formula1>
    </dataValidation>
    <dataValidation type="list" allowBlank="1" showInputMessage="1" showErrorMessage="1" sqref="D50">
      <formula1>"１月,２月,３月,４月,５月,６月,７月,８月,９月,10月,11月,12月,未定"</formula1>
    </dataValidation>
    <dataValidation type="list" allowBlank="1" showInputMessage="1" showErrorMessage="1" sqref="B50">
      <formula1>"2024（令和６）年,2025（令和７）年,2026（令和８）年,2027（令和９）年,2028（令和10）年,2029（令和11）年,2030（令和12）年,2031（令和13）年,2032（令和14）年,2033（令和15）年以降,未定"</formula1>
    </dataValidation>
    <dataValidation type="decimal" operator="greaterThanOrEqual" allowBlank="1" showInputMessage="1" showErrorMessage="1" sqref="P11:P41 I11:I41">
      <formula1>0</formula1>
    </dataValidation>
    <dataValidation type="list" allowBlank="1" showInputMessage="1" showErrorMessage="1" sqref="C11:C40 K11:K40">
      <formula1>"一般,療養"</formula1>
    </dataValidation>
    <dataValidation type="list" allowBlank="1" showInputMessage="1" showErrorMessage="1" sqref="L11:L40">
      <formula1>"1 高度急性期,2 急性期,3-1 回復期（地域）,3-2 回復期（リハ）,4 慢性期,5 休棟予定,6 廃止予定,7 介護施設等"</formula1>
    </dataValidation>
  </dataValidations>
  <pageMargins left="0.7" right="0.7" top="0.75" bottom="0.75" header="0.3" footer="0.3"/>
  <pageSetup paperSize="9" scale="48" orientation="portrait" r:id="rId1"/>
  <headerFooter>
    <oddFooter>&amp;C&amp;22 ６ページ</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'入院基本料（プルダウン作成用）'!$F$1:$F$73</xm:f>
          </x14:formula1>
          <xm:sqref>M11:O40</xm:sqref>
        </x14:dataValidation>
        <x14:dataValidation type="list" allowBlank="1" showInputMessage="1" showErrorMessage="1">
          <x14:formula1>
            <xm:f>'入院基本料（プルダウン作成用）'!$B$1:$B$69</xm:f>
          </x14:formula1>
          <xm:sqref>F11:H40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Q412"/>
  <sheetViews>
    <sheetView showGridLines="0" view="pageBreakPreview" zoomScale="80" zoomScaleNormal="80" zoomScaleSheetLayoutView="80" zoomScalePageLayoutView="40" workbookViewId="0">
      <selection activeCell="B14" sqref="B14:C14"/>
    </sheetView>
  </sheetViews>
  <sheetFormatPr defaultColWidth="9" defaultRowHeight="13.5" x14ac:dyDescent="0.4"/>
  <cols>
    <col min="1" max="1" width="1.5" style="323" customWidth="1"/>
    <col min="2" max="16" width="10.875" style="233" customWidth="1"/>
    <col min="17" max="17" width="2.125" style="233" customWidth="1"/>
    <col min="18" max="16384" width="9" style="233"/>
  </cols>
  <sheetData>
    <row r="1" spans="1:17" s="238" customFormat="1" ht="58.5" customHeight="1" x14ac:dyDescent="0.4">
      <c r="A1" s="293"/>
      <c r="B1" s="294" t="s">
        <v>887</v>
      </c>
      <c r="C1" s="293"/>
      <c r="D1" s="293"/>
      <c r="E1" s="295"/>
      <c r="F1" s="293"/>
      <c r="G1" s="293"/>
      <c r="H1" s="293"/>
      <c r="I1" s="293"/>
      <c r="J1" s="293"/>
      <c r="K1" s="293"/>
      <c r="L1" s="293"/>
      <c r="M1" s="293"/>
      <c r="N1" s="293"/>
      <c r="O1" s="293"/>
      <c r="P1" s="296" t="str">
        <f>IF(様式１!F46="",IF(様式１!F47="","",IF(様式１!F47="○",1,IF(様式１!F46="○",2,""))),2)</f>
        <v/>
      </c>
    </row>
    <row r="2" spans="1:17" s="238" customFormat="1" ht="18.600000000000001" customHeight="1" x14ac:dyDescent="0.4">
      <c r="A2" s="293"/>
      <c r="B2" s="297"/>
      <c r="C2" s="294" t="str">
        <f>+IF(P1="","",IF(P1=1,"※回答様式１で「今後、再編統合を予定している」を選択されていますので、回答をお願いいたします。","※回答様式２で「再編統合の予定はない」を選択されていますので、回答不要です。"))</f>
        <v/>
      </c>
      <c r="D2" s="293"/>
      <c r="E2" s="293"/>
      <c r="F2" s="293"/>
      <c r="G2" s="293"/>
      <c r="H2" s="293"/>
      <c r="I2" s="293"/>
      <c r="J2" s="293"/>
      <c r="K2" s="293"/>
      <c r="L2" s="293"/>
      <c r="M2" s="293"/>
      <c r="N2" s="293"/>
      <c r="O2" s="293"/>
      <c r="P2" s="293"/>
      <c r="Q2" s="293"/>
    </row>
    <row r="3" spans="1:17" s="297" customFormat="1" ht="21.4" customHeight="1" x14ac:dyDescent="0.4">
      <c r="A3" s="298"/>
      <c r="C3" s="299" t="s">
        <v>935</v>
      </c>
      <c r="D3" s="298"/>
      <c r="E3" s="298"/>
      <c r="F3" s="298"/>
      <c r="G3" s="298"/>
      <c r="H3" s="298"/>
      <c r="I3" s="298"/>
      <c r="J3" s="298"/>
    </row>
    <row r="4" spans="1:17" s="297" customFormat="1" ht="21.4" customHeight="1" x14ac:dyDescent="0.4">
      <c r="A4" s="298"/>
      <c r="B4" s="300" t="s">
        <v>1178</v>
      </c>
      <c r="C4" s="298"/>
      <c r="D4" s="298"/>
      <c r="E4" s="298"/>
      <c r="F4" s="298"/>
      <c r="G4" s="298"/>
      <c r="H4" s="298"/>
      <c r="I4" s="298"/>
    </row>
    <row r="5" spans="1:17" s="297" customFormat="1" ht="21.4" customHeight="1" x14ac:dyDescent="0.4">
      <c r="A5" s="298"/>
      <c r="B5" s="300"/>
      <c r="C5" s="298"/>
      <c r="D5" s="298"/>
      <c r="E5" s="298"/>
      <c r="F5" s="298"/>
      <c r="G5" s="298"/>
      <c r="H5" s="298"/>
      <c r="I5" s="298"/>
    </row>
    <row r="6" spans="1:17" s="238" customFormat="1" ht="21.95" customHeight="1" x14ac:dyDescent="0.4">
      <c r="A6" s="293"/>
      <c r="B6" s="300" t="s">
        <v>1145</v>
      </c>
      <c r="C6" s="293"/>
      <c r="D6" s="293"/>
      <c r="E6" s="293"/>
      <c r="F6" s="293"/>
      <c r="G6" s="293"/>
      <c r="H6" s="293"/>
      <c r="I6" s="293"/>
      <c r="J6" s="293"/>
      <c r="K6" s="293"/>
      <c r="L6" s="293"/>
      <c r="M6" s="293"/>
      <c r="N6" s="293"/>
      <c r="O6" s="293"/>
      <c r="P6" s="293"/>
    </row>
    <row r="7" spans="1:17" s="238" customFormat="1" ht="6.75" customHeight="1" thickBot="1" x14ac:dyDescent="0.45">
      <c r="A7" s="293"/>
      <c r="B7" s="293"/>
      <c r="C7" s="293"/>
      <c r="D7" s="293"/>
      <c r="E7" s="293"/>
      <c r="F7" s="293"/>
      <c r="G7" s="293"/>
      <c r="H7" s="293"/>
      <c r="I7" s="293"/>
      <c r="J7" s="293"/>
      <c r="K7" s="293"/>
      <c r="L7" s="293"/>
      <c r="M7" s="293"/>
      <c r="N7" s="293"/>
      <c r="O7" s="293"/>
      <c r="P7" s="293"/>
    </row>
    <row r="8" spans="1:17" s="238" customFormat="1" ht="30.75" customHeight="1" x14ac:dyDescent="0.4">
      <c r="A8" s="293"/>
      <c r="B8" s="239" t="s">
        <v>776</v>
      </c>
      <c r="C8" s="324"/>
      <c r="D8" s="293"/>
      <c r="E8" s="293"/>
      <c r="F8" s="293"/>
      <c r="G8" s="293"/>
      <c r="H8" s="293"/>
      <c r="I8" s="293"/>
      <c r="J8" s="293"/>
      <c r="K8" s="293"/>
      <c r="L8" s="293"/>
      <c r="M8" s="293"/>
      <c r="N8" s="293"/>
      <c r="O8" s="293"/>
      <c r="P8" s="293"/>
    </row>
    <row r="9" spans="1:17" s="238" customFormat="1" ht="30.75" customHeight="1" thickBot="1" x14ac:dyDescent="0.45">
      <c r="A9" s="293"/>
      <c r="B9" s="240" t="s">
        <v>777</v>
      </c>
      <c r="C9" s="325"/>
      <c r="D9" s="293"/>
      <c r="E9" s="293"/>
      <c r="F9" s="293"/>
      <c r="G9" s="293"/>
      <c r="H9" s="293"/>
      <c r="I9" s="293"/>
      <c r="J9" s="293"/>
      <c r="K9" s="293"/>
      <c r="L9" s="293"/>
      <c r="M9" s="293"/>
      <c r="N9" s="293"/>
      <c r="O9" s="293"/>
      <c r="P9" s="293"/>
    </row>
    <row r="10" spans="1:17" s="238" customFormat="1" ht="21.95" customHeight="1" x14ac:dyDescent="0.4">
      <c r="A10" s="293"/>
      <c r="B10" s="293"/>
      <c r="C10" s="293"/>
      <c r="D10" s="293"/>
      <c r="E10" s="293"/>
      <c r="F10" s="293"/>
      <c r="G10" s="293"/>
      <c r="H10" s="293"/>
      <c r="I10" s="293"/>
      <c r="J10" s="293"/>
      <c r="K10" s="293"/>
      <c r="L10" s="293"/>
      <c r="M10" s="293"/>
      <c r="N10" s="293"/>
      <c r="O10" s="293"/>
      <c r="P10" s="293"/>
    </row>
    <row r="11" spans="1:17" s="238" customFormat="1" ht="21.95" customHeight="1" x14ac:dyDescent="0.4">
      <c r="A11" s="293"/>
      <c r="B11" s="300" t="s">
        <v>784</v>
      </c>
      <c r="C11" s="301"/>
      <c r="D11" s="293"/>
      <c r="E11" s="293"/>
      <c r="F11" s="293"/>
      <c r="G11" s="293"/>
      <c r="H11" s="293"/>
      <c r="I11" s="293"/>
      <c r="J11" s="293"/>
      <c r="K11" s="293"/>
      <c r="L11" s="293"/>
      <c r="M11" s="293"/>
      <c r="N11" s="293"/>
      <c r="O11" s="293"/>
      <c r="P11" s="293"/>
    </row>
    <row r="12" spans="1:17" s="238" customFormat="1" ht="9.75" customHeight="1" thickBot="1" x14ac:dyDescent="0.45">
      <c r="A12" s="293"/>
      <c r="B12" s="293"/>
      <c r="C12" s="293"/>
      <c r="D12" s="293"/>
      <c r="E12" s="293"/>
      <c r="F12" s="293"/>
      <c r="G12" s="293"/>
      <c r="H12" s="293"/>
      <c r="I12" s="293"/>
      <c r="J12" s="293"/>
      <c r="K12" s="293"/>
      <c r="L12" s="293"/>
      <c r="M12" s="293"/>
      <c r="N12" s="293"/>
      <c r="O12" s="293"/>
      <c r="P12" s="293"/>
    </row>
    <row r="13" spans="1:17" s="238" customFormat="1" ht="30.75" customHeight="1" x14ac:dyDescent="0.4">
      <c r="A13" s="293"/>
      <c r="B13" s="401" t="s">
        <v>773</v>
      </c>
      <c r="C13" s="433"/>
      <c r="D13" s="290" t="s">
        <v>772</v>
      </c>
      <c r="E13" s="293"/>
      <c r="F13" s="293"/>
      <c r="G13" s="293"/>
      <c r="H13" s="293"/>
      <c r="I13" s="293"/>
      <c r="J13" s="293"/>
      <c r="K13" s="293"/>
      <c r="L13" s="293"/>
      <c r="M13" s="293"/>
      <c r="N13" s="293"/>
      <c r="O13" s="293"/>
      <c r="P13" s="293"/>
    </row>
    <row r="14" spans="1:17" s="238" customFormat="1" ht="30.75" customHeight="1" thickBot="1" x14ac:dyDescent="0.45">
      <c r="A14" s="293"/>
      <c r="B14" s="540"/>
      <c r="C14" s="541"/>
      <c r="D14" s="325"/>
      <c r="E14" s="293"/>
      <c r="F14" s="293"/>
      <c r="G14" s="293"/>
      <c r="H14" s="293"/>
      <c r="I14" s="293"/>
      <c r="J14" s="293"/>
      <c r="K14" s="293"/>
      <c r="L14" s="293"/>
      <c r="M14" s="293"/>
      <c r="N14" s="293"/>
      <c r="O14" s="293"/>
      <c r="P14" s="293"/>
    </row>
    <row r="15" spans="1:17" s="238" customFormat="1" ht="21.95" customHeight="1" x14ac:dyDescent="0.4">
      <c r="A15" s="293"/>
      <c r="B15" s="250"/>
      <c r="C15" s="250"/>
      <c r="D15" s="302"/>
      <c r="E15" s="293"/>
      <c r="F15" s="293"/>
      <c r="G15" s="293"/>
      <c r="H15" s="293"/>
      <c r="I15" s="293"/>
      <c r="J15" s="293"/>
      <c r="K15" s="293"/>
      <c r="L15" s="293"/>
      <c r="M15" s="293"/>
      <c r="N15" s="293"/>
      <c r="O15" s="293"/>
      <c r="P15" s="293"/>
    </row>
    <row r="16" spans="1:17" s="238" customFormat="1" ht="21.95" customHeight="1" x14ac:dyDescent="0.4">
      <c r="A16" s="293"/>
      <c r="B16" s="303" t="s">
        <v>1146</v>
      </c>
      <c r="C16" s="304"/>
      <c r="D16" s="293"/>
      <c r="E16" s="293"/>
      <c r="F16" s="293"/>
      <c r="G16" s="293"/>
      <c r="H16" s="293"/>
      <c r="I16" s="293"/>
      <c r="J16" s="293"/>
      <c r="K16" s="293"/>
      <c r="L16" s="293"/>
      <c r="M16" s="293"/>
      <c r="N16" s="293"/>
      <c r="O16" s="293"/>
      <c r="P16" s="293"/>
    </row>
    <row r="17" spans="1:16" s="238" customFormat="1" ht="21.95" customHeight="1" x14ac:dyDescent="0.4">
      <c r="A17" s="293" t="s">
        <v>155</v>
      </c>
      <c r="B17" s="300" t="s">
        <v>809</v>
      </c>
      <c r="C17" s="293"/>
      <c r="D17" s="293"/>
      <c r="E17" s="293"/>
      <c r="F17" s="293"/>
      <c r="G17" s="293"/>
      <c r="H17" s="293"/>
      <c r="I17" s="293"/>
      <c r="J17" s="293"/>
      <c r="K17" s="293"/>
      <c r="L17" s="293"/>
      <c r="M17" s="293"/>
      <c r="N17" s="293"/>
      <c r="O17" s="293"/>
      <c r="P17" s="293"/>
    </row>
    <row r="18" spans="1:16" s="238" customFormat="1" ht="22.15" customHeight="1" x14ac:dyDescent="0.4">
      <c r="B18" s="279" t="s">
        <v>1175</v>
      </c>
      <c r="C18" s="248"/>
    </row>
    <row r="19" spans="1:16" s="238" customFormat="1" ht="22.15" customHeight="1" x14ac:dyDescent="0.4">
      <c r="B19" s="279" t="s">
        <v>1147</v>
      </c>
      <c r="C19" s="248"/>
    </row>
    <row r="20" spans="1:16" s="238" customFormat="1" ht="21.95" customHeight="1" thickBot="1" x14ac:dyDescent="0.45">
      <c r="A20" s="293"/>
      <c r="B20" s="293"/>
      <c r="C20" s="293"/>
      <c r="D20" s="293"/>
      <c r="E20" s="293"/>
      <c r="F20" s="293"/>
      <c r="G20" s="293"/>
      <c r="H20" s="293"/>
      <c r="I20" s="293"/>
      <c r="J20" s="293"/>
      <c r="K20" s="293"/>
      <c r="L20" s="293"/>
      <c r="M20" s="293"/>
      <c r="N20" s="293"/>
      <c r="O20" s="293"/>
      <c r="P20" s="293"/>
    </row>
    <row r="21" spans="1:16" s="238" customFormat="1" ht="30.75" customHeight="1" x14ac:dyDescent="0.4">
      <c r="A21" s="296">
        <f>+SUM(A22:A280)</f>
        <v>1</v>
      </c>
      <c r="B21" s="582" t="s">
        <v>754</v>
      </c>
      <c r="C21" s="583"/>
      <c r="D21" s="583"/>
      <c r="E21" s="583"/>
      <c r="F21" s="583"/>
      <c r="G21" s="583"/>
      <c r="H21" s="583"/>
      <c r="I21" s="584"/>
      <c r="J21" s="401" t="s">
        <v>808</v>
      </c>
      <c r="K21" s="402"/>
      <c r="L21" s="402"/>
      <c r="M21" s="402"/>
      <c r="N21" s="402"/>
      <c r="O21" s="402"/>
      <c r="P21" s="423"/>
    </row>
    <row r="22" spans="1:16" s="238" customFormat="1" ht="68.650000000000006" customHeight="1" x14ac:dyDescent="0.4">
      <c r="A22" s="296">
        <f>+IF(COUNT(H23:H148)=COUNT(O23:O280),0,1)</f>
        <v>1</v>
      </c>
      <c r="B22" s="281" t="s">
        <v>882</v>
      </c>
      <c r="C22" s="305" t="s">
        <v>844</v>
      </c>
      <c r="D22" s="305" t="s">
        <v>845</v>
      </c>
      <c r="E22" s="305" t="s">
        <v>785</v>
      </c>
      <c r="F22" s="585" t="s">
        <v>889</v>
      </c>
      <c r="G22" s="404"/>
      <c r="H22" s="586"/>
      <c r="I22" s="283" t="s">
        <v>876</v>
      </c>
      <c r="J22" s="241" t="s">
        <v>753</v>
      </c>
      <c r="K22" s="305" t="s">
        <v>844</v>
      </c>
      <c r="L22" s="305" t="s">
        <v>845</v>
      </c>
      <c r="M22" s="585" t="s">
        <v>889</v>
      </c>
      <c r="N22" s="404"/>
      <c r="O22" s="586"/>
      <c r="P22" s="283" t="s">
        <v>876</v>
      </c>
    </row>
    <row r="23" spans="1:16" s="238" customFormat="1" ht="31.5" customHeight="1" x14ac:dyDescent="0.4">
      <c r="A23" s="296">
        <f t="shared" ref="A23:A51" si="0">+IF(I23=P23,0,1)</f>
        <v>0</v>
      </c>
      <c r="B23" s="306" t="str">
        <f>+IF($P$1=2,"",IF(様式２!B17="","",様式２!B17))</f>
        <v/>
      </c>
      <c r="C23" s="125"/>
      <c r="D23" s="129"/>
      <c r="E23" s="285" t="str">
        <f>+IF(病棟機能確認票!M9="","",病棟機能確認票!M9)</f>
        <v/>
      </c>
      <c r="F23" s="576"/>
      <c r="G23" s="577"/>
      <c r="H23" s="578"/>
      <c r="I23" s="171"/>
      <c r="J23" s="128"/>
      <c r="K23" s="174"/>
      <c r="L23" s="129"/>
      <c r="M23" s="576"/>
      <c r="N23" s="577"/>
      <c r="O23" s="578"/>
      <c r="P23" s="171"/>
    </row>
    <row r="24" spans="1:16" s="238" customFormat="1" ht="31.5" customHeight="1" x14ac:dyDescent="0.4">
      <c r="A24" s="296">
        <f t="shared" si="0"/>
        <v>0</v>
      </c>
      <c r="B24" s="306" t="str">
        <f>+IF($P$1=2,"",IF(様式２!B18="","",様式２!B18))</f>
        <v/>
      </c>
      <c r="C24" s="125"/>
      <c r="D24" s="129"/>
      <c r="E24" s="285" t="str">
        <f>+IF(病棟機能確認票!M10="","",病棟機能確認票!M10)</f>
        <v/>
      </c>
      <c r="F24" s="576"/>
      <c r="G24" s="577"/>
      <c r="H24" s="578"/>
      <c r="I24" s="171"/>
      <c r="J24" s="130"/>
      <c r="K24" s="175"/>
      <c r="L24" s="131"/>
      <c r="M24" s="570"/>
      <c r="N24" s="571"/>
      <c r="O24" s="572"/>
      <c r="P24" s="172"/>
    </row>
    <row r="25" spans="1:16" s="238" customFormat="1" ht="31.5" customHeight="1" x14ac:dyDescent="0.4">
      <c r="A25" s="296">
        <f t="shared" si="0"/>
        <v>0</v>
      </c>
      <c r="B25" s="306" t="str">
        <f>+IF($P$1=2,"",IF(様式２!B19="","",様式２!B19))</f>
        <v/>
      </c>
      <c r="C25" s="125"/>
      <c r="D25" s="129"/>
      <c r="E25" s="285" t="str">
        <f>+IF(病棟機能確認票!M11="","",病棟機能確認票!M11)</f>
        <v/>
      </c>
      <c r="F25" s="576"/>
      <c r="G25" s="577"/>
      <c r="H25" s="578"/>
      <c r="I25" s="171"/>
      <c r="J25" s="130"/>
      <c r="K25" s="175"/>
      <c r="L25" s="131"/>
      <c r="M25" s="570"/>
      <c r="N25" s="571"/>
      <c r="O25" s="572"/>
      <c r="P25" s="172"/>
    </row>
    <row r="26" spans="1:16" s="238" customFormat="1" ht="31.5" customHeight="1" x14ac:dyDescent="0.4">
      <c r="A26" s="296">
        <f t="shared" si="0"/>
        <v>0</v>
      </c>
      <c r="B26" s="306" t="str">
        <f>+IF($P$1=2,"",IF(様式２!B20="","",様式２!B20))</f>
        <v/>
      </c>
      <c r="C26" s="125"/>
      <c r="D26" s="129"/>
      <c r="E26" s="285" t="str">
        <f>+IF(病棟機能確認票!M12="","",病棟機能確認票!M12)</f>
        <v/>
      </c>
      <c r="F26" s="576"/>
      <c r="G26" s="577"/>
      <c r="H26" s="578"/>
      <c r="I26" s="171"/>
      <c r="J26" s="130"/>
      <c r="K26" s="175"/>
      <c r="L26" s="131"/>
      <c r="M26" s="570"/>
      <c r="N26" s="571"/>
      <c r="O26" s="572"/>
      <c r="P26" s="172"/>
    </row>
    <row r="27" spans="1:16" s="238" customFormat="1" ht="31.5" customHeight="1" x14ac:dyDescent="0.4">
      <c r="A27" s="296">
        <f t="shared" si="0"/>
        <v>0</v>
      </c>
      <c r="B27" s="306" t="str">
        <f>+IF($P$1=2,"",IF(様式２!B21="","",様式２!B21))</f>
        <v/>
      </c>
      <c r="C27" s="125"/>
      <c r="D27" s="129"/>
      <c r="E27" s="285" t="str">
        <f>+IF(病棟機能確認票!M13="","",病棟機能確認票!M13)</f>
        <v/>
      </c>
      <c r="F27" s="576"/>
      <c r="G27" s="577"/>
      <c r="H27" s="578"/>
      <c r="I27" s="171"/>
      <c r="J27" s="130"/>
      <c r="K27" s="175"/>
      <c r="L27" s="131"/>
      <c r="M27" s="570"/>
      <c r="N27" s="571"/>
      <c r="O27" s="572"/>
      <c r="P27" s="172"/>
    </row>
    <row r="28" spans="1:16" s="238" customFormat="1" ht="31.5" customHeight="1" x14ac:dyDescent="0.4">
      <c r="A28" s="296">
        <f t="shared" si="0"/>
        <v>0</v>
      </c>
      <c r="B28" s="306" t="str">
        <f>+IF($P$1=2,"",IF(様式２!B22="","",様式２!B22))</f>
        <v/>
      </c>
      <c r="C28" s="125"/>
      <c r="D28" s="129"/>
      <c r="E28" s="285" t="str">
        <f>+IF(病棟機能確認票!M14="","",病棟機能確認票!M14)</f>
        <v/>
      </c>
      <c r="F28" s="576"/>
      <c r="G28" s="577"/>
      <c r="H28" s="578"/>
      <c r="I28" s="171"/>
      <c r="J28" s="130"/>
      <c r="K28" s="175"/>
      <c r="L28" s="131"/>
      <c r="M28" s="570"/>
      <c r="N28" s="571"/>
      <c r="O28" s="572"/>
      <c r="P28" s="172"/>
    </row>
    <row r="29" spans="1:16" s="238" customFormat="1" ht="31.5" customHeight="1" x14ac:dyDescent="0.4">
      <c r="A29" s="296">
        <f t="shared" si="0"/>
        <v>0</v>
      </c>
      <c r="B29" s="306" t="str">
        <f>+IF($P$1=2,"",IF(様式２!B23="","",様式２!B23))</f>
        <v/>
      </c>
      <c r="C29" s="125"/>
      <c r="D29" s="129"/>
      <c r="E29" s="285" t="str">
        <f>+IF(病棟機能確認票!M15="","",病棟機能確認票!M15)</f>
        <v/>
      </c>
      <c r="F29" s="576"/>
      <c r="G29" s="577"/>
      <c r="H29" s="578"/>
      <c r="I29" s="171"/>
      <c r="J29" s="130"/>
      <c r="K29" s="175"/>
      <c r="L29" s="131"/>
      <c r="M29" s="570"/>
      <c r="N29" s="571"/>
      <c r="O29" s="572"/>
      <c r="P29" s="172"/>
    </row>
    <row r="30" spans="1:16" s="238" customFormat="1" ht="31.5" customHeight="1" x14ac:dyDescent="0.4">
      <c r="A30" s="296">
        <f t="shared" si="0"/>
        <v>0</v>
      </c>
      <c r="B30" s="306" t="str">
        <f>+IF($P$1=2,"",IF(様式２!B24="","",様式２!B24))</f>
        <v/>
      </c>
      <c r="C30" s="125"/>
      <c r="D30" s="129"/>
      <c r="E30" s="285" t="str">
        <f>+IF(病棟機能確認票!M16="","",病棟機能確認票!M16)</f>
        <v/>
      </c>
      <c r="F30" s="576"/>
      <c r="G30" s="577"/>
      <c r="H30" s="578"/>
      <c r="I30" s="171"/>
      <c r="J30" s="130"/>
      <c r="K30" s="175"/>
      <c r="L30" s="131"/>
      <c r="M30" s="570"/>
      <c r="N30" s="571"/>
      <c r="O30" s="572"/>
      <c r="P30" s="172"/>
    </row>
    <row r="31" spans="1:16" s="238" customFormat="1" ht="31.5" customHeight="1" x14ac:dyDescent="0.4">
      <c r="A31" s="296">
        <f t="shared" si="0"/>
        <v>0</v>
      </c>
      <c r="B31" s="306" t="str">
        <f>+IF($P$1=2,"",IF(様式２!B25="","",様式２!B25))</f>
        <v/>
      </c>
      <c r="C31" s="125"/>
      <c r="D31" s="129"/>
      <c r="E31" s="285" t="str">
        <f>+IF(病棟機能確認票!M17="","",病棟機能確認票!M17)</f>
        <v/>
      </c>
      <c r="F31" s="576"/>
      <c r="G31" s="577"/>
      <c r="H31" s="578"/>
      <c r="I31" s="171"/>
      <c r="J31" s="130"/>
      <c r="K31" s="175"/>
      <c r="L31" s="131"/>
      <c r="M31" s="570"/>
      <c r="N31" s="571"/>
      <c r="O31" s="572"/>
      <c r="P31" s="172"/>
    </row>
    <row r="32" spans="1:16" s="238" customFormat="1" ht="31.5" customHeight="1" x14ac:dyDescent="0.4">
      <c r="A32" s="296">
        <f t="shared" si="0"/>
        <v>0</v>
      </c>
      <c r="B32" s="306" t="str">
        <f>+IF($P$1=2,"",IF(様式２!B26="","",様式２!B26))</f>
        <v/>
      </c>
      <c r="C32" s="125"/>
      <c r="D32" s="129"/>
      <c r="E32" s="285" t="str">
        <f>+IF(病棟機能確認票!M18="","",病棟機能確認票!M18)</f>
        <v/>
      </c>
      <c r="F32" s="576"/>
      <c r="G32" s="577"/>
      <c r="H32" s="578"/>
      <c r="I32" s="171"/>
      <c r="J32" s="130"/>
      <c r="K32" s="175"/>
      <c r="L32" s="131"/>
      <c r="M32" s="570"/>
      <c r="N32" s="571"/>
      <c r="O32" s="572"/>
      <c r="P32" s="172"/>
    </row>
    <row r="33" spans="1:16" s="238" customFormat="1" ht="31.5" customHeight="1" x14ac:dyDescent="0.4">
      <c r="A33" s="296">
        <f t="shared" si="0"/>
        <v>0</v>
      </c>
      <c r="B33" s="306" t="str">
        <f>+IF($P$1=2,"",IF(様式２!B27="","",様式２!B27))</f>
        <v/>
      </c>
      <c r="C33" s="125"/>
      <c r="D33" s="129"/>
      <c r="E33" s="285" t="str">
        <f>+IF(病棟機能確認票!M19="","",病棟機能確認票!M19)</f>
        <v/>
      </c>
      <c r="F33" s="576"/>
      <c r="G33" s="577"/>
      <c r="H33" s="578"/>
      <c r="I33" s="171"/>
      <c r="J33" s="130"/>
      <c r="K33" s="175"/>
      <c r="L33" s="131"/>
      <c r="M33" s="570"/>
      <c r="N33" s="571"/>
      <c r="O33" s="572"/>
      <c r="P33" s="172"/>
    </row>
    <row r="34" spans="1:16" s="238" customFormat="1" ht="31.5" customHeight="1" x14ac:dyDescent="0.4">
      <c r="A34" s="296">
        <f t="shared" si="0"/>
        <v>0</v>
      </c>
      <c r="B34" s="306" t="str">
        <f>+IF($P$1=2,"",IF(様式２!B28="","",様式２!B28))</f>
        <v/>
      </c>
      <c r="C34" s="125"/>
      <c r="D34" s="129"/>
      <c r="E34" s="285" t="str">
        <f>+IF(病棟機能確認票!M20="","",病棟機能確認票!M20)</f>
        <v/>
      </c>
      <c r="F34" s="576"/>
      <c r="G34" s="577"/>
      <c r="H34" s="578"/>
      <c r="I34" s="171"/>
      <c r="J34" s="130"/>
      <c r="K34" s="175"/>
      <c r="L34" s="131"/>
      <c r="M34" s="570"/>
      <c r="N34" s="571"/>
      <c r="O34" s="572"/>
      <c r="P34" s="172"/>
    </row>
    <row r="35" spans="1:16" s="238" customFormat="1" ht="31.5" customHeight="1" x14ac:dyDescent="0.4">
      <c r="A35" s="296">
        <f t="shared" si="0"/>
        <v>0</v>
      </c>
      <c r="B35" s="306" t="str">
        <f>+IF($P$1=2,"",IF(様式２!B29="","",様式２!B29))</f>
        <v/>
      </c>
      <c r="C35" s="125"/>
      <c r="D35" s="129"/>
      <c r="E35" s="285" t="str">
        <f>+IF(病棟機能確認票!M21="","",病棟機能確認票!M21)</f>
        <v/>
      </c>
      <c r="F35" s="576"/>
      <c r="G35" s="577"/>
      <c r="H35" s="578"/>
      <c r="I35" s="171"/>
      <c r="J35" s="130"/>
      <c r="K35" s="175"/>
      <c r="L35" s="131"/>
      <c r="M35" s="570"/>
      <c r="N35" s="571"/>
      <c r="O35" s="572"/>
      <c r="P35" s="172"/>
    </row>
    <row r="36" spans="1:16" s="238" customFormat="1" ht="31.5" customHeight="1" x14ac:dyDescent="0.4">
      <c r="A36" s="296">
        <f t="shared" si="0"/>
        <v>0</v>
      </c>
      <c r="B36" s="306" t="str">
        <f>+IF($P$1=2,"",IF(様式２!B30="","",様式２!B30))</f>
        <v/>
      </c>
      <c r="C36" s="125"/>
      <c r="D36" s="129"/>
      <c r="E36" s="285" t="str">
        <f>+IF(病棟機能確認票!M22="","",病棟機能確認票!M22)</f>
        <v/>
      </c>
      <c r="F36" s="576"/>
      <c r="G36" s="577"/>
      <c r="H36" s="578"/>
      <c r="I36" s="171"/>
      <c r="J36" s="130"/>
      <c r="K36" s="175"/>
      <c r="L36" s="131"/>
      <c r="M36" s="570"/>
      <c r="N36" s="571"/>
      <c r="O36" s="572"/>
      <c r="P36" s="172"/>
    </row>
    <row r="37" spans="1:16" s="238" customFormat="1" ht="31.5" customHeight="1" x14ac:dyDescent="0.4">
      <c r="A37" s="296">
        <f t="shared" si="0"/>
        <v>0</v>
      </c>
      <c r="B37" s="306" t="str">
        <f>+IF($P$1=2,"",IF(様式２!B31="","",様式２!B31))</f>
        <v/>
      </c>
      <c r="C37" s="125"/>
      <c r="D37" s="129"/>
      <c r="E37" s="285" t="str">
        <f>+IF(病棟機能確認票!M23="","",病棟機能確認票!M23)</f>
        <v/>
      </c>
      <c r="F37" s="576"/>
      <c r="G37" s="577"/>
      <c r="H37" s="578"/>
      <c r="I37" s="171"/>
      <c r="J37" s="130"/>
      <c r="K37" s="175"/>
      <c r="L37" s="131"/>
      <c r="M37" s="570"/>
      <c r="N37" s="571"/>
      <c r="O37" s="572"/>
      <c r="P37" s="172"/>
    </row>
    <row r="38" spans="1:16" s="238" customFormat="1" ht="31.5" customHeight="1" x14ac:dyDescent="0.4">
      <c r="A38" s="296">
        <f t="shared" si="0"/>
        <v>0</v>
      </c>
      <c r="B38" s="306" t="str">
        <f>+IF($P$1=2,"",IF(様式２!B32="","",様式２!B32))</f>
        <v/>
      </c>
      <c r="C38" s="125"/>
      <c r="D38" s="129"/>
      <c r="E38" s="285" t="str">
        <f>+IF(病棟機能確認票!M24="","",病棟機能確認票!M24)</f>
        <v/>
      </c>
      <c r="F38" s="576"/>
      <c r="G38" s="577"/>
      <c r="H38" s="578"/>
      <c r="I38" s="171"/>
      <c r="J38" s="130"/>
      <c r="K38" s="175"/>
      <c r="L38" s="131"/>
      <c r="M38" s="570"/>
      <c r="N38" s="571"/>
      <c r="O38" s="572"/>
      <c r="P38" s="172"/>
    </row>
    <row r="39" spans="1:16" s="238" customFormat="1" ht="31.5" customHeight="1" x14ac:dyDescent="0.4">
      <c r="A39" s="296">
        <f t="shared" si="0"/>
        <v>0</v>
      </c>
      <c r="B39" s="306" t="str">
        <f>+IF($P$1=2,"",IF(様式２!B33="","",様式２!B33))</f>
        <v/>
      </c>
      <c r="C39" s="125"/>
      <c r="D39" s="129"/>
      <c r="E39" s="285" t="str">
        <f>+IF(病棟機能確認票!M25="","",病棟機能確認票!M25)</f>
        <v/>
      </c>
      <c r="F39" s="576"/>
      <c r="G39" s="577"/>
      <c r="H39" s="578"/>
      <c r="I39" s="171"/>
      <c r="J39" s="130"/>
      <c r="K39" s="175"/>
      <c r="L39" s="131"/>
      <c r="M39" s="570"/>
      <c r="N39" s="571"/>
      <c r="O39" s="572"/>
      <c r="P39" s="172"/>
    </row>
    <row r="40" spans="1:16" s="238" customFormat="1" ht="31.5" customHeight="1" x14ac:dyDescent="0.4">
      <c r="A40" s="296">
        <f t="shared" si="0"/>
        <v>0</v>
      </c>
      <c r="B40" s="306" t="str">
        <f>+IF($P$1=2,"",IF(様式２!B34="","",様式２!B34))</f>
        <v/>
      </c>
      <c r="C40" s="125"/>
      <c r="D40" s="129"/>
      <c r="E40" s="285" t="str">
        <f>+IF(病棟機能確認票!M26="","",病棟機能確認票!M26)</f>
        <v/>
      </c>
      <c r="F40" s="576"/>
      <c r="G40" s="577"/>
      <c r="H40" s="578"/>
      <c r="I40" s="171"/>
      <c r="J40" s="130"/>
      <c r="K40" s="175"/>
      <c r="L40" s="131"/>
      <c r="M40" s="570"/>
      <c r="N40" s="571"/>
      <c r="O40" s="572"/>
      <c r="P40" s="172"/>
    </row>
    <row r="41" spans="1:16" s="238" customFormat="1" ht="31.5" customHeight="1" x14ac:dyDescent="0.4">
      <c r="A41" s="296">
        <f t="shared" si="0"/>
        <v>0</v>
      </c>
      <c r="B41" s="306" t="str">
        <f>+IF($P$1=2,"",IF(様式２!B35="","",様式２!B35))</f>
        <v/>
      </c>
      <c r="C41" s="125"/>
      <c r="D41" s="129"/>
      <c r="E41" s="285" t="str">
        <f>+IF(病棟機能確認票!M27="","",病棟機能確認票!M27)</f>
        <v/>
      </c>
      <c r="F41" s="576"/>
      <c r="G41" s="577"/>
      <c r="H41" s="578"/>
      <c r="I41" s="171"/>
      <c r="J41" s="130"/>
      <c r="K41" s="175"/>
      <c r="L41" s="131"/>
      <c r="M41" s="570"/>
      <c r="N41" s="571"/>
      <c r="O41" s="572"/>
      <c r="P41" s="172"/>
    </row>
    <row r="42" spans="1:16" s="238" customFormat="1" ht="31.5" customHeight="1" x14ac:dyDescent="0.4">
      <c r="A42" s="296">
        <f t="shared" si="0"/>
        <v>0</v>
      </c>
      <c r="B42" s="306" t="str">
        <f>+IF($P$1=2,"",IF(様式２!B36="","",様式２!B36))</f>
        <v/>
      </c>
      <c r="C42" s="125"/>
      <c r="D42" s="129"/>
      <c r="E42" s="285" t="str">
        <f>+IF(病棟機能確認票!M28="","",病棟機能確認票!M28)</f>
        <v/>
      </c>
      <c r="F42" s="576"/>
      <c r="G42" s="577"/>
      <c r="H42" s="578"/>
      <c r="I42" s="171"/>
      <c r="J42" s="130"/>
      <c r="K42" s="175"/>
      <c r="L42" s="131"/>
      <c r="M42" s="570"/>
      <c r="N42" s="571"/>
      <c r="O42" s="572"/>
      <c r="P42" s="172"/>
    </row>
    <row r="43" spans="1:16" s="238" customFormat="1" ht="31.5" customHeight="1" x14ac:dyDescent="0.4">
      <c r="A43" s="296">
        <f t="shared" si="0"/>
        <v>0</v>
      </c>
      <c r="B43" s="306" t="str">
        <f>+IF($P$1=2,"",IF(様式２!B37="","",様式２!B37))</f>
        <v/>
      </c>
      <c r="C43" s="125"/>
      <c r="D43" s="129"/>
      <c r="E43" s="285" t="str">
        <f>+IF(病棟機能確認票!M29="","",病棟機能確認票!M29)</f>
        <v/>
      </c>
      <c r="F43" s="576"/>
      <c r="G43" s="577"/>
      <c r="H43" s="578"/>
      <c r="I43" s="171"/>
      <c r="J43" s="130"/>
      <c r="K43" s="175"/>
      <c r="L43" s="131"/>
      <c r="M43" s="570"/>
      <c r="N43" s="571"/>
      <c r="O43" s="572"/>
      <c r="P43" s="172"/>
    </row>
    <row r="44" spans="1:16" s="238" customFormat="1" ht="31.5" customHeight="1" x14ac:dyDescent="0.4">
      <c r="A44" s="296">
        <f t="shared" si="0"/>
        <v>0</v>
      </c>
      <c r="B44" s="306" t="str">
        <f>+IF($P$1=2,"",IF(様式２!B38="","",様式２!B38))</f>
        <v/>
      </c>
      <c r="C44" s="125"/>
      <c r="D44" s="129"/>
      <c r="E44" s="285" t="str">
        <f>+IF(病棟機能確認票!M30="","",病棟機能確認票!M30)</f>
        <v/>
      </c>
      <c r="F44" s="576"/>
      <c r="G44" s="577"/>
      <c r="H44" s="578"/>
      <c r="I44" s="171"/>
      <c r="J44" s="130"/>
      <c r="K44" s="175"/>
      <c r="L44" s="131"/>
      <c r="M44" s="570"/>
      <c r="N44" s="571"/>
      <c r="O44" s="572"/>
      <c r="P44" s="172"/>
    </row>
    <row r="45" spans="1:16" s="238" customFormat="1" ht="31.5" customHeight="1" x14ac:dyDescent="0.4">
      <c r="A45" s="296">
        <f t="shared" si="0"/>
        <v>0</v>
      </c>
      <c r="B45" s="306" t="str">
        <f>+IF($P$1=2,"",IF(様式２!B39="","",様式２!B39))</f>
        <v/>
      </c>
      <c r="C45" s="125"/>
      <c r="D45" s="129"/>
      <c r="E45" s="285" t="str">
        <f>+IF(病棟機能確認票!M31="","",病棟機能確認票!M31)</f>
        <v/>
      </c>
      <c r="F45" s="576"/>
      <c r="G45" s="577"/>
      <c r="H45" s="578"/>
      <c r="I45" s="171"/>
      <c r="J45" s="130"/>
      <c r="K45" s="175"/>
      <c r="L45" s="131"/>
      <c r="M45" s="570"/>
      <c r="N45" s="571"/>
      <c r="O45" s="572"/>
      <c r="P45" s="172"/>
    </row>
    <row r="46" spans="1:16" s="238" customFormat="1" ht="31.5" customHeight="1" x14ac:dyDescent="0.4">
      <c r="A46" s="296">
        <f t="shared" si="0"/>
        <v>0</v>
      </c>
      <c r="B46" s="306" t="str">
        <f>+IF($P$1=2,"",IF(様式２!B40="","",様式２!B40))</f>
        <v/>
      </c>
      <c r="C46" s="125"/>
      <c r="D46" s="129"/>
      <c r="E46" s="285" t="str">
        <f>+IF(病棟機能確認票!M32="","",病棟機能確認票!M32)</f>
        <v/>
      </c>
      <c r="F46" s="576"/>
      <c r="G46" s="577"/>
      <c r="H46" s="578"/>
      <c r="I46" s="171"/>
      <c r="J46" s="130"/>
      <c r="K46" s="175"/>
      <c r="L46" s="131"/>
      <c r="M46" s="570"/>
      <c r="N46" s="571"/>
      <c r="O46" s="572"/>
      <c r="P46" s="172"/>
    </row>
    <row r="47" spans="1:16" s="238" customFormat="1" ht="31.5" customHeight="1" x14ac:dyDescent="0.4">
      <c r="A47" s="296">
        <f t="shared" si="0"/>
        <v>0</v>
      </c>
      <c r="B47" s="306" t="str">
        <f>+IF($P$1=2,"",IF(様式２!B41="","",様式２!B41))</f>
        <v/>
      </c>
      <c r="C47" s="125"/>
      <c r="D47" s="129"/>
      <c r="E47" s="285" t="str">
        <f>+IF(病棟機能確認票!M33="","",病棟機能確認票!M33)</f>
        <v/>
      </c>
      <c r="F47" s="576"/>
      <c r="G47" s="577"/>
      <c r="H47" s="578"/>
      <c r="I47" s="171"/>
      <c r="J47" s="130"/>
      <c r="K47" s="175"/>
      <c r="L47" s="131"/>
      <c r="M47" s="570"/>
      <c r="N47" s="571"/>
      <c r="O47" s="572"/>
      <c r="P47" s="172"/>
    </row>
    <row r="48" spans="1:16" s="238" customFormat="1" ht="31.5" customHeight="1" x14ac:dyDescent="0.4">
      <c r="A48" s="296">
        <f t="shared" si="0"/>
        <v>0</v>
      </c>
      <c r="B48" s="306" t="str">
        <f>+IF($P$1=2,"",IF(様式２!B42="","",様式２!B42))</f>
        <v/>
      </c>
      <c r="C48" s="125"/>
      <c r="D48" s="129"/>
      <c r="E48" s="285" t="str">
        <f>+IF(病棟機能確認票!M34="","",病棟機能確認票!M34)</f>
        <v/>
      </c>
      <c r="F48" s="576"/>
      <c r="G48" s="577"/>
      <c r="H48" s="578"/>
      <c r="I48" s="171"/>
      <c r="J48" s="130"/>
      <c r="K48" s="175"/>
      <c r="L48" s="131"/>
      <c r="M48" s="570"/>
      <c r="N48" s="571"/>
      <c r="O48" s="572"/>
      <c r="P48" s="172"/>
    </row>
    <row r="49" spans="1:16" s="238" customFormat="1" ht="31.5" customHeight="1" x14ac:dyDescent="0.4">
      <c r="A49" s="296">
        <f t="shared" si="0"/>
        <v>0</v>
      </c>
      <c r="B49" s="306" t="str">
        <f>+IF($P$1=2,"",IF(様式２!B43="","",様式２!B43))</f>
        <v/>
      </c>
      <c r="C49" s="125"/>
      <c r="D49" s="129"/>
      <c r="E49" s="285" t="str">
        <f>+IF(病棟機能確認票!M35="","",病棟機能確認票!M35)</f>
        <v/>
      </c>
      <c r="F49" s="576"/>
      <c r="G49" s="577"/>
      <c r="H49" s="578"/>
      <c r="I49" s="171"/>
      <c r="J49" s="130"/>
      <c r="K49" s="175"/>
      <c r="L49" s="131"/>
      <c r="M49" s="570"/>
      <c r="N49" s="571"/>
      <c r="O49" s="572"/>
      <c r="P49" s="172"/>
    </row>
    <row r="50" spans="1:16" s="238" customFormat="1" ht="31.5" customHeight="1" x14ac:dyDescent="0.4">
      <c r="A50" s="296">
        <f t="shared" si="0"/>
        <v>0</v>
      </c>
      <c r="B50" s="306" t="str">
        <f>+IF($P$1=2,"",IF(様式２!B44="","",様式２!B44))</f>
        <v/>
      </c>
      <c r="C50" s="125"/>
      <c r="D50" s="129"/>
      <c r="E50" s="285" t="str">
        <f>+IF(病棟機能確認票!M36="","",病棟機能確認票!M36)</f>
        <v/>
      </c>
      <c r="F50" s="576"/>
      <c r="G50" s="577"/>
      <c r="H50" s="578"/>
      <c r="I50" s="171"/>
      <c r="J50" s="130"/>
      <c r="K50" s="175"/>
      <c r="L50" s="131"/>
      <c r="M50" s="570"/>
      <c r="N50" s="571"/>
      <c r="O50" s="572"/>
      <c r="P50" s="172"/>
    </row>
    <row r="51" spans="1:16" s="238" customFormat="1" ht="31.5" customHeight="1" x14ac:dyDescent="0.4">
      <c r="A51" s="296">
        <f t="shared" si="0"/>
        <v>0</v>
      </c>
      <c r="B51" s="306" t="str">
        <f>+IF($P$1=2,"",IF(様式２!B45="","",様式２!B45))</f>
        <v/>
      </c>
      <c r="C51" s="125"/>
      <c r="D51" s="129"/>
      <c r="E51" s="285" t="str">
        <f>+IF(病棟機能確認票!M37="","",病棟機能確認票!M37)</f>
        <v/>
      </c>
      <c r="F51" s="576"/>
      <c r="G51" s="577"/>
      <c r="H51" s="578"/>
      <c r="I51" s="171"/>
      <c r="J51" s="130"/>
      <c r="K51" s="175"/>
      <c r="L51" s="131"/>
      <c r="M51" s="570"/>
      <c r="N51" s="571"/>
      <c r="O51" s="572"/>
      <c r="P51" s="172"/>
    </row>
    <row r="52" spans="1:16" s="238" customFormat="1" ht="31.5" customHeight="1" thickBot="1" x14ac:dyDescent="0.45">
      <c r="A52" s="296">
        <f>+IF(H148=H280,0,1)</f>
        <v>0</v>
      </c>
      <c r="B52" s="307" t="str">
        <f>+IF($P$1=2,"",IF(様式２!B46="","",様式２!B46))</f>
        <v/>
      </c>
      <c r="C52" s="125"/>
      <c r="D52" s="129"/>
      <c r="E52" s="287" t="str">
        <f>+IF(病棟機能確認票!M38="","",病棟機能確認票!M38)</f>
        <v/>
      </c>
      <c r="F52" s="576"/>
      <c r="G52" s="577"/>
      <c r="H52" s="578"/>
      <c r="I52" s="171"/>
      <c r="J52" s="132"/>
      <c r="K52" s="176"/>
      <c r="L52" s="133"/>
      <c r="M52" s="570"/>
      <c r="N52" s="571"/>
      <c r="O52" s="572"/>
      <c r="P52" s="173"/>
    </row>
    <row r="53" spans="1:16" s="238" customFormat="1" ht="48.4" customHeight="1" thickBot="1" x14ac:dyDescent="0.45">
      <c r="A53" s="296"/>
      <c r="B53" s="579" t="s">
        <v>900</v>
      </c>
      <c r="C53" s="580"/>
      <c r="D53" s="580"/>
      <c r="E53" s="580"/>
      <c r="F53" s="580"/>
      <c r="G53" s="580"/>
      <c r="H53" s="581"/>
      <c r="I53" s="288">
        <f>+SUM(I23:I52)</f>
        <v>0</v>
      </c>
      <c r="J53" s="579" t="s">
        <v>901</v>
      </c>
      <c r="K53" s="580"/>
      <c r="L53" s="580"/>
      <c r="M53" s="580"/>
      <c r="N53" s="580"/>
      <c r="O53" s="581"/>
      <c r="P53" s="288">
        <f>+SUM(P23:P52)</f>
        <v>0</v>
      </c>
    </row>
    <row r="54" spans="1:16" s="238" customFormat="1" ht="11.25" customHeight="1" x14ac:dyDescent="0.4">
      <c r="A54" s="293"/>
      <c r="B54" s="293"/>
      <c r="C54" s="293"/>
      <c r="D54" s="293"/>
      <c r="E54" s="293"/>
      <c r="F54" s="293"/>
      <c r="G54" s="293"/>
      <c r="H54" s="293"/>
      <c r="I54" s="293"/>
      <c r="J54" s="293"/>
      <c r="K54" s="293"/>
      <c r="L54" s="293"/>
      <c r="M54" s="293"/>
      <c r="N54" s="293"/>
      <c r="O54" s="293"/>
      <c r="P54" s="293"/>
    </row>
    <row r="55" spans="1:16" s="238" customFormat="1" ht="20.65" customHeight="1" thickBot="1" x14ac:dyDescent="0.45">
      <c r="A55" s="293"/>
      <c r="B55" s="300" t="s">
        <v>951</v>
      </c>
      <c r="C55" s="293"/>
      <c r="D55" s="293"/>
      <c r="E55" s="293"/>
      <c r="F55" s="293"/>
      <c r="G55" s="293"/>
      <c r="H55" s="293"/>
      <c r="I55" s="293"/>
      <c r="J55" s="293"/>
      <c r="K55" s="293"/>
      <c r="L55" s="293"/>
      <c r="M55" s="293"/>
      <c r="N55" s="293"/>
      <c r="O55" s="293"/>
      <c r="P55" s="293"/>
    </row>
    <row r="56" spans="1:16" s="238" customFormat="1" ht="21.95" customHeight="1" x14ac:dyDescent="0.4">
      <c r="A56" s="293"/>
      <c r="B56" s="405" t="s">
        <v>156</v>
      </c>
      <c r="C56" s="434"/>
      <c r="D56" s="434" t="s">
        <v>157</v>
      </c>
      <c r="E56" s="434"/>
      <c r="F56" s="434" t="s">
        <v>158</v>
      </c>
      <c r="G56" s="434"/>
      <c r="H56" s="434" t="s">
        <v>159</v>
      </c>
      <c r="I56" s="434"/>
      <c r="J56" s="434" t="s">
        <v>160</v>
      </c>
      <c r="K56" s="434"/>
      <c r="L56" s="434" t="s">
        <v>161</v>
      </c>
      <c r="M56" s="406"/>
      <c r="N56" s="293"/>
      <c r="O56" s="293"/>
      <c r="P56" s="293"/>
    </row>
    <row r="57" spans="1:16" s="238" customFormat="1" ht="21.95" customHeight="1" x14ac:dyDescent="0.4">
      <c r="A57" s="293"/>
      <c r="B57" s="551">
        <f>SUMIFS($P$23:$P$52,$L$23:$L$52,"1 高度急性期")-SUMIFS($I$23:$I$52,$D$23:$D$52,"1 高度急性期")</f>
        <v>0</v>
      </c>
      <c r="C57" s="552"/>
      <c r="D57" s="552">
        <f>SUMIFS($P$23:$P$52,$L$23:$L$52,"2 急性期")-SUMIFS($I$23:$I$52,$D$23:$D$52,"2 急性期")</f>
        <v>0</v>
      </c>
      <c r="E57" s="552"/>
      <c r="F57" s="552">
        <f>(SUMIFS($P$23:$P$52,$L$23:$L$52,"3-1 回復期（地域）")+SUMIFS($P$23:$P$52,$L$23:$L$52,"3-2 回復期（リハ）"))-(SUMIFS($I$23:$I$52,$D$23:$D$52,"3-1 回復期（地域）")+SUMIFS($I$23:$I$52,$D$23:$D$52,"3-2 回復期（リハ）"))</f>
        <v>0</v>
      </c>
      <c r="G57" s="552"/>
      <c r="H57" s="552">
        <f>SUMIFS($P$23:$P$52,$L$23:$L$52,"4 慢性期")-SUMIFS($I$23:$I$52,$D$23:$D$52,"4 慢性期")</f>
        <v>0</v>
      </c>
      <c r="I57" s="552"/>
      <c r="J57" s="552">
        <f>SUMIFS($P$23:$P$52,$L$23:$L$52,"5 休棟予定")-SUMIFS($I$23:$I$52,$D$23:$D$52,"5 休棟中")</f>
        <v>0</v>
      </c>
      <c r="K57" s="552"/>
      <c r="L57" s="552">
        <f>+B57+D57+F57+H57+J57</f>
        <v>0</v>
      </c>
      <c r="M57" s="554"/>
      <c r="N57" s="293"/>
      <c r="O57" s="293"/>
      <c r="P57" s="293"/>
    </row>
    <row r="58" spans="1:16" s="238" customFormat="1" ht="21.75" customHeight="1" thickBot="1" x14ac:dyDescent="0.45">
      <c r="A58" s="293"/>
      <c r="B58" s="446"/>
      <c r="C58" s="553"/>
      <c r="D58" s="553"/>
      <c r="E58" s="553"/>
      <c r="F58" s="553"/>
      <c r="G58" s="553"/>
      <c r="H58" s="553"/>
      <c r="I58" s="553"/>
      <c r="J58" s="553"/>
      <c r="K58" s="553"/>
      <c r="L58" s="555"/>
      <c r="M58" s="556"/>
      <c r="N58" s="293"/>
      <c r="O58" s="293"/>
      <c r="P58" s="293"/>
    </row>
    <row r="59" spans="1:16" s="238" customFormat="1" ht="21.95" customHeight="1" x14ac:dyDescent="0.4">
      <c r="A59" s="293"/>
      <c r="B59" s="308"/>
      <c r="C59" s="308"/>
      <c r="D59" s="308"/>
      <c r="E59" s="308"/>
      <c r="F59" s="308"/>
      <c r="G59" s="308"/>
      <c r="H59" s="308"/>
      <c r="I59" s="308"/>
      <c r="J59" s="308"/>
      <c r="K59" s="308"/>
      <c r="L59" s="302"/>
      <c r="M59" s="302"/>
      <c r="N59" s="293"/>
      <c r="O59" s="293"/>
      <c r="P59" s="293"/>
    </row>
    <row r="60" spans="1:16" s="238" customFormat="1" ht="21.75" customHeight="1" x14ac:dyDescent="0.4">
      <c r="A60" s="293"/>
      <c r="B60" s="293"/>
      <c r="C60" s="293"/>
      <c r="D60" s="293"/>
      <c r="E60" s="293"/>
      <c r="F60" s="293"/>
      <c r="G60" s="293"/>
      <c r="H60" s="293"/>
      <c r="I60" s="293"/>
      <c r="J60" s="293"/>
      <c r="K60" s="293"/>
      <c r="L60" s="293"/>
      <c r="M60" s="293"/>
      <c r="N60" s="293"/>
      <c r="O60" s="293"/>
      <c r="P60" s="293"/>
    </row>
    <row r="61" spans="1:16" s="238" customFormat="1" ht="31.15" customHeight="1" x14ac:dyDescent="0.4">
      <c r="A61" s="293"/>
      <c r="B61" s="300" t="s">
        <v>1148</v>
      </c>
      <c r="C61" s="293"/>
      <c r="D61" s="293"/>
      <c r="E61" s="293"/>
      <c r="F61" s="293"/>
      <c r="G61" s="293"/>
      <c r="H61" s="293"/>
      <c r="I61" s="293"/>
      <c r="J61" s="293"/>
      <c r="K61" s="293"/>
      <c r="L61" s="293"/>
      <c r="M61" s="293"/>
      <c r="N61" s="293"/>
      <c r="O61" s="293"/>
      <c r="P61" s="293"/>
    </row>
    <row r="62" spans="1:16" s="238" customFormat="1" ht="9.75" customHeight="1" thickBot="1" x14ac:dyDescent="0.45">
      <c r="A62" s="293"/>
      <c r="B62" s="293"/>
      <c r="C62" s="293"/>
      <c r="D62" s="293"/>
      <c r="E62" s="293"/>
      <c r="F62" s="293"/>
      <c r="G62" s="293"/>
      <c r="H62" s="293"/>
      <c r="I62" s="293"/>
      <c r="J62" s="293"/>
      <c r="K62" s="293"/>
      <c r="L62" s="293"/>
      <c r="M62" s="293"/>
      <c r="N62" s="293"/>
      <c r="O62" s="293"/>
      <c r="P62" s="293"/>
    </row>
    <row r="63" spans="1:16" s="238" customFormat="1" ht="54.6" customHeight="1" thickBot="1" x14ac:dyDescent="0.45">
      <c r="A63" s="293"/>
      <c r="B63" s="615" t="s">
        <v>906</v>
      </c>
      <c r="C63" s="561"/>
      <c r="D63" s="326"/>
      <c r="E63" s="293"/>
      <c r="F63" s="293"/>
      <c r="G63" s="293"/>
      <c r="H63" s="293"/>
      <c r="I63" s="293"/>
      <c r="J63" s="293"/>
      <c r="K63" s="293"/>
      <c r="L63" s="293"/>
      <c r="M63" s="293"/>
      <c r="N63" s="293"/>
      <c r="O63" s="293"/>
      <c r="P63" s="293"/>
    </row>
    <row r="64" spans="1:16" s="238" customFormat="1" ht="22.15" customHeight="1" thickBot="1" x14ac:dyDescent="0.45">
      <c r="A64" s="293"/>
      <c r="B64" s="293"/>
      <c r="C64" s="293"/>
      <c r="D64" s="293"/>
      <c r="E64" s="293"/>
      <c r="F64" s="293"/>
      <c r="G64" s="293"/>
      <c r="H64" s="293"/>
      <c r="I64" s="293"/>
      <c r="J64" s="293"/>
      <c r="K64" s="293"/>
      <c r="L64" s="293"/>
      <c r="M64" s="293"/>
      <c r="N64" s="293"/>
      <c r="O64" s="293"/>
      <c r="P64" s="293"/>
    </row>
    <row r="65" spans="1:16" s="238" customFormat="1" ht="35.450000000000003" customHeight="1" thickBot="1" x14ac:dyDescent="0.45">
      <c r="A65" s="293"/>
      <c r="B65" s="632" t="s">
        <v>890</v>
      </c>
      <c r="C65" s="633"/>
      <c r="D65" s="633"/>
      <c r="E65" s="633"/>
      <c r="F65" s="633"/>
      <c r="G65" s="633"/>
      <c r="H65" s="633"/>
      <c r="I65" s="633"/>
      <c r="J65" s="633"/>
      <c r="K65" s="633"/>
      <c r="L65" s="633"/>
      <c r="M65" s="633"/>
      <c r="N65" s="633"/>
      <c r="O65" s="633"/>
      <c r="P65" s="634"/>
    </row>
    <row r="66" spans="1:16" s="238" customFormat="1" ht="35.450000000000003" customHeight="1" x14ac:dyDescent="0.4">
      <c r="A66" s="293"/>
      <c r="B66" s="405" t="s">
        <v>891</v>
      </c>
      <c r="C66" s="434"/>
      <c r="D66" s="434"/>
      <c r="E66" s="434"/>
      <c r="F66" s="406"/>
      <c r="G66" s="405" t="s">
        <v>892</v>
      </c>
      <c r="H66" s="434"/>
      <c r="I66" s="434"/>
      <c r="J66" s="434"/>
      <c r="K66" s="406"/>
      <c r="L66" s="405" t="s">
        <v>893</v>
      </c>
      <c r="M66" s="434"/>
      <c r="N66" s="434"/>
      <c r="O66" s="434"/>
      <c r="P66" s="406"/>
    </row>
    <row r="67" spans="1:16" s="238" customFormat="1" ht="40.9" customHeight="1" x14ac:dyDescent="0.4">
      <c r="A67" s="293"/>
      <c r="B67" s="627" t="s">
        <v>894</v>
      </c>
      <c r="C67" s="569"/>
      <c r="D67" s="628"/>
      <c r="E67" s="628"/>
      <c r="F67" s="629"/>
      <c r="G67" s="627" t="s">
        <v>894</v>
      </c>
      <c r="H67" s="569"/>
      <c r="I67" s="628"/>
      <c r="J67" s="628"/>
      <c r="K67" s="629"/>
      <c r="L67" s="627" t="s">
        <v>894</v>
      </c>
      <c r="M67" s="569"/>
      <c r="N67" s="628"/>
      <c r="O67" s="628"/>
      <c r="P67" s="629"/>
    </row>
    <row r="68" spans="1:16" s="238" customFormat="1" ht="40.9" customHeight="1" x14ac:dyDescent="0.4">
      <c r="A68" s="293"/>
      <c r="B68" s="627" t="s">
        <v>895</v>
      </c>
      <c r="C68" s="569"/>
      <c r="D68" s="628"/>
      <c r="E68" s="628"/>
      <c r="F68" s="629"/>
      <c r="G68" s="627" t="s">
        <v>895</v>
      </c>
      <c r="H68" s="569"/>
      <c r="I68" s="628"/>
      <c r="J68" s="628"/>
      <c r="K68" s="629"/>
      <c r="L68" s="627" t="s">
        <v>895</v>
      </c>
      <c r="M68" s="569"/>
      <c r="N68" s="628"/>
      <c r="O68" s="628"/>
      <c r="P68" s="629"/>
    </row>
    <row r="69" spans="1:16" s="238" customFormat="1" ht="40.9" customHeight="1" thickBot="1" x14ac:dyDescent="0.45">
      <c r="A69" s="293"/>
      <c r="B69" s="456" t="s">
        <v>778</v>
      </c>
      <c r="C69" s="458"/>
      <c r="D69" s="630"/>
      <c r="E69" s="630"/>
      <c r="F69" s="631"/>
      <c r="G69" s="456" t="s">
        <v>778</v>
      </c>
      <c r="H69" s="458"/>
      <c r="I69" s="630"/>
      <c r="J69" s="630"/>
      <c r="K69" s="631"/>
      <c r="L69" s="456" t="s">
        <v>778</v>
      </c>
      <c r="M69" s="458"/>
      <c r="N69" s="630"/>
      <c r="O69" s="630"/>
      <c r="P69" s="631"/>
    </row>
    <row r="70" spans="1:16" s="238" customFormat="1" ht="22.15" customHeight="1" x14ac:dyDescent="0.4">
      <c r="A70" s="293"/>
      <c r="B70" s="293"/>
      <c r="C70" s="293"/>
      <c r="D70" s="293"/>
      <c r="E70" s="293"/>
      <c r="F70" s="293"/>
      <c r="G70" s="293"/>
      <c r="H70" s="293"/>
      <c r="I70" s="293"/>
      <c r="J70" s="293"/>
      <c r="K70" s="293"/>
      <c r="L70" s="293"/>
      <c r="M70" s="293"/>
      <c r="N70" s="293"/>
      <c r="O70" s="293"/>
      <c r="P70" s="293"/>
    </row>
    <row r="71" spans="1:16" s="238" customFormat="1" ht="22.15" customHeight="1" x14ac:dyDescent="0.4">
      <c r="A71" s="293"/>
      <c r="B71" s="303" t="s">
        <v>1149</v>
      </c>
      <c r="C71" s="304"/>
      <c r="D71" s="293"/>
      <c r="E71" s="293"/>
      <c r="F71" s="293"/>
      <c r="G71" s="293"/>
      <c r="H71" s="293"/>
      <c r="I71" s="293"/>
      <c r="J71" s="293"/>
      <c r="K71" s="293"/>
      <c r="L71" s="293"/>
      <c r="M71" s="293"/>
      <c r="N71" s="293"/>
      <c r="O71" s="293"/>
      <c r="P71" s="293"/>
    </row>
    <row r="72" spans="1:16" s="238" customFormat="1" ht="22.15" customHeight="1" x14ac:dyDescent="0.4">
      <c r="A72" s="293"/>
      <c r="B72" s="300" t="s">
        <v>1150</v>
      </c>
      <c r="C72" s="293"/>
      <c r="D72" s="293"/>
      <c r="E72" s="293"/>
      <c r="F72" s="293"/>
      <c r="G72" s="293"/>
      <c r="H72" s="293"/>
      <c r="I72" s="293"/>
      <c r="J72" s="293"/>
      <c r="K72" s="293"/>
      <c r="L72" s="293"/>
      <c r="M72" s="293"/>
      <c r="N72" s="293"/>
      <c r="O72" s="293"/>
      <c r="P72" s="293"/>
    </row>
    <row r="73" spans="1:16" s="238" customFormat="1" ht="22.15" customHeight="1" thickBot="1" x14ac:dyDescent="0.45">
      <c r="A73" s="293"/>
      <c r="B73" s="300" t="s">
        <v>896</v>
      </c>
      <c r="C73" s="293"/>
      <c r="D73" s="293"/>
      <c r="E73" s="293"/>
      <c r="F73" s="293"/>
      <c r="G73" s="293"/>
      <c r="H73" s="293"/>
      <c r="I73" s="293"/>
      <c r="J73" s="293"/>
      <c r="K73" s="293"/>
      <c r="L73" s="293"/>
      <c r="M73" s="293"/>
      <c r="N73" s="293"/>
      <c r="O73" s="293"/>
      <c r="P73" s="293"/>
    </row>
    <row r="74" spans="1:16" s="238" customFormat="1" ht="42.6" customHeight="1" thickBot="1" x14ac:dyDescent="0.45">
      <c r="A74" s="293"/>
      <c r="B74" s="413" t="s">
        <v>897</v>
      </c>
      <c r="C74" s="411"/>
      <c r="D74" s="416"/>
      <c r="E74" s="635" t="str">
        <f>+IF(様式６!D69="","",様式６!D69)</f>
        <v/>
      </c>
      <c r="F74" s="635"/>
      <c r="G74" s="635"/>
      <c r="H74" s="636"/>
      <c r="I74" s="293"/>
      <c r="J74" s="293"/>
      <c r="K74" s="293"/>
      <c r="L74" s="293"/>
      <c r="M74" s="293"/>
      <c r="N74" s="293"/>
      <c r="O74" s="293"/>
      <c r="P74" s="293"/>
    </row>
    <row r="75" spans="1:16" s="238" customFormat="1" ht="8.25" customHeight="1" thickBot="1" x14ac:dyDescent="0.45">
      <c r="A75" s="293"/>
      <c r="B75" s="293"/>
      <c r="C75" s="293"/>
      <c r="D75" s="293"/>
      <c r="E75" s="293"/>
      <c r="F75" s="293"/>
      <c r="G75" s="293"/>
      <c r="H75" s="293"/>
      <c r="I75" s="293"/>
      <c r="J75" s="293"/>
      <c r="K75" s="293"/>
      <c r="L75" s="293"/>
      <c r="M75" s="293"/>
      <c r="N75" s="293"/>
      <c r="O75" s="293"/>
      <c r="P75" s="293"/>
    </row>
    <row r="76" spans="1:16" s="238" customFormat="1" ht="30.75" customHeight="1" x14ac:dyDescent="0.4">
      <c r="A76" s="296">
        <f>+SUM(A77:A107)</f>
        <v>0</v>
      </c>
      <c r="B76" s="565" t="s">
        <v>754</v>
      </c>
      <c r="C76" s="566"/>
      <c r="D76" s="566"/>
      <c r="E76" s="566"/>
      <c r="F76" s="566"/>
      <c r="G76" s="566"/>
      <c r="H76" s="567"/>
      <c r="I76" s="293"/>
      <c r="J76" s="293"/>
      <c r="K76" s="293"/>
      <c r="L76" s="293"/>
      <c r="M76" s="293"/>
      <c r="N76" s="293"/>
      <c r="O76" s="293"/>
      <c r="P76" s="293"/>
    </row>
    <row r="77" spans="1:16" s="238" customFormat="1" ht="69" customHeight="1" x14ac:dyDescent="0.4">
      <c r="A77" s="296">
        <f>+IF(COUNT(H78:H107)=COUNT(H212:H241),0,1)</f>
        <v>0</v>
      </c>
      <c r="B77" s="241" t="s">
        <v>753</v>
      </c>
      <c r="C77" s="305" t="s">
        <v>844</v>
      </c>
      <c r="D77" s="305" t="s">
        <v>845</v>
      </c>
      <c r="E77" s="585" t="s">
        <v>889</v>
      </c>
      <c r="F77" s="404"/>
      <c r="G77" s="586"/>
      <c r="H77" s="283" t="s">
        <v>876</v>
      </c>
      <c r="I77" s="293"/>
      <c r="J77" s="293"/>
      <c r="K77" s="293"/>
      <c r="L77" s="293"/>
      <c r="M77" s="293"/>
      <c r="N77" s="293"/>
      <c r="O77" s="293"/>
      <c r="P77" s="293"/>
    </row>
    <row r="78" spans="1:16" s="238" customFormat="1" ht="31.5" customHeight="1" x14ac:dyDescent="0.4">
      <c r="A78" s="296">
        <f t="shared" ref="A78:A107" si="1">+IF(H78=H212,0,1)</f>
        <v>0</v>
      </c>
      <c r="B78" s="128"/>
      <c r="C78" s="125"/>
      <c r="D78" s="129"/>
      <c r="E78" s="557"/>
      <c r="F78" s="557"/>
      <c r="G78" s="557"/>
      <c r="H78" s="171"/>
      <c r="I78" s="293"/>
      <c r="J78" s="293"/>
      <c r="K78" s="293"/>
      <c r="L78" s="293"/>
      <c r="M78" s="293"/>
      <c r="N78" s="293"/>
      <c r="O78" s="293"/>
      <c r="P78" s="293"/>
    </row>
    <row r="79" spans="1:16" s="238" customFormat="1" ht="31.5" customHeight="1" x14ac:dyDescent="0.4">
      <c r="A79" s="296">
        <f t="shared" si="1"/>
        <v>0</v>
      </c>
      <c r="B79" s="130"/>
      <c r="C79" s="126"/>
      <c r="D79" s="131"/>
      <c r="E79" s="558"/>
      <c r="F79" s="558"/>
      <c r="G79" s="558"/>
      <c r="H79" s="172"/>
      <c r="I79" s="293"/>
      <c r="J79" s="293"/>
      <c r="K79" s="293"/>
      <c r="L79" s="293"/>
      <c r="M79" s="293"/>
      <c r="N79" s="293"/>
      <c r="O79" s="293"/>
      <c r="P79" s="293"/>
    </row>
    <row r="80" spans="1:16" s="238" customFormat="1" ht="31.5" customHeight="1" x14ac:dyDescent="0.4">
      <c r="A80" s="296">
        <f t="shared" si="1"/>
        <v>0</v>
      </c>
      <c r="B80" s="130"/>
      <c r="C80" s="126"/>
      <c r="D80" s="131"/>
      <c r="E80" s="558"/>
      <c r="F80" s="558"/>
      <c r="G80" s="558"/>
      <c r="H80" s="172"/>
      <c r="I80" s="293"/>
      <c r="J80" s="293"/>
      <c r="K80" s="293"/>
      <c r="L80" s="293"/>
      <c r="M80" s="293"/>
      <c r="N80" s="293"/>
      <c r="O80" s="293"/>
      <c r="P80" s="293"/>
    </row>
    <row r="81" spans="1:16" s="238" customFormat="1" ht="31.5" customHeight="1" x14ac:dyDescent="0.4">
      <c r="A81" s="296">
        <f t="shared" si="1"/>
        <v>0</v>
      </c>
      <c r="B81" s="130"/>
      <c r="C81" s="126"/>
      <c r="D81" s="131"/>
      <c r="E81" s="558"/>
      <c r="F81" s="558"/>
      <c r="G81" s="558"/>
      <c r="H81" s="172"/>
      <c r="I81" s="293"/>
      <c r="J81" s="293"/>
      <c r="K81" s="293"/>
      <c r="L81" s="293"/>
      <c r="M81" s="293"/>
      <c r="N81" s="293"/>
      <c r="O81" s="293"/>
      <c r="P81" s="293"/>
    </row>
    <row r="82" spans="1:16" s="238" customFormat="1" ht="31.5" customHeight="1" x14ac:dyDescent="0.4">
      <c r="A82" s="296">
        <f t="shared" si="1"/>
        <v>0</v>
      </c>
      <c r="B82" s="130"/>
      <c r="C82" s="126"/>
      <c r="D82" s="131"/>
      <c r="E82" s="558"/>
      <c r="F82" s="558"/>
      <c r="G82" s="558"/>
      <c r="H82" s="172"/>
      <c r="I82" s="293"/>
      <c r="J82" s="293"/>
      <c r="K82" s="293"/>
      <c r="L82" s="293"/>
      <c r="M82" s="293"/>
      <c r="N82" s="293"/>
      <c r="O82" s="293"/>
      <c r="P82" s="293"/>
    </row>
    <row r="83" spans="1:16" s="238" customFormat="1" ht="31.5" customHeight="1" x14ac:dyDescent="0.4">
      <c r="A83" s="296">
        <f t="shared" si="1"/>
        <v>0</v>
      </c>
      <c r="B83" s="130"/>
      <c r="C83" s="126"/>
      <c r="D83" s="131"/>
      <c r="E83" s="558"/>
      <c r="F83" s="558"/>
      <c r="G83" s="558"/>
      <c r="H83" s="172"/>
      <c r="I83" s="293"/>
      <c r="J83" s="293"/>
      <c r="K83" s="293"/>
      <c r="L83" s="293"/>
      <c r="M83" s="293"/>
      <c r="N83" s="293"/>
      <c r="O83" s="293"/>
      <c r="P83" s="293"/>
    </row>
    <row r="84" spans="1:16" s="238" customFormat="1" ht="31.5" customHeight="1" x14ac:dyDescent="0.4">
      <c r="A84" s="296">
        <f t="shared" si="1"/>
        <v>0</v>
      </c>
      <c r="B84" s="130"/>
      <c r="C84" s="126"/>
      <c r="D84" s="131"/>
      <c r="E84" s="558"/>
      <c r="F84" s="558"/>
      <c r="G84" s="558"/>
      <c r="H84" s="172"/>
      <c r="I84" s="293"/>
      <c r="J84" s="293"/>
      <c r="K84" s="293"/>
      <c r="L84" s="293"/>
      <c r="M84" s="293"/>
      <c r="N84" s="293"/>
      <c r="O84" s="293"/>
      <c r="P84" s="293"/>
    </row>
    <row r="85" spans="1:16" s="238" customFormat="1" ht="31.5" customHeight="1" x14ac:dyDescent="0.4">
      <c r="A85" s="296">
        <f t="shared" si="1"/>
        <v>0</v>
      </c>
      <c r="B85" s="130"/>
      <c r="C85" s="126"/>
      <c r="D85" s="131"/>
      <c r="E85" s="558"/>
      <c r="F85" s="558"/>
      <c r="G85" s="558"/>
      <c r="H85" s="172"/>
      <c r="I85" s="293"/>
      <c r="J85" s="293"/>
      <c r="K85" s="293"/>
      <c r="L85" s="293"/>
      <c r="M85" s="293"/>
      <c r="N85" s="293"/>
      <c r="O85" s="293"/>
      <c r="P85" s="293"/>
    </row>
    <row r="86" spans="1:16" s="238" customFormat="1" ht="31.5" customHeight="1" x14ac:dyDescent="0.4">
      <c r="A86" s="296">
        <f t="shared" si="1"/>
        <v>0</v>
      </c>
      <c r="B86" s="130"/>
      <c r="C86" s="126"/>
      <c r="D86" s="131"/>
      <c r="E86" s="558"/>
      <c r="F86" s="558"/>
      <c r="G86" s="558"/>
      <c r="H86" s="172"/>
      <c r="I86" s="293"/>
      <c r="J86" s="293"/>
      <c r="K86" s="293"/>
      <c r="L86" s="293"/>
      <c r="M86" s="293"/>
      <c r="N86" s="293"/>
      <c r="O86" s="293"/>
      <c r="P86" s="293"/>
    </row>
    <row r="87" spans="1:16" s="238" customFormat="1" ht="31.5" customHeight="1" x14ac:dyDescent="0.4">
      <c r="A87" s="296">
        <f t="shared" si="1"/>
        <v>0</v>
      </c>
      <c r="B87" s="130"/>
      <c r="C87" s="126"/>
      <c r="D87" s="131"/>
      <c r="E87" s="558"/>
      <c r="F87" s="558"/>
      <c r="G87" s="558"/>
      <c r="H87" s="172"/>
      <c r="I87" s="293"/>
      <c r="J87" s="293"/>
      <c r="K87" s="293"/>
      <c r="L87" s="293"/>
      <c r="M87" s="293"/>
      <c r="N87" s="293"/>
      <c r="O87" s="293"/>
      <c r="P87" s="293"/>
    </row>
    <row r="88" spans="1:16" s="238" customFormat="1" ht="31.5" customHeight="1" x14ac:dyDescent="0.4">
      <c r="A88" s="296">
        <f t="shared" si="1"/>
        <v>0</v>
      </c>
      <c r="B88" s="130"/>
      <c r="C88" s="126"/>
      <c r="D88" s="131"/>
      <c r="E88" s="558"/>
      <c r="F88" s="558"/>
      <c r="G88" s="558"/>
      <c r="H88" s="172"/>
      <c r="I88" s="293"/>
      <c r="J88" s="293"/>
      <c r="K88" s="293"/>
      <c r="L88" s="293"/>
      <c r="M88" s="293"/>
      <c r="N88" s="293"/>
      <c r="O88" s="293"/>
      <c r="P88" s="293"/>
    </row>
    <row r="89" spans="1:16" s="238" customFormat="1" ht="31.5" customHeight="1" x14ac:dyDescent="0.4">
      <c r="A89" s="296">
        <f t="shared" si="1"/>
        <v>0</v>
      </c>
      <c r="B89" s="130"/>
      <c r="C89" s="126"/>
      <c r="D89" s="131"/>
      <c r="E89" s="558"/>
      <c r="F89" s="558"/>
      <c r="G89" s="558"/>
      <c r="H89" s="172"/>
      <c r="I89" s="293"/>
      <c r="J89" s="293"/>
      <c r="K89" s="293"/>
      <c r="L89" s="293"/>
      <c r="M89" s="293"/>
      <c r="N89" s="293"/>
      <c r="O89" s="293"/>
      <c r="P89" s="293"/>
    </row>
    <row r="90" spans="1:16" s="238" customFormat="1" ht="31.5" customHeight="1" x14ac:dyDescent="0.4">
      <c r="A90" s="296">
        <f t="shared" si="1"/>
        <v>0</v>
      </c>
      <c r="B90" s="130"/>
      <c r="C90" s="126"/>
      <c r="D90" s="131"/>
      <c r="E90" s="558"/>
      <c r="F90" s="558"/>
      <c r="G90" s="558"/>
      <c r="H90" s="172"/>
      <c r="I90" s="293"/>
      <c r="J90" s="293"/>
      <c r="K90" s="293"/>
      <c r="L90" s="293"/>
      <c r="M90" s="293"/>
      <c r="N90" s="293"/>
      <c r="O90" s="293"/>
      <c r="P90" s="293"/>
    </row>
    <row r="91" spans="1:16" s="238" customFormat="1" ht="31.5" customHeight="1" x14ac:dyDescent="0.4">
      <c r="A91" s="296">
        <f t="shared" si="1"/>
        <v>0</v>
      </c>
      <c r="B91" s="130"/>
      <c r="C91" s="126"/>
      <c r="D91" s="131"/>
      <c r="E91" s="558"/>
      <c r="F91" s="558"/>
      <c r="G91" s="558"/>
      <c r="H91" s="172"/>
      <c r="I91" s="293"/>
      <c r="J91" s="293"/>
      <c r="K91" s="293"/>
      <c r="L91" s="293"/>
      <c r="M91" s="293"/>
      <c r="N91" s="293"/>
      <c r="O91" s="293"/>
      <c r="P91" s="293"/>
    </row>
    <row r="92" spans="1:16" s="238" customFormat="1" ht="31.5" customHeight="1" x14ac:dyDescent="0.4">
      <c r="A92" s="296">
        <f t="shared" si="1"/>
        <v>0</v>
      </c>
      <c r="B92" s="130"/>
      <c r="C92" s="126"/>
      <c r="D92" s="131"/>
      <c r="E92" s="558"/>
      <c r="F92" s="558"/>
      <c r="G92" s="558"/>
      <c r="H92" s="172"/>
      <c r="I92" s="293"/>
      <c r="J92" s="293"/>
      <c r="K92" s="293"/>
      <c r="L92" s="293"/>
      <c r="M92" s="293"/>
      <c r="N92" s="293"/>
      <c r="O92" s="293"/>
      <c r="P92" s="293"/>
    </row>
    <row r="93" spans="1:16" s="238" customFormat="1" ht="31.5" customHeight="1" x14ac:dyDescent="0.4">
      <c r="A93" s="296">
        <f t="shared" si="1"/>
        <v>0</v>
      </c>
      <c r="B93" s="130"/>
      <c r="C93" s="126"/>
      <c r="D93" s="131"/>
      <c r="E93" s="558"/>
      <c r="F93" s="558"/>
      <c r="G93" s="558"/>
      <c r="H93" s="172"/>
      <c r="I93" s="293"/>
      <c r="J93" s="293"/>
      <c r="K93" s="293"/>
      <c r="L93" s="293"/>
      <c r="M93" s="293"/>
      <c r="N93" s="293"/>
      <c r="O93" s="293"/>
      <c r="P93" s="293"/>
    </row>
    <row r="94" spans="1:16" s="238" customFormat="1" ht="31.5" customHeight="1" x14ac:dyDescent="0.4">
      <c r="A94" s="296">
        <f t="shared" si="1"/>
        <v>0</v>
      </c>
      <c r="B94" s="130"/>
      <c r="C94" s="126"/>
      <c r="D94" s="131"/>
      <c r="E94" s="558"/>
      <c r="F94" s="558"/>
      <c r="G94" s="558"/>
      <c r="H94" s="172"/>
      <c r="I94" s="293"/>
      <c r="J94" s="293"/>
      <c r="K94" s="293"/>
      <c r="L94" s="293"/>
      <c r="M94" s="293"/>
      <c r="N94" s="293"/>
      <c r="O94" s="293"/>
      <c r="P94" s="293"/>
    </row>
    <row r="95" spans="1:16" s="238" customFormat="1" ht="31.5" customHeight="1" x14ac:dyDescent="0.4">
      <c r="A95" s="296">
        <f t="shared" si="1"/>
        <v>0</v>
      </c>
      <c r="B95" s="130"/>
      <c r="C95" s="126"/>
      <c r="D95" s="131"/>
      <c r="E95" s="558"/>
      <c r="F95" s="558"/>
      <c r="G95" s="558"/>
      <c r="H95" s="172"/>
      <c r="I95" s="293"/>
      <c r="J95" s="293"/>
      <c r="K95" s="293"/>
      <c r="L95" s="293"/>
      <c r="M95" s="293"/>
      <c r="N95" s="293"/>
      <c r="O95" s="293"/>
      <c r="P95" s="293"/>
    </row>
    <row r="96" spans="1:16" s="238" customFormat="1" ht="31.5" customHeight="1" x14ac:dyDescent="0.4">
      <c r="A96" s="296">
        <f t="shared" si="1"/>
        <v>0</v>
      </c>
      <c r="B96" s="130"/>
      <c r="C96" s="126"/>
      <c r="D96" s="131"/>
      <c r="E96" s="558"/>
      <c r="F96" s="558"/>
      <c r="G96" s="558"/>
      <c r="H96" s="172"/>
      <c r="I96" s="293"/>
      <c r="J96" s="293"/>
      <c r="K96" s="293"/>
      <c r="L96" s="293"/>
      <c r="M96" s="293"/>
      <c r="N96" s="293"/>
      <c r="O96" s="293"/>
      <c r="P96" s="293"/>
    </row>
    <row r="97" spans="1:16" s="238" customFormat="1" ht="31.5" customHeight="1" x14ac:dyDescent="0.4">
      <c r="A97" s="296">
        <f t="shared" si="1"/>
        <v>0</v>
      </c>
      <c r="B97" s="130"/>
      <c r="C97" s="126"/>
      <c r="D97" s="131"/>
      <c r="E97" s="558"/>
      <c r="F97" s="558"/>
      <c r="G97" s="558"/>
      <c r="H97" s="172"/>
      <c r="I97" s="293"/>
      <c r="J97" s="293"/>
      <c r="K97" s="293"/>
      <c r="L97" s="293"/>
      <c r="M97" s="293"/>
      <c r="N97" s="293"/>
      <c r="O97" s="293"/>
      <c r="P97" s="293"/>
    </row>
    <row r="98" spans="1:16" s="238" customFormat="1" ht="31.5" customHeight="1" x14ac:dyDescent="0.4">
      <c r="A98" s="296">
        <f t="shared" si="1"/>
        <v>0</v>
      </c>
      <c r="B98" s="130"/>
      <c r="C98" s="126"/>
      <c r="D98" s="131"/>
      <c r="E98" s="558"/>
      <c r="F98" s="558"/>
      <c r="G98" s="558"/>
      <c r="H98" s="172"/>
      <c r="I98" s="293"/>
      <c r="J98" s="293"/>
      <c r="K98" s="293"/>
      <c r="L98" s="293"/>
      <c r="M98" s="293"/>
      <c r="N98" s="293"/>
      <c r="O98" s="293"/>
      <c r="P98" s="293"/>
    </row>
    <row r="99" spans="1:16" s="238" customFormat="1" ht="31.5" customHeight="1" x14ac:dyDescent="0.4">
      <c r="A99" s="296">
        <f t="shared" si="1"/>
        <v>0</v>
      </c>
      <c r="B99" s="130"/>
      <c r="C99" s="126"/>
      <c r="D99" s="131"/>
      <c r="E99" s="558"/>
      <c r="F99" s="558"/>
      <c r="G99" s="558"/>
      <c r="H99" s="172"/>
      <c r="I99" s="293"/>
      <c r="J99" s="293"/>
      <c r="K99" s="293"/>
      <c r="L99" s="293"/>
      <c r="M99" s="293"/>
      <c r="N99" s="293"/>
      <c r="O99" s="293"/>
      <c r="P99" s="293"/>
    </row>
    <row r="100" spans="1:16" s="238" customFormat="1" ht="31.5" customHeight="1" x14ac:dyDescent="0.4">
      <c r="A100" s="296">
        <f t="shared" si="1"/>
        <v>0</v>
      </c>
      <c r="B100" s="130"/>
      <c r="C100" s="126"/>
      <c r="D100" s="131"/>
      <c r="E100" s="558"/>
      <c r="F100" s="558"/>
      <c r="G100" s="558"/>
      <c r="H100" s="172"/>
      <c r="I100" s="293"/>
      <c r="J100" s="293"/>
      <c r="K100" s="293"/>
      <c r="L100" s="293"/>
      <c r="M100" s="293"/>
      <c r="N100" s="293"/>
      <c r="O100" s="293"/>
      <c r="P100" s="293"/>
    </row>
    <row r="101" spans="1:16" s="238" customFormat="1" ht="31.5" customHeight="1" x14ac:dyDescent="0.4">
      <c r="A101" s="296">
        <f t="shared" si="1"/>
        <v>0</v>
      </c>
      <c r="B101" s="130"/>
      <c r="C101" s="126"/>
      <c r="D101" s="131"/>
      <c r="E101" s="558"/>
      <c r="F101" s="558"/>
      <c r="G101" s="558"/>
      <c r="H101" s="172"/>
      <c r="I101" s="293"/>
      <c r="J101" s="293"/>
      <c r="K101" s="293"/>
      <c r="L101" s="293"/>
      <c r="M101" s="293"/>
      <c r="N101" s="293"/>
      <c r="O101" s="293"/>
      <c r="P101" s="293"/>
    </row>
    <row r="102" spans="1:16" s="238" customFormat="1" ht="31.5" customHeight="1" x14ac:dyDescent="0.4">
      <c r="A102" s="296">
        <f t="shared" si="1"/>
        <v>0</v>
      </c>
      <c r="B102" s="130"/>
      <c r="C102" s="126"/>
      <c r="D102" s="131"/>
      <c r="E102" s="558"/>
      <c r="F102" s="558"/>
      <c r="G102" s="558"/>
      <c r="H102" s="172"/>
      <c r="I102" s="293"/>
      <c r="J102" s="293"/>
      <c r="K102" s="293"/>
      <c r="L102" s="293"/>
      <c r="M102" s="293"/>
      <c r="N102" s="293"/>
      <c r="O102" s="293"/>
      <c r="P102" s="293"/>
    </row>
    <row r="103" spans="1:16" s="238" customFormat="1" ht="31.5" customHeight="1" x14ac:dyDescent="0.4">
      <c r="A103" s="296">
        <f t="shared" si="1"/>
        <v>0</v>
      </c>
      <c r="B103" s="130"/>
      <c r="C103" s="126"/>
      <c r="D103" s="131"/>
      <c r="E103" s="558"/>
      <c r="F103" s="558"/>
      <c r="G103" s="558"/>
      <c r="H103" s="172"/>
      <c r="I103" s="293"/>
      <c r="J103" s="293"/>
      <c r="K103" s="293"/>
      <c r="L103" s="293"/>
      <c r="M103" s="293"/>
      <c r="N103" s="293"/>
      <c r="O103" s="293"/>
      <c r="P103" s="293"/>
    </row>
    <row r="104" spans="1:16" s="238" customFormat="1" ht="31.5" customHeight="1" x14ac:dyDescent="0.4">
      <c r="A104" s="296">
        <f t="shared" si="1"/>
        <v>0</v>
      </c>
      <c r="B104" s="130"/>
      <c r="C104" s="126"/>
      <c r="D104" s="131"/>
      <c r="E104" s="558"/>
      <c r="F104" s="558"/>
      <c r="G104" s="558"/>
      <c r="H104" s="172"/>
      <c r="I104" s="293"/>
      <c r="J104" s="293"/>
      <c r="K104" s="293"/>
      <c r="L104" s="293"/>
      <c r="M104" s="293"/>
      <c r="N104" s="293"/>
      <c r="O104" s="293"/>
      <c r="P104" s="293"/>
    </row>
    <row r="105" spans="1:16" s="238" customFormat="1" ht="31.5" customHeight="1" x14ac:dyDescent="0.4">
      <c r="A105" s="296">
        <f t="shared" si="1"/>
        <v>0</v>
      </c>
      <c r="B105" s="130"/>
      <c r="C105" s="126"/>
      <c r="D105" s="131"/>
      <c r="E105" s="558"/>
      <c r="F105" s="558"/>
      <c r="G105" s="558"/>
      <c r="H105" s="172"/>
      <c r="I105" s="293"/>
      <c r="J105" s="293"/>
      <c r="K105" s="293"/>
      <c r="L105" s="293"/>
      <c r="M105" s="293"/>
      <c r="N105" s="293"/>
      <c r="O105" s="293"/>
      <c r="P105" s="293"/>
    </row>
    <row r="106" spans="1:16" s="238" customFormat="1" ht="31.5" customHeight="1" x14ac:dyDescent="0.4">
      <c r="A106" s="296">
        <f t="shared" si="1"/>
        <v>0</v>
      </c>
      <c r="B106" s="130"/>
      <c r="C106" s="126"/>
      <c r="D106" s="131"/>
      <c r="E106" s="558"/>
      <c r="F106" s="558"/>
      <c r="G106" s="558"/>
      <c r="H106" s="172"/>
      <c r="I106" s="293"/>
      <c r="J106" s="293"/>
      <c r="K106" s="293"/>
      <c r="L106" s="293"/>
      <c r="M106" s="293"/>
      <c r="N106" s="293"/>
      <c r="O106" s="293"/>
      <c r="P106" s="293"/>
    </row>
    <row r="107" spans="1:16" s="238" customFormat="1" ht="31.5" customHeight="1" thickBot="1" x14ac:dyDescent="0.45">
      <c r="A107" s="296">
        <f t="shared" si="1"/>
        <v>0</v>
      </c>
      <c r="B107" s="132"/>
      <c r="C107" s="127"/>
      <c r="D107" s="133"/>
      <c r="E107" s="559"/>
      <c r="F107" s="559"/>
      <c r="G107" s="559"/>
      <c r="H107" s="173"/>
      <c r="I107" s="293"/>
      <c r="J107" s="293"/>
      <c r="K107" s="293"/>
      <c r="L107" s="293"/>
      <c r="M107" s="293"/>
      <c r="N107" s="293"/>
      <c r="O107" s="293"/>
      <c r="P107" s="293"/>
    </row>
    <row r="108" spans="1:16" s="238" customFormat="1" ht="31.5" customHeight="1" thickBot="1" x14ac:dyDescent="0.45">
      <c r="A108" s="296"/>
      <c r="B108" s="587" t="s">
        <v>1186</v>
      </c>
      <c r="C108" s="588"/>
      <c r="D108" s="588"/>
      <c r="E108" s="588"/>
      <c r="F108" s="588"/>
      <c r="G108" s="589"/>
      <c r="H108" s="309">
        <f>+SUM(H78:H107)</f>
        <v>0</v>
      </c>
      <c r="I108" s="293"/>
      <c r="J108" s="293"/>
      <c r="K108" s="293"/>
      <c r="L108" s="293"/>
      <c r="M108" s="293"/>
      <c r="N108" s="293"/>
      <c r="O108" s="293"/>
      <c r="P108" s="293"/>
    </row>
    <row r="109" spans="1:16" s="238" customFormat="1" ht="11.25" customHeight="1" x14ac:dyDescent="0.4">
      <c r="A109" s="293"/>
      <c r="B109" s="293"/>
      <c r="C109" s="293"/>
      <c r="D109" s="293"/>
      <c r="E109" s="293"/>
      <c r="F109" s="293"/>
      <c r="G109" s="293"/>
      <c r="H109" s="293"/>
      <c r="I109" s="293"/>
      <c r="J109" s="293"/>
      <c r="K109" s="293"/>
      <c r="L109" s="293"/>
      <c r="M109" s="293"/>
      <c r="N109" s="293"/>
      <c r="O109" s="293"/>
      <c r="P109" s="293"/>
    </row>
    <row r="110" spans="1:16" s="238" customFormat="1" ht="21.75" customHeight="1" x14ac:dyDescent="0.4">
      <c r="A110" s="293"/>
      <c r="B110" s="293"/>
      <c r="C110" s="293"/>
      <c r="D110" s="293"/>
      <c r="E110" s="293"/>
      <c r="F110" s="293"/>
      <c r="G110" s="293"/>
      <c r="H110" s="293"/>
      <c r="I110" s="293"/>
      <c r="J110" s="293"/>
      <c r="K110" s="293"/>
      <c r="L110" s="293"/>
      <c r="M110" s="293"/>
      <c r="N110" s="293"/>
      <c r="O110" s="293"/>
      <c r="P110" s="293"/>
    </row>
    <row r="111" spans="1:16" s="238" customFormat="1" ht="22.15" customHeight="1" x14ac:dyDescent="0.4">
      <c r="A111" s="293"/>
      <c r="B111" s="303" t="s">
        <v>1151</v>
      </c>
      <c r="C111" s="304"/>
      <c r="D111" s="293"/>
      <c r="E111" s="293"/>
      <c r="F111" s="293"/>
      <c r="G111" s="293"/>
      <c r="H111" s="293"/>
      <c r="I111" s="293"/>
      <c r="J111" s="293"/>
      <c r="K111" s="293"/>
      <c r="L111" s="293"/>
      <c r="M111" s="293"/>
      <c r="N111" s="293"/>
      <c r="O111" s="293"/>
      <c r="P111" s="293"/>
    </row>
    <row r="112" spans="1:16" s="238" customFormat="1" ht="22.15" customHeight="1" x14ac:dyDescent="0.4">
      <c r="A112" s="293"/>
      <c r="B112" s="300" t="s">
        <v>1152</v>
      </c>
      <c r="C112" s="293"/>
      <c r="D112" s="293"/>
      <c r="E112" s="293"/>
      <c r="F112" s="293"/>
      <c r="G112" s="293"/>
      <c r="H112" s="293"/>
      <c r="I112" s="293"/>
      <c r="J112" s="293"/>
      <c r="K112" s="293"/>
      <c r="L112" s="293"/>
      <c r="M112" s="293"/>
      <c r="N112" s="293"/>
      <c r="O112" s="293"/>
      <c r="P112" s="293"/>
    </row>
    <row r="113" spans="1:16" s="238" customFormat="1" ht="22.15" customHeight="1" x14ac:dyDescent="0.4">
      <c r="A113" s="293"/>
      <c r="B113" s="300"/>
      <c r="C113" s="293"/>
      <c r="D113" s="293"/>
      <c r="E113" s="293"/>
      <c r="F113" s="293"/>
      <c r="G113" s="293"/>
      <c r="H113" s="293"/>
      <c r="I113" s="293"/>
      <c r="J113" s="293"/>
      <c r="K113" s="293"/>
      <c r="L113" s="293"/>
      <c r="M113" s="293"/>
      <c r="N113" s="293"/>
      <c r="O113" s="293"/>
      <c r="P113" s="293"/>
    </row>
    <row r="114" spans="1:16" s="238" customFormat="1" ht="22.15" customHeight="1" thickBot="1" x14ac:dyDescent="0.45">
      <c r="A114" s="293"/>
      <c r="B114" s="300" t="s">
        <v>903</v>
      </c>
      <c r="C114" s="293"/>
      <c r="D114" s="293"/>
      <c r="E114" s="293"/>
      <c r="F114" s="293"/>
      <c r="G114" s="293"/>
      <c r="H114" s="293"/>
      <c r="I114" s="293"/>
      <c r="J114" s="293"/>
      <c r="K114" s="293"/>
      <c r="L114" s="293"/>
      <c r="M114" s="293"/>
      <c r="N114" s="293"/>
      <c r="O114" s="293"/>
      <c r="P114" s="293"/>
    </row>
    <row r="115" spans="1:16" s="238" customFormat="1" ht="42.6" customHeight="1" thickBot="1" x14ac:dyDescent="0.45">
      <c r="A115" s="293"/>
      <c r="B115" s="413" t="s">
        <v>897</v>
      </c>
      <c r="C115" s="411"/>
      <c r="D115" s="416"/>
      <c r="E115" s="637" t="str">
        <f>+IF(様式６!I69="","",様式６!I69)</f>
        <v/>
      </c>
      <c r="F115" s="637"/>
      <c r="G115" s="637"/>
      <c r="H115" s="638"/>
      <c r="I115" s="293"/>
      <c r="J115" s="293"/>
      <c r="K115" s="293"/>
      <c r="L115" s="293"/>
      <c r="M115" s="293"/>
      <c r="N115" s="293"/>
      <c r="O115" s="293"/>
      <c r="P115" s="293"/>
    </row>
    <row r="116" spans="1:16" s="238" customFormat="1" ht="22.15" customHeight="1" thickBot="1" x14ac:dyDescent="0.45">
      <c r="A116" s="293"/>
      <c r="B116" s="293"/>
      <c r="C116" s="293"/>
      <c r="D116" s="293"/>
      <c r="E116" s="293"/>
      <c r="F116" s="293"/>
      <c r="G116" s="293"/>
      <c r="H116" s="293"/>
      <c r="I116" s="293"/>
      <c r="J116" s="293"/>
      <c r="K116" s="293"/>
      <c r="L116" s="293"/>
      <c r="M116" s="293"/>
      <c r="N116" s="293"/>
      <c r="O116" s="293"/>
      <c r="P116" s="293"/>
    </row>
    <row r="117" spans="1:16" s="238" customFormat="1" ht="30.75" customHeight="1" x14ac:dyDescent="0.4">
      <c r="A117" s="296">
        <f>+SUM(A118:A145)</f>
        <v>0</v>
      </c>
      <c r="B117" s="565" t="s">
        <v>754</v>
      </c>
      <c r="C117" s="566"/>
      <c r="D117" s="566"/>
      <c r="E117" s="566"/>
      <c r="F117" s="566"/>
      <c r="G117" s="566"/>
      <c r="H117" s="567"/>
      <c r="I117" s="293"/>
      <c r="J117" s="293"/>
      <c r="K117" s="293"/>
      <c r="L117" s="293"/>
      <c r="M117" s="293"/>
      <c r="N117" s="293"/>
      <c r="O117" s="293"/>
      <c r="P117" s="293"/>
    </row>
    <row r="118" spans="1:16" s="238" customFormat="1" ht="69" customHeight="1" x14ac:dyDescent="0.4">
      <c r="A118" s="296">
        <f>+IF(COUNT(H119:H145)=COUNT(H251:H279),0,1)</f>
        <v>0</v>
      </c>
      <c r="B118" s="241" t="s">
        <v>753</v>
      </c>
      <c r="C118" s="305" t="s">
        <v>844</v>
      </c>
      <c r="D118" s="305" t="s">
        <v>845</v>
      </c>
      <c r="E118" s="585" t="s">
        <v>889</v>
      </c>
      <c r="F118" s="404"/>
      <c r="G118" s="586"/>
      <c r="H118" s="283" t="s">
        <v>876</v>
      </c>
      <c r="I118" s="293"/>
      <c r="J118" s="293"/>
      <c r="K118" s="293"/>
      <c r="L118" s="293"/>
      <c r="M118" s="293"/>
      <c r="N118" s="293"/>
      <c r="O118" s="293"/>
      <c r="P118" s="293"/>
    </row>
    <row r="119" spans="1:16" s="238" customFormat="1" ht="30.75" customHeight="1" x14ac:dyDescent="0.4">
      <c r="A119" s="293"/>
      <c r="B119" s="128"/>
      <c r="C119" s="125"/>
      <c r="D119" s="129"/>
      <c r="E119" s="557"/>
      <c r="F119" s="557"/>
      <c r="G119" s="557"/>
      <c r="H119" s="171"/>
      <c r="I119" s="293"/>
      <c r="J119" s="293"/>
      <c r="K119" s="293"/>
      <c r="L119" s="293"/>
      <c r="M119" s="293"/>
      <c r="N119" s="293"/>
      <c r="O119" s="293"/>
      <c r="P119" s="293"/>
    </row>
    <row r="120" spans="1:16" s="238" customFormat="1" ht="30.75" customHeight="1" x14ac:dyDescent="0.4">
      <c r="A120" s="293"/>
      <c r="B120" s="130"/>
      <c r="C120" s="126"/>
      <c r="D120" s="131"/>
      <c r="E120" s="558"/>
      <c r="F120" s="558"/>
      <c r="G120" s="558"/>
      <c r="H120" s="172"/>
      <c r="I120" s="293"/>
      <c r="J120" s="293"/>
      <c r="K120" s="293"/>
      <c r="L120" s="293"/>
      <c r="M120" s="293"/>
      <c r="N120" s="293"/>
      <c r="O120" s="293"/>
      <c r="P120" s="293"/>
    </row>
    <row r="121" spans="1:16" s="238" customFormat="1" ht="30.75" customHeight="1" x14ac:dyDescent="0.4">
      <c r="A121" s="293"/>
      <c r="B121" s="130"/>
      <c r="C121" s="126"/>
      <c r="D121" s="131"/>
      <c r="E121" s="558"/>
      <c r="F121" s="558"/>
      <c r="G121" s="558"/>
      <c r="H121" s="172"/>
      <c r="I121" s="293"/>
      <c r="J121" s="293"/>
      <c r="K121" s="293"/>
      <c r="L121" s="293"/>
      <c r="M121" s="293"/>
      <c r="N121" s="293"/>
      <c r="O121" s="293"/>
      <c r="P121" s="293"/>
    </row>
    <row r="122" spans="1:16" s="238" customFormat="1" ht="30.75" customHeight="1" x14ac:dyDescent="0.4">
      <c r="A122" s="293"/>
      <c r="B122" s="130"/>
      <c r="C122" s="126"/>
      <c r="D122" s="131"/>
      <c r="E122" s="558"/>
      <c r="F122" s="558"/>
      <c r="G122" s="558"/>
      <c r="H122" s="172"/>
      <c r="I122" s="293"/>
      <c r="J122" s="293"/>
      <c r="K122" s="293"/>
      <c r="L122" s="293"/>
      <c r="M122" s="293"/>
      <c r="N122" s="293"/>
      <c r="O122" s="293"/>
      <c r="P122" s="293"/>
    </row>
    <row r="123" spans="1:16" s="238" customFormat="1" ht="30.75" customHeight="1" x14ac:dyDescent="0.4">
      <c r="A123" s="293"/>
      <c r="B123" s="130"/>
      <c r="C123" s="126"/>
      <c r="D123" s="131"/>
      <c r="E123" s="558"/>
      <c r="F123" s="558"/>
      <c r="G123" s="558"/>
      <c r="H123" s="172"/>
      <c r="I123" s="293"/>
      <c r="J123" s="293"/>
      <c r="K123" s="293"/>
      <c r="L123" s="293"/>
      <c r="M123" s="293"/>
      <c r="N123" s="293"/>
      <c r="O123" s="293"/>
      <c r="P123" s="293"/>
    </row>
    <row r="124" spans="1:16" s="238" customFormat="1" ht="30.75" customHeight="1" x14ac:dyDescent="0.4">
      <c r="A124" s="293"/>
      <c r="B124" s="130"/>
      <c r="C124" s="126"/>
      <c r="D124" s="131"/>
      <c r="E124" s="558"/>
      <c r="F124" s="558"/>
      <c r="G124" s="558"/>
      <c r="H124" s="172"/>
      <c r="I124" s="293"/>
      <c r="J124" s="293"/>
      <c r="K124" s="293"/>
      <c r="L124" s="293"/>
      <c r="M124" s="293"/>
      <c r="N124" s="293"/>
      <c r="O124" s="293"/>
      <c r="P124" s="293"/>
    </row>
    <row r="125" spans="1:16" s="238" customFormat="1" ht="30.75" customHeight="1" x14ac:dyDescent="0.4">
      <c r="A125" s="293"/>
      <c r="B125" s="130"/>
      <c r="C125" s="126"/>
      <c r="D125" s="131"/>
      <c r="E125" s="558"/>
      <c r="F125" s="558"/>
      <c r="G125" s="558"/>
      <c r="H125" s="172"/>
      <c r="I125" s="293"/>
      <c r="J125" s="293"/>
      <c r="K125" s="293"/>
      <c r="L125" s="293"/>
      <c r="M125" s="293"/>
      <c r="N125" s="293"/>
      <c r="O125" s="293"/>
      <c r="P125" s="293"/>
    </row>
    <row r="126" spans="1:16" s="238" customFormat="1" ht="30.75" customHeight="1" x14ac:dyDescent="0.4">
      <c r="A126" s="293"/>
      <c r="B126" s="130"/>
      <c r="C126" s="126"/>
      <c r="D126" s="131"/>
      <c r="E126" s="558"/>
      <c r="F126" s="558"/>
      <c r="G126" s="558"/>
      <c r="H126" s="172"/>
      <c r="I126" s="293"/>
      <c r="J126" s="293"/>
      <c r="K126" s="293"/>
      <c r="L126" s="293"/>
      <c r="M126" s="293"/>
      <c r="N126" s="293"/>
      <c r="O126" s="293"/>
      <c r="P126" s="293"/>
    </row>
    <row r="127" spans="1:16" s="238" customFormat="1" ht="30.75" customHeight="1" x14ac:dyDescent="0.4">
      <c r="A127" s="293"/>
      <c r="B127" s="130"/>
      <c r="C127" s="126"/>
      <c r="D127" s="131"/>
      <c r="E127" s="558"/>
      <c r="F127" s="558"/>
      <c r="G127" s="558"/>
      <c r="H127" s="172"/>
      <c r="I127" s="293"/>
      <c r="J127" s="293"/>
      <c r="K127" s="293"/>
      <c r="L127" s="293"/>
      <c r="M127" s="293"/>
      <c r="N127" s="293"/>
      <c r="O127" s="293"/>
      <c r="P127" s="293"/>
    </row>
    <row r="128" spans="1:16" s="238" customFormat="1" ht="30.75" customHeight="1" x14ac:dyDescent="0.4">
      <c r="A128" s="293"/>
      <c r="B128" s="130"/>
      <c r="C128" s="126"/>
      <c r="D128" s="131"/>
      <c r="E128" s="558"/>
      <c r="F128" s="558"/>
      <c r="G128" s="558"/>
      <c r="H128" s="172"/>
      <c r="I128" s="293"/>
      <c r="J128" s="293"/>
      <c r="K128" s="293"/>
      <c r="L128" s="293"/>
      <c r="M128" s="293"/>
      <c r="N128" s="293"/>
      <c r="O128" s="293"/>
      <c r="P128" s="293"/>
    </row>
    <row r="129" spans="1:16" s="238" customFormat="1" ht="30.75" customHeight="1" x14ac:dyDescent="0.4">
      <c r="A129" s="293"/>
      <c r="B129" s="130"/>
      <c r="C129" s="126"/>
      <c r="D129" s="131"/>
      <c r="E129" s="558"/>
      <c r="F129" s="558"/>
      <c r="G129" s="558"/>
      <c r="H129" s="172"/>
      <c r="I129" s="293"/>
      <c r="J129" s="293"/>
      <c r="K129" s="293"/>
      <c r="L129" s="293"/>
      <c r="M129" s="293"/>
      <c r="N129" s="293"/>
      <c r="O129" s="293"/>
      <c r="P129" s="293"/>
    </row>
    <row r="130" spans="1:16" s="238" customFormat="1" ht="30.75" customHeight="1" x14ac:dyDescent="0.4">
      <c r="A130" s="293"/>
      <c r="B130" s="130"/>
      <c r="C130" s="126"/>
      <c r="D130" s="131"/>
      <c r="E130" s="558"/>
      <c r="F130" s="558"/>
      <c r="G130" s="558"/>
      <c r="H130" s="172"/>
      <c r="I130" s="293"/>
      <c r="J130" s="293"/>
      <c r="K130" s="293"/>
      <c r="L130" s="293"/>
      <c r="M130" s="293"/>
      <c r="N130" s="293"/>
      <c r="O130" s="293"/>
      <c r="P130" s="293"/>
    </row>
    <row r="131" spans="1:16" s="238" customFormat="1" ht="30.75" customHeight="1" x14ac:dyDescent="0.4">
      <c r="A131" s="293"/>
      <c r="B131" s="130"/>
      <c r="C131" s="126"/>
      <c r="D131" s="131"/>
      <c r="E131" s="558"/>
      <c r="F131" s="558"/>
      <c r="G131" s="558"/>
      <c r="H131" s="172"/>
      <c r="I131" s="293"/>
      <c r="J131" s="293"/>
      <c r="K131" s="293"/>
      <c r="L131" s="293"/>
      <c r="M131" s="293"/>
      <c r="N131" s="293"/>
      <c r="O131" s="293"/>
      <c r="P131" s="293"/>
    </row>
    <row r="132" spans="1:16" s="238" customFormat="1" ht="30.75" customHeight="1" x14ac:dyDescent="0.4">
      <c r="A132" s="293"/>
      <c r="B132" s="130"/>
      <c r="C132" s="126"/>
      <c r="D132" s="131"/>
      <c r="E132" s="558"/>
      <c r="F132" s="558"/>
      <c r="G132" s="558"/>
      <c r="H132" s="172"/>
      <c r="I132" s="293"/>
      <c r="J132" s="293"/>
      <c r="K132" s="293"/>
      <c r="L132" s="293"/>
      <c r="M132" s="293"/>
      <c r="N132" s="293"/>
      <c r="O132" s="293"/>
      <c r="P132" s="293"/>
    </row>
    <row r="133" spans="1:16" s="238" customFormat="1" ht="30.75" customHeight="1" x14ac:dyDescent="0.4">
      <c r="A133" s="293"/>
      <c r="B133" s="130"/>
      <c r="C133" s="126"/>
      <c r="D133" s="131"/>
      <c r="E133" s="558"/>
      <c r="F133" s="558"/>
      <c r="G133" s="558"/>
      <c r="H133" s="172"/>
      <c r="I133" s="293"/>
      <c r="J133" s="293"/>
      <c r="K133" s="293"/>
      <c r="L133" s="293"/>
      <c r="M133" s="293"/>
      <c r="N133" s="293"/>
      <c r="O133" s="293"/>
      <c r="P133" s="293"/>
    </row>
    <row r="134" spans="1:16" s="238" customFormat="1" ht="30.75" customHeight="1" x14ac:dyDescent="0.4">
      <c r="A134" s="293"/>
      <c r="B134" s="130"/>
      <c r="C134" s="126"/>
      <c r="D134" s="131"/>
      <c r="E134" s="558"/>
      <c r="F134" s="558"/>
      <c r="G134" s="558"/>
      <c r="H134" s="172"/>
      <c r="I134" s="293"/>
      <c r="J134" s="293"/>
      <c r="K134" s="293"/>
      <c r="L134" s="293"/>
      <c r="M134" s="293"/>
      <c r="N134" s="293"/>
      <c r="O134" s="293"/>
      <c r="P134" s="293"/>
    </row>
    <row r="135" spans="1:16" s="238" customFormat="1" ht="30.75" customHeight="1" x14ac:dyDescent="0.4">
      <c r="A135" s="293"/>
      <c r="B135" s="130"/>
      <c r="C135" s="126"/>
      <c r="D135" s="131"/>
      <c r="E135" s="558"/>
      <c r="F135" s="558"/>
      <c r="G135" s="558"/>
      <c r="H135" s="172"/>
      <c r="I135" s="293"/>
      <c r="J135" s="293"/>
      <c r="K135" s="293"/>
      <c r="L135" s="293"/>
      <c r="M135" s="293"/>
      <c r="N135" s="293"/>
      <c r="O135" s="293"/>
      <c r="P135" s="293"/>
    </row>
    <row r="136" spans="1:16" s="238" customFormat="1" ht="30.75" customHeight="1" x14ac:dyDescent="0.4">
      <c r="A136" s="293"/>
      <c r="B136" s="130"/>
      <c r="C136" s="126"/>
      <c r="D136" s="131"/>
      <c r="E136" s="558"/>
      <c r="F136" s="558"/>
      <c r="G136" s="558"/>
      <c r="H136" s="172"/>
      <c r="I136" s="293"/>
      <c r="J136" s="293"/>
      <c r="K136" s="293"/>
      <c r="L136" s="293"/>
      <c r="M136" s="293"/>
      <c r="N136" s="293"/>
      <c r="O136" s="293"/>
      <c r="P136" s="293"/>
    </row>
    <row r="137" spans="1:16" s="238" customFormat="1" ht="30.75" customHeight="1" x14ac:dyDescent="0.4">
      <c r="A137" s="293"/>
      <c r="B137" s="130"/>
      <c r="C137" s="126"/>
      <c r="D137" s="131"/>
      <c r="E137" s="558"/>
      <c r="F137" s="558"/>
      <c r="G137" s="558"/>
      <c r="H137" s="172"/>
      <c r="I137" s="293"/>
      <c r="J137" s="293"/>
      <c r="K137" s="293"/>
      <c r="L137" s="293"/>
      <c r="M137" s="293"/>
      <c r="N137" s="293"/>
      <c r="O137" s="293"/>
      <c r="P137" s="293"/>
    </row>
    <row r="138" spans="1:16" s="238" customFormat="1" ht="30.75" customHeight="1" x14ac:dyDescent="0.4">
      <c r="A138" s="293"/>
      <c r="B138" s="130"/>
      <c r="C138" s="126"/>
      <c r="D138" s="131"/>
      <c r="E138" s="558"/>
      <c r="F138" s="558"/>
      <c r="G138" s="558"/>
      <c r="H138" s="172"/>
      <c r="I138" s="293"/>
      <c r="J138" s="293"/>
      <c r="K138" s="293"/>
      <c r="L138" s="293"/>
      <c r="M138" s="293"/>
      <c r="N138" s="293"/>
      <c r="O138" s="293"/>
      <c r="P138" s="293"/>
    </row>
    <row r="139" spans="1:16" s="238" customFormat="1" ht="30.75" customHeight="1" x14ac:dyDescent="0.4">
      <c r="A139" s="293"/>
      <c r="B139" s="130"/>
      <c r="C139" s="126"/>
      <c r="D139" s="131"/>
      <c r="E139" s="558"/>
      <c r="F139" s="558"/>
      <c r="G139" s="558"/>
      <c r="H139" s="172"/>
      <c r="I139" s="293"/>
      <c r="J139" s="293"/>
      <c r="K139" s="293"/>
      <c r="L139" s="293"/>
      <c r="M139" s="293"/>
      <c r="N139" s="293"/>
      <c r="O139" s="293"/>
      <c r="P139" s="293"/>
    </row>
    <row r="140" spans="1:16" s="238" customFormat="1" ht="30.75" customHeight="1" x14ac:dyDescent="0.4">
      <c r="A140" s="293"/>
      <c r="B140" s="130"/>
      <c r="C140" s="126"/>
      <c r="D140" s="131"/>
      <c r="E140" s="558"/>
      <c r="F140" s="558"/>
      <c r="G140" s="558"/>
      <c r="H140" s="172"/>
      <c r="I140" s="293"/>
      <c r="J140" s="293"/>
      <c r="K140" s="293"/>
      <c r="L140" s="293"/>
      <c r="M140" s="293"/>
      <c r="N140" s="293"/>
      <c r="O140" s="293"/>
      <c r="P140" s="293"/>
    </row>
    <row r="141" spans="1:16" s="238" customFormat="1" ht="30.75" customHeight="1" x14ac:dyDescent="0.4">
      <c r="A141" s="293"/>
      <c r="B141" s="130"/>
      <c r="C141" s="126"/>
      <c r="D141" s="131"/>
      <c r="E141" s="558"/>
      <c r="F141" s="558"/>
      <c r="G141" s="558"/>
      <c r="H141" s="172"/>
      <c r="I141" s="293"/>
      <c r="J141" s="293"/>
      <c r="K141" s="293"/>
      <c r="L141" s="293"/>
      <c r="M141" s="293"/>
      <c r="N141" s="293"/>
      <c r="O141" s="293"/>
      <c r="P141" s="293"/>
    </row>
    <row r="142" spans="1:16" s="238" customFormat="1" ht="30.75" customHeight="1" x14ac:dyDescent="0.4">
      <c r="A142" s="293"/>
      <c r="B142" s="130"/>
      <c r="C142" s="126"/>
      <c r="D142" s="131"/>
      <c r="E142" s="558"/>
      <c r="F142" s="558"/>
      <c r="G142" s="558"/>
      <c r="H142" s="172"/>
      <c r="I142" s="293"/>
      <c r="J142" s="293"/>
      <c r="K142" s="293"/>
      <c r="L142" s="293"/>
      <c r="M142" s="293"/>
      <c r="N142" s="293"/>
      <c r="O142" s="293"/>
      <c r="P142" s="293"/>
    </row>
    <row r="143" spans="1:16" s="238" customFormat="1" ht="30.75" customHeight="1" x14ac:dyDescent="0.4">
      <c r="A143" s="293"/>
      <c r="B143" s="130"/>
      <c r="C143" s="126"/>
      <c r="D143" s="131"/>
      <c r="E143" s="558"/>
      <c r="F143" s="558"/>
      <c r="G143" s="558"/>
      <c r="H143" s="172"/>
      <c r="I143" s="293"/>
      <c r="J143" s="293"/>
      <c r="K143" s="293"/>
      <c r="L143" s="293"/>
      <c r="M143" s="293"/>
      <c r="N143" s="293"/>
      <c r="O143" s="293"/>
      <c r="P143" s="293"/>
    </row>
    <row r="144" spans="1:16" s="238" customFormat="1" ht="30.75" customHeight="1" x14ac:dyDescent="0.4">
      <c r="A144" s="293"/>
      <c r="B144" s="130"/>
      <c r="C144" s="126"/>
      <c r="D144" s="131"/>
      <c r="E144" s="558"/>
      <c r="F144" s="558"/>
      <c r="G144" s="558"/>
      <c r="H144" s="172"/>
      <c r="I144" s="293"/>
      <c r="J144" s="293"/>
      <c r="K144" s="293"/>
      <c r="L144" s="293"/>
      <c r="M144" s="293"/>
      <c r="N144" s="293"/>
      <c r="O144" s="293"/>
      <c r="P144" s="293"/>
    </row>
    <row r="145" spans="1:16" s="238" customFormat="1" ht="30.75" customHeight="1" x14ac:dyDescent="0.4">
      <c r="A145" s="293"/>
      <c r="B145" s="130"/>
      <c r="C145" s="126"/>
      <c r="D145" s="131"/>
      <c r="E145" s="558"/>
      <c r="F145" s="558"/>
      <c r="G145" s="558"/>
      <c r="H145" s="172"/>
      <c r="I145" s="293"/>
      <c r="J145" s="293"/>
      <c r="K145" s="293"/>
      <c r="L145" s="293"/>
      <c r="M145" s="293"/>
      <c r="N145" s="293"/>
      <c r="O145" s="293"/>
      <c r="P145" s="293"/>
    </row>
    <row r="146" spans="1:16" s="238" customFormat="1" ht="30.75" customHeight="1" x14ac:dyDescent="0.4">
      <c r="A146" s="293"/>
      <c r="B146" s="130"/>
      <c r="C146" s="126"/>
      <c r="D146" s="131"/>
      <c r="E146" s="558"/>
      <c r="F146" s="558"/>
      <c r="G146" s="558"/>
      <c r="H146" s="172"/>
      <c r="I146" s="293"/>
      <c r="J146" s="293"/>
      <c r="K146" s="293"/>
      <c r="L146" s="293"/>
      <c r="M146" s="293"/>
      <c r="N146" s="293"/>
      <c r="O146" s="293"/>
      <c r="P146" s="293"/>
    </row>
    <row r="147" spans="1:16" s="238" customFormat="1" ht="30.75" customHeight="1" x14ac:dyDescent="0.4">
      <c r="A147" s="293"/>
      <c r="B147" s="130"/>
      <c r="C147" s="126"/>
      <c r="D147" s="131"/>
      <c r="E147" s="558"/>
      <c r="F147" s="558"/>
      <c r="G147" s="558"/>
      <c r="H147" s="172"/>
      <c r="I147" s="293"/>
      <c r="J147" s="293"/>
      <c r="K147" s="293"/>
      <c r="L147" s="293"/>
      <c r="M147" s="293"/>
      <c r="N147" s="293"/>
      <c r="O147" s="293"/>
      <c r="P147" s="293"/>
    </row>
    <row r="148" spans="1:16" s="238" customFormat="1" ht="30.75" customHeight="1" thickBot="1" x14ac:dyDescent="0.45">
      <c r="A148" s="293"/>
      <c r="B148" s="132"/>
      <c r="C148" s="127"/>
      <c r="D148" s="133"/>
      <c r="E148" s="559"/>
      <c r="F148" s="559"/>
      <c r="G148" s="559"/>
      <c r="H148" s="173"/>
      <c r="I148" s="293"/>
      <c r="J148" s="293"/>
      <c r="K148" s="293"/>
      <c r="L148" s="293"/>
      <c r="M148" s="293"/>
      <c r="N148" s="293"/>
      <c r="O148" s="293"/>
      <c r="P148" s="293"/>
    </row>
    <row r="149" spans="1:16" s="238" customFormat="1" ht="30.75" customHeight="1" thickBot="1" x14ac:dyDescent="0.45">
      <c r="A149" s="293"/>
      <c r="B149" s="587" t="s">
        <v>1186</v>
      </c>
      <c r="C149" s="588"/>
      <c r="D149" s="588"/>
      <c r="E149" s="588"/>
      <c r="F149" s="588"/>
      <c r="G149" s="589"/>
      <c r="H149" s="309">
        <f>+SUM(H119:H148)</f>
        <v>0</v>
      </c>
      <c r="I149" s="293"/>
      <c r="J149" s="293"/>
      <c r="K149" s="293"/>
      <c r="L149" s="293"/>
      <c r="M149" s="293"/>
      <c r="N149" s="293"/>
      <c r="O149" s="293"/>
      <c r="P149" s="293"/>
    </row>
    <row r="150" spans="1:16" s="238" customFormat="1" ht="22.15" customHeight="1" x14ac:dyDescent="0.4">
      <c r="A150" s="293"/>
      <c r="B150" s="293"/>
      <c r="C150" s="293"/>
      <c r="D150" s="293"/>
      <c r="E150" s="293"/>
      <c r="F150" s="293"/>
      <c r="G150" s="293"/>
      <c r="H150" s="293"/>
      <c r="I150" s="293"/>
      <c r="J150" s="293"/>
      <c r="K150" s="293"/>
      <c r="L150" s="293"/>
      <c r="M150" s="293"/>
      <c r="N150" s="293"/>
      <c r="O150" s="293"/>
      <c r="P150" s="293"/>
    </row>
    <row r="151" spans="1:16" s="238" customFormat="1" ht="21.75" customHeight="1" x14ac:dyDescent="0.4">
      <c r="A151" s="293"/>
      <c r="B151" s="293"/>
      <c r="C151" s="293"/>
      <c r="D151" s="293"/>
      <c r="E151" s="293"/>
      <c r="F151" s="293"/>
      <c r="G151" s="293"/>
      <c r="H151" s="293"/>
      <c r="I151" s="293"/>
      <c r="J151" s="293"/>
      <c r="K151" s="293"/>
      <c r="L151" s="293"/>
      <c r="M151" s="293"/>
      <c r="N151" s="293"/>
      <c r="O151" s="293"/>
      <c r="P151" s="293"/>
    </row>
    <row r="152" spans="1:16" s="238" customFormat="1" ht="22.15" customHeight="1" x14ac:dyDescent="0.4">
      <c r="A152" s="293"/>
      <c r="B152" s="303" t="s">
        <v>1153</v>
      </c>
      <c r="C152" s="304"/>
      <c r="D152" s="293"/>
      <c r="E152" s="293"/>
      <c r="F152" s="293"/>
      <c r="G152" s="293"/>
      <c r="H152" s="293"/>
      <c r="I152" s="293"/>
      <c r="J152" s="293"/>
      <c r="K152" s="293"/>
      <c r="L152" s="293"/>
      <c r="M152" s="293"/>
      <c r="N152" s="293"/>
      <c r="O152" s="293"/>
      <c r="P152" s="293"/>
    </row>
    <row r="153" spans="1:16" s="238" customFormat="1" ht="22.15" customHeight="1" x14ac:dyDescent="0.4">
      <c r="A153" s="293"/>
      <c r="B153" s="300" t="s">
        <v>1154</v>
      </c>
      <c r="C153" s="293"/>
      <c r="D153" s="293"/>
      <c r="E153" s="293"/>
      <c r="F153" s="293"/>
      <c r="G153" s="293"/>
      <c r="H153" s="293"/>
      <c r="I153" s="293"/>
      <c r="J153" s="293"/>
      <c r="K153" s="293"/>
      <c r="L153" s="293"/>
      <c r="M153" s="293"/>
      <c r="N153" s="293"/>
      <c r="O153" s="293"/>
      <c r="P153" s="293"/>
    </row>
    <row r="154" spans="1:16" s="238" customFormat="1" ht="22.15" customHeight="1" x14ac:dyDescent="0.4">
      <c r="A154" s="293"/>
      <c r="B154" s="300"/>
      <c r="C154" s="293"/>
      <c r="D154" s="293"/>
      <c r="E154" s="293"/>
      <c r="F154" s="293"/>
      <c r="G154" s="293"/>
      <c r="H154" s="293"/>
      <c r="I154" s="293"/>
      <c r="J154" s="293"/>
      <c r="K154" s="293"/>
      <c r="L154" s="293"/>
      <c r="M154" s="293"/>
      <c r="N154" s="293"/>
      <c r="O154" s="293"/>
      <c r="P154" s="293"/>
    </row>
    <row r="155" spans="1:16" s="238" customFormat="1" ht="22.15" customHeight="1" thickBot="1" x14ac:dyDescent="0.45">
      <c r="A155" s="293"/>
      <c r="B155" s="300" t="s">
        <v>904</v>
      </c>
      <c r="C155" s="293"/>
      <c r="D155" s="293"/>
      <c r="E155" s="293"/>
      <c r="F155" s="293"/>
      <c r="G155" s="293"/>
      <c r="H155" s="293"/>
      <c r="I155" s="293"/>
      <c r="J155" s="293"/>
      <c r="K155" s="293"/>
      <c r="L155" s="293"/>
      <c r="M155" s="293"/>
      <c r="N155" s="293"/>
      <c r="O155" s="293"/>
      <c r="P155" s="293"/>
    </row>
    <row r="156" spans="1:16" s="238" customFormat="1" ht="42.6" customHeight="1" thickBot="1" x14ac:dyDescent="0.45">
      <c r="A156" s="293"/>
      <c r="B156" s="413" t="s">
        <v>897</v>
      </c>
      <c r="C156" s="411"/>
      <c r="D156" s="416"/>
      <c r="E156" s="635" t="str">
        <f>+IF(様式６!N69="","",様式６!N69)</f>
        <v/>
      </c>
      <c r="F156" s="635"/>
      <c r="G156" s="635"/>
      <c r="H156" s="636"/>
      <c r="I156" s="293"/>
      <c r="J156" s="293"/>
      <c r="K156" s="293"/>
      <c r="L156" s="293"/>
      <c r="M156" s="293"/>
      <c r="N156" s="293"/>
      <c r="O156" s="293"/>
      <c r="P156" s="293"/>
    </row>
    <row r="157" spans="1:16" s="238" customFormat="1" ht="22.15" customHeight="1" thickBot="1" x14ac:dyDescent="0.45">
      <c r="A157" s="293"/>
      <c r="B157" s="293"/>
      <c r="C157" s="293"/>
      <c r="D157" s="293"/>
      <c r="E157" s="293"/>
      <c r="F157" s="293"/>
      <c r="G157" s="293"/>
      <c r="H157" s="293"/>
      <c r="I157" s="293"/>
      <c r="J157" s="293"/>
      <c r="K157" s="293"/>
      <c r="L157" s="293"/>
      <c r="M157" s="293"/>
      <c r="N157" s="293"/>
      <c r="O157" s="293"/>
      <c r="P157" s="293"/>
    </row>
    <row r="158" spans="1:16" s="238" customFormat="1" ht="30.75" customHeight="1" x14ac:dyDescent="0.4">
      <c r="A158" s="296">
        <f>+SUM(A159:A179)</f>
        <v>0</v>
      </c>
      <c r="B158" s="565" t="s">
        <v>754</v>
      </c>
      <c r="C158" s="566"/>
      <c r="D158" s="566"/>
      <c r="E158" s="566"/>
      <c r="F158" s="566"/>
      <c r="G158" s="566"/>
      <c r="H158" s="567"/>
      <c r="I158" s="293"/>
      <c r="J158" s="293"/>
      <c r="K158" s="293"/>
      <c r="L158" s="293"/>
      <c r="M158" s="293"/>
      <c r="N158" s="293"/>
      <c r="O158" s="293"/>
      <c r="P158" s="293"/>
    </row>
    <row r="159" spans="1:16" s="238" customFormat="1" ht="69" customHeight="1" x14ac:dyDescent="0.4">
      <c r="A159" s="296">
        <f>+IF(COUNT(H160:H179)=COUNT(H292:H320),0,1)</f>
        <v>0</v>
      </c>
      <c r="B159" s="241" t="s">
        <v>753</v>
      </c>
      <c r="C159" s="305" t="s">
        <v>844</v>
      </c>
      <c r="D159" s="305" t="s">
        <v>845</v>
      </c>
      <c r="E159" s="585" t="s">
        <v>889</v>
      </c>
      <c r="F159" s="404"/>
      <c r="G159" s="586"/>
      <c r="H159" s="283" t="s">
        <v>876</v>
      </c>
      <c r="I159" s="293"/>
      <c r="J159" s="293"/>
      <c r="K159" s="293"/>
      <c r="L159" s="293"/>
      <c r="M159" s="293"/>
      <c r="N159" s="293"/>
      <c r="O159" s="293"/>
      <c r="P159" s="293"/>
    </row>
    <row r="160" spans="1:16" s="238" customFormat="1" ht="30.75" customHeight="1" x14ac:dyDescent="0.4">
      <c r="A160" s="293"/>
      <c r="B160" s="128"/>
      <c r="C160" s="125"/>
      <c r="D160" s="129"/>
      <c r="E160" s="557"/>
      <c r="F160" s="557"/>
      <c r="G160" s="557"/>
      <c r="H160" s="171"/>
      <c r="I160" s="293"/>
      <c r="J160" s="293"/>
      <c r="K160" s="293"/>
      <c r="L160" s="293"/>
      <c r="M160" s="293"/>
      <c r="N160" s="293"/>
      <c r="O160" s="293"/>
      <c r="P160" s="293"/>
    </row>
    <row r="161" spans="1:16" s="238" customFormat="1" ht="30.75" customHeight="1" x14ac:dyDescent="0.4">
      <c r="A161" s="293"/>
      <c r="B161" s="130"/>
      <c r="C161" s="126"/>
      <c r="D161" s="131"/>
      <c r="E161" s="558"/>
      <c r="F161" s="558"/>
      <c r="G161" s="558"/>
      <c r="H161" s="172"/>
      <c r="I161" s="293"/>
      <c r="J161" s="293"/>
      <c r="K161" s="293"/>
      <c r="L161" s="293"/>
      <c r="M161" s="293"/>
      <c r="N161" s="293"/>
      <c r="O161" s="293"/>
      <c r="P161" s="293"/>
    </row>
    <row r="162" spans="1:16" s="238" customFormat="1" ht="30.75" customHeight="1" x14ac:dyDescent="0.4">
      <c r="A162" s="293"/>
      <c r="B162" s="130"/>
      <c r="C162" s="126"/>
      <c r="D162" s="131"/>
      <c r="E162" s="558"/>
      <c r="F162" s="558"/>
      <c r="G162" s="558"/>
      <c r="H162" s="172"/>
      <c r="I162" s="293"/>
      <c r="J162" s="293"/>
      <c r="K162" s="293"/>
      <c r="L162" s="293"/>
      <c r="M162" s="293"/>
      <c r="N162" s="293"/>
      <c r="O162" s="293"/>
      <c r="P162" s="293"/>
    </row>
    <row r="163" spans="1:16" s="238" customFormat="1" ht="30.75" customHeight="1" x14ac:dyDescent="0.4">
      <c r="A163" s="293"/>
      <c r="B163" s="130"/>
      <c r="C163" s="126"/>
      <c r="D163" s="131"/>
      <c r="E163" s="558"/>
      <c r="F163" s="558"/>
      <c r="G163" s="558"/>
      <c r="H163" s="172"/>
      <c r="I163" s="293"/>
      <c r="J163" s="293"/>
      <c r="K163" s="293"/>
      <c r="L163" s="293"/>
      <c r="M163" s="293"/>
      <c r="N163" s="293"/>
      <c r="O163" s="293"/>
      <c r="P163" s="293"/>
    </row>
    <row r="164" spans="1:16" s="238" customFormat="1" ht="30.75" customHeight="1" x14ac:dyDescent="0.4">
      <c r="A164" s="293"/>
      <c r="B164" s="130"/>
      <c r="C164" s="126"/>
      <c r="D164" s="131"/>
      <c r="E164" s="558"/>
      <c r="F164" s="558"/>
      <c r="G164" s="558"/>
      <c r="H164" s="172"/>
      <c r="I164" s="293"/>
      <c r="J164" s="293"/>
      <c r="K164" s="293"/>
      <c r="L164" s="293"/>
      <c r="M164" s="293"/>
      <c r="N164" s="293"/>
      <c r="O164" s="293"/>
      <c r="P164" s="293"/>
    </row>
    <row r="165" spans="1:16" s="238" customFormat="1" ht="30.75" customHeight="1" x14ac:dyDescent="0.4">
      <c r="A165" s="293"/>
      <c r="B165" s="130"/>
      <c r="C165" s="126"/>
      <c r="D165" s="131"/>
      <c r="E165" s="558"/>
      <c r="F165" s="558"/>
      <c r="G165" s="558"/>
      <c r="H165" s="172"/>
      <c r="I165" s="293"/>
      <c r="J165" s="293"/>
      <c r="K165" s="293"/>
      <c r="L165" s="293"/>
      <c r="M165" s="293"/>
      <c r="N165" s="293"/>
      <c r="O165" s="293"/>
      <c r="P165" s="293"/>
    </row>
    <row r="166" spans="1:16" s="238" customFormat="1" ht="30.75" customHeight="1" x14ac:dyDescent="0.4">
      <c r="A166" s="293"/>
      <c r="B166" s="130"/>
      <c r="C166" s="126"/>
      <c r="D166" s="131"/>
      <c r="E166" s="558"/>
      <c r="F166" s="558"/>
      <c r="G166" s="558"/>
      <c r="H166" s="172"/>
      <c r="I166" s="293"/>
      <c r="J166" s="293"/>
      <c r="K166" s="293"/>
      <c r="L166" s="293"/>
      <c r="M166" s="293"/>
      <c r="N166" s="293"/>
      <c r="O166" s="293"/>
      <c r="P166" s="293"/>
    </row>
    <row r="167" spans="1:16" s="238" customFormat="1" ht="30.75" customHeight="1" x14ac:dyDescent="0.4">
      <c r="A167" s="293"/>
      <c r="B167" s="130"/>
      <c r="C167" s="126"/>
      <c r="D167" s="131"/>
      <c r="E167" s="558"/>
      <c r="F167" s="558"/>
      <c r="G167" s="558"/>
      <c r="H167" s="172"/>
      <c r="I167" s="293"/>
      <c r="J167" s="293"/>
      <c r="K167" s="293"/>
      <c r="L167" s="293"/>
      <c r="M167" s="293"/>
      <c r="N167" s="293"/>
      <c r="O167" s="293"/>
      <c r="P167" s="293"/>
    </row>
    <row r="168" spans="1:16" s="238" customFormat="1" ht="30.75" customHeight="1" x14ac:dyDescent="0.4">
      <c r="A168" s="293"/>
      <c r="B168" s="130"/>
      <c r="C168" s="126"/>
      <c r="D168" s="131"/>
      <c r="E168" s="558"/>
      <c r="F168" s="558"/>
      <c r="G168" s="558"/>
      <c r="H168" s="172"/>
      <c r="I168" s="293"/>
      <c r="J168" s="293"/>
      <c r="K168" s="293"/>
      <c r="L168" s="293"/>
      <c r="M168" s="293"/>
      <c r="N168" s="293"/>
      <c r="O168" s="293"/>
      <c r="P168" s="293"/>
    </row>
    <row r="169" spans="1:16" s="238" customFormat="1" ht="30.75" customHeight="1" x14ac:dyDescent="0.4">
      <c r="A169" s="293"/>
      <c r="B169" s="130"/>
      <c r="C169" s="126"/>
      <c r="D169" s="131"/>
      <c r="E169" s="558"/>
      <c r="F169" s="558"/>
      <c r="G169" s="558"/>
      <c r="H169" s="172"/>
      <c r="I169" s="293"/>
      <c r="J169" s="293"/>
      <c r="K169" s="293"/>
      <c r="L169" s="293"/>
      <c r="M169" s="293"/>
      <c r="N169" s="293"/>
      <c r="O169" s="293"/>
      <c r="P169" s="293"/>
    </row>
    <row r="170" spans="1:16" s="238" customFormat="1" ht="30.75" customHeight="1" x14ac:dyDescent="0.4">
      <c r="A170" s="293"/>
      <c r="B170" s="130"/>
      <c r="C170" s="126"/>
      <c r="D170" s="131"/>
      <c r="E170" s="558"/>
      <c r="F170" s="558"/>
      <c r="G170" s="558"/>
      <c r="H170" s="172"/>
      <c r="I170" s="293"/>
      <c r="J170" s="293"/>
      <c r="K170" s="293"/>
      <c r="L170" s="293"/>
      <c r="M170" s="293"/>
      <c r="N170" s="293"/>
      <c r="O170" s="293"/>
      <c r="P170" s="293"/>
    </row>
    <row r="171" spans="1:16" s="238" customFormat="1" ht="30.75" customHeight="1" x14ac:dyDescent="0.4">
      <c r="A171" s="293"/>
      <c r="B171" s="130"/>
      <c r="C171" s="126"/>
      <c r="D171" s="131"/>
      <c r="E171" s="558"/>
      <c r="F171" s="558"/>
      <c r="G171" s="558"/>
      <c r="H171" s="172"/>
      <c r="I171" s="293"/>
      <c r="J171" s="293"/>
      <c r="K171" s="293"/>
      <c r="L171" s="293"/>
      <c r="M171" s="293"/>
      <c r="N171" s="293"/>
      <c r="O171" s="293"/>
      <c r="P171" s="293"/>
    </row>
    <row r="172" spans="1:16" s="238" customFormat="1" ht="30.75" customHeight="1" x14ac:dyDescent="0.4">
      <c r="A172" s="293"/>
      <c r="B172" s="130"/>
      <c r="C172" s="126"/>
      <c r="D172" s="131"/>
      <c r="E172" s="558"/>
      <c r="F172" s="558"/>
      <c r="G172" s="558"/>
      <c r="H172" s="172"/>
      <c r="I172" s="293"/>
      <c r="J172" s="293"/>
      <c r="K172" s="293"/>
      <c r="L172" s="293"/>
      <c r="M172" s="293"/>
      <c r="N172" s="293"/>
      <c r="O172" s="293"/>
      <c r="P172" s="293"/>
    </row>
    <row r="173" spans="1:16" s="238" customFormat="1" ht="30.75" customHeight="1" x14ac:dyDescent="0.4">
      <c r="A173" s="293"/>
      <c r="B173" s="130"/>
      <c r="C173" s="126"/>
      <c r="D173" s="131"/>
      <c r="E173" s="558"/>
      <c r="F173" s="558"/>
      <c r="G173" s="558"/>
      <c r="H173" s="172"/>
      <c r="I173" s="293"/>
      <c r="J173" s="293"/>
      <c r="K173" s="293"/>
      <c r="L173" s="293"/>
      <c r="M173" s="293"/>
      <c r="N173" s="293"/>
      <c r="O173" s="293"/>
      <c r="P173" s="293"/>
    </row>
    <row r="174" spans="1:16" s="238" customFormat="1" ht="30.75" customHeight="1" x14ac:dyDescent="0.4">
      <c r="A174" s="293"/>
      <c r="B174" s="130"/>
      <c r="C174" s="126"/>
      <c r="D174" s="131"/>
      <c r="E174" s="558"/>
      <c r="F174" s="558"/>
      <c r="G174" s="558"/>
      <c r="H174" s="172"/>
      <c r="I174" s="293"/>
      <c r="J174" s="293"/>
      <c r="K174" s="293"/>
      <c r="L174" s="293"/>
      <c r="M174" s="293"/>
      <c r="N174" s="293"/>
      <c r="O174" s="293"/>
      <c r="P174" s="293"/>
    </row>
    <row r="175" spans="1:16" s="238" customFormat="1" ht="30.75" customHeight="1" x14ac:dyDescent="0.4">
      <c r="A175" s="293"/>
      <c r="B175" s="130"/>
      <c r="C175" s="126"/>
      <c r="D175" s="131"/>
      <c r="E175" s="558"/>
      <c r="F175" s="558"/>
      <c r="G175" s="558"/>
      <c r="H175" s="172"/>
      <c r="I175" s="293"/>
      <c r="J175" s="293"/>
      <c r="K175" s="293"/>
      <c r="L175" s="293"/>
      <c r="M175" s="293"/>
      <c r="N175" s="293"/>
      <c r="O175" s="293"/>
      <c r="P175" s="293"/>
    </row>
    <row r="176" spans="1:16" s="238" customFormat="1" ht="30.75" customHeight="1" x14ac:dyDescent="0.4">
      <c r="A176" s="293"/>
      <c r="B176" s="130"/>
      <c r="C176" s="126"/>
      <c r="D176" s="131"/>
      <c r="E176" s="558"/>
      <c r="F176" s="558"/>
      <c r="G176" s="558"/>
      <c r="H176" s="172"/>
      <c r="I176" s="293"/>
      <c r="J176" s="293"/>
      <c r="K176" s="293"/>
      <c r="L176" s="293"/>
      <c r="M176" s="293"/>
      <c r="N176" s="293"/>
      <c r="O176" s="293"/>
      <c r="P176" s="293"/>
    </row>
    <row r="177" spans="1:16" s="238" customFormat="1" ht="30.75" customHeight="1" x14ac:dyDescent="0.4">
      <c r="A177" s="293"/>
      <c r="B177" s="130"/>
      <c r="C177" s="126"/>
      <c r="D177" s="131"/>
      <c r="E177" s="558"/>
      <c r="F177" s="558"/>
      <c r="G177" s="558"/>
      <c r="H177" s="172"/>
      <c r="I177" s="293"/>
      <c r="J177" s="293"/>
      <c r="K177" s="293"/>
      <c r="L177" s="293"/>
      <c r="M177" s="293"/>
      <c r="N177" s="293"/>
      <c r="O177" s="293"/>
      <c r="P177" s="293"/>
    </row>
    <row r="178" spans="1:16" s="238" customFormat="1" ht="30.75" customHeight="1" x14ac:dyDescent="0.4">
      <c r="A178" s="293"/>
      <c r="B178" s="130"/>
      <c r="C178" s="126"/>
      <c r="D178" s="131"/>
      <c r="E178" s="558"/>
      <c r="F178" s="558"/>
      <c r="G178" s="558"/>
      <c r="H178" s="172"/>
      <c r="I178" s="293"/>
      <c r="J178" s="293"/>
      <c r="K178" s="293"/>
      <c r="L178" s="293"/>
      <c r="M178" s="293"/>
      <c r="N178" s="293"/>
      <c r="O178" s="293"/>
      <c r="P178" s="293"/>
    </row>
    <row r="179" spans="1:16" s="238" customFormat="1" ht="30.75" customHeight="1" x14ac:dyDescent="0.4">
      <c r="A179" s="293"/>
      <c r="B179" s="130"/>
      <c r="C179" s="126"/>
      <c r="D179" s="131"/>
      <c r="E179" s="558"/>
      <c r="F179" s="558"/>
      <c r="G179" s="558"/>
      <c r="H179" s="172"/>
      <c r="I179" s="293"/>
      <c r="J179" s="293"/>
      <c r="K179" s="293"/>
      <c r="L179" s="293"/>
      <c r="M179" s="293"/>
      <c r="N179" s="293"/>
      <c r="O179" s="293"/>
      <c r="P179" s="293"/>
    </row>
    <row r="180" spans="1:16" s="238" customFormat="1" ht="30.75" customHeight="1" x14ac:dyDescent="0.4">
      <c r="A180" s="293"/>
      <c r="B180" s="130"/>
      <c r="C180" s="126"/>
      <c r="D180" s="131"/>
      <c r="E180" s="558"/>
      <c r="F180" s="558"/>
      <c r="G180" s="558"/>
      <c r="H180" s="172"/>
      <c r="I180" s="293"/>
      <c r="J180" s="293"/>
      <c r="K180" s="293"/>
      <c r="L180" s="293"/>
      <c r="M180" s="293"/>
      <c r="N180" s="293"/>
      <c r="O180" s="293"/>
      <c r="P180" s="293"/>
    </row>
    <row r="181" spans="1:16" s="238" customFormat="1" ht="30.75" customHeight="1" x14ac:dyDescent="0.4">
      <c r="A181" s="293"/>
      <c r="B181" s="130"/>
      <c r="C181" s="126"/>
      <c r="D181" s="131"/>
      <c r="E181" s="558"/>
      <c r="F181" s="558"/>
      <c r="G181" s="558"/>
      <c r="H181" s="172"/>
      <c r="I181" s="293"/>
      <c r="J181" s="293"/>
      <c r="K181" s="293"/>
      <c r="L181" s="293"/>
      <c r="M181" s="293"/>
      <c r="N181" s="293"/>
      <c r="O181" s="293"/>
      <c r="P181" s="293"/>
    </row>
    <row r="182" spans="1:16" s="238" customFormat="1" ht="30.75" customHeight="1" x14ac:dyDescent="0.4">
      <c r="A182" s="293"/>
      <c r="B182" s="130"/>
      <c r="C182" s="126"/>
      <c r="D182" s="131"/>
      <c r="E182" s="558"/>
      <c r="F182" s="558"/>
      <c r="G182" s="558"/>
      <c r="H182" s="172"/>
      <c r="I182" s="293"/>
      <c r="J182" s="293"/>
      <c r="K182" s="293"/>
      <c r="L182" s="293"/>
      <c r="M182" s="293"/>
      <c r="N182" s="293"/>
      <c r="O182" s="293"/>
      <c r="P182" s="293"/>
    </row>
    <row r="183" spans="1:16" s="238" customFormat="1" ht="30.75" customHeight="1" x14ac:dyDescent="0.4">
      <c r="A183" s="293"/>
      <c r="B183" s="130"/>
      <c r="C183" s="126"/>
      <c r="D183" s="131"/>
      <c r="E183" s="558"/>
      <c r="F183" s="558"/>
      <c r="G183" s="558"/>
      <c r="H183" s="172"/>
      <c r="I183" s="293"/>
      <c r="J183" s="293"/>
      <c r="K183" s="293"/>
      <c r="L183" s="293"/>
      <c r="M183" s="293"/>
      <c r="N183" s="293"/>
      <c r="O183" s="293"/>
      <c r="P183" s="293"/>
    </row>
    <row r="184" spans="1:16" s="238" customFormat="1" ht="30.75" customHeight="1" x14ac:dyDescent="0.4">
      <c r="A184" s="293"/>
      <c r="B184" s="130"/>
      <c r="C184" s="126"/>
      <c r="D184" s="131"/>
      <c r="E184" s="558"/>
      <c r="F184" s="558"/>
      <c r="G184" s="558"/>
      <c r="H184" s="172"/>
      <c r="I184" s="293"/>
      <c r="J184" s="293"/>
      <c r="K184" s="293"/>
      <c r="L184" s="293"/>
      <c r="M184" s="293"/>
      <c r="N184" s="293"/>
      <c r="O184" s="293"/>
      <c r="P184" s="293"/>
    </row>
    <row r="185" spans="1:16" s="238" customFormat="1" ht="30.75" customHeight="1" x14ac:dyDescent="0.4">
      <c r="A185" s="293"/>
      <c r="B185" s="130"/>
      <c r="C185" s="126"/>
      <c r="D185" s="131"/>
      <c r="E185" s="558"/>
      <c r="F185" s="558"/>
      <c r="G185" s="558"/>
      <c r="H185" s="172"/>
      <c r="I185" s="293"/>
      <c r="J185" s="293"/>
      <c r="K185" s="293"/>
      <c r="L185" s="293"/>
      <c r="M185" s="293"/>
      <c r="N185" s="293"/>
      <c r="O185" s="293"/>
      <c r="P185" s="293"/>
    </row>
    <row r="186" spans="1:16" s="238" customFormat="1" ht="30.75" customHeight="1" x14ac:dyDescent="0.4">
      <c r="A186" s="293"/>
      <c r="B186" s="130"/>
      <c r="C186" s="126"/>
      <c r="D186" s="131"/>
      <c r="E186" s="558"/>
      <c r="F186" s="558"/>
      <c r="G186" s="558"/>
      <c r="H186" s="172"/>
      <c r="I186" s="293"/>
      <c r="J186" s="293"/>
      <c r="K186" s="293"/>
      <c r="L186" s="293"/>
      <c r="M186" s="293"/>
      <c r="N186" s="293"/>
      <c r="O186" s="293"/>
      <c r="P186" s="293"/>
    </row>
    <row r="187" spans="1:16" s="238" customFormat="1" ht="30.75" customHeight="1" x14ac:dyDescent="0.4">
      <c r="A187" s="293"/>
      <c r="B187" s="130"/>
      <c r="C187" s="126"/>
      <c r="D187" s="131"/>
      <c r="E187" s="558"/>
      <c r="F187" s="558"/>
      <c r="G187" s="558"/>
      <c r="H187" s="172"/>
      <c r="I187" s="293"/>
      <c r="J187" s="293"/>
      <c r="K187" s="293"/>
      <c r="L187" s="293"/>
      <c r="M187" s="293"/>
      <c r="N187" s="293"/>
      <c r="O187" s="293"/>
      <c r="P187" s="293"/>
    </row>
    <row r="188" spans="1:16" s="238" customFormat="1" ht="30.75" customHeight="1" x14ac:dyDescent="0.4">
      <c r="A188" s="293"/>
      <c r="B188" s="130"/>
      <c r="C188" s="126"/>
      <c r="D188" s="131"/>
      <c r="E188" s="558"/>
      <c r="F188" s="558"/>
      <c r="G188" s="558"/>
      <c r="H188" s="172"/>
      <c r="I188" s="293"/>
      <c r="J188" s="293"/>
      <c r="K188" s="293"/>
      <c r="L188" s="293"/>
      <c r="M188" s="293"/>
      <c r="N188" s="293"/>
      <c r="O188" s="293"/>
      <c r="P188" s="293"/>
    </row>
    <row r="189" spans="1:16" s="238" customFormat="1" ht="30.75" customHeight="1" thickBot="1" x14ac:dyDescent="0.45">
      <c r="A189" s="293"/>
      <c r="B189" s="132"/>
      <c r="C189" s="127"/>
      <c r="D189" s="133"/>
      <c r="E189" s="559"/>
      <c r="F189" s="559"/>
      <c r="G189" s="559"/>
      <c r="H189" s="173"/>
      <c r="I189" s="293"/>
      <c r="J189" s="293"/>
      <c r="K189" s="293"/>
      <c r="L189" s="293"/>
      <c r="M189" s="293"/>
      <c r="N189" s="293"/>
      <c r="O189" s="293"/>
      <c r="P189" s="293"/>
    </row>
    <row r="190" spans="1:16" s="238" customFormat="1" ht="30.75" customHeight="1" thickBot="1" x14ac:dyDescent="0.45">
      <c r="A190" s="293"/>
      <c r="B190" s="587" t="s">
        <v>1186</v>
      </c>
      <c r="C190" s="588"/>
      <c r="D190" s="588"/>
      <c r="E190" s="588"/>
      <c r="F190" s="588"/>
      <c r="G190" s="589"/>
      <c r="H190" s="309">
        <f>+SUM(H160:H189)</f>
        <v>0</v>
      </c>
      <c r="I190" s="293"/>
      <c r="J190" s="293"/>
      <c r="K190" s="293"/>
      <c r="L190" s="293"/>
      <c r="M190" s="293"/>
      <c r="N190" s="293"/>
      <c r="O190" s="293"/>
      <c r="P190" s="293"/>
    </row>
    <row r="191" spans="1:16" s="238" customFormat="1" ht="22.15" customHeight="1" x14ac:dyDescent="0.4">
      <c r="A191" s="293"/>
      <c r="B191" s="293"/>
      <c r="C191" s="293"/>
      <c r="D191" s="293"/>
      <c r="E191" s="293"/>
      <c r="F191" s="293"/>
      <c r="G191" s="293"/>
      <c r="H191" s="293"/>
      <c r="I191" s="293"/>
      <c r="J191" s="293"/>
      <c r="K191" s="293"/>
      <c r="L191" s="293"/>
      <c r="M191" s="293"/>
      <c r="N191" s="293"/>
      <c r="O191" s="293"/>
      <c r="P191" s="293"/>
    </row>
    <row r="192" spans="1:16" s="238" customFormat="1" ht="22.15" customHeight="1" x14ac:dyDescent="0.4">
      <c r="A192" s="293"/>
      <c r="B192" s="293"/>
      <c r="C192" s="293"/>
      <c r="D192" s="293"/>
      <c r="E192" s="293"/>
      <c r="F192" s="293"/>
      <c r="G192" s="293"/>
      <c r="H192" s="293"/>
      <c r="I192" s="293"/>
      <c r="J192" s="293"/>
      <c r="K192" s="293"/>
      <c r="L192" s="293"/>
      <c r="M192" s="293"/>
      <c r="N192" s="293"/>
      <c r="O192" s="293"/>
      <c r="P192" s="293"/>
    </row>
    <row r="193" spans="1:16" s="238" customFormat="1" ht="21.75" customHeight="1" x14ac:dyDescent="0.4">
      <c r="A193" s="293"/>
      <c r="B193" s="293"/>
      <c r="C193" s="293"/>
      <c r="D193" s="293"/>
      <c r="E193" s="293"/>
      <c r="F193" s="293"/>
      <c r="G193" s="293"/>
      <c r="H193" s="293"/>
      <c r="I193" s="293"/>
      <c r="J193" s="293"/>
      <c r="K193" s="293"/>
      <c r="L193" s="293"/>
      <c r="M193" s="293"/>
      <c r="N193" s="293"/>
      <c r="O193" s="293"/>
      <c r="P193" s="293"/>
    </row>
    <row r="194" spans="1:16" s="238" customFormat="1" ht="22.15" customHeight="1" x14ac:dyDescent="0.4">
      <c r="A194" s="293"/>
      <c r="B194" s="300" t="s">
        <v>1155</v>
      </c>
      <c r="C194" s="293"/>
      <c r="D194" s="293"/>
      <c r="E194" s="293"/>
      <c r="F194" s="293"/>
      <c r="G194" s="293"/>
      <c r="H194" s="293"/>
      <c r="I194" s="293"/>
      <c r="J194" s="293"/>
      <c r="K194" s="293"/>
      <c r="L194" s="293"/>
      <c r="M194" s="293"/>
      <c r="N194" s="293"/>
      <c r="O194" s="293"/>
      <c r="P194" s="293"/>
    </row>
    <row r="195" spans="1:16" s="238" customFormat="1" ht="22.15" customHeight="1" thickBot="1" x14ac:dyDescent="0.45">
      <c r="A195" s="293"/>
      <c r="B195" s="300" t="s">
        <v>1156</v>
      </c>
      <c r="C195" s="293"/>
      <c r="D195" s="293"/>
      <c r="E195" s="293"/>
      <c r="F195" s="293"/>
      <c r="G195" s="293"/>
      <c r="H195" s="293"/>
      <c r="I195" s="293"/>
      <c r="J195" s="293"/>
      <c r="K195" s="293"/>
      <c r="L195" s="293"/>
      <c r="M195" s="293"/>
      <c r="N195" s="293"/>
      <c r="O195" s="293"/>
      <c r="P195" s="293"/>
    </row>
    <row r="196" spans="1:16" s="238" customFormat="1" ht="57.6" customHeight="1" thickBot="1" x14ac:dyDescent="0.45">
      <c r="A196" s="293"/>
      <c r="B196" s="615" t="s">
        <v>906</v>
      </c>
      <c r="C196" s="561"/>
      <c r="D196" s="326"/>
      <c r="E196" s="293"/>
      <c r="F196" s="293"/>
      <c r="G196" s="293"/>
      <c r="H196" s="293"/>
      <c r="I196" s="293"/>
      <c r="J196" s="293"/>
      <c r="K196" s="293"/>
      <c r="L196" s="293"/>
      <c r="M196" s="293"/>
      <c r="N196" s="293"/>
      <c r="O196" s="293"/>
      <c r="P196" s="293"/>
    </row>
    <row r="197" spans="1:16" s="238" customFormat="1" ht="10.5" customHeight="1" thickBot="1" x14ac:dyDescent="0.45">
      <c r="A197" s="293"/>
      <c r="B197" s="293"/>
      <c r="C197" s="293"/>
      <c r="D197" s="293"/>
      <c r="E197" s="293"/>
      <c r="F197" s="293"/>
      <c r="G197" s="293"/>
      <c r="H197" s="293"/>
      <c r="I197" s="293"/>
      <c r="J197" s="293"/>
      <c r="K197" s="293"/>
      <c r="L197" s="293"/>
      <c r="M197" s="293"/>
      <c r="N197" s="293"/>
      <c r="O197" s="293"/>
      <c r="P197" s="293"/>
    </row>
    <row r="198" spans="1:16" s="238" customFormat="1" ht="51" customHeight="1" x14ac:dyDescent="0.4">
      <c r="A198" s="293"/>
      <c r="B198" s="622" t="s">
        <v>905</v>
      </c>
      <c r="C198" s="623"/>
      <c r="D198" s="623"/>
      <c r="E198" s="590" t="str">
        <f>+IF(P1=1,IF(様式１!K3="","",様式１!K3),"")</f>
        <v/>
      </c>
      <c r="F198" s="590"/>
      <c r="G198" s="590"/>
      <c r="H198" s="590"/>
      <c r="I198" s="590"/>
      <c r="J198" s="590"/>
      <c r="K198" s="591"/>
      <c r="L198" s="293"/>
      <c r="M198" s="293"/>
      <c r="N198" s="293"/>
      <c r="O198" s="293"/>
      <c r="P198" s="293"/>
    </row>
    <row r="199" spans="1:16" s="238" customFormat="1" ht="51" customHeight="1" thickBot="1" x14ac:dyDescent="0.45">
      <c r="A199" s="293"/>
      <c r="B199" s="620" t="s">
        <v>907</v>
      </c>
      <c r="C199" s="621"/>
      <c r="D199" s="621"/>
      <c r="E199" s="616"/>
      <c r="F199" s="616"/>
      <c r="G199" s="616"/>
      <c r="H199" s="616"/>
      <c r="I199" s="616"/>
      <c r="J199" s="616"/>
      <c r="K199" s="617"/>
      <c r="L199" s="293"/>
      <c r="M199" s="293"/>
      <c r="N199" s="293"/>
      <c r="O199" s="293"/>
      <c r="P199" s="293"/>
    </row>
    <row r="200" spans="1:16" s="238" customFormat="1" ht="51" customHeight="1" thickBot="1" x14ac:dyDescent="0.45">
      <c r="A200" s="293"/>
      <c r="B200" s="639" t="s">
        <v>896</v>
      </c>
      <c r="C200" s="640"/>
      <c r="D200" s="310" t="s">
        <v>908</v>
      </c>
      <c r="E200" s="618"/>
      <c r="F200" s="618"/>
      <c r="G200" s="618"/>
      <c r="H200" s="618"/>
      <c r="I200" s="618"/>
      <c r="J200" s="618"/>
      <c r="K200" s="619"/>
      <c r="L200" s="293"/>
      <c r="M200" s="293"/>
      <c r="N200" s="293"/>
      <c r="O200" s="293"/>
      <c r="P200" s="293"/>
    </row>
    <row r="201" spans="1:16" s="238" customFormat="1" ht="51" customHeight="1" thickBot="1" x14ac:dyDescent="0.45">
      <c r="A201" s="293"/>
      <c r="B201" s="639" t="s">
        <v>903</v>
      </c>
      <c r="C201" s="640"/>
      <c r="D201" s="310" t="s">
        <v>908</v>
      </c>
      <c r="E201" s="618"/>
      <c r="F201" s="618"/>
      <c r="G201" s="618"/>
      <c r="H201" s="618"/>
      <c r="I201" s="618"/>
      <c r="J201" s="618"/>
      <c r="K201" s="619"/>
      <c r="L201" s="293"/>
      <c r="M201" s="293"/>
      <c r="N201" s="293"/>
      <c r="O201" s="293"/>
      <c r="P201" s="293"/>
    </row>
    <row r="202" spans="1:16" s="238" customFormat="1" ht="51" customHeight="1" thickBot="1" x14ac:dyDescent="0.45">
      <c r="A202" s="293"/>
      <c r="B202" s="639" t="s">
        <v>904</v>
      </c>
      <c r="C202" s="641"/>
      <c r="D202" s="311" t="s">
        <v>908</v>
      </c>
      <c r="E202" s="642"/>
      <c r="F202" s="642"/>
      <c r="G202" s="642"/>
      <c r="H202" s="642"/>
      <c r="I202" s="642"/>
      <c r="J202" s="642"/>
      <c r="K202" s="643"/>
      <c r="L202" s="293"/>
      <c r="M202" s="293"/>
      <c r="N202" s="293"/>
      <c r="O202" s="293"/>
      <c r="P202" s="293"/>
    </row>
    <row r="203" spans="1:16" s="238" customFormat="1" ht="9.75" customHeight="1" x14ac:dyDescent="0.4">
      <c r="A203" s="293"/>
      <c r="B203" s="293"/>
      <c r="C203" s="293"/>
      <c r="D203" s="293"/>
      <c r="E203" s="293"/>
      <c r="F203" s="293"/>
      <c r="G203" s="293"/>
      <c r="H203" s="293"/>
      <c r="I203" s="293"/>
      <c r="J203" s="293"/>
      <c r="K203" s="293"/>
      <c r="L203" s="293"/>
      <c r="M203" s="293"/>
      <c r="N203" s="293"/>
      <c r="O203" s="293"/>
      <c r="P203" s="293"/>
    </row>
    <row r="204" spans="1:16" s="238" customFormat="1" ht="5.25" customHeight="1" x14ac:dyDescent="0.4">
      <c r="A204" s="293"/>
      <c r="B204" s="293"/>
      <c r="C204" s="293"/>
      <c r="D204" s="293"/>
      <c r="E204" s="293"/>
      <c r="F204" s="293"/>
      <c r="G204" s="293"/>
      <c r="H204" s="293"/>
      <c r="I204" s="293"/>
      <c r="J204" s="293"/>
      <c r="K204" s="293"/>
      <c r="L204" s="293"/>
      <c r="M204" s="293"/>
      <c r="N204" s="293"/>
      <c r="O204" s="293"/>
      <c r="P204" s="293"/>
    </row>
    <row r="205" spans="1:16" s="238" customFormat="1" ht="22.15" customHeight="1" x14ac:dyDescent="0.4">
      <c r="A205" s="293"/>
      <c r="B205" s="304" t="s">
        <v>1157</v>
      </c>
      <c r="C205" s="293"/>
      <c r="D205" s="293"/>
      <c r="E205" s="293"/>
      <c r="F205" s="293"/>
      <c r="G205" s="293"/>
      <c r="H205" s="293"/>
      <c r="I205" s="293"/>
      <c r="J205" s="293"/>
      <c r="K205" s="293"/>
      <c r="L205" s="293"/>
      <c r="M205" s="293"/>
      <c r="N205" s="293"/>
      <c r="O205" s="293"/>
      <c r="P205" s="293"/>
    </row>
    <row r="206" spans="1:16" s="238" customFormat="1" ht="22.15" customHeight="1" x14ac:dyDescent="0.4">
      <c r="A206" s="293"/>
      <c r="B206" s="293" t="s">
        <v>912</v>
      </c>
      <c r="C206" s="293"/>
      <c r="D206" s="293"/>
      <c r="E206" s="293"/>
      <c r="F206" s="293"/>
      <c r="G206" s="293"/>
      <c r="H206" s="293"/>
      <c r="I206" s="293"/>
      <c r="J206" s="293"/>
      <c r="K206" s="293"/>
      <c r="L206" s="293"/>
      <c r="M206" s="293"/>
      <c r="N206" s="293"/>
      <c r="O206" s="293"/>
      <c r="P206" s="293"/>
    </row>
    <row r="207" spans="1:16" s="238" customFormat="1" ht="22.15" customHeight="1" thickBot="1" x14ac:dyDescent="0.45">
      <c r="A207" s="293"/>
      <c r="B207" s="293" t="s">
        <v>909</v>
      </c>
      <c r="C207" s="293"/>
      <c r="D207" s="293"/>
      <c r="E207" s="293"/>
      <c r="F207" s="293"/>
      <c r="G207" s="293"/>
      <c r="H207" s="293"/>
      <c r="I207" s="293"/>
      <c r="J207" s="293"/>
      <c r="K207" s="293"/>
      <c r="L207" s="293"/>
      <c r="M207" s="293"/>
      <c r="N207" s="293"/>
      <c r="O207" s="293"/>
      <c r="P207" s="293"/>
    </row>
    <row r="208" spans="1:16" s="238" customFormat="1" ht="51" customHeight="1" thickBot="1" x14ac:dyDescent="0.45">
      <c r="A208" s="293"/>
      <c r="B208" s="413" t="s">
        <v>910</v>
      </c>
      <c r="C208" s="411"/>
      <c r="D208" s="416"/>
      <c r="E208" s="635" t="str">
        <f>+IF(様式６!E200="","",様式６!E200)</f>
        <v/>
      </c>
      <c r="F208" s="635"/>
      <c r="G208" s="635"/>
      <c r="H208" s="636"/>
      <c r="I208" s="293"/>
      <c r="J208" s="293"/>
      <c r="K208" s="293"/>
      <c r="L208" s="293"/>
      <c r="M208" s="293"/>
      <c r="N208" s="293"/>
      <c r="O208" s="293"/>
      <c r="P208" s="293"/>
    </row>
    <row r="209" spans="1:16" s="238" customFormat="1" ht="14.25" customHeight="1" thickBot="1" x14ac:dyDescent="0.45">
      <c r="A209" s="293"/>
      <c r="B209" s="293"/>
      <c r="C209" s="293"/>
      <c r="D209" s="293"/>
      <c r="E209" s="293"/>
      <c r="F209" s="293"/>
      <c r="G209" s="293"/>
      <c r="H209" s="293"/>
      <c r="I209" s="293"/>
      <c r="J209" s="293"/>
      <c r="K209" s="293"/>
      <c r="L209" s="293"/>
      <c r="M209" s="293"/>
      <c r="N209" s="293"/>
      <c r="O209" s="293"/>
      <c r="P209" s="293"/>
    </row>
    <row r="210" spans="1:16" s="238" customFormat="1" ht="26.25" customHeight="1" x14ac:dyDescent="0.4">
      <c r="A210" s="296">
        <f>+SUM(A211:A226)</f>
        <v>0</v>
      </c>
      <c r="B210" s="565" t="s">
        <v>911</v>
      </c>
      <c r="C210" s="566"/>
      <c r="D210" s="566"/>
      <c r="E210" s="566"/>
      <c r="F210" s="566"/>
      <c r="G210" s="566"/>
      <c r="H210" s="567"/>
      <c r="I210" s="293"/>
      <c r="J210" s="293"/>
      <c r="K210" s="293"/>
      <c r="L210" s="293"/>
      <c r="M210" s="293"/>
      <c r="N210" s="293"/>
      <c r="O210" s="293"/>
      <c r="P210" s="293"/>
    </row>
    <row r="211" spans="1:16" s="238" customFormat="1" ht="69" customHeight="1" x14ac:dyDescent="0.4">
      <c r="A211" s="296">
        <f>+IF(COUNT(H212:H226)=COUNT(H362:H391),0,1)</f>
        <v>0</v>
      </c>
      <c r="B211" s="241" t="s">
        <v>753</v>
      </c>
      <c r="C211" s="305" t="s">
        <v>844</v>
      </c>
      <c r="D211" s="305" t="s">
        <v>845</v>
      </c>
      <c r="E211" s="585" t="s">
        <v>889</v>
      </c>
      <c r="F211" s="404"/>
      <c r="G211" s="586"/>
      <c r="H211" s="283" t="s">
        <v>876</v>
      </c>
      <c r="I211" s="293"/>
      <c r="J211" s="293"/>
      <c r="K211" s="293"/>
      <c r="L211" s="293"/>
      <c r="M211" s="293"/>
      <c r="N211" s="293"/>
      <c r="O211" s="293"/>
      <c r="P211" s="293"/>
    </row>
    <row r="212" spans="1:16" s="238" customFormat="1" ht="29.25" customHeight="1" x14ac:dyDescent="0.4">
      <c r="A212" s="293"/>
      <c r="B212" s="128"/>
      <c r="C212" s="125"/>
      <c r="D212" s="129"/>
      <c r="E212" s="576"/>
      <c r="F212" s="577"/>
      <c r="G212" s="578"/>
      <c r="H212" s="171"/>
      <c r="I212" s="293"/>
      <c r="J212" s="293"/>
      <c r="K212" s="293"/>
      <c r="L212" s="293"/>
      <c r="M212" s="293"/>
      <c r="N212" s="293"/>
      <c r="O212" s="293"/>
      <c r="P212" s="293"/>
    </row>
    <row r="213" spans="1:16" s="238" customFormat="1" ht="29.25" customHeight="1" x14ac:dyDescent="0.4">
      <c r="A213" s="293"/>
      <c r="B213" s="130"/>
      <c r="C213" s="126"/>
      <c r="D213" s="131"/>
      <c r="E213" s="570"/>
      <c r="F213" s="571"/>
      <c r="G213" s="572"/>
      <c r="H213" s="172"/>
      <c r="I213" s="293"/>
      <c r="J213" s="293"/>
      <c r="K213" s="293"/>
      <c r="L213" s="293"/>
      <c r="M213" s="293"/>
      <c r="N213" s="293"/>
      <c r="O213" s="293"/>
      <c r="P213" s="293"/>
    </row>
    <row r="214" spans="1:16" s="238" customFormat="1" ht="29.25" customHeight="1" x14ac:dyDescent="0.4">
      <c r="A214" s="293"/>
      <c r="B214" s="130"/>
      <c r="C214" s="126"/>
      <c r="D214" s="131"/>
      <c r="E214" s="570"/>
      <c r="F214" s="571"/>
      <c r="G214" s="572"/>
      <c r="H214" s="172"/>
      <c r="I214" s="293"/>
      <c r="J214" s="293"/>
      <c r="K214" s="293"/>
      <c r="L214" s="293"/>
      <c r="M214" s="293"/>
      <c r="N214" s="293"/>
      <c r="O214" s="293"/>
      <c r="P214" s="293"/>
    </row>
    <row r="215" spans="1:16" s="238" customFormat="1" ht="29.25" customHeight="1" x14ac:dyDescent="0.4">
      <c r="A215" s="293"/>
      <c r="B215" s="130"/>
      <c r="C215" s="126"/>
      <c r="D215" s="131"/>
      <c r="E215" s="570"/>
      <c r="F215" s="571"/>
      <c r="G215" s="572"/>
      <c r="H215" s="172"/>
      <c r="I215" s="293"/>
      <c r="J215" s="293"/>
      <c r="K215" s="293"/>
      <c r="L215" s="293"/>
      <c r="M215" s="293"/>
      <c r="N215" s="293"/>
      <c r="O215" s="293"/>
      <c r="P215" s="293"/>
    </row>
    <row r="216" spans="1:16" s="238" customFormat="1" ht="29.25" customHeight="1" x14ac:dyDescent="0.4">
      <c r="A216" s="293"/>
      <c r="B216" s="130"/>
      <c r="C216" s="126"/>
      <c r="D216" s="131"/>
      <c r="E216" s="570"/>
      <c r="F216" s="571"/>
      <c r="G216" s="572"/>
      <c r="H216" s="172"/>
      <c r="I216" s="293"/>
      <c r="J216" s="293"/>
      <c r="K216" s="293"/>
      <c r="L216" s="293"/>
      <c r="M216" s="293"/>
      <c r="N216" s="293"/>
      <c r="O216" s="293"/>
      <c r="P216" s="293"/>
    </row>
    <row r="217" spans="1:16" s="238" customFormat="1" ht="29.25" customHeight="1" x14ac:dyDescent="0.4">
      <c r="A217" s="293"/>
      <c r="B217" s="130"/>
      <c r="C217" s="126"/>
      <c r="D217" s="131"/>
      <c r="E217" s="570"/>
      <c r="F217" s="571"/>
      <c r="G217" s="572"/>
      <c r="H217" s="172"/>
      <c r="I217" s="293"/>
      <c r="J217" s="293"/>
      <c r="K217" s="293"/>
      <c r="L217" s="293"/>
      <c r="M217" s="293"/>
      <c r="N217" s="293"/>
      <c r="O217" s="293"/>
      <c r="P217" s="293"/>
    </row>
    <row r="218" spans="1:16" s="238" customFormat="1" ht="29.25" customHeight="1" x14ac:dyDescent="0.4">
      <c r="A218" s="293"/>
      <c r="B218" s="130"/>
      <c r="C218" s="126"/>
      <c r="D218" s="131"/>
      <c r="E218" s="570"/>
      <c r="F218" s="571"/>
      <c r="G218" s="572"/>
      <c r="H218" s="172"/>
      <c r="I218" s="293"/>
      <c r="J218" s="293"/>
      <c r="K218" s="293"/>
      <c r="L218" s="293"/>
      <c r="M218" s="293"/>
      <c r="N218" s="293"/>
      <c r="O218" s="293"/>
      <c r="P218" s="293"/>
    </row>
    <row r="219" spans="1:16" s="238" customFormat="1" ht="29.25" customHeight="1" x14ac:dyDescent="0.4">
      <c r="A219" s="293"/>
      <c r="B219" s="130"/>
      <c r="C219" s="126"/>
      <c r="D219" s="131"/>
      <c r="E219" s="570"/>
      <c r="F219" s="571"/>
      <c r="G219" s="572"/>
      <c r="H219" s="172"/>
      <c r="I219" s="293"/>
      <c r="J219" s="293"/>
      <c r="K219" s="293"/>
      <c r="L219" s="293"/>
      <c r="M219" s="293"/>
      <c r="N219" s="293"/>
      <c r="O219" s="293"/>
      <c r="P219" s="293"/>
    </row>
    <row r="220" spans="1:16" s="238" customFormat="1" ht="29.25" customHeight="1" x14ac:dyDescent="0.4">
      <c r="A220" s="293"/>
      <c r="B220" s="130"/>
      <c r="C220" s="126"/>
      <c r="D220" s="131"/>
      <c r="E220" s="570"/>
      <c r="F220" s="571"/>
      <c r="G220" s="572"/>
      <c r="H220" s="172"/>
      <c r="I220" s="293"/>
      <c r="J220" s="293"/>
      <c r="K220" s="293"/>
      <c r="L220" s="293"/>
      <c r="M220" s="293"/>
      <c r="N220" s="293"/>
      <c r="O220" s="293"/>
      <c r="P220" s="293"/>
    </row>
    <row r="221" spans="1:16" s="238" customFormat="1" ht="29.25" customHeight="1" x14ac:dyDescent="0.4">
      <c r="A221" s="293"/>
      <c r="B221" s="130"/>
      <c r="C221" s="126"/>
      <c r="D221" s="131"/>
      <c r="E221" s="570"/>
      <c r="F221" s="571"/>
      <c r="G221" s="572"/>
      <c r="H221" s="172"/>
      <c r="I221" s="293"/>
      <c r="J221" s="293"/>
      <c r="K221" s="293"/>
      <c r="L221" s="293"/>
      <c r="M221" s="293"/>
      <c r="N221" s="293"/>
      <c r="O221" s="293"/>
      <c r="P221" s="293"/>
    </row>
    <row r="222" spans="1:16" s="238" customFormat="1" ht="29.25" customHeight="1" x14ac:dyDescent="0.4">
      <c r="A222" s="293"/>
      <c r="B222" s="130"/>
      <c r="C222" s="126"/>
      <c r="D222" s="131"/>
      <c r="E222" s="570"/>
      <c r="F222" s="571"/>
      <c r="G222" s="572"/>
      <c r="H222" s="172"/>
      <c r="I222" s="293"/>
      <c r="J222" s="293"/>
      <c r="K222" s="293"/>
      <c r="L222" s="293"/>
      <c r="M222" s="293"/>
      <c r="N222" s="293"/>
      <c r="O222" s="293"/>
      <c r="P222" s="293"/>
    </row>
    <row r="223" spans="1:16" s="238" customFormat="1" ht="29.25" customHeight="1" x14ac:dyDescent="0.4">
      <c r="A223" s="293"/>
      <c r="B223" s="130"/>
      <c r="C223" s="126"/>
      <c r="D223" s="131"/>
      <c r="E223" s="570"/>
      <c r="F223" s="571"/>
      <c r="G223" s="572"/>
      <c r="H223" s="172"/>
      <c r="I223" s="293"/>
      <c r="J223" s="293"/>
      <c r="K223" s="293"/>
      <c r="L223" s="293"/>
      <c r="M223" s="293"/>
      <c r="N223" s="293"/>
      <c r="O223" s="293"/>
      <c r="P223" s="293"/>
    </row>
    <row r="224" spans="1:16" s="238" customFormat="1" ht="29.25" customHeight="1" x14ac:dyDescent="0.4">
      <c r="A224" s="293"/>
      <c r="B224" s="130"/>
      <c r="C224" s="126"/>
      <c r="D224" s="131"/>
      <c r="E224" s="570"/>
      <c r="F224" s="571"/>
      <c r="G224" s="572"/>
      <c r="H224" s="172"/>
      <c r="I224" s="293"/>
      <c r="J224" s="293"/>
      <c r="K224" s="293"/>
      <c r="L224" s="293"/>
      <c r="M224" s="293"/>
      <c r="N224" s="293"/>
      <c r="O224" s="293"/>
      <c r="P224" s="293"/>
    </row>
    <row r="225" spans="1:16" s="238" customFormat="1" ht="29.25" customHeight="1" x14ac:dyDescent="0.4">
      <c r="A225" s="293"/>
      <c r="B225" s="130"/>
      <c r="C225" s="126"/>
      <c r="D225" s="131"/>
      <c r="E225" s="570"/>
      <c r="F225" s="571"/>
      <c r="G225" s="572"/>
      <c r="H225" s="172"/>
      <c r="I225" s="293"/>
      <c r="J225" s="293"/>
      <c r="K225" s="293"/>
      <c r="L225" s="293"/>
      <c r="M225" s="293"/>
      <c r="N225" s="293"/>
      <c r="O225" s="293"/>
      <c r="P225" s="293"/>
    </row>
    <row r="226" spans="1:16" s="238" customFormat="1" ht="29.25" customHeight="1" x14ac:dyDescent="0.4">
      <c r="A226" s="293"/>
      <c r="B226" s="130"/>
      <c r="C226" s="126"/>
      <c r="D226" s="131"/>
      <c r="E226" s="570"/>
      <c r="F226" s="571"/>
      <c r="G226" s="572"/>
      <c r="H226" s="172"/>
      <c r="I226" s="293"/>
      <c r="J226" s="293"/>
      <c r="K226" s="293"/>
      <c r="L226" s="293"/>
      <c r="M226" s="293"/>
      <c r="N226" s="293"/>
      <c r="O226" s="293"/>
      <c r="P226" s="293"/>
    </row>
    <row r="227" spans="1:16" s="238" customFormat="1" ht="29.25" customHeight="1" x14ac:dyDescent="0.4">
      <c r="A227" s="293"/>
      <c r="B227" s="130"/>
      <c r="C227" s="126"/>
      <c r="D227" s="131"/>
      <c r="E227" s="570"/>
      <c r="F227" s="571"/>
      <c r="G227" s="572"/>
      <c r="H227" s="172"/>
      <c r="I227" s="293"/>
      <c r="J227" s="293"/>
      <c r="K227" s="293"/>
      <c r="L227" s="293"/>
      <c r="M227" s="293"/>
      <c r="N227" s="293"/>
      <c r="O227" s="293"/>
      <c r="P227" s="293"/>
    </row>
    <row r="228" spans="1:16" s="238" customFormat="1" ht="29.25" customHeight="1" x14ac:dyDescent="0.4">
      <c r="A228" s="293"/>
      <c r="B228" s="130"/>
      <c r="C228" s="126"/>
      <c r="D228" s="131"/>
      <c r="E228" s="570"/>
      <c r="F228" s="571"/>
      <c r="G228" s="572"/>
      <c r="H228" s="172"/>
      <c r="I228" s="293"/>
      <c r="J228" s="293"/>
      <c r="K228" s="293"/>
      <c r="L228" s="293"/>
      <c r="M228" s="293"/>
      <c r="N228" s="293"/>
      <c r="O228" s="293"/>
      <c r="P228" s="293"/>
    </row>
    <row r="229" spans="1:16" s="238" customFormat="1" ht="29.25" customHeight="1" x14ac:dyDescent="0.4">
      <c r="A229" s="293"/>
      <c r="B229" s="130"/>
      <c r="C229" s="126"/>
      <c r="D229" s="131"/>
      <c r="E229" s="570"/>
      <c r="F229" s="571"/>
      <c r="G229" s="572"/>
      <c r="H229" s="172"/>
      <c r="I229" s="293"/>
      <c r="J229" s="293"/>
      <c r="K229" s="293"/>
      <c r="L229" s="293"/>
      <c r="M229" s="293"/>
      <c r="N229" s="293"/>
      <c r="O229" s="293"/>
      <c r="P229" s="293"/>
    </row>
    <row r="230" spans="1:16" s="238" customFormat="1" ht="29.25" customHeight="1" x14ac:dyDescent="0.4">
      <c r="A230" s="293"/>
      <c r="B230" s="130"/>
      <c r="C230" s="126"/>
      <c r="D230" s="131"/>
      <c r="E230" s="570"/>
      <c r="F230" s="571"/>
      <c r="G230" s="572"/>
      <c r="H230" s="172"/>
      <c r="I230" s="293"/>
      <c r="J230" s="293"/>
      <c r="K230" s="293"/>
      <c r="L230" s="293"/>
      <c r="M230" s="293"/>
      <c r="N230" s="293"/>
      <c r="O230" s="293"/>
      <c r="P230" s="293"/>
    </row>
    <row r="231" spans="1:16" s="238" customFormat="1" ht="29.25" customHeight="1" x14ac:dyDescent="0.4">
      <c r="A231" s="293"/>
      <c r="B231" s="130"/>
      <c r="C231" s="126"/>
      <c r="D231" s="131"/>
      <c r="E231" s="570"/>
      <c r="F231" s="571"/>
      <c r="G231" s="572"/>
      <c r="H231" s="172"/>
      <c r="I231" s="293"/>
      <c r="J231" s="293"/>
      <c r="K231" s="293"/>
      <c r="L231" s="293"/>
      <c r="M231" s="293"/>
      <c r="N231" s="293"/>
      <c r="O231" s="293"/>
      <c r="P231" s="293"/>
    </row>
    <row r="232" spans="1:16" s="238" customFormat="1" ht="29.25" customHeight="1" x14ac:dyDescent="0.4">
      <c r="A232" s="293"/>
      <c r="B232" s="130"/>
      <c r="C232" s="126"/>
      <c r="D232" s="131"/>
      <c r="E232" s="570"/>
      <c r="F232" s="571"/>
      <c r="G232" s="572"/>
      <c r="H232" s="172"/>
      <c r="I232" s="293"/>
      <c r="J232" s="293"/>
      <c r="K232" s="293"/>
      <c r="L232" s="293"/>
      <c r="M232" s="293"/>
      <c r="N232" s="293"/>
      <c r="O232" s="293"/>
      <c r="P232" s="293"/>
    </row>
    <row r="233" spans="1:16" s="238" customFormat="1" ht="29.25" customHeight="1" x14ac:dyDescent="0.4">
      <c r="A233" s="293"/>
      <c r="B233" s="130"/>
      <c r="C233" s="126"/>
      <c r="D233" s="131"/>
      <c r="E233" s="570"/>
      <c r="F233" s="571"/>
      <c r="G233" s="572"/>
      <c r="H233" s="172"/>
      <c r="I233" s="293"/>
      <c r="J233" s="293"/>
      <c r="K233" s="293"/>
      <c r="L233" s="293"/>
      <c r="M233" s="293"/>
      <c r="N233" s="293"/>
      <c r="O233" s="293"/>
      <c r="P233" s="293"/>
    </row>
    <row r="234" spans="1:16" s="238" customFormat="1" ht="29.25" customHeight="1" x14ac:dyDescent="0.4">
      <c r="A234" s="293"/>
      <c r="B234" s="130"/>
      <c r="C234" s="126"/>
      <c r="D234" s="131"/>
      <c r="E234" s="570"/>
      <c r="F234" s="571"/>
      <c r="G234" s="572"/>
      <c r="H234" s="172"/>
      <c r="I234" s="293"/>
      <c r="J234" s="293"/>
      <c r="K234" s="293"/>
      <c r="L234" s="293"/>
      <c r="M234" s="293"/>
      <c r="N234" s="293"/>
      <c r="O234" s="293"/>
      <c r="P234" s="293"/>
    </row>
    <row r="235" spans="1:16" s="238" customFormat="1" ht="29.25" customHeight="1" x14ac:dyDescent="0.4">
      <c r="A235" s="293"/>
      <c r="B235" s="130"/>
      <c r="C235" s="126"/>
      <c r="D235" s="131"/>
      <c r="E235" s="570"/>
      <c r="F235" s="571"/>
      <c r="G235" s="572"/>
      <c r="H235" s="172"/>
      <c r="I235" s="293"/>
      <c r="J235" s="293"/>
      <c r="K235" s="293"/>
      <c r="L235" s="293"/>
      <c r="M235" s="293"/>
      <c r="N235" s="293"/>
      <c r="O235" s="293"/>
      <c r="P235" s="293"/>
    </row>
    <row r="236" spans="1:16" s="238" customFormat="1" ht="29.25" customHeight="1" x14ac:dyDescent="0.4">
      <c r="A236" s="293"/>
      <c r="B236" s="130"/>
      <c r="C236" s="126"/>
      <c r="D236" s="131"/>
      <c r="E236" s="570"/>
      <c r="F236" s="571"/>
      <c r="G236" s="572"/>
      <c r="H236" s="172"/>
      <c r="I236" s="293"/>
      <c r="J236" s="293"/>
      <c r="K236" s="293"/>
      <c r="L236" s="293"/>
      <c r="M236" s="293"/>
      <c r="N236" s="293"/>
      <c r="O236" s="293"/>
      <c r="P236" s="293"/>
    </row>
    <row r="237" spans="1:16" s="238" customFormat="1" ht="29.25" customHeight="1" x14ac:dyDescent="0.4">
      <c r="A237" s="293"/>
      <c r="B237" s="130"/>
      <c r="C237" s="126"/>
      <c r="D237" s="131"/>
      <c r="E237" s="570"/>
      <c r="F237" s="571"/>
      <c r="G237" s="572"/>
      <c r="H237" s="172"/>
      <c r="I237" s="293"/>
      <c r="J237" s="293"/>
      <c r="K237" s="293"/>
      <c r="L237" s="293"/>
      <c r="M237" s="293"/>
      <c r="N237" s="293"/>
      <c r="O237" s="293"/>
      <c r="P237" s="293"/>
    </row>
    <row r="238" spans="1:16" s="238" customFormat="1" ht="29.25" customHeight="1" x14ac:dyDescent="0.4">
      <c r="A238" s="293"/>
      <c r="B238" s="130"/>
      <c r="C238" s="126"/>
      <c r="D238" s="131"/>
      <c r="E238" s="570"/>
      <c r="F238" s="571"/>
      <c r="G238" s="572"/>
      <c r="H238" s="172"/>
      <c r="I238" s="293"/>
      <c r="J238" s="293"/>
      <c r="K238" s="293"/>
      <c r="L238" s="293"/>
      <c r="M238" s="293"/>
      <c r="N238" s="293"/>
      <c r="O238" s="293"/>
      <c r="P238" s="293"/>
    </row>
    <row r="239" spans="1:16" s="238" customFormat="1" ht="29.25" customHeight="1" x14ac:dyDescent="0.4">
      <c r="A239" s="293"/>
      <c r="B239" s="130"/>
      <c r="C239" s="126"/>
      <c r="D239" s="131"/>
      <c r="E239" s="570"/>
      <c r="F239" s="571"/>
      <c r="G239" s="572"/>
      <c r="H239" s="172"/>
      <c r="I239" s="293"/>
      <c r="J239" s="293"/>
      <c r="K239" s="293"/>
      <c r="L239" s="293"/>
      <c r="M239" s="293"/>
      <c r="N239" s="293"/>
      <c r="O239" s="293"/>
      <c r="P239" s="293"/>
    </row>
    <row r="240" spans="1:16" s="238" customFormat="1" ht="29.25" customHeight="1" x14ac:dyDescent="0.4">
      <c r="A240" s="293"/>
      <c r="B240" s="130"/>
      <c r="C240" s="126"/>
      <c r="D240" s="131"/>
      <c r="E240" s="570"/>
      <c r="F240" s="571"/>
      <c r="G240" s="572"/>
      <c r="H240" s="172"/>
      <c r="I240" s="293"/>
      <c r="J240" s="293"/>
      <c r="K240" s="293"/>
      <c r="L240" s="293"/>
      <c r="M240" s="293"/>
      <c r="N240" s="293"/>
      <c r="O240" s="293"/>
      <c r="P240" s="293"/>
    </row>
    <row r="241" spans="1:16" s="238" customFormat="1" ht="29.25" customHeight="1" thickBot="1" x14ac:dyDescent="0.45">
      <c r="A241" s="293"/>
      <c r="B241" s="134"/>
      <c r="C241" s="135"/>
      <c r="D241" s="136"/>
      <c r="E241" s="573"/>
      <c r="F241" s="574"/>
      <c r="G241" s="575"/>
      <c r="H241" s="177"/>
      <c r="I241" s="293"/>
      <c r="J241" s="293"/>
      <c r="K241" s="293"/>
      <c r="L241" s="293"/>
      <c r="M241" s="293"/>
      <c r="N241" s="293"/>
      <c r="O241" s="293"/>
      <c r="P241" s="293"/>
    </row>
    <row r="242" spans="1:16" s="238" customFormat="1" ht="29.25" customHeight="1" thickBot="1" x14ac:dyDescent="0.45">
      <c r="A242" s="293"/>
      <c r="B242" s="410" t="s">
        <v>1187</v>
      </c>
      <c r="C242" s="411"/>
      <c r="D242" s="411"/>
      <c r="E242" s="411"/>
      <c r="F242" s="411"/>
      <c r="G242" s="412"/>
      <c r="H242" s="288">
        <f>+SUM(H212:H241)</f>
        <v>0</v>
      </c>
      <c r="I242" s="293"/>
      <c r="J242" s="293"/>
      <c r="K242" s="293"/>
      <c r="L242" s="293"/>
      <c r="M242" s="293"/>
      <c r="N242" s="293"/>
      <c r="O242" s="293"/>
      <c r="P242" s="293"/>
    </row>
    <row r="243" spans="1:16" s="238" customFormat="1" ht="22.15" customHeight="1" x14ac:dyDescent="0.4">
      <c r="A243" s="293"/>
      <c r="B243" s="293"/>
      <c r="C243" s="293"/>
      <c r="D243" s="293"/>
      <c r="E243" s="293"/>
      <c r="F243" s="293"/>
      <c r="G243" s="293"/>
      <c r="H243" s="293"/>
      <c r="I243" s="293"/>
      <c r="J243" s="293"/>
      <c r="K243" s="293"/>
      <c r="L243" s="293"/>
      <c r="M243" s="293"/>
      <c r="N243" s="293"/>
      <c r="O243" s="293"/>
      <c r="P243" s="293"/>
    </row>
    <row r="244" spans="1:16" s="238" customFormat="1" ht="22.15" customHeight="1" x14ac:dyDescent="0.4">
      <c r="A244" s="293"/>
      <c r="B244" s="303" t="s">
        <v>1158</v>
      </c>
      <c r="C244" s="293"/>
      <c r="D244" s="293"/>
      <c r="E244" s="293"/>
      <c r="F244" s="293"/>
      <c r="G244" s="293"/>
      <c r="H244" s="293"/>
      <c r="I244" s="293"/>
      <c r="J244" s="293"/>
      <c r="K244" s="293"/>
      <c r="L244" s="293"/>
      <c r="M244" s="293"/>
      <c r="N244" s="293"/>
      <c r="O244" s="293"/>
      <c r="P244" s="293"/>
    </row>
    <row r="245" spans="1:16" s="238" customFormat="1" ht="22.15" customHeight="1" x14ac:dyDescent="0.4">
      <c r="A245" s="293"/>
      <c r="B245" s="300" t="s">
        <v>912</v>
      </c>
      <c r="C245" s="293"/>
      <c r="D245" s="293"/>
      <c r="E245" s="293"/>
      <c r="F245" s="293"/>
      <c r="G245" s="293"/>
      <c r="H245" s="293"/>
      <c r="I245" s="293"/>
      <c r="J245" s="293"/>
      <c r="K245" s="293"/>
      <c r="L245" s="293"/>
      <c r="M245" s="293"/>
      <c r="N245" s="293"/>
      <c r="O245" s="293"/>
      <c r="P245" s="293"/>
    </row>
    <row r="246" spans="1:16" s="238" customFormat="1" ht="22.15" customHeight="1" thickBot="1" x14ac:dyDescent="0.45">
      <c r="A246" s="293"/>
      <c r="B246" s="300" t="s">
        <v>913</v>
      </c>
      <c r="C246" s="293"/>
      <c r="D246" s="293"/>
      <c r="E246" s="293"/>
      <c r="F246" s="293"/>
      <c r="G246" s="293"/>
      <c r="H246" s="293"/>
      <c r="I246" s="293"/>
      <c r="J246" s="293"/>
      <c r="K246" s="293"/>
      <c r="L246" s="293"/>
      <c r="M246" s="293"/>
      <c r="N246" s="293"/>
      <c r="O246" s="293"/>
      <c r="P246" s="293"/>
    </row>
    <row r="247" spans="1:16" s="238" customFormat="1" ht="42.6" customHeight="1" thickBot="1" x14ac:dyDescent="0.45">
      <c r="A247" s="293"/>
      <c r="B247" s="413" t="s">
        <v>910</v>
      </c>
      <c r="C247" s="411"/>
      <c r="D247" s="416"/>
      <c r="E247" s="635" t="str">
        <f>+IF(様式６!E201="","",様式６!E201)</f>
        <v/>
      </c>
      <c r="F247" s="635"/>
      <c r="G247" s="635"/>
      <c r="H247" s="636"/>
      <c r="I247" s="293"/>
      <c r="J247" s="293"/>
      <c r="K247" s="293"/>
      <c r="L247" s="293"/>
      <c r="M247" s="293"/>
      <c r="N247" s="293"/>
      <c r="O247" s="293"/>
      <c r="P247" s="293"/>
    </row>
    <row r="248" spans="1:16" s="238" customFormat="1" ht="22.15" customHeight="1" thickBot="1" x14ac:dyDescent="0.45">
      <c r="A248" s="293"/>
      <c r="B248" s="293"/>
      <c r="C248" s="293"/>
      <c r="D248" s="293"/>
      <c r="E248" s="293"/>
      <c r="F248" s="293"/>
      <c r="G248" s="293"/>
      <c r="H248" s="293"/>
      <c r="I248" s="293"/>
      <c r="J248" s="293"/>
      <c r="K248" s="293"/>
      <c r="L248" s="293"/>
      <c r="M248" s="293"/>
      <c r="N248" s="293"/>
      <c r="O248" s="293"/>
      <c r="P248" s="293"/>
    </row>
    <row r="249" spans="1:16" s="238" customFormat="1" ht="30.75" customHeight="1" x14ac:dyDescent="0.4">
      <c r="A249" s="296">
        <f>+SUM(A250:A258)</f>
        <v>0</v>
      </c>
      <c r="B249" s="565" t="s">
        <v>911</v>
      </c>
      <c r="C249" s="566"/>
      <c r="D249" s="566"/>
      <c r="E249" s="566"/>
      <c r="F249" s="566"/>
      <c r="G249" s="566"/>
      <c r="H249" s="567"/>
      <c r="I249" s="293"/>
      <c r="J249" s="293"/>
      <c r="K249" s="293"/>
      <c r="L249" s="293"/>
      <c r="M249" s="293"/>
      <c r="N249" s="293"/>
      <c r="O249" s="293"/>
      <c r="P249" s="293"/>
    </row>
    <row r="250" spans="1:16" s="238" customFormat="1" ht="69" customHeight="1" x14ac:dyDescent="0.4">
      <c r="A250" s="296">
        <f>+IF(COUNT(H251:H258)=COUNT(H410:H424),0,1)</f>
        <v>0</v>
      </c>
      <c r="B250" s="241" t="s">
        <v>753</v>
      </c>
      <c r="C250" s="305" t="s">
        <v>844</v>
      </c>
      <c r="D250" s="305" t="s">
        <v>845</v>
      </c>
      <c r="E250" s="585" t="s">
        <v>889</v>
      </c>
      <c r="F250" s="404"/>
      <c r="G250" s="586"/>
      <c r="H250" s="283" t="s">
        <v>876</v>
      </c>
      <c r="I250" s="293"/>
      <c r="J250" s="293"/>
      <c r="K250" s="293"/>
      <c r="L250" s="293"/>
      <c r="M250" s="293"/>
      <c r="N250" s="293"/>
      <c r="O250" s="293"/>
      <c r="P250" s="293"/>
    </row>
    <row r="251" spans="1:16" s="238" customFormat="1" ht="30.75" customHeight="1" x14ac:dyDescent="0.4">
      <c r="A251" s="296">
        <f t="shared" ref="A251:A280" si="2">+IF(H119=H251,0,1)</f>
        <v>0</v>
      </c>
      <c r="B251" s="128"/>
      <c r="C251" s="125"/>
      <c r="D251" s="129"/>
      <c r="E251" s="557"/>
      <c r="F251" s="557"/>
      <c r="G251" s="557"/>
      <c r="H251" s="171"/>
      <c r="I251" s="293"/>
      <c r="J251" s="293"/>
      <c r="K251" s="293"/>
      <c r="L251" s="293"/>
      <c r="M251" s="293"/>
      <c r="N251" s="293"/>
      <c r="O251" s="293"/>
      <c r="P251" s="293"/>
    </row>
    <row r="252" spans="1:16" s="238" customFormat="1" ht="30.75" customHeight="1" x14ac:dyDescent="0.4">
      <c r="A252" s="296">
        <f t="shared" si="2"/>
        <v>0</v>
      </c>
      <c r="B252" s="130"/>
      <c r="C252" s="126"/>
      <c r="D252" s="131"/>
      <c r="E252" s="558"/>
      <c r="F252" s="558"/>
      <c r="G252" s="558"/>
      <c r="H252" s="172"/>
      <c r="I252" s="293"/>
      <c r="J252" s="293"/>
      <c r="K252" s="293"/>
      <c r="L252" s="293"/>
      <c r="M252" s="293"/>
      <c r="N252" s="293"/>
      <c r="O252" s="293"/>
      <c r="P252" s="293"/>
    </row>
    <row r="253" spans="1:16" s="238" customFormat="1" ht="30.75" customHeight="1" x14ac:dyDescent="0.4">
      <c r="A253" s="296">
        <f t="shared" si="2"/>
        <v>0</v>
      </c>
      <c r="B253" s="130"/>
      <c r="C253" s="126"/>
      <c r="D253" s="175"/>
      <c r="E253" s="558"/>
      <c r="F253" s="558"/>
      <c r="G253" s="558"/>
      <c r="H253" s="172"/>
      <c r="I253" s="293"/>
      <c r="J253" s="293"/>
      <c r="K253" s="293"/>
      <c r="L253" s="293"/>
      <c r="M253" s="293"/>
      <c r="N253" s="293"/>
      <c r="O253" s="293"/>
      <c r="P253" s="293"/>
    </row>
    <row r="254" spans="1:16" s="238" customFormat="1" ht="30.75" customHeight="1" x14ac:dyDescent="0.4">
      <c r="A254" s="296">
        <f t="shared" si="2"/>
        <v>0</v>
      </c>
      <c r="B254" s="130"/>
      <c r="C254" s="126"/>
      <c r="D254" s="131"/>
      <c r="E254" s="558"/>
      <c r="F254" s="558"/>
      <c r="G254" s="558"/>
      <c r="H254" s="172"/>
      <c r="I254" s="293"/>
      <c r="J254" s="293"/>
      <c r="K254" s="293"/>
      <c r="L254" s="293"/>
      <c r="M254" s="293"/>
      <c r="N254" s="293"/>
      <c r="O254" s="293"/>
      <c r="P254" s="293"/>
    </row>
    <row r="255" spans="1:16" s="238" customFormat="1" ht="30.75" customHeight="1" x14ac:dyDescent="0.4">
      <c r="A255" s="296">
        <f t="shared" si="2"/>
        <v>0</v>
      </c>
      <c r="B255" s="130"/>
      <c r="C255" s="126"/>
      <c r="D255" s="131"/>
      <c r="E255" s="558"/>
      <c r="F255" s="558"/>
      <c r="G255" s="558"/>
      <c r="H255" s="172"/>
      <c r="I255" s="293"/>
      <c r="J255" s="293"/>
      <c r="K255" s="293"/>
      <c r="L255" s="293"/>
      <c r="M255" s="293"/>
      <c r="N255" s="293"/>
      <c r="O255" s="293"/>
      <c r="P255" s="293"/>
    </row>
    <row r="256" spans="1:16" s="238" customFormat="1" ht="30.75" customHeight="1" x14ac:dyDescent="0.4">
      <c r="A256" s="296">
        <f t="shared" si="2"/>
        <v>0</v>
      </c>
      <c r="B256" s="130"/>
      <c r="C256" s="126"/>
      <c r="D256" s="131"/>
      <c r="E256" s="558"/>
      <c r="F256" s="558"/>
      <c r="G256" s="558"/>
      <c r="H256" s="172"/>
      <c r="I256" s="293"/>
      <c r="J256" s="293"/>
      <c r="K256" s="293"/>
      <c r="L256" s="293"/>
      <c r="M256" s="293"/>
      <c r="N256" s="293"/>
      <c r="O256" s="293"/>
      <c r="P256" s="293"/>
    </row>
    <row r="257" spans="1:16" s="238" customFormat="1" ht="30.75" customHeight="1" x14ac:dyDescent="0.4">
      <c r="A257" s="296">
        <f t="shared" si="2"/>
        <v>0</v>
      </c>
      <c r="B257" s="130"/>
      <c r="C257" s="126"/>
      <c r="D257" s="131"/>
      <c r="E257" s="558"/>
      <c r="F257" s="558"/>
      <c r="G257" s="558"/>
      <c r="H257" s="172"/>
      <c r="I257" s="293"/>
      <c r="J257" s="293"/>
      <c r="K257" s="293"/>
      <c r="L257" s="293"/>
      <c r="M257" s="293"/>
      <c r="N257" s="293"/>
      <c r="O257" s="293"/>
      <c r="P257" s="293"/>
    </row>
    <row r="258" spans="1:16" s="238" customFormat="1" ht="30.75" customHeight="1" x14ac:dyDescent="0.4">
      <c r="A258" s="296">
        <f t="shared" si="2"/>
        <v>0</v>
      </c>
      <c r="B258" s="130"/>
      <c r="C258" s="126"/>
      <c r="D258" s="131"/>
      <c r="E258" s="558"/>
      <c r="F258" s="558"/>
      <c r="G258" s="558"/>
      <c r="H258" s="172"/>
      <c r="I258" s="293"/>
      <c r="J258" s="293"/>
      <c r="K258" s="293"/>
      <c r="L258" s="293"/>
      <c r="M258" s="293"/>
      <c r="N258" s="293"/>
      <c r="O258" s="293"/>
      <c r="P258" s="293"/>
    </row>
    <row r="259" spans="1:16" s="238" customFormat="1" ht="30.75" customHeight="1" x14ac:dyDescent="0.4">
      <c r="A259" s="296">
        <f t="shared" si="2"/>
        <v>0</v>
      </c>
      <c r="B259" s="130"/>
      <c r="C259" s="126"/>
      <c r="D259" s="131"/>
      <c r="E259" s="558"/>
      <c r="F259" s="558"/>
      <c r="G259" s="558"/>
      <c r="H259" s="172"/>
      <c r="I259" s="293"/>
      <c r="J259" s="293"/>
      <c r="K259" s="293"/>
      <c r="L259" s="293"/>
      <c r="M259" s="293"/>
      <c r="N259" s="293"/>
      <c r="O259" s="293"/>
      <c r="P259" s="293"/>
    </row>
    <row r="260" spans="1:16" s="238" customFormat="1" ht="30.75" customHeight="1" x14ac:dyDescent="0.4">
      <c r="A260" s="296">
        <f t="shared" si="2"/>
        <v>0</v>
      </c>
      <c r="B260" s="130"/>
      <c r="C260" s="126"/>
      <c r="D260" s="131"/>
      <c r="E260" s="558"/>
      <c r="F260" s="558"/>
      <c r="G260" s="558"/>
      <c r="H260" s="172"/>
      <c r="I260" s="293"/>
      <c r="J260" s="293"/>
      <c r="K260" s="293"/>
      <c r="L260" s="293"/>
      <c r="M260" s="293"/>
      <c r="N260" s="293"/>
      <c r="O260" s="293"/>
      <c r="P260" s="293"/>
    </row>
    <row r="261" spans="1:16" s="238" customFormat="1" ht="30.75" customHeight="1" x14ac:dyDescent="0.4">
      <c r="A261" s="296">
        <f t="shared" si="2"/>
        <v>0</v>
      </c>
      <c r="B261" s="130"/>
      <c r="C261" s="126"/>
      <c r="D261" s="131"/>
      <c r="E261" s="558"/>
      <c r="F261" s="558"/>
      <c r="G261" s="558"/>
      <c r="H261" s="172"/>
      <c r="I261" s="293"/>
      <c r="J261" s="293"/>
      <c r="K261" s="293"/>
      <c r="L261" s="293"/>
      <c r="M261" s="293"/>
      <c r="N261" s="293"/>
      <c r="O261" s="293"/>
      <c r="P261" s="293"/>
    </row>
    <row r="262" spans="1:16" s="238" customFormat="1" ht="30.75" customHeight="1" x14ac:dyDescent="0.4">
      <c r="A262" s="296">
        <f t="shared" si="2"/>
        <v>0</v>
      </c>
      <c r="B262" s="130"/>
      <c r="C262" s="126"/>
      <c r="D262" s="131"/>
      <c r="E262" s="558"/>
      <c r="F262" s="558"/>
      <c r="G262" s="558"/>
      <c r="H262" s="172"/>
      <c r="I262" s="293"/>
      <c r="J262" s="293"/>
      <c r="K262" s="293"/>
      <c r="L262" s="293"/>
      <c r="M262" s="293"/>
      <c r="N262" s="293"/>
      <c r="O262" s="293"/>
      <c r="P262" s="293"/>
    </row>
    <row r="263" spans="1:16" s="238" customFormat="1" ht="30.75" customHeight="1" x14ac:dyDescent="0.4">
      <c r="A263" s="296">
        <f t="shared" si="2"/>
        <v>0</v>
      </c>
      <c r="B263" s="130"/>
      <c r="C263" s="126"/>
      <c r="D263" s="131"/>
      <c r="E263" s="558"/>
      <c r="F263" s="558"/>
      <c r="G263" s="558"/>
      <c r="H263" s="172"/>
      <c r="I263" s="293"/>
      <c r="J263" s="293"/>
      <c r="K263" s="293"/>
      <c r="L263" s="293"/>
      <c r="M263" s="293"/>
      <c r="N263" s="293"/>
      <c r="O263" s="293"/>
      <c r="P263" s="293"/>
    </row>
    <row r="264" spans="1:16" s="238" customFormat="1" ht="30.75" customHeight="1" x14ac:dyDescent="0.4">
      <c r="A264" s="296">
        <f t="shared" si="2"/>
        <v>0</v>
      </c>
      <c r="B264" s="130"/>
      <c r="C264" s="126"/>
      <c r="D264" s="131"/>
      <c r="E264" s="558"/>
      <c r="F264" s="558"/>
      <c r="G264" s="558"/>
      <c r="H264" s="172"/>
      <c r="I264" s="293"/>
      <c r="J264" s="293"/>
      <c r="K264" s="293"/>
      <c r="L264" s="293"/>
      <c r="M264" s="293"/>
      <c r="N264" s="293"/>
      <c r="O264" s="293"/>
      <c r="P264" s="293"/>
    </row>
    <row r="265" spans="1:16" s="238" customFormat="1" ht="30.75" customHeight="1" x14ac:dyDescent="0.4">
      <c r="A265" s="296">
        <f t="shared" si="2"/>
        <v>0</v>
      </c>
      <c r="B265" s="130"/>
      <c r="C265" s="126"/>
      <c r="D265" s="131"/>
      <c r="E265" s="558"/>
      <c r="F265" s="558"/>
      <c r="G265" s="558"/>
      <c r="H265" s="172"/>
      <c r="I265" s="293"/>
      <c r="J265" s="293"/>
      <c r="K265" s="293"/>
      <c r="L265" s="293"/>
      <c r="M265" s="293"/>
      <c r="N265" s="293"/>
      <c r="O265" s="293"/>
      <c r="P265" s="293"/>
    </row>
    <row r="266" spans="1:16" s="238" customFormat="1" ht="30.75" customHeight="1" x14ac:dyDescent="0.4">
      <c r="A266" s="296">
        <f t="shared" si="2"/>
        <v>0</v>
      </c>
      <c r="B266" s="130"/>
      <c r="C266" s="126"/>
      <c r="D266" s="131"/>
      <c r="E266" s="558"/>
      <c r="F266" s="558"/>
      <c r="G266" s="558"/>
      <c r="H266" s="172"/>
      <c r="I266" s="293"/>
      <c r="J266" s="293"/>
      <c r="K266" s="293"/>
      <c r="L266" s="293"/>
      <c r="M266" s="293"/>
      <c r="N266" s="293"/>
      <c r="O266" s="293"/>
      <c r="P266" s="293"/>
    </row>
    <row r="267" spans="1:16" s="238" customFormat="1" ht="30.75" customHeight="1" x14ac:dyDescent="0.4">
      <c r="A267" s="296">
        <f t="shared" si="2"/>
        <v>0</v>
      </c>
      <c r="B267" s="130"/>
      <c r="C267" s="126"/>
      <c r="D267" s="131"/>
      <c r="E267" s="558"/>
      <c r="F267" s="558"/>
      <c r="G267" s="558"/>
      <c r="H267" s="172"/>
      <c r="I267" s="293"/>
      <c r="J267" s="293"/>
      <c r="K267" s="293"/>
      <c r="L267" s="293"/>
      <c r="M267" s="293"/>
      <c r="N267" s="293"/>
      <c r="O267" s="293"/>
      <c r="P267" s="293"/>
    </row>
    <row r="268" spans="1:16" s="238" customFormat="1" ht="30.75" customHeight="1" x14ac:dyDescent="0.4">
      <c r="A268" s="296">
        <f t="shared" si="2"/>
        <v>0</v>
      </c>
      <c r="B268" s="130"/>
      <c r="C268" s="126"/>
      <c r="D268" s="131"/>
      <c r="E268" s="558"/>
      <c r="F268" s="558"/>
      <c r="G268" s="558"/>
      <c r="H268" s="172"/>
      <c r="I268" s="293"/>
      <c r="J268" s="293"/>
      <c r="K268" s="293"/>
      <c r="L268" s="293"/>
      <c r="M268" s="293"/>
      <c r="N268" s="293"/>
      <c r="O268" s="293"/>
      <c r="P268" s="293"/>
    </row>
    <row r="269" spans="1:16" s="238" customFormat="1" ht="30.75" customHeight="1" x14ac:dyDescent="0.4">
      <c r="A269" s="296">
        <f t="shared" si="2"/>
        <v>0</v>
      </c>
      <c r="B269" s="130"/>
      <c r="C269" s="126"/>
      <c r="D269" s="131"/>
      <c r="E269" s="558"/>
      <c r="F269" s="558"/>
      <c r="G269" s="558"/>
      <c r="H269" s="172"/>
      <c r="I269" s="293"/>
      <c r="J269" s="293"/>
      <c r="K269" s="293"/>
      <c r="L269" s="293"/>
      <c r="M269" s="293"/>
      <c r="N269" s="293"/>
      <c r="O269" s="293"/>
      <c r="P269" s="293"/>
    </row>
    <row r="270" spans="1:16" s="238" customFormat="1" ht="30.75" customHeight="1" x14ac:dyDescent="0.4">
      <c r="A270" s="296">
        <f t="shared" si="2"/>
        <v>0</v>
      </c>
      <c r="B270" s="130"/>
      <c r="C270" s="126"/>
      <c r="D270" s="131"/>
      <c r="E270" s="558"/>
      <c r="F270" s="558"/>
      <c r="G270" s="558"/>
      <c r="H270" s="172"/>
      <c r="I270" s="293"/>
      <c r="J270" s="293"/>
      <c r="K270" s="293"/>
      <c r="L270" s="293"/>
      <c r="M270" s="293"/>
      <c r="N270" s="293"/>
      <c r="O270" s="293"/>
      <c r="P270" s="293"/>
    </row>
    <row r="271" spans="1:16" s="238" customFormat="1" ht="30.75" customHeight="1" x14ac:dyDescent="0.4">
      <c r="A271" s="296">
        <f t="shared" si="2"/>
        <v>0</v>
      </c>
      <c r="B271" s="130"/>
      <c r="C271" s="126"/>
      <c r="D271" s="131"/>
      <c r="E271" s="558"/>
      <c r="F271" s="558"/>
      <c r="G271" s="558"/>
      <c r="H271" s="172"/>
      <c r="I271" s="293"/>
      <c r="J271" s="293"/>
      <c r="K271" s="293"/>
      <c r="L271" s="293"/>
      <c r="M271" s="293"/>
      <c r="N271" s="293"/>
      <c r="O271" s="293"/>
      <c r="P271" s="293"/>
    </row>
    <row r="272" spans="1:16" s="238" customFormat="1" ht="30.75" customHeight="1" x14ac:dyDescent="0.4">
      <c r="A272" s="296">
        <f t="shared" si="2"/>
        <v>0</v>
      </c>
      <c r="B272" s="130"/>
      <c r="C272" s="126"/>
      <c r="D272" s="131"/>
      <c r="E272" s="558"/>
      <c r="F272" s="558"/>
      <c r="G272" s="558"/>
      <c r="H272" s="172"/>
      <c r="I272" s="293"/>
      <c r="J272" s="293"/>
      <c r="K272" s="293"/>
      <c r="L272" s="293"/>
      <c r="M272" s="293"/>
      <c r="N272" s="293"/>
      <c r="O272" s="293"/>
      <c r="P272" s="293"/>
    </row>
    <row r="273" spans="1:16" s="238" customFormat="1" ht="30.75" customHeight="1" x14ac:dyDescent="0.4">
      <c r="A273" s="296">
        <f t="shared" si="2"/>
        <v>0</v>
      </c>
      <c r="B273" s="130"/>
      <c r="C273" s="126"/>
      <c r="D273" s="131"/>
      <c r="E273" s="558"/>
      <c r="F273" s="558"/>
      <c r="G273" s="558"/>
      <c r="H273" s="172"/>
      <c r="I273" s="293"/>
      <c r="J273" s="293"/>
      <c r="K273" s="293"/>
      <c r="L273" s="293"/>
      <c r="M273" s="293"/>
      <c r="N273" s="293"/>
      <c r="O273" s="293"/>
      <c r="P273" s="293"/>
    </row>
    <row r="274" spans="1:16" s="238" customFormat="1" ht="30.75" customHeight="1" x14ac:dyDescent="0.4">
      <c r="A274" s="296">
        <f t="shared" si="2"/>
        <v>0</v>
      </c>
      <c r="B274" s="130"/>
      <c r="C274" s="126"/>
      <c r="D274" s="131"/>
      <c r="E274" s="558"/>
      <c r="F274" s="558"/>
      <c r="G274" s="558"/>
      <c r="H274" s="172"/>
      <c r="I274" s="293"/>
      <c r="J274" s="293"/>
      <c r="K274" s="293"/>
      <c r="L274" s="293"/>
      <c r="M274" s="293"/>
      <c r="N274" s="293"/>
      <c r="O274" s="293"/>
      <c r="P274" s="293"/>
    </row>
    <row r="275" spans="1:16" s="238" customFormat="1" ht="30.75" customHeight="1" x14ac:dyDescent="0.4">
      <c r="A275" s="296">
        <f t="shared" si="2"/>
        <v>0</v>
      </c>
      <c r="B275" s="130"/>
      <c r="C275" s="126"/>
      <c r="D275" s="131"/>
      <c r="E275" s="558"/>
      <c r="F275" s="558"/>
      <c r="G275" s="558"/>
      <c r="H275" s="172"/>
      <c r="I275" s="293"/>
      <c r="J275" s="293"/>
      <c r="K275" s="293"/>
      <c r="L275" s="293"/>
      <c r="M275" s="293"/>
      <c r="N275" s="293"/>
      <c r="O275" s="293"/>
      <c r="P275" s="293"/>
    </row>
    <row r="276" spans="1:16" s="238" customFormat="1" ht="30.75" customHeight="1" x14ac:dyDescent="0.4">
      <c r="A276" s="296">
        <f t="shared" si="2"/>
        <v>0</v>
      </c>
      <c r="B276" s="130"/>
      <c r="C276" s="126"/>
      <c r="D276" s="131"/>
      <c r="E276" s="558"/>
      <c r="F276" s="558"/>
      <c r="G276" s="558"/>
      <c r="H276" s="172"/>
      <c r="I276" s="293"/>
      <c r="J276" s="293"/>
      <c r="K276" s="293"/>
      <c r="L276" s="293"/>
      <c r="M276" s="293"/>
      <c r="N276" s="293"/>
      <c r="O276" s="293"/>
      <c r="P276" s="293"/>
    </row>
    <row r="277" spans="1:16" s="238" customFormat="1" ht="30.75" customHeight="1" x14ac:dyDescent="0.4">
      <c r="A277" s="296">
        <f t="shared" si="2"/>
        <v>0</v>
      </c>
      <c r="B277" s="130"/>
      <c r="C277" s="126"/>
      <c r="D277" s="131"/>
      <c r="E277" s="558"/>
      <c r="F277" s="558"/>
      <c r="G277" s="558"/>
      <c r="H277" s="172"/>
      <c r="I277" s="293"/>
      <c r="J277" s="293"/>
      <c r="K277" s="293"/>
      <c r="L277" s="293"/>
      <c r="M277" s="293"/>
      <c r="N277" s="293"/>
      <c r="O277" s="293"/>
      <c r="P277" s="293"/>
    </row>
    <row r="278" spans="1:16" s="238" customFormat="1" ht="30.75" customHeight="1" x14ac:dyDescent="0.4">
      <c r="A278" s="296">
        <f t="shared" si="2"/>
        <v>0</v>
      </c>
      <c r="B278" s="130"/>
      <c r="C278" s="126"/>
      <c r="D278" s="131"/>
      <c r="E278" s="558"/>
      <c r="F278" s="558"/>
      <c r="G278" s="558"/>
      <c r="H278" s="172"/>
      <c r="I278" s="293"/>
      <c r="J278" s="293"/>
      <c r="K278" s="293"/>
      <c r="L278" s="293"/>
      <c r="M278" s="293"/>
      <c r="N278" s="293"/>
      <c r="O278" s="293"/>
      <c r="P278" s="293"/>
    </row>
    <row r="279" spans="1:16" s="238" customFormat="1" ht="30.75" customHeight="1" x14ac:dyDescent="0.4">
      <c r="A279" s="296">
        <f t="shared" si="2"/>
        <v>0</v>
      </c>
      <c r="B279" s="130"/>
      <c r="C279" s="126"/>
      <c r="D279" s="131"/>
      <c r="E279" s="558"/>
      <c r="F279" s="558"/>
      <c r="G279" s="558"/>
      <c r="H279" s="172"/>
      <c r="I279" s="293"/>
      <c r="J279" s="293"/>
      <c r="K279" s="293"/>
      <c r="L279" s="293"/>
      <c r="M279" s="293"/>
      <c r="N279" s="293"/>
      <c r="O279" s="293"/>
      <c r="P279" s="293"/>
    </row>
    <row r="280" spans="1:16" s="238" customFormat="1" ht="30.75" customHeight="1" thickBot="1" x14ac:dyDescent="0.45">
      <c r="A280" s="296">
        <f t="shared" si="2"/>
        <v>0</v>
      </c>
      <c r="B280" s="132"/>
      <c r="C280" s="127"/>
      <c r="D280" s="133"/>
      <c r="E280" s="559"/>
      <c r="F280" s="559"/>
      <c r="G280" s="559"/>
      <c r="H280" s="173"/>
      <c r="I280" s="293"/>
      <c r="J280" s="293"/>
      <c r="K280" s="293"/>
      <c r="L280" s="293"/>
      <c r="M280" s="293"/>
      <c r="N280" s="293"/>
      <c r="O280" s="293"/>
      <c r="P280" s="293"/>
    </row>
    <row r="281" spans="1:16" s="238" customFormat="1" ht="30.75" customHeight="1" thickBot="1" x14ac:dyDescent="0.45">
      <c r="A281" s="296"/>
      <c r="B281" s="410" t="s">
        <v>1187</v>
      </c>
      <c r="C281" s="411"/>
      <c r="D281" s="411"/>
      <c r="E281" s="411"/>
      <c r="F281" s="411"/>
      <c r="G281" s="412"/>
      <c r="H281" s="309">
        <f>+SUM(H251:H280)</f>
        <v>0</v>
      </c>
      <c r="I281" s="293"/>
      <c r="J281" s="293"/>
      <c r="K281" s="293"/>
      <c r="L281" s="293"/>
      <c r="M281" s="293"/>
      <c r="N281" s="293"/>
      <c r="O281" s="293"/>
      <c r="P281" s="293"/>
    </row>
    <row r="282" spans="1:16" s="238" customFormat="1" ht="22.15" customHeight="1" x14ac:dyDescent="0.4">
      <c r="A282" s="293"/>
      <c r="B282" s="293"/>
      <c r="C282" s="293"/>
      <c r="D282" s="293"/>
      <c r="E282" s="293"/>
      <c r="F282" s="293"/>
      <c r="G282" s="293"/>
      <c r="H282" s="293"/>
      <c r="I282" s="293"/>
      <c r="J282" s="293"/>
      <c r="K282" s="293"/>
      <c r="L282" s="293"/>
      <c r="M282" s="293"/>
      <c r="N282" s="293"/>
      <c r="O282" s="293"/>
      <c r="P282" s="293"/>
    </row>
    <row r="283" spans="1:16" s="238" customFormat="1" ht="22.15" customHeight="1" x14ac:dyDescent="0.4">
      <c r="A283" s="293"/>
      <c r="B283" s="293"/>
      <c r="C283" s="293"/>
      <c r="D283" s="293"/>
      <c r="E283" s="293"/>
      <c r="F283" s="293"/>
      <c r="G283" s="293"/>
      <c r="H283" s="293"/>
      <c r="I283" s="293"/>
      <c r="J283" s="293"/>
      <c r="K283" s="293"/>
      <c r="L283" s="293"/>
      <c r="M283" s="293"/>
      <c r="N283" s="293"/>
      <c r="O283" s="293"/>
      <c r="P283" s="293"/>
    </row>
    <row r="284" spans="1:16" s="238" customFormat="1" ht="22.15" customHeight="1" x14ac:dyDescent="0.4">
      <c r="A284" s="293"/>
      <c r="B284" s="293"/>
      <c r="C284" s="293"/>
      <c r="D284" s="293"/>
      <c r="E284" s="293"/>
      <c r="F284" s="293"/>
      <c r="G284" s="293"/>
      <c r="H284" s="293"/>
      <c r="I284" s="293"/>
      <c r="J284" s="293"/>
      <c r="K284" s="293"/>
      <c r="L284" s="293"/>
      <c r="M284" s="293"/>
      <c r="N284" s="293"/>
      <c r="O284" s="293"/>
      <c r="P284" s="293"/>
    </row>
    <row r="285" spans="1:16" s="238" customFormat="1" ht="22.15" customHeight="1" x14ac:dyDescent="0.4">
      <c r="A285" s="293"/>
      <c r="B285" s="303" t="s">
        <v>1159</v>
      </c>
      <c r="C285" s="293"/>
      <c r="D285" s="293"/>
      <c r="E285" s="293"/>
      <c r="F285" s="293"/>
      <c r="G285" s="293"/>
      <c r="H285" s="293"/>
      <c r="I285" s="293"/>
      <c r="J285" s="293"/>
      <c r="K285" s="293"/>
      <c r="L285" s="293"/>
      <c r="M285" s="293"/>
      <c r="N285" s="293"/>
      <c r="O285" s="293"/>
      <c r="P285" s="293"/>
    </row>
    <row r="286" spans="1:16" s="238" customFormat="1" ht="22.15" customHeight="1" x14ac:dyDescent="0.4">
      <c r="A286" s="293"/>
      <c r="B286" s="300" t="s">
        <v>912</v>
      </c>
      <c r="C286" s="293"/>
      <c r="D286" s="293"/>
      <c r="E286" s="293"/>
      <c r="F286" s="293"/>
      <c r="G286" s="293"/>
      <c r="H286" s="293"/>
      <c r="I286" s="293"/>
      <c r="J286" s="293"/>
      <c r="K286" s="293"/>
      <c r="L286" s="293"/>
      <c r="M286" s="293"/>
      <c r="N286" s="293"/>
      <c r="O286" s="293"/>
      <c r="P286" s="293"/>
    </row>
    <row r="287" spans="1:16" s="238" customFormat="1" ht="22.15" customHeight="1" thickBot="1" x14ac:dyDescent="0.45">
      <c r="A287" s="293"/>
      <c r="B287" s="300" t="s">
        <v>914</v>
      </c>
      <c r="C287" s="293"/>
      <c r="D287" s="293"/>
      <c r="E287" s="293"/>
      <c r="F287" s="293"/>
      <c r="G287" s="293"/>
      <c r="H287" s="293"/>
      <c r="I287" s="293"/>
      <c r="J287" s="293"/>
      <c r="K287" s="293"/>
      <c r="L287" s="293"/>
      <c r="M287" s="293"/>
      <c r="N287" s="293"/>
      <c r="O287" s="293"/>
      <c r="P287" s="293"/>
    </row>
    <row r="288" spans="1:16" s="238" customFormat="1" ht="42.6" customHeight="1" thickBot="1" x14ac:dyDescent="0.45">
      <c r="A288" s="293"/>
      <c r="B288" s="413" t="s">
        <v>910</v>
      </c>
      <c r="C288" s="411"/>
      <c r="D288" s="416"/>
      <c r="E288" s="635" t="str">
        <f>+IF(様式６!E202="","",様式６!E202)</f>
        <v/>
      </c>
      <c r="F288" s="635"/>
      <c r="G288" s="635"/>
      <c r="H288" s="636"/>
      <c r="I288" s="293"/>
      <c r="J288" s="293"/>
      <c r="K288" s="293"/>
      <c r="L288" s="293"/>
      <c r="M288" s="293"/>
      <c r="N288" s="293"/>
      <c r="O288" s="293"/>
      <c r="P288" s="293"/>
    </row>
    <row r="289" spans="1:16" s="238" customFormat="1" ht="22.15" customHeight="1" thickBot="1" x14ac:dyDescent="0.45">
      <c r="A289" s="293"/>
      <c r="B289" s="293"/>
      <c r="C289" s="293"/>
      <c r="D289" s="293"/>
      <c r="E289" s="293"/>
      <c r="F289" s="293"/>
      <c r="G289" s="293"/>
      <c r="H289" s="293"/>
      <c r="I289" s="293"/>
      <c r="J289" s="293"/>
      <c r="K289" s="293"/>
      <c r="L289" s="293"/>
      <c r="M289" s="293"/>
      <c r="N289" s="293"/>
      <c r="O289" s="293"/>
      <c r="P289" s="293"/>
    </row>
    <row r="290" spans="1:16" s="238" customFormat="1" ht="30.75" customHeight="1" x14ac:dyDescent="0.4">
      <c r="A290" s="296">
        <f>+SUM(A291:A292)</f>
        <v>0</v>
      </c>
      <c r="B290" s="565" t="s">
        <v>911</v>
      </c>
      <c r="C290" s="566"/>
      <c r="D290" s="566"/>
      <c r="E290" s="566"/>
      <c r="F290" s="566"/>
      <c r="G290" s="566"/>
      <c r="H290" s="567"/>
      <c r="I290" s="293"/>
      <c r="J290" s="293"/>
      <c r="K290" s="293"/>
      <c r="L290" s="293"/>
      <c r="M290" s="293"/>
      <c r="N290" s="293"/>
      <c r="O290" s="293"/>
      <c r="P290" s="293"/>
    </row>
    <row r="291" spans="1:16" s="238" customFormat="1" ht="69" customHeight="1" x14ac:dyDescent="0.4">
      <c r="A291" s="296">
        <f>+IF(COUNT(H292:H292)=COUNT(H435:H464),0,1)</f>
        <v>0</v>
      </c>
      <c r="B291" s="241" t="s">
        <v>753</v>
      </c>
      <c r="C291" s="305" t="s">
        <v>844</v>
      </c>
      <c r="D291" s="305" t="s">
        <v>845</v>
      </c>
      <c r="E291" s="585" t="s">
        <v>889</v>
      </c>
      <c r="F291" s="404"/>
      <c r="G291" s="586"/>
      <c r="H291" s="283" t="s">
        <v>876</v>
      </c>
      <c r="I291" s="293"/>
      <c r="J291" s="293"/>
      <c r="K291" s="293"/>
      <c r="L291" s="293"/>
      <c r="M291" s="293"/>
      <c r="N291" s="293"/>
      <c r="O291" s="293"/>
      <c r="P291" s="293"/>
    </row>
    <row r="292" spans="1:16" s="238" customFormat="1" ht="30.75" customHeight="1" x14ac:dyDescent="0.4">
      <c r="A292" s="296">
        <f t="shared" ref="A292:A321" si="3">+IF(H160=H292,0,1)</f>
        <v>0</v>
      </c>
      <c r="B292" s="128"/>
      <c r="C292" s="125"/>
      <c r="D292" s="129"/>
      <c r="E292" s="557"/>
      <c r="F292" s="557"/>
      <c r="G292" s="557"/>
      <c r="H292" s="171"/>
      <c r="I292" s="293"/>
      <c r="J292" s="293"/>
      <c r="K292" s="293"/>
      <c r="L292" s="293"/>
      <c r="M292" s="293"/>
      <c r="N292" s="293"/>
      <c r="O292" s="293"/>
      <c r="P292" s="293"/>
    </row>
    <row r="293" spans="1:16" s="238" customFormat="1" ht="30.75" customHeight="1" x14ac:dyDescent="0.4">
      <c r="A293" s="296">
        <f t="shared" si="3"/>
        <v>0</v>
      </c>
      <c r="B293" s="130"/>
      <c r="C293" s="126"/>
      <c r="D293" s="131"/>
      <c r="E293" s="558"/>
      <c r="F293" s="558"/>
      <c r="G293" s="558"/>
      <c r="H293" s="172"/>
      <c r="I293" s="293"/>
      <c r="J293" s="293"/>
      <c r="K293" s="293"/>
      <c r="L293" s="293"/>
      <c r="M293" s="293"/>
      <c r="N293" s="293"/>
      <c r="O293" s="293"/>
      <c r="P293" s="293"/>
    </row>
    <row r="294" spans="1:16" s="238" customFormat="1" ht="30.75" customHeight="1" x14ac:dyDescent="0.4">
      <c r="A294" s="296">
        <f t="shared" si="3"/>
        <v>0</v>
      </c>
      <c r="B294" s="130"/>
      <c r="C294" s="126"/>
      <c r="D294" s="131"/>
      <c r="E294" s="558"/>
      <c r="F294" s="558"/>
      <c r="G294" s="558"/>
      <c r="H294" s="172"/>
      <c r="I294" s="293"/>
      <c r="J294" s="293"/>
      <c r="K294" s="293"/>
      <c r="L294" s="293"/>
      <c r="M294" s="293"/>
      <c r="N294" s="293"/>
      <c r="O294" s="293"/>
      <c r="P294" s="293"/>
    </row>
    <row r="295" spans="1:16" s="238" customFormat="1" ht="30.75" customHeight="1" x14ac:dyDescent="0.4">
      <c r="A295" s="296">
        <f t="shared" si="3"/>
        <v>0</v>
      </c>
      <c r="B295" s="130"/>
      <c r="C295" s="126"/>
      <c r="D295" s="131"/>
      <c r="E295" s="558"/>
      <c r="F295" s="558"/>
      <c r="G295" s="558"/>
      <c r="H295" s="172"/>
      <c r="I295" s="293"/>
      <c r="J295" s="293"/>
      <c r="K295" s="293"/>
      <c r="L295" s="293"/>
      <c r="M295" s="293"/>
      <c r="N295" s="293"/>
      <c r="O295" s="293"/>
      <c r="P295" s="293"/>
    </row>
    <row r="296" spans="1:16" s="238" customFormat="1" ht="30.75" customHeight="1" x14ac:dyDescent="0.4">
      <c r="A296" s="296">
        <f t="shared" si="3"/>
        <v>0</v>
      </c>
      <c r="B296" s="130"/>
      <c r="C296" s="126"/>
      <c r="D296" s="131"/>
      <c r="E296" s="558"/>
      <c r="F296" s="558"/>
      <c r="G296" s="558"/>
      <c r="H296" s="172"/>
      <c r="I296" s="293"/>
      <c r="J296" s="293"/>
      <c r="K296" s="293"/>
      <c r="L296" s="293"/>
      <c r="M296" s="293"/>
      <c r="N296" s="293"/>
      <c r="O296" s="293"/>
      <c r="P296" s="293"/>
    </row>
    <row r="297" spans="1:16" s="238" customFormat="1" ht="30.75" customHeight="1" x14ac:dyDescent="0.4">
      <c r="A297" s="296">
        <f t="shared" si="3"/>
        <v>0</v>
      </c>
      <c r="B297" s="130"/>
      <c r="C297" s="126"/>
      <c r="D297" s="131"/>
      <c r="E297" s="558"/>
      <c r="F297" s="558"/>
      <c r="G297" s="558"/>
      <c r="H297" s="172"/>
      <c r="I297" s="293"/>
      <c r="J297" s="293"/>
      <c r="K297" s="293"/>
      <c r="L297" s="293"/>
      <c r="M297" s="293"/>
      <c r="N297" s="293"/>
      <c r="O297" s="293"/>
      <c r="P297" s="293"/>
    </row>
    <row r="298" spans="1:16" s="238" customFormat="1" ht="30.75" customHeight="1" x14ac:dyDescent="0.4">
      <c r="A298" s="296">
        <f t="shared" si="3"/>
        <v>0</v>
      </c>
      <c r="B298" s="130"/>
      <c r="C298" s="126"/>
      <c r="D298" s="131"/>
      <c r="E298" s="558"/>
      <c r="F298" s="558"/>
      <c r="G298" s="558"/>
      <c r="H298" s="172"/>
      <c r="I298" s="293"/>
      <c r="J298" s="293"/>
      <c r="K298" s="293"/>
      <c r="L298" s="293"/>
      <c r="M298" s="293"/>
      <c r="N298" s="293"/>
      <c r="O298" s="293"/>
      <c r="P298" s="293"/>
    </row>
    <row r="299" spans="1:16" s="238" customFormat="1" ht="30.75" customHeight="1" x14ac:dyDescent="0.4">
      <c r="A299" s="296">
        <f t="shared" si="3"/>
        <v>0</v>
      </c>
      <c r="B299" s="130"/>
      <c r="C299" s="126"/>
      <c r="D299" s="131"/>
      <c r="E299" s="558"/>
      <c r="F299" s="558"/>
      <c r="G299" s="558"/>
      <c r="H299" s="172"/>
      <c r="I299" s="293"/>
      <c r="J299" s="293"/>
      <c r="K299" s="293"/>
      <c r="L299" s="293"/>
      <c r="M299" s="293"/>
      <c r="N299" s="293"/>
      <c r="O299" s="293"/>
      <c r="P299" s="293"/>
    </row>
    <row r="300" spans="1:16" s="238" customFormat="1" ht="30.75" customHeight="1" x14ac:dyDescent="0.4">
      <c r="A300" s="296">
        <f t="shared" si="3"/>
        <v>0</v>
      </c>
      <c r="B300" s="130"/>
      <c r="C300" s="126"/>
      <c r="D300" s="131"/>
      <c r="E300" s="558"/>
      <c r="F300" s="558"/>
      <c r="G300" s="558"/>
      <c r="H300" s="172"/>
      <c r="I300" s="293"/>
      <c r="J300" s="293"/>
      <c r="K300" s="293"/>
      <c r="L300" s="293"/>
      <c r="M300" s="293"/>
      <c r="N300" s="293"/>
      <c r="O300" s="293"/>
      <c r="P300" s="293"/>
    </row>
    <row r="301" spans="1:16" s="238" customFormat="1" ht="30.75" customHeight="1" x14ac:dyDescent="0.4">
      <c r="A301" s="296">
        <f t="shared" si="3"/>
        <v>0</v>
      </c>
      <c r="B301" s="130"/>
      <c r="C301" s="126"/>
      <c r="D301" s="131"/>
      <c r="E301" s="558"/>
      <c r="F301" s="558"/>
      <c r="G301" s="558"/>
      <c r="H301" s="172"/>
      <c r="I301" s="293"/>
      <c r="J301" s="293"/>
      <c r="K301" s="293"/>
      <c r="L301" s="293"/>
      <c r="M301" s="293"/>
      <c r="N301" s="293"/>
      <c r="O301" s="293"/>
      <c r="P301" s="293"/>
    </row>
    <row r="302" spans="1:16" s="238" customFormat="1" ht="30.75" customHeight="1" x14ac:dyDescent="0.4">
      <c r="A302" s="296">
        <f t="shared" si="3"/>
        <v>0</v>
      </c>
      <c r="B302" s="130"/>
      <c r="C302" s="126"/>
      <c r="D302" s="131"/>
      <c r="E302" s="558"/>
      <c r="F302" s="558"/>
      <c r="G302" s="558"/>
      <c r="H302" s="172"/>
      <c r="I302" s="293"/>
      <c r="J302" s="293"/>
      <c r="K302" s="293"/>
      <c r="L302" s="293"/>
      <c r="M302" s="293"/>
      <c r="N302" s="293"/>
      <c r="O302" s="293"/>
      <c r="P302" s="293"/>
    </row>
    <row r="303" spans="1:16" s="238" customFormat="1" ht="30.75" customHeight="1" x14ac:dyDescent="0.4">
      <c r="A303" s="296">
        <f t="shared" si="3"/>
        <v>0</v>
      </c>
      <c r="B303" s="130"/>
      <c r="C303" s="126"/>
      <c r="D303" s="131"/>
      <c r="E303" s="558"/>
      <c r="F303" s="558"/>
      <c r="G303" s="558"/>
      <c r="H303" s="172"/>
      <c r="I303" s="293"/>
      <c r="J303" s="293"/>
      <c r="K303" s="293"/>
      <c r="L303" s="293"/>
      <c r="M303" s="293"/>
      <c r="N303" s="293"/>
      <c r="O303" s="293"/>
      <c r="P303" s="293"/>
    </row>
    <row r="304" spans="1:16" s="238" customFormat="1" ht="30.75" customHeight="1" x14ac:dyDescent="0.4">
      <c r="A304" s="296">
        <f t="shared" si="3"/>
        <v>0</v>
      </c>
      <c r="B304" s="130"/>
      <c r="C304" s="126"/>
      <c r="D304" s="131"/>
      <c r="E304" s="558"/>
      <c r="F304" s="558"/>
      <c r="G304" s="558"/>
      <c r="H304" s="172"/>
      <c r="I304" s="293"/>
      <c r="J304" s="293"/>
      <c r="K304" s="293"/>
      <c r="L304" s="293"/>
      <c r="M304" s="293"/>
      <c r="N304" s="293"/>
      <c r="O304" s="293"/>
      <c r="P304" s="293"/>
    </row>
    <row r="305" spans="1:16" s="238" customFormat="1" ht="30.75" customHeight="1" x14ac:dyDescent="0.4">
      <c r="A305" s="296">
        <f t="shared" si="3"/>
        <v>0</v>
      </c>
      <c r="B305" s="130"/>
      <c r="C305" s="126"/>
      <c r="D305" s="131"/>
      <c r="E305" s="558"/>
      <c r="F305" s="558"/>
      <c r="G305" s="558"/>
      <c r="H305" s="172"/>
      <c r="I305" s="293"/>
      <c r="J305" s="293"/>
      <c r="K305" s="293"/>
      <c r="L305" s="293"/>
      <c r="M305" s="293"/>
      <c r="N305" s="293"/>
      <c r="O305" s="293"/>
      <c r="P305" s="293"/>
    </row>
    <row r="306" spans="1:16" s="238" customFormat="1" ht="30.75" customHeight="1" x14ac:dyDescent="0.4">
      <c r="A306" s="296">
        <f t="shared" si="3"/>
        <v>0</v>
      </c>
      <c r="B306" s="130"/>
      <c r="C306" s="126"/>
      <c r="D306" s="131"/>
      <c r="E306" s="558"/>
      <c r="F306" s="558"/>
      <c r="G306" s="558"/>
      <c r="H306" s="172"/>
      <c r="I306" s="293"/>
      <c r="J306" s="293"/>
      <c r="K306" s="293"/>
      <c r="L306" s="293"/>
      <c r="M306" s="293"/>
      <c r="N306" s="293"/>
      <c r="O306" s="293"/>
      <c r="P306" s="293"/>
    </row>
    <row r="307" spans="1:16" s="238" customFormat="1" ht="30.75" customHeight="1" x14ac:dyDescent="0.4">
      <c r="A307" s="296">
        <f t="shared" si="3"/>
        <v>0</v>
      </c>
      <c r="B307" s="130"/>
      <c r="C307" s="126"/>
      <c r="D307" s="131"/>
      <c r="E307" s="558"/>
      <c r="F307" s="558"/>
      <c r="G307" s="558"/>
      <c r="H307" s="172"/>
      <c r="I307" s="293"/>
      <c r="J307" s="293"/>
      <c r="K307" s="293"/>
      <c r="L307" s="293"/>
      <c r="M307" s="293"/>
      <c r="N307" s="293"/>
      <c r="O307" s="293"/>
      <c r="P307" s="293"/>
    </row>
    <row r="308" spans="1:16" s="238" customFormat="1" ht="30.75" customHeight="1" x14ac:dyDescent="0.4">
      <c r="A308" s="296">
        <f t="shared" si="3"/>
        <v>0</v>
      </c>
      <c r="B308" s="130"/>
      <c r="C308" s="126"/>
      <c r="D308" s="131"/>
      <c r="E308" s="558"/>
      <c r="F308" s="558"/>
      <c r="G308" s="558"/>
      <c r="H308" s="172"/>
      <c r="I308" s="293"/>
      <c r="J308" s="293"/>
      <c r="K308" s="293"/>
      <c r="L308" s="293"/>
      <c r="M308" s="293"/>
      <c r="N308" s="293"/>
      <c r="O308" s="293"/>
      <c r="P308" s="293"/>
    </row>
    <row r="309" spans="1:16" s="238" customFormat="1" ht="30.75" customHeight="1" x14ac:dyDescent="0.4">
      <c r="A309" s="296">
        <f t="shared" si="3"/>
        <v>0</v>
      </c>
      <c r="B309" s="130"/>
      <c r="C309" s="126"/>
      <c r="D309" s="131"/>
      <c r="E309" s="558"/>
      <c r="F309" s="558"/>
      <c r="G309" s="558"/>
      <c r="H309" s="172"/>
      <c r="I309" s="293"/>
      <c r="J309" s="293"/>
      <c r="K309" s="293"/>
      <c r="L309" s="293"/>
      <c r="M309" s="293"/>
      <c r="N309" s="293"/>
      <c r="O309" s="293"/>
      <c r="P309" s="293"/>
    </row>
    <row r="310" spans="1:16" s="238" customFormat="1" ht="30.75" customHeight="1" x14ac:dyDescent="0.4">
      <c r="A310" s="296">
        <f t="shared" si="3"/>
        <v>0</v>
      </c>
      <c r="B310" s="130"/>
      <c r="C310" s="126"/>
      <c r="D310" s="131"/>
      <c r="E310" s="558"/>
      <c r="F310" s="558"/>
      <c r="G310" s="558"/>
      <c r="H310" s="172"/>
      <c r="I310" s="293"/>
      <c r="J310" s="293"/>
      <c r="K310" s="293"/>
      <c r="L310" s="293"/>
      <c r="M310" s="293"/>
      <c r="N310" s="293"/>
      <c r="O310" s="293"/>
      <c r="P310" s="293"/>
    </row>
    <row r="311" spans="1:16" s="238" customFormat="1" ht="30.75" customHeight="1" x14ac:dyDescent="0.4">
      <c r="A311" s="296">
        <f t="shared" si="3"/>
        <v>0</v>
      </c>
      <c r="B311" s="130"/>
      <c r="C311" s="126"/>
      <c r="D311" s="131"/>
      <c r="E311" s="558"/>
      <c r="F311" s="558"/>
      <c r="G311" s="558"/>
      <c r="H311" s="172"/>
      <c r="I311" s="293"/>
      <c r="J311" s="293"/>
      <c r="K311" s="293"/>
      <c r="L311" s="293"/>
      <c r="M311" s="293"/>
      <c r="N311" s="293"/>
      <c r="O311" s="293"/>
      <c r="P311" s="293"/>
    </row>
    <row r="312" spans="1:16" s="238" customFormat="1" ht="30.75" customHeight="1" x14ac:dyDescent="0.4">
      <c r="A312" s="296">
        <f t="shared" si="3"/>
        <v>0</v>
      </c>
      <c r="B312" s="130"/>
      <c r="C312" s="126"/>
      <c r="D312" s="131"/>
      <c r="E312" s="558"/>
      <c r="F312" s="558"/>
      <c r="G312" s="558"/>
      <c r="H312" s="172"/>
      <c r="I312" s="293"/>
      <c r="J312" s="293"/>
      <c r="K312" s="293"/>
      <c r="L312" s="293"/>
      <c r="M312" s="293"/>
      <c r="N312" s="293"/>
      <c r="O312" s="293"/>
      <c r="P312" s="293"/>
    </row>
    <row r="313" spans="1:16" s="238" customFormat="1" ht="30.75" customHeight="1" x14ac:dyDescent="0.4">
      <c r="A313" s="296">
        <f t="shared" si="3"/>
        <v>0</v>
      </c>
      <c r="B313" s="130"/>
      <c r="C313" s="126"/>
      <c r="D313" s="131"/>
      <c r="E313" s="558"/>
      <c r="F313" s="558"/>
      <c r="G313" s="558"/>
      <c r="H313" s="172"/>
      <c r="I313" s="293"/>
      <c r="J313" s="293"/>
      <c r="K313" s="293"/>
      <c r="L313" s="293"/>
      <c r="M313" s="293"/>
      <c r="N313" s="293"/>
      <c r="O313" s="293"/>
      <c r="P313" s="293"/>
    </row>
    <row r="314" spans="1:16" s="238" customFormat="1" ht="30.75" customHeight="1" x14ac:dyDescent="0.4">
      <c r="A314" s="296">
        <f t="shared" si="3"/>
        <v>0</v>
      </c>
      <c r="B314" s="130"/>
      <c r="C314" s="126"/>
      <c r="D314" s="131"/>
      <c r="E314" s="558"/>
      <c r="F314" s="558"/>
      <c r="G314" s="558"/>
      <c r="H314" s="172"/>
      <c r="I314" s="293"/>
      <c r="J314" s="293"/>
      <c r="K314" s="293"/>
      <c r="L314" s="293"/>
      <c r="M314" s="293"/>
      <c r="N314" s="293"/>
      <c r="O314" s="293"/>
      <c r="P314" s="293"/>
    </row>
    <row r="315" spans="1:16" s="238" customFormat="1" ht="30.75" customHeight="1" x14ac:dyDescent="0.4">
      <c r="A315" s="296">
        <f t="shared" si="3"/>
        <v>0</v>
      </c>
      <c r="B315" s="130"/>
      <c r="C315" s="126"/>
      <c r="D315" s="131"/>
      <c r="E315" s="558"/>
      <c r="F315" s="558"/>
      <c r="G315" s="558"/>
      <c r="H315" s="172"/>
      <c r="I315" s="293"/>
      <c r="J315" s="293"/>
      <c r="K315" s="293"/>
      <c r="L315" s="293"/>
      <c r="M315" s="293"/>
      <c r="N315" s="293"/>
      <c r="O315" s="293"/>
      <c r="P315" s="293"/>
    </row>
    <row r="316" spans="1:16" s="238" customFormat="1" ht="30.75" customHeight="1" x14ac:dyDescent="0.4">
      <c r="A316" s="296">
        <f t="shared" si="3"/>
        <v>0</v>
      </c>
      <c r="B316" s="130"/>
      <c r="C316" s="126"/>
      <c r="D316" s="131"/>
      <c r="E316" s="558"/>
      <c r="F316" s="558"/>
      <c r="G316" s="558"/>
      <c r="H316" s="172"/>
      <c r="I316" s="293"/>
      <c r="J316" s="293"/>
      <c r="K316" s="293"/>
      <c r="L316" s="293"/>
      <c r="M316" s="293"/>
      <c r="N316" s="293"/>
      <c r="O316" s="293"/>
      <c r="P316" s="293"/>
    </row>
    <row r="317" spans="1:16" s="238" customFormat="1" ht="30.75" customHeight="1" x14ac:dyDescent="0.4">
      <c r="A317" s="296">
        <f t="shared" si="3"/>
        <v>0</v>
      </c>
      <c r="B317" s="130"/>
      <c r="C317" s="126"/>
      <c r="D317" s="131"/>
      <c r="E317" s="558"/>
      <c r="F317" s="558"/>
      <c r="G317" s="558"/>
      <c r="H317" s="172"/>
      <c r="I317" s="293"/>
      <c r="J317" s="293"/>
      <c r="K317" s="293"/>
      <c r="L317" s="293"/>
      <c r="M317" s="293"/>
      <c r="N317" s="293"/>
      <c r="O317" s="293"/>
      <c r="P317" s="293"/>
    </row>
    <row r="318" spans="1:16" s="238" customFormat="1" ht="30.75" customHeight="1" x14ac:dyDescent="0.4">
      <c r="A318" s="296">
        <f t="shared" si="3"/>
        <v>0</v>
      </c>
      <c r="B318" s="130"/>
      <c r="C318" s="126"/>
      <c r="D318" s="131"/>
      <c r="E318" s="558"/>
      <c r="F318" s="558"/>
      <c r="G318" s="558"/>
      <c r="H318" s="172"/>
      <c r="I318" s="293"/>
      <c r="J318" s="293"/>
      <c r="K318" s="312"/>
      <c r="L318" s="293"/>
      <c r="M318" s="293"/>
      <c r="N318" s="293"/>
      <c r="O318" s="293"/>
      <c r="P318" s="293"/>
    </row>
    <row r="319" spans="1:16" s="238" customFormat="1" ht="30.75" customHeight="1" x14ac:dyDescent="0.4">
      <c r="A319" s="296">
        <f t="shared" si="3"/>
        <v>0</v>
      </c>
      <c r="B319" s="130"/>
      <c r="C319" s="126"/>
      <c r="D319" s="131"/>
      <c r="E319" s="558"/>
      <c r="F319" s="558"/>
      <c r="G319" s="558"/>
      <c r="H319" s="172"/>
      <c r="I319" s="293"/>
      <c r="J319" s="293"/>
      <c r="K319" s="312"/>
      <c r="L319" s="293"/>
      <c r="M319" s="293"/>
      <c r="N319" s="293"/>
      <c r="O319" s="293"/>
      <c r="P319" s="293"/>
    </row>
    <row r="320" spans="1:16" s="238" customFormat="1" ht="30.75" customHeight="1" x14ac:dyDescent="0.4">
      <c r="A320" s="296">
        <f t="shared" si="3"/>
        <v>0</v>
      </c>
      <c r="B320" s="130"/>
      <c r="C320" s="126"/>
      <c r="D320" s="131"/>
      <c r="E320" s="558"/>
      <c r="F320" s="558"/>
      <c r="G320" s="558"/>
      <c r="H320" s="172"/>
      <c r="I320" s="293"/>
      <c r="J320" s="293"/>
      <c r="K320" s="312"/>
      <c r="L320" s="293"/>
      <c r="M320" s="293"/>
      <c r="N320" s="293"/>
      <c r="O320" s="293"/>
      <c r="P320" s="293"/>
    </row>
    <row r="321" spans="1:16" s="238" customFormat="1" ht="30.75" customHeight="1" thickBot="1" x14ac:dyDescent="0.45">
      <c r="A321" s="296">
        <f t="shared" si="3"/>
        <v>0</v>
      </c>
      <c r="B321" s="132"/>
      <c r="C321" s="127"/>
      <c r="D321" s="133"/>
      <c r="E321" s="559"/>
      <c r="F321" s="559"/>
      <c r="G321" s="559"/>
      <c r="H321" s="173"/>
      <c r="I321" s="293"/>
      <c r="J321" s="293"/>
      <c r="K321" s="312"/>
      <c r="L321" s="293"/>
      <c r="M321" s="293"/>
      <c r="N321" s="293"/>
      <c r="O321" s="293"/>
      <c r="P321" s="293"/>
    </row>
    <row r="322" spans="1:16" s="238" customFormat="1" ht="30.75" customHeight="1" thickBot="1" x14ac:dyDescent="0.45">
      <c r="A322" s="296"/>
      <c r="B322" s="410" t="s">
        <v>1187</v>
      </c>
      <c r="C322" s="411"/>
      <c r="D322" s="411"/>
      <c r="E322" s="411"/>
      <c r="F322" s="411"/>
      <c r="G322" s="412"/>
      <c r="H322" s="309">
        <f>+SUM(H292:H321)</f>
        <v>0</v>
      </c>
      <c r="I322" s="293"/>
      <c r="J322" s="293"/>
      <c r="K322" s="312"/>
      <c r="L322" s="293"/>
      <c r="M322" s="293"/>
      <c r="N322" s="293"/>
      <c r="O322" s="293"/>
      <c r="P322" s="293"/>
    </row>
    <row r="323" spans="1:16" s="238" customFormat="1" ht="22.15" customHeight="1" x14ac:dyDescent="0.4">
      <c r="A323" s="293"/>
      <c r="B323" s="293"/>
      <c r="C323" s="293"/>
      <c r="D323" s="293"/>
      <c r="E323" s="293"/>
      <c r="F323" s="293"/>
      <c r="G323" s="293"/>
      <c r="H323" s="293"/>
      <c r="I323" s="293"/>
      <c r="J323" s="293"/>
      <c r="K323" s="293"/>
      <c r="L323" s="293"/>
      <c r="M323" s="293"/>
      <c r="N323" s="293"/>
      <c r="O323" s="293"/>
      <c r="P323" s="293"/>
    </row>
    <row r="324" spans="1:16" s="238" customFormat="1" ht="22.15" customHeight="1" x14ac:dyDescent="0.4">
      <c r="A324" s="293"/>
      <c r="B324" s="293"/>
      <c r="C324" s="293"/>
      <c r="D324" s="293"/>
      <c r="E324" s="293"/>
      <c r="F324" s="293"/>
      <c r="G324" s="293"/>
      <c r="H324" s="293"/>
      <c r="I324" s="293"/>
      <c r="J324" s="293"/>
      <c r="K324" s="293"/>
      <c r="L324" s="293"/>
      <c r="M324" s="293"/>
      <c r="N324" s="293"/>
      <c r="O324" s="293"/>
      <c r="P324" s="293"/>
    </row>
    <row r="325" spans="1:16" s="238" customFormat="1" ht="27" customHeight="1" thickBot="1" x14ac:dyDescent="0.45">
      <c r="A325" s="293"/>
      <c r="B325" s="300" t="s">
        <v>915</v>
      </c>
      <c r="C325" s="293"/>
      <c r="D325" s="293"/>
      <c r="E325" s="293"/>
      <c r="F325" s="293"/>
      <c r="G325" s="293"/>
      <c r="H325" s="293"/>
      <c r="I325" s="293"/>
      <c r="J325" s="293"/>
      <c r="K325" s="293"/>
      <c r="L325" s="293"/>
      <c r="M325" s="293"/>
      <c r="N325" s="293"/>
      <c r="O325" s="293"/>
      <c r="P325" s="293"/>
    </row>
    <row r="326" spans="1:16" s="238" customFormat="1" ht="13.9" customHeight="1" x14ac:dyDescent="0.4">
      <c r="A326" s="293"/>
      <c r="B326" s="542"/>
      <c r="C326" s="543"/>
      <c r="D326" s="543"/>
      <c r="E326" s="543"/>
      <c r="F326" s="543"/>
      <c r="G326" s="543"/>
      <c r="H326" s="543"/>
      <c r="I326" s="543"/>
      <c r="J326" s="543"/>
      <c r="K326" s="543"/>
      <c r="L326" s="543"/>
      <c r="M326" s="543"/>
      <c r="N326" s="543"/>
      <c r="O326" s="543"/>
      <c r="P326" s="544"/>
    </row>
    <row r="327" spans="1:16" s="238" customFormat="1" ht="13.9" customHeight="1" x14ac:dyDescent="0.4">
      <c r="A327" s="293"/>
      <c r="B327" s="545"/>
      <c r="C327" s="546"/>
      <c r="D327" s="546"/>
      <c r="E327" s="546"/>
      <c r="F327" s="546"/>
      <c r="G327" s="546"/>
      <c r="H327" s="546"/>
      <c r="I327" s="546"/>
      <c r="J327" s="546"/>
      <c r="K327" s="546"/>
      <c r="L327" s="546"/>
      <c r="M327" s="546"/>
      <c r="N327" s="546"/>
      <c r="O327" s="546"/>
      <c r="P327" s="547"/>
    </row>
    <row r="328" spans="1:16" s="238" customFormat="1" ht="13.9" customHeight="1" x14ac:dyDescent="0.4">
      <c r="A328" s="293"/>
      <c r="B328" s="545"/>
      <c r="C328" s="546"/>
      <c r="D328" s="546"/>
      <c r="E328" s="546"/>
      <c r="F328" s="546"/>
      <c r="G328" s="546"/>
      <c r="H328" s="546"/>
      <c r="I328" s="546"/>
      <c r="J328" s="546"/>
      <c r="K328" s="546"/>
      <c r="L328" s="546"/>
      <c r="M328" s="546"/>
      <c r="N328" s="546"/>
      <c r="O328" s="546"/>
      <c r="P328" s="547"/>
    </row>
    <row r="329" spans="1:16" s="238" customFormat="1" ht="13.9" customHeight="1" x14ac:dyDescent="0.4">
      <c r="A329" s="293"/>
      <c r="B329" s="545"/>
      <c r="C329" s="546"/>
      <c r="D329" s="546"/>
      <c r="E329" s="546"/>
      <c r="F329" s="546"/>
      <c r="G329" s="546"/>
      <c r="H329" s="546"/>
      <c r="I329" s="546"/>
      <c r="J329" s="546"/>
      <c r="K329" s="546"/>
      <c r="L329" s="546"/>
      <c r="M329" s="546"/>
      <c r="N329" s="546"/>
      <c r="O329" s="546"/>
      <c r="P329" s="547"/>
    </row>
    <row r="330" spans="1:16" s="238" customFormat="1" ht="13.9" customHeight="1" x14ac:dyDescent="0.4">
      <c r="A330" s="293"/>
      <c r="B330" s="545"/>
      <c r="C330" s="546"/>
      <c r="D330" s="546"/>
      <c r="E330" s="546"/>
      <c r="F330" s="546"/>
      <c r="G330" s="546"/>
      <c r="H330" s="546"/>
      <c r="I330" s="546"/>
      <c r="J330" s="546"/>
      <c r="K330" s="546"/>
      <c r="L330" s="546"/>
      <c r="M330" s="546"/>
      <c r="N330" s="546"/>
      <c r="O330" s="546"/>
      <c r="P330" s="547"/>
    </row>
    <row r="331" spans="1:16" s="238" customFormat="1" ht="13.9" customHeight="1" x14ac:dyDescent="0.4">
      <c r="A331" s="293"/>
      <c r="B331" s="545"/>
      <c r="C331" s="546"/>
      <c r="D331" s="546"/>
      <c r="E331" s="546"/>
      <c r="F331" s="546"/>
      <c r="G331" s="546"/>
      <c r="H331" s="546"/>
      <c r="I331" s="546"/>
      <c r="J331" s="546"/>
      <c r="K331" s="546"/>
      <c r="L331" s="546"/>
      <c r="M331" s="546"/>
      <c r="N331" s="546"/>
      <c r="O331" s="546"/>
      <c r="P331" s="547"/>
    </row>
    <row r="332" spans="1:16" s="238" customFormat="1" ht="13.9" customHeight="1" x14ac:dyDescent="0.4">
      <c r="A332" s="293"/>
      <c r="B332" s="545"/>
      <c r="C332" s="546"/>
      <c r="D332" s="546"/>
      <c r="E332" s="546"/>
      <c r="F332" s="546"/>
      <c r="G332" s="546"/>
      <c r="H332" s="546"/>
      <c r="I332" s="546"/>
      <c r="J332" s="546"/>
      <c r="K332" s="546"/>
      <c r="L332" s="546"/>
      <c r="M332" s="546"/>
      <c r="N332" s="546"/>
      <c r="O332" s="546"/>
      <c r="P332" s="547"/>
    </row>
    <row r="333" spans="1:16" s="238" customFormat="1" ht="13.9" customHeight="1" x14ac:dyDescent="0.4">
      <c r="A333" s="293"/>
      <c r="B333" s="545"/>
      <c r="C333" s="546"/>
      <c r="D333" s="546"/>
      <c r="E333" s="546"/>
      <c r="F333" s="546"/>
      <c r="G333" s="546"/>
      <c r="H333" s="546"/>
      <c r="I333" s="546"/>
      <c r="J333" s="546"/>
      <c r="K333" s="546"/>
      <c r="L333" s="546"/>
      <c r="M333" s="546"/>
      <c r="N333" s="546"/>
      <c r="O333" s="546"/>
      <c r="P333" s="547"/>
    </row>
    <row r="334" spans="1:16" s="238" customFormat="1" ht="13.9" customHeight="1" x14ac:dyDescent="0.4">
      <c r="A334" s="293"/>
      <c r="B334" s="545"/>
      <c r="C334" s="546"/>
      <c r="D334" s="546"/>
      <c r="E334" s="546"/>
      <c r="F334" s="546"/>
      <c r="G334" s="546"/>
      <c r="H334" s="546"/>
      <c r="I334" s="546"/>
      <c r="J334" s="546"/>
      <c r="K334" s="546"/>
      <c r="L334" s="546"/>
      <c r="M334" s="546"/>
      <c r="N334" s="546"/>
      <c r="O334" s="546"/>
      <c r="P334" s="547"/>
    </row>
    <row r="335" spans="1:16" s="238" customFormat="1" ht="13.9" customHeight="1" x14ac:dyDescent="0.4">
      <c r="A335" s="293"/>
      <c r="B335" s="545"/>
      <c r="C335" s="546"/>
      <c r="D335" s="546"/>
      <c r="E335" s="546"/>
      <c r="F335" s="546"/>
      <c r="G335" s="546"/>
      <c r="H335" s="546"/>
      <c r="I335" s="546"/>
      <c r="J335" s="546"/>
      <c r="K335" s="546"/>
      <c r="L335" s="546"/>
      <c r="M335" s="546"/>
      <c r="N335" s="546"/>
      <c r="O335" s="546"/>
      <c r="P335" s="547"/>
    </row>
    <row r="336" spans="1:16" s="238" customFormat="1" ht="13.9" customHeight="1" x14ac:dyDescent="0.4">
      <c r="A336" s="293"/>
      <c r="B336" s="545"/>
      <c r="C336" s="546"/>
      <c r="D336" s="546"/>
      <c r="E336" s="546"/>
      <c r="F336" s="546"/>
      <c r="G336" s="546"/>
      <c r="H336" s="546"/>
      <c r="I336" s="546"/>
      <c r="J336" s="546"/>
      <c r="K336" s="546"/>
      <c r="L336" s="546"/>
      <c r="M336" s="546"/>
      <c r="N336" s="546"/>
      <c r="O336" s="546"/>
      <c r="P336" s="547"/>
    </row>
    <row r="337" spans="1:16" s="238" customFormat="1" ht="13.9" customHeight="1" thickBot="1" x14ac:dyDescent="0.45">
      <c r="A337" s="293"/>
      <c r="B337" s="548"/>
      <c r="C337" s="549"/>
      <c r="D337" s="549"/>
      <c r="E337" s="549"/>
      <c r="F337" s="549"/>
      <c r="G337" s="549"/>
      <c r="H337" s="549"/>
      <c r="I337" s="549"/>
      <c r="J337" s="549"/>
      <c r="K337" s="549"/>
      <c r="L337" s="549"/>
      <c r="M337" s="549"/>
      <c r="N337" s="549"/>
      <c r="O337" s="549"/>
      <c r="P337" s="550"/>
    </row>
    <row r="338" spans="1:16" s="238" customFormat="1" ht="17.25" customHeight="1" x14ac:dyDescent="0.4">
      <c r="A338" s="293"/>
      <c r="B338" s="293"/>
      <c r="C338" s="293"/>
      <c r="D338" s="293"/>
      <c r="E338" s="293"/>
      <c r="F338" s="293"/>
      <c r="G338" s="293"/>
      <c r="H338" s="293"/>
      <c r="I338" s="293"/>
      <c r="J338" s="293"/>
      <c r="K338" s="293"/>
      <c r="L338" s="293"/>
      <c r="M338" s="293"/>
      <c r="N338" s="293"/>
      <c r="O338" s="293"/>
      <c r="P338" s="293"/>
    </row>
    <row r="339" spans="1:16" s="238" customFormat="1" ht="22.15" customHeight="1" x14ac:dyDescent="0.4">
      <c r="A339" s="293"/>
      <c r="B339" s="313" t="s">
        <v>1160</v>
      </c>
      <c r="C339" s="293"/>
      <c r="D339" s="293"/>
      <c r="E339" s="293"/>
      <c r="F339" s="293"/>
      <c r="G339" s="293"/>
      <c r="H339" s="293"/>
      <c r="I339" s="293"/>
      <c r="J339" s="293"/>
      <c r="K339" s="293"/>
      <c r="L339" s="293"/>
      <c r="M339" s="293"/>
      <c r="N339" s="293"/>
      <c r="O339" s="293"/>
      <c r="P339" s="293"/>
    </row>
    <row r="340" spans="1:16" s="238" customFormat="1" ht="11.25" customHeight="1" x14ac:dyDescent="0.4">
      <c r="A340" s="293"/>
      <c r="B340" s="293"/>
      <c r="C340" s="293"/>
      <c r="D340" s="293"/>
      <c r="E340" s="293"/>
      <c r="F340" s="293"/>
      <c r="G340" s="293"/>
      <c r="H340" s="293"/>
      <c r="I340" s="293"/>
      <c r="J340" s="293"/>
      <c r="K340" s="293"/>
      <c r="L340" s="293"/>
      <c r="M340" s="293"/>
      <c r="N340" s="293"/>
      <c r="O340" s="293"/>
      <c r="P340" s="293"/>
    </row>
    <row r="341" spans="1:16" s="314" customFormat="1" ht="21.75" customHeight="1" x14ac:dyDescent="0.4">
      <c r="A341" s="313"/>
      <c r="B341" s="644" t="s">
        <v>916</v>
      </c>
      <c r="C341" s="644"/>
      <c r="D341" s="644"/>
      <c r="E341" s="644"/>
      <c r="F341" s="644"/>
      <c r="G341" s="644"/>
      <c r="H341" s="313"/>
      <c r="I341" s="313"/>
      <c r="J341" s="313"/>
      <c r="K341" s="644" t="s">
        <v>917</v>
      </c>
      <c r="L341" s="644"/>
      <c r="M341" s="644"/>
      <c r="N341" s="644"/>
      <c r="O341" s="644"/>
      <c r="P341" s="644"/>
    </row>
    <row r="342" spans="1:16" s="314" customFormat="1" ht="3.75" customHeight="1" thickBot="1" x14ac:dyDescent="0.45">
      <c r="A342" s="313"/>
      <c r="B342" s="315"/>
      <c r="C342" s="316"/>
      <c r="D342" s="316"/>
      <c r="E342" s="316"/>
      <c r="F342" s="316"/>
      <c r="G342" s="316"/>
      <c r="H342" s="317"/>
      <c r="I342" s="317"/>
      <c r="J342" s="317"/>
      <c r="K342" s="315"/>
      <c r="L342" s="316"/>
      <c r="M342" s="316"/>
      <c r="N342" s="316"/>
      <c r="O342" s="316"/>
      <c r="P342" s="316"/>
    </row>
    <row r="343" spans="1:16" s="238" customFormat="1" ht="21.75" customHeight="1" thickBot="1" x14ac:dyDescent="0.45">
      <c r="A343" s="293"/>
      <c r="B343" s="601" t="s">
        <v>807</v>
      </c>
      <c r="C343" s="603" t="str">
        <f>+IF(様式１!$F$5="",IF(様式１!K3="","",様式１!K3),様式１!$F$5)</f>
        <v/>
      </c>
      <c r="D343" s="606" t="s">
        <v>779</v>
      </c>
      <c r="E343" s="606"/>
      <c r="F343" s="606"/>
      <c r="G343" s="607"/>
      <c r="H343" s="293"/>
      <c r="I343" s="293"/>
      <c r="J343" s="293"/>
      <c r="K343" s="614" t="s">
        <v>807</v>
      </c>
      <c r="L343" s="603" t="str">
        <f>+IF(E199="",E198,E199)</f>
        <v/>
      </c>
      <c r="M343" s="606" t="s">
        <v>783</v>
      </c>
      <c r="N343" s="606"/>
      <c r="O343" s="606"/>
      <c r="P343" s="607"/>
    </row>
    <row r="344" spans="1:16" s="238" customFormat="1" ht="21.75" customHeight="1" thickBot="1" x14ac:dyDescent="0.45">
      <c r="A344" s="293"/>
      <c r="B344" s="601"/>
      <c r="C344" s="604"/>
      <c r="D344" s="608" t="s">
        <v>780</v>
      </c>
      <c r="E344" s="608"/>
      <c r="F344" s="318" t="s">
        <v>781</v>
      </c>
      <c r="G344" s="319" t="s">
        <v>161</v>
      </c>
      <c r="H344" s="293"/>
      <c r="I344" s="293"/>
      <c r="J344" s="293"/>
      <c r="K344" s="614"/>
      <c r="L344" s="604"/>
      <c r="M344" s="608" t="s">
        <v>780</v>
      </c>
      <c r="N344" s="608"/>
      <c r="O344" s="318" t="s">
        <v>781</v>
      </c>
      <c r="P344" s="319" t="s">
        <v>161</v>
      </c>
    </row>
    <row r="345" spans="1:16" s="238" customFormat="1" ht="20.25" customHeight="1" thickBot="1" x14ac:dyDescent="0.45">
      <c r="A345" s="293"/>
      <c r="B345" s="601"/>
      <c r="C345" s="604"/>
      <c r="D345" s="569" t="s">
        <v>759</v>
      </c>
      <c r="E345" s="569"/>
      <c r="F345" s="596">
        <f>SUMIFS($I$23:$I$52,$D$23:$D$52,"1 高度急性期")</f>
        <v>0</v>
      </c>
      <c r="G345" s="594">
        <f>+SUM(F345:F354)</f>
        <v>0</v>
      </c>
      <c r="H345" s="293"/>
      <c r="I345" s="293"/>
      <c r="J345" s="293"/>
      <c r="K345" s="614"/>
      <c r="L345" s="604"/>
      <c r="M345" s="569" t="s">
        <v>759</v>
      </c>
      <c r="N345" s="569"/>
      <c r="O345" s="596">
        <f>SUMIFS($P$23:$P$52,$L$23:$L$52,"1 高度急性期")</f>
        <v>0</v>
      </c>
      <c r="P345" s="594">
        <f>+SUM(O345:O354)</f>
        <v>0</v>
      </c>
    </row>
    <row r="346" spans="1:16" s="238" customFormat="1" ht="20.25" customHeight="1" thickBot="1" x14ac:dyDescent="0.45">
      <c r="A346" s="293"/>
      <c r="B346" s="601"/>
      <c r="C346" s="604"/>
      <c r="D346" s="569"/>
      <c r="E346" s="569"/>
      <c r="F346" s="596"/>
      <c r="G346" s="594"/>
      <c r="H346" s="293"/>
      <c r="I346" s="293"/>
      <c r="J346" s="293"/>
      <c r="K346" s="614"/>
      <c r="L346" s="604"/>
      <c r="M346" s="569"/>
      <c r="N346" s="569"/>
      <c r="O346" s="596"/>
      <c r="P346" s="594"/>
    </row>
    <row r="347" spans="1:16" s="238" customFormat="1" ht="20.25" customHeight="1" thickBot="1" x14ac:dyDescent="0.45">
      <c r="A347" s="293"/>
      <c r="B347" s="601"/>
      <c r="C347" s="604"/>
      <c r="D347" s="569" t="s">
        <v>157</v>
      </c>
      <c r="E347" s="569"/>
      <c r="F347" s="624">
        <f>SUMIFS($I$23:$I$52,$D$23:$D$52,"2 急性期")</f>
        <v>0</v>
      </c>
      <c r="G347" s="594"/>
      <c r="H347" s="293"/>
      <c r="I347" s="293"/>
      <c r="J347" s="293"/>
      <c r="K347" s="614"/>
      <c r="L347" s="604"/>
      <c r="M347" s="569" t="s">
        <v>157</v>
      </c>
      <c r="N347" s="569"/>
      <c r="O347" s="596">
        <f>SUMIFS($P$23:$P$52,$L$23:$L$52,"2 急性期")</f>
        <v>0</v>
      </c>
      <c r="P347" s="594"/>
    </row>
    <row r="348" spans="1:16" s="238" customFormat="1" ht="20.25" customHeight="1" thickBot="1" x14ac:dyDescent="0.45">
      <c r="A348" s="293"/>
      <c r="B348" s="601"/>
      <c r="C348" s="604"/>
      <c r="D348" s="569"/>
      <c r="E348" s="569"/>
      <c r="F348" s="625"/>
      <c r="G348" s="594"/>
      <c r="H348" s="293"/>
      <c r="I348" s="293"/>
      <c r="J348" s="293"/>
      <c r="K348" s="614"/>
      <c r="L348" s="604"/>
      <c r="M348" s="569"/>
      <c r="N348" s="569"/>
      <c r="O348" s="596"/>
      <c r="P348" s="594"/>
    </row>
    <row r="349" spans="1:16" s="238" customFormat="1" ht="20.25" customHeight="1" thickBot="1" x14ac:dyDescent="0.45">
      <c r="A349" s="293"/>
      <c r="B349" s="601"/>
      <c r="C349" s="604"/>
      <c r="D349" s="569" t="s">
        <v>782</v>
      </c>
      <c r="E349" s="569"/>
      <c r="F349" s="624">
        <f>SUMIFS($I$23:$I$52,$D$23:$D$52,"3-1 回復期（地域）")+SUMIFS($I$23:$I$52,$D$23:$D$52,"3-2 回復期（リハ）")</f>
        <v>0</v>
      </c>
      <c r="G349" s="594"/>
      <c r="H349" s="293"/>
      <c r="I349" s="293"/>
      <c r="J349" s="293"/>
      <c r="K349" s="614"/>
      <c r="L349" s="604"/>
      <c r="M349" s="569" t="s">
        <v>782</v>
      </c>
      <c r="N349" s="569"/>
      <c r="O349" s="596">
        <f>SUMIFS($P$23:$P$52,$L$23:$L$52,"3-1 回復期（地域）")+SUMIFS($P$23:$P$52,$L$23:$L$52,"3-2 回復期（リハ）")</f>
        <v>0</v>
      </c>
      <c r="P349" s="594"/>
    </row>
    <row r="350" spans="1:16" s="238" customFormat="1" ht="20.25" customHeight="1" thickBot="1" x14ac:dyDescent="0.45">
      <c r="A350" s="293"/>
      <c r="B350" s="601"/>
      <c r="C350" s="604"/>
      <c r="D350" s="569"/>
      <c r="E350" s="569"/>
      <c r="F350" s="625"/>
      <c r="G350" s="594"/>
      <c r="H350" s="293"/>
      <c r="I350" s="293"/>
      <c r="J350" s="293"/>
      <c r="K350" s="614"/>
      <c r="L350" s="604"/>
      <c r="M350" s="569"/>
      <c r="N350" s="569"/>
      <c r="O350" s="596"/>
      <c r="P350" s="594"/>
    </row>
    <row r="351" spans="1:16" s="238" customFormat="1" ht="20.25" customHeight="1" thickBot="1" x14ac:dyDescent="0.45">
      <c r="A351" s="293"/>
      <c r="B351" s="601"/>
      <c r="C351" s="604"/>
      <c r="D351" s="569" t="s">
        <v>159</v>
      </c>
      <c r="E351" s="569"/>
      <c r="F351" s="624">
        <f>SUMIFS($I$23:$I$52,$D$23:$D$52,"4 慢性期")</f>
        <v>0</v>
      </c>
      <c r="G351" s="594"/>
      <c r="H351" s="293"/>
      <c r="I351" s="293"/>
      <c r="J351" s="293"/>
      <c r="K351" s="614"/>
      <c r="L351" s="604"/>
      <c r="M351" s="569" t="s">
        <v>159</v>
      </c>
      <c r="N351" s="569"/>
      <c r="O351" s="596">
        <f>SUMIFS($P$23:$P$52,$L$23:$L$52,"4 慢性期")</f>
        <v>0</v>
      </c>
      <c r="P351" s="594"/>
    </row>
    <row r="352" spans="1:16" s="238" customFormat="1" ht="20.25" customHeight="1" thickBot="1" x14ac:dyDescent="0.45">
      <c r="A352" s="293"/>
      <c r="B352" s="601"/>
      <c r="C352" s="604"/>
      <c r="D352" s="569"/>
      <c r="E352" s="569"/>
      <c r="F352" s="625"/>
      <c r="G352" s="594"/>
      <c r="H352" s="293"/>
      <c r="I352" s="293"/>
      <c r="J352" s="293"/>
      <c r="K352" s="614"/>
      <c r="L352" s="604"/>
      <c r="M352" s="569"/>
      <c r="N352" s="569"/>
      <c r="O352" s="596"/>
      <c r="P352" s="594"/>
    </row>
    <row r="353" spans="1:16" s="238" customFormat="1" ht="20.25" customHeight="1" thickBot="1" x14ac:dyDescent="0.45">
      <c r="A353" s="293"/>
      <c r="B353" s="601"/>
      <c r="C353" s="604"/>
      <c r="D353" s="569" t="s">
        <v>760</v>
      </c>
      <c r="E353" s="569"/>
      <c r="F353" s="624">
        <f>SUMIFS($I$23:$I$52,$D$23:$D$52,"5 休棟中")</f>
        <v>0</v>
      </c>
      <c r="G353" s="594"/>
      <c r="H353" s="293"/>
      <c r="I353" s="293"/>
      <c r="J353" s="293"/>
      <c r="K353" s="614"/>
      <c r="L353" s="604"/>
      <c r="M353" s="569" t="s">
        <v>760</v>
      </c>
      <c r="N353" s="569"/>
      <c r="O353" s="596">
        <f>SUMIFS($P$23:$P$52,$L$23:$L$52,"5 休棟中")</f>
        <v>0</v>
      </c>
      <c r="P353" s="594"/>
    </row>
    <row r="354" spans="1:16" s="238" customFormat="1" ht="20.25" customHeight="1" thickBot="1" x14ac:dyDescent="0.45">
      <c r="A354" s="293"/>
      <c r="B354" s="601"/>
      <c r="C354" s="605"/>
      <c r="D354" s="458"/>
      <c r="E354" s="458"/>
      <c r="F354" s="626"/>
      <c r="G354" s="595"/>
      <c r="H354" s="293"/>
      <c r="I354" s="293"/>
      <c r="J354" s="293"/>
      <c r="K354" s="614"/>
      <c r="L354" s="605"/>
      <c r="M354" s="458"/>
      <c r="N354" s="458"/>
      <c r="O354" s="602"/>
      <c r="P354" s="595"/>
    </row>
    <row r="355" spans="1:16" s="238" customFormat="1" ht="21.75" customHeight="1" thickBot="1" x14ac:dyDescent="0.45">
      <c r="A355" s="293"/>
      <c r="B355" s="600" t="s">
        <v>896</v>
      </c>
      <c r="C355" s="603" t="str">
        <f>+IF(D69="","",D69)</f>
        <v/>
      </c>
      <c r="D355" s="606" t="s">
        <v>779</v>
      </c>
      <c r="E355" s="606"/>
      <c r="F355" s="606"/>
      <c r="G355" s="607"/>
      <c r="H355" s="293"/>
      <c r="I355" s="293"/>
      <c r="J355" s="293"/>
      <c r="K355" s="613" t="s">
        <v>896</v>
      </c>
      <c r="L355" s="603" t="str">
        <f>+IF(E200="","",E200)</f>
        <v/>
      </c>
      <c r="M355" s="606" t="s">
        <v>783</v>
      </c>
      <c r="N355" s="606"/>
      <c r="O355" s="606"/>
      <c r="P355" s="607"/>
    </row>
    <row r="356" spans="1:16" s="238" customFormat="1" ht="21.75" customHeight="1" thickBot="1" x14ac:dyDescent="0.45">
      <c r="A356" s="293"/>
      <c r="B356" s="601"/>
      <c r="C356" s="604"/>
      <c r="D356" s="608" t="s">
        <v>780</v>
      </c>
      <c r="E356" s="608"/>
      <c r="F356" s="318" t="s">
        <v>781</v>
      </c>
      <c r="G356" s="319" t="s">
        <v>161</v>
      </c>
      <c r="H356" s="293"/>
      <c r="I356" s="293"/>
      <c r="J356" s="293"/>
      <c r="K356" s="614"/>
      <c r="L356" s="604"/>
      <c r="M356" s="608" t="s">
        <v>780</v>
      </c>
      <c r="N356" s="608"/>
      <c r="O356" s="318" t="s">
        <v>781</v>
      </c>
      <c r="P356" s="319" t="s">
        <v>161</v>
      </c>
    </row>
    <row r="357" spans="1:16" s="238" customFormat="1" ht="20.25" customHeight="1" thickBot="1" x14ac:dyDescent="0.45">
      <c r="A357" s="293"/>
      <c r="B357" s="601"/>
      <c r="C357" s="604"/>
      <c r="D357" s="569" t="s">
        <v>759</v>
      </c>
      <c r="E357" s="569"/>
      <c r="F357" s="596">
        <f>SUMIFS($H$78:$H$107,$D$78:$D$107,"1 高度急性期")</f>
        <v>0</v>
      </c>
      <c r="G357" s="594">
        <f t="shared" ref="G357" si="4">+SUM(F357:F366)</f>
        <v>0</v>
      </c>
      <c r="H357" s="293"/>
      <c r="I357" s="293"/>
      <c r="J357" s="293"/>
      <c r="K357" s="614"/>
      <c r="L357" s="604"/>
      <c r="M357" s="569" t="s">
        <v>759</v>
      </c>
      <c r="N357" s="569"/>
      <c r="O357" s="596">
        <f>SUMIFS($H$212:$H$241,$D$212:$D$241,"1 高度急性期")</f>
        <v>0</v>
      </c>
      <c r="P357" s="594">
        <f t="shared" ref="P357" si="5">+SUM(O357:O366)</f>
        <v>0</v>
      </c>
    </row>
    <row r="358" spans="1:16" s="238" customFormat="1" ht="20.25" customHeight="1" thickBot="1" x14ac:dyDescent="0.45">
      <c r="A358" s="293"/>
      <c r="B358" s="601"/>
      <c r="C358" s="604"/>
      <c r="D358" s="569"/>
      <c r="E358" s="569"/>
      <c r="F358" s="596"/>
      <c r="G358" s="594"/>
      <c r="H358" s="293"/>
      <c r="I358" s="293"/>
      <c r="J358" s="293"/>
      <c r="K358" s="614"/>
      <c r="L358" s="604"/>
      <c r="M358" s="569"/>
      <c r="N358" s="569"/>
      <c r="O358" s="596"/>
      <c r="P358" s="594"/>
    </row>
    <row r="359" spans="1:16" s="238" customFormat="1" ht="20.25" customHeight="1" thickBot="1" x14ac:dyDescent="0.45">
      <c r="A359" s="293"/>
      <c r="B359" s="601"/>
      <c r="C359" s="604"/>
      <c r="D359" s="569" t="s">
        <v>157</v>
      </c>
      <c r="E359" s="569"/>
      <c r="F359" s="596">
        <f>SUMIFS($H$78:$H$107,$D$78:$D$107,"2 急性期")</f>
        <v>0</v>
      </c>
      <c r="G359" s="594"/>
      <c r="H359" s="293"/>
      <c r="I359" s="293"/>
      <c r="J359" s="293"/>
      <c r="K359" s="614"/>
      <c r="L359" s="604"/>
      <c r="M359" s="569" t="s">
        <v>157</v>
      </c>
      <c r="N359" s="569"/>
      <c r="O359" s="596">
        <f>SUMIFS($H$212:$H$241,$D$212:$D$241,"2 急性期")</f>
        <v>0</v>
      </c>
      <c r="P359" s="594"/>
    </row>
    <row r="360" spans="1:16" s="238" customFormat="1" ht="20.25" customHeight="1" thickBot="1" x14ac:dyDescent="0.45">
      <c r="A360" s="293"/>
      <c r="B360" s="601"/>
      <c r="C360" s="604"/>
      <c r="D360" s="569"/>
      <c r="E360" s="569"/>
      <c r="F360" s="596"/>
      <c r="G360" s="594"/>
      <c r="H360" s="293"/>
      <c r="I360" s="293"/>
      <c r="J360" s="293"/>
      <c r="K360" s="614"/>
      <c r="L360" s="604"/>
      <c r="M360" s="569"/>
      <c r="N360" s="569"/>
      <c r="O360" s="596"/>
      <c r="P360" s="594"/>
    </row>
    <row r="361" spans="1:16" s="238" customFormat="1" ht="20.25" customHeight="1" thickBot="1" x14ac:dyDescent="0.45">
      <c r="A361" s="293"/>
      <c r="B361" s="601"/>
      <c r="C361" s="604"/>
      <c r="D361" s="569" t="s">
        <v>782</v>
      </c>
      <c r="E361" s="569"/>
      <c r="F361" s="596">
        <f>SUMIFS($H$78:$H$107,$D$78:$D$107,"3-1 回復期（地域）")+SUMIFS($H$78:$H$107,$D$78:$D$107,"3-2 回復期（リハ）")</f>
        <v>0</v>
      </c>
      <c r="G361" s="594"/>
      <c r="H361" s="293"/>
      <c r="I361" s="293"/>
      <c r="J361" s="293"/>
      <c r="K361" s="614"/>
      <c r="L361" s="604"/>
      <c r="M361" s="569" t="s">
        <v>782</v>
      </c>
      <c r="N361" s="569"/>
      <c r="O361" s="596">
        <f>SUMIFS($H$212:$H$241,$D$212:$D$241,"3-1 回復期（地域）")+SUMIFS($H$212:$H$241,$D$212:$D$241,"3-2 回復期（リハ）")</f>
        <v>0</v>
      </c>
      <c r="P361" s="594"/>
    </row>
    <row r="362" spans="1:16" s="238" customFormat="1" ht="20.25" customHeight="1" thickBot="1" x14ac:dyDescent="0.45">
      <c r="A362" s="293"/>
      <c r="B362" s="601"/>
      <c r="C362" s="604"/>
      <c r="D362" s="569"/>
      <c r="E362" s="569"/>
      <c r="F362" s="596"/>
      <c r="G362" s="594"/>
      <c r="H362" s="293"/>
      <c r="I362" s="293"/>
      <c r="J362" s="293"/>
      <c r="K362" s="614"/>
      <c r="L362" s="604"/>
      <c r="M362" s="569"/>
      <c r="N362" s="569"/>
      <c r="O362" s="596"/>
      <c r="P362" s="594"/>
    </row>
    <row r="363" spans="1:16" s="238" customFormat="1" ht="20.25" customHeight="1" thickBot="1" x14ac:dyDescent="0.45">
      <c r="A363" s="293"/>
      <c r="B363" s="601"/>
      <c r="C363" s="604"/>
      <c r="D363" s="569" t="s">
        <v>159</v>
      </c>
      <c r="E363" s="569"/>
      <c r="F363" s="596">
        <f>SUMIFS($H$78:$H$107,$D$78:$D$107,"4 慢性期")</f>
        <v>0</v>
      </c>
      <c r="G363" s="594"/>
      <c r="H363" s="293"/>
      <c r="I363" s="293"/>
      <c r="J363" s="293"/>
      <c r="K363" s="614"/>
      <c r="L363" s="604"/>
      <c r="M363" s="569" t="s">
        <v>159</v>
      </c>
      <c r="N363" s="569"/>
      <c r="O363" s="596">
        <f>SUMIFS($H$212:$H$241,$D$212:$D$241,"4 慢性期")</f>
        <v>0</v>
      </c>
      <c r="P363" s="594"/>
    </row>
    <row r="364" spans="1:16" s="238" customFormat="1" ht="20.25" customHeight="1" thickBot="1" x14ac:dyDescent="0.45">
      <c r="A364" s="293"/>
      <c r="B364" s="601"/>
      <c r="C364" s="604"/>
      <c r="D364" s="569"/>
      <c r="E364" s="569"/>
      <c r="F364" s="596"/>
      <c r="G364" s="594"/>
      <c r="H364" s="293"/>
      <c r="I364" s="293"/>
      <c r="J364" s="293"/>
      <c r="K364" s="614"/>
      <c r="L364" s="604"/>
      <c r="M364" s="569"/>
      <c r="N364" s="569"/>
      <c r="O364" s="596"/>
      <c r="P364" s="594"/>
    </row>
    <row r="365" spans="1:16" s="238" customFormat="1" ht="20.25" customHeight="1" thickBot="1" x14ac:dyDescent="0.45">
      <c r="A365" s="293"/>
      <c r="B365" s="601"/>
      <c r="C365" s="604"/>
      <c r="D365" s="569" t="s">
        <v>760</v>
      </c>
      <c r="E365" s="569"/>
      <c r="F365" s="596">
        <f>SUMIFS($H$78:$H$107,$D$78:$D$107,"5 休棟中")</f>
        <v>0</v>
      </c>
      <c r="G365" s="594"/>
      <c r="H365" s="293"/>
      <c r="I365" s="293"/>
      <c r="J365" s="293"/>
      <c r="K365" s="614"/>
      <c r="L365" s="604"/>
      <c r="M365" s="569" t="s">
        <v>760</v>
      </c>
      <c r="N365" s="569"/>
      <c r="O365" s="596">
        <f>SUMIFS($H$212:$H$241,$D$212:$D$241,"5 休棟中")</f>
        <v>0</v>
      </c>
      <c r="P365" s="594"/>
    </row>
    <row r="366" spans="1:16" s="238" customFormat="1" ht="20.25" customHeight="1" thickBot="1" x14ac:dyDescent="0.45">
      <c r="A366" s="293"/>
      <c r="B366" s="601"/>
      <c r="C366" s="605"/>
      <c r="D366" s="458"/>
      <c r="E366" s="458"/>
      <c r="F366" s="602"/>
      <c r="G366" s="595"/>
      <c r="H366" s="293"/>
      <c r="I366" s="293"/>
      <c r="J366" s="293"/>
      <c r="K366" s="614"/>
      <c r="L366" s="605"/>
      <c r="M366" s="458"/>
      <c r="N366" s="458"/>
      <c r="O366" s="602"/>
      <c r="P366" s="595"/>
    </row>
    <row r="367" spans="1:16" s="238" customFormat="1" ht="21.75" customHeight="1" thickBot="1" x14ac:dyDescent="0.45">
      <c r="A367" s="293"/>
      <c r="B367" s="600" t="s">
        <v>903</v>
      </c>
      <c r="C367" s="603" t="str">
        <f>+IF(I69="","",I69)</f>
        <v/>
      </c>
      <c r="D367" s="606" t="s">
        <v>779</v>
      </c>
      <c r="E367" s="606"/>
      <c r="F367" s="606"/>
      <c r="G367" s="607"/>
      <c r="H367" s="293"/>
      <c r="I367" s="293"/>
      <c r="J367" s="293"/>
      <c r="K367" s="613" t="s">
        <v>903</v>
      </c>
      <c r="L367" s="603" t="str">
        <f>+IF(E201="","",E201)</f>
        <v/>
      </c>
      <c r="M367" s="606" t="s">
        <v>783</v>
      </c>
      <c r="N367" s="606"/>
      <c r="O367" s="606"/>
      <c r="P367" s="607"/>
    </row>
    <row r="368" spans="1:16" s="238" customFormat="1" ht="21.75" customHeight="1" thickBot="1" x14ac:dyDescent="0.45">
      <c r="A368" s="293"/>
      <c r="B368" s="601"/>
      <c r="C368" s="604"/>
      <c r="D368" s="608" t="s">
        <v>780</v>
      </c>
      <c r="E368" s="608"/>
      <c r="F368" s="318" t="s">
        <v>781</v>
      </c>
      <c r="G368" s="319" t="s">
        <v>161</v>
      </c>
      <c r="H368" s="293"/>
      <c r="I368" s="293"/>
      <c r="J368" s="293"/>
      <c r="K368" s="614"/>
      <c r="L368" s="604"/>
      <c r="M368" s="608" t="s">
        <v>780</v>
      </c>
      <c r="N368" s="608"/>
      <c r="O368" s="318" t="s">
        <v>781</v>
      </c>
      <c r="P368" s="319" t="s">
        <v>161</v>
      </c>
    </row>
    <row r="369" spans="1:16" s="238" customFormat="1" ht="20.25" customHeight="1" thickBot="1" x14ac:dyDescent="0.45">
      <c r="A369" s="293"/>
      <c r="B369" s="601"/>
      <c r="C369" s="604"/>
      <c r="D369" s="569" t="s">
        <v>759</v>
      </c>
      <c r="E369" s="569"/>
      <c r="F369" s="596">
        <f>SUMIFS($H$119:$H$148,$D$119:$D$148,"1 高度急性期")</f>
        <v>0</v>
      </c>
      <c r="G369" s="594">
        <f t="shared" ref="G369" si="6">+SUM(F369:F378)</f>
        <v>0</v>
      </c>
      <c r="H369" s="293"/>
      <c r="I369" s="293"/>
      <c r="J369" s="293"/>
      <c r="K369" s="614"/>
      <c r="L369" s="604"/>
      <c r="M369" s="569" t="s">
        <v>759</v>
      </c>
      <c r="N369" s="569"/>
      <c r="O369" s="596">
        <f>SUMIFS($H$251:$H$280,$D$251:$D$280,"1 高度急性期")</f>
        <v>0</v>
      </c>
      <c r="P369" s="594">
        <f t="shared" ref="P369" si="7">+SUM(O369:O378)</f>
        <v>0</v>
      </c>
    </row>
    <row r="370" spans="1:16" s="238" customFormat="1" ht="20.25" customHeight="1" thickBot="1" x14ac:dyDescent="0.45">
      <c r="A370" s="293"/>
      <c r="B370" s="601"/>
      <c r="C370" s="604"/>
      <c r="D370" s="569"/>
      <c r="E370" s="569"/>
      <c r="F370" s="596"/>
      <c r="G370" s="594"/>
      <c r="H370" s="293"/>
      <c r="I370" s="293"/>
      <c r="J370" s="293"/>
      <c r="K370" s="614"/>
      <c r="L370" s="604"/>
      <c r="M370" s="569"/>
      <c r="N370" s="569"/>
      <c r="O370" s="596"/>
      <c r="P370" s="594"/>
    </row>
    <row r="371" spans="1:16" s="238" customFormat="1" ht="20.25" customHeight="1" thickBot="1" x14ac:dyDescent="0.45">
      <c r="A371" s="293"/>
      <c r="B371" s="601"/>
      <c r="C371" s="604"/>
      <c r="D371" s="569" t="s">
        <v>157</v>
      </c>
      <c r="E371" s="569"/>
      <c r="F371" s="596">
        <f>SUMIFS($H$119:$H$148,$D$119:$D$148,"2 急性期")</f>
        <v>0</v>
      </c>
      <c r="G371" s="594"/>
      <c r="H371" s="293"/>
      <c r="I371" s="293"/>
      <c r="J371" s="293"/>
      <c r="K371" s="614"/>
      <c r="L371" s="604"/>
      <c r="M371" s="569" t="s">
        <v>157</v>
      </c>
      <c r="N371" s="569"/>
      <c r="O371" s="596">
        <f>SUMIFS($H$251:$H$280,$D$251:$D$280,"2 急性期")</f>
        <v>0</v>
      </c>
      <c r="P371" s="594"/>
    </row>
    <row r="372" spans="1:16" s="238" customFormat="1" ht="20.25" customHeight="1" thickBot="1" x14ac:dyDescent="0.45">
      <c r="A372" s="293"/>
      <c r="B372" s="601"/>
      <c r="C372" s="604"/>
      <c r="D372" s="569"/>
      <c r="E372" s="569"/>
      <c r="F372" s="596"/>
      <c r="G372" s="594"/>
      <c r="H372" s="293"/>
      <c r="I372" s="293"/>
      <c r="J372" s="293"/>
      <c r="K372" s="614"/>
      <c r="L372" s="604"/>
      <c r="M372" s="569"/>
      <c r="N372" s="569"/>
      <c r="O372" s="596"/>
      <c r="P372" s="594"/>
    </row>
    <row r="373" spans="1:16" s="238" customFormat="1" ht="20.25" customHeight="1" thickBot="1" x14ac:dyDescent="0.45">
      <c r="A373" s="293"/>
      <c r="B373" s="601"/>
      <c r="C373" s="604"/>
      <c r="D373" s="569" t="s">
        <v>782</v>
      </c>
      <c r="E373" s="569"/>
      <c r="F373" s="596">
        <f>SUMIFS($H$119:$H$148,$D$119:$D$148,"3-1 回復期（地域）")+SUMIFS($H$119:$H$148,$D$119:$D$148,"3-2 回復期（リハ）")</f>
        <v>0</v>
      </c>
      <c r="G373" s="594"/>
      <c r="H373" s="293"/>
      <c r="I373" s="293"/>
      <c r="J373" s="293"/>
      <c r="K373" s="614"/>
      <c r="L373" s="604"/>
      <c r="M373" s="569" t="s">
        <v>782</v>
      </c>
      <c r="N373" s="569"/>
      <c r="O373" s="596">
        <f>SUMIFS($H$251:$H$280,$D$251:$D$280,"3-1 回復期（地域）")+SUMIFS($H$251:$H$280,$D$251:$D$280,"3-2 回復期（リハ）")</f>
        <v>0</v>
      </c>
      <c r="P373" s="594"/>
    </row>
    <row r="374" spans="1:16" s="238" customFormat="1" ht="20.25" customHeight="1" thickBot="1" x14ac:dyDescent="0.45">
      <c r="A374" s="293"/>
      <c r="B374" s="601"/>
      <c r="C374" s="604"/>
      <c r="D374" s="569"/>
      <c r="E374" s="569"/>
      <c r="F374" s="596"/>
      <c r="G374" s="594"/>
      <c r="H374" s="293"/>
      <c r="I374" s="293"/>
      <c r="J374" s="293"/>
      <c r="K374" s="614"/>
      <c r="L374" s="604"/>
      <c r="M374" s="569"/>
      <c r="N374" s="569"/>
      <c r="O374" s="596"/>
      <c r="P374" s="594"/>
    </row>
    <row r="375" spans="1:16" s="238" customFormat="1" ht="20.25" customHeight="1" thickBot="1" x14ac:dyDescent="0.45">
      <c r="A375" s="293"/>
      <c r="B375" s="601"/>
      <c r="C375" s="604"/>
      <c r="D375" s="569" t="s">
        <v>159</v>
      </c>
      <c r="E375" s="569"/>
      <c r="F375" s="596">
        <f>SUMIFS($H$119:$H$148,$D$119:$D$148,"4 慢性期")</f>
        <v>0</v>
      </c>
      <c r="G375" s="594"/>
      <c r="H375" s="293"/>
      <c r="I375" s="293"/>
      <c r="J375" s="293"/>
      <c r="K375" s="614"/>
      <c r="L375" s="604"/>
      <c r="M375" s="569" t="s">
        <v>159</v>
      </c>
      <c r="N375" s="569"/>
      <c r="O375" s="596">
        <f>SUMIFS($H$251:$H$280,$D$251:$D$280,"4 慢性期")</f>
        <v>0</v>
      </c>
      <c r="P375" s="594"/>
    </row>
    <row r="376" spans="1:16" s="238" customFormat="1" ht="20.25" customHeight="1" thickBot="1" x14ac:dyDescent="0.45">
      <c r="A376" s="293"/>
      <c r="B376" s="601"/>
      <c r="C376" s="604"/>
      <c r="D376" s="569"/>
      <c r="E376" s="569"/>
      <c r="F376" s="596"/>
      <c r="G376" s="594"/>
      <c r="H376" s="293"/>
      <c r="I376" s="293"/>
      <c r="J376" s="293"/>
      <c r="K376" s="614"/>
      <c r="L376" s="604"/>
      <c r="M376" s="569"/>
      <c r="N376" s="569"/>
      <c r="O376" s="596"/>
      <c r="P376" s="594"/>
    </row>
    <row r="377" spans="1:16" s="238" customFormat="1" ht="20.25" customHeight="1" thickBot="1" x14ac:dyDescent="0.45">
      <c r="A377" s="293"/>
      <c r="B377" s="601"/>
      <c r="C377" s="604"/>
      <c r="D377" s="569" t="s">
        <v>760</v>
      </c>
      <c r="E377" s="569"/>
      <c r="F377" s="596">
        <f>SUMIFS($H$119:$H$148,$D$119:$D$148,"5 休棟中")</f>
        <v>0</v>
      </c>
      <c r="G377" s="594"/>
      <c r="H377" s="293"/>
      <c r="I377" s="293"/>
      <c r="J377" s="293"/>
      <c r="K377" s="614"/>
      <c r="L377" s="604"/>
      <c r="M377" s="569" t="s">
        <v>760</v>
      </c>
      <c r="N377" s="569"/>
      <c r="O377" s="596">
        <f>SUMIFS($H$251:$H$280,$D$251:$D$280,"5 休棟中")</f>
        <v>0</v>
      </c>
      <c r="P377" s="594"/>
    </row>
    <row r="378" spans="1:16" s="238" customFormat="1" ht="20.25" customHeight="1" thickBot="1" x14ac:dyDescent="0.45">
      <c r="A378" s="293"/>
      <c r="B378" s="601"/>
      <c r="C378" s="605"/>
      <c r="D378" s="458"/>
      <c r="E378" s="458"/>
      <c r="F378" s="602"/>
      <c r="G378" s="595"/>
      <c r="H378" s="293"/>
      <c r="I378" s="293"/>
      <c r="J378" s="293"/>
      <c r="K378" s="614"/>
      <c r="L378" s="605"/>
      <c r="M378" s="458"/>
      <c r="N378" s="458"/>
      <c r="O378" s="602"/>
      <c r="P378" s="595"/>
    </row>
    <row r="379" spans="1:16" s="238" customFormat="1" ht="21.75" customHeight="1" thickBot="1" x14ac:dyDescent="0.45">
      <c r="A379" s="293"/>
      <c r="B379" s="600" t="s">
        <v>904</v>
      </c>
      <c r="C379" s="603" t="str">
        <f>+IF(N69="","",N69)</f>
        <v/>
      </c>
      <c r="D379" s="606" t="s">
        <v>779</v>
      </c>
      <c r="E379" s="606"/>
      <c r="F379" s="606"/>
      <c r="G379" s="607"/>
      <c r="H379" s="293"/>
      <c r="I379" s="293"/>
      <c r="J379" s="293"/>
      <c r="K379" s="613" t="s">
        <v>904</v>
      </c>
      <c r="L379" s="603" t="str">
        <f>+IF(E202="","",E202)</f>
        <v/>
      </c>
      <c r="M379" s="606" t="s">
        <v>783</v>
      </c>
      <c r="N379" s="606"/>
      <c r="O379" s="606"/>
      <c r="P379" s="607"/>
    </row>
    <row r="380" spans="1:16" s="238" customFormat="1" ht="21.75" customHeight="1" thickBot="1" x14ac:dyDescent="0.45">
      <c r="A380" s="293"/>
      <c r="B380" s="601"/>
      <c r="C380" s="604"/>
      <c r="D380" s="608" t="s">
        <v>780</v>
      </c>
      <c r="E380" s="608"/>
      <c r="F380" s="318" t="s">
        <v>781</v>
      </c>
      <c r="G380" s="319" t="s">
        <v>161</v>
      </c>
      <c r="H380" s="293"/>
      <c r="I380" s="293"/>
      <c r="J380" s="293"/>
      <c r="K380" s="614"/>
      <c r="L380" s="604"/>
      <c r="M380" s="608" t="s">
        <v>774</v>
      </c>
      <c r="N380" s="608"/>
      <c r="O380" s="318" t="s">
        <v>781</v>
      </c>
      <c r="P380" s="319" t="s">
        <v>161</v>
      </c>
    </row>
    <row r="381" spans="1:16" s="238" customFormat="1" ht="20.25" customHeight="1" thickBot="1" x14ac:dyDescent="0.45">
      <c r="A381" s="293"/>
      <c r="B381" s="601"/>
      <c r="C381" s="604"/>
      <c r="D381" s="569" t="s">
        <v>759</v>
      </c>
      <c r="E381" s="569"/>
      <c r="F381" s="596">
        <f>SUMIFS($H$160:$H$189,$D$160:$D$189,"1 高度急性期")</f>
        <v>0</v>
      </c>
      <c r="G381" s="594">
        <f t="shared" ref="G381" si="8">+SUM(F381:F390)</f>
        <v>0</v>
      </c>
      <c r="H381" s="293"/>
      <c r="I381" s="293"/>
      <c r="J381" s="293"/>
      <c r="K381" s="614"/>
      <c r="L381" s="604"/>
      <c r="M381" s="569" t="s">
        <v>759</v>
      </c>
      <c r="N381" s="569"/>
      <c r="O381" s="596">
        <f>SUMIFS($H$292:$H$321,$D$292:$D$321,"1 高度急性期")</f>
        <v>0</v>
      </c>
      <c r="P381" s="594">
        <f>+SUM(O381:O389)</f>
        <v>0</v>
      </c>
    </row>
    <row r="382" spans="1:16" s="238" customFormat="1" ht="20.25" customHeight="1" thickBot="1" x14ac:dyDescent="0.45">
      <c r="A382" s="293"/>
      <c r="B382" s="601"/>
      <c r="C382" s="604"/>
      <c r="D382" s="569"/>
      <c r="E382" s="569"/>
      <c r="F382" s="596"/>
      <c r="G382" s="594"/>
      <c r="H382" s="293"/>
      <c r="I382" s="293"/>
      <c r="J382" s="293"/>
      <c r="K382" s="614"/>
      <c r="L382" s="604"/>
      <c r="M382" s="569"/>
      <c r="N382" s="569"/>
      <c r="O382" s="596"/>
      <c r="P382" s="594"/>
    </row>
    <row r="383" spans="1:16" s="238" customFormat="1" ht="20.25" customHeight="1" thickBot="1" x14ac:dyDescent="0.45">
      <c r="A383" s="293"/>
      <c r="B383" s="601"/>
      <c r="C383" s="604"/>
      <c r="D383" s="569" t="s">
        <v>157</v>
      </c>
      <c r="E383" s="569"/>
      <c r="F383" s="596">
        <f>SUMIFS($H$160:$H$189,$D$160:$D$189,"2 急性期")</f>
        <v>0</v>
      </c>
      <c r="G383" s="594"/>
      <c r="H383" s="293"/>
      <c r="I383" s="293"/>
      <c r="J383" s="293"/>
      <c r="K383" s="614"/>
      <c r="L383" s="604"/>
      <c r="M383" s="569" t="s">
        <v>157</v>
      </c>
      <c r="N383" s="569"/>
      <c r="O383" s="596">
        <f>SUMIFS($H$292:$H$321,$D$292:$D$321,"2 急性期")</f>
        <v>0</v>
      </c>
      <c r="P383" s="594"/>
    </row>
    <row r="384" spans="1:16" s="238" customFormat="1" ht="20.25" customHeight="1" thickBot="1" x14ac:dyDescent="0.45">
      <c r="A384" s="293"/>
      <c r="B384" s="601"/>
      <c r="C384" s="604"/>
      <c r="D384" s="569"/>
      <c r="E384" s="569"/>
      <c r="F384" s="596"/>
      <c r="G384" s="594"/>
      <c r="H384" s="293"/>
      <c r="I384" s="293"/>
      <c r="J384" s="293"/>
      <c r="K384" s="614"/>
      <c r="L384" s="604"/>
      <c r="M384" s="569"/>
      <c r="N384" s="569"/>
      <c r="O384" s="596"/>
      <c r="P384" s="594"/>
    </row>
    <row r="385" spans="1:16" s="238" customFormat="1" ht="20.25" customHeight="1" thickBot="1" x14ac:dyDescent="0.45">
      <c r="A385" s="293"/>
      <c r="B385" s="601"/>
      <c r="C385" s="604"/>
      <c r="D385" s="569" t="s">
        <v>782</v>
      </c>
      <c r="E385" s="569"/>
      <c r="F385" s="596">
        <f>SUMIFS($H$160:$H$189,$D$160:$D$189,"3-1 回復期（地域）")+SUMIFS($H$160:$H$189,$D$160:$D$189,"3-2 回復期（リハ）")</f>
        <v>0</v>
      </c>
      <c r="G385" s="594"/>
      <c r="H385" s="293"/>
      <c r="I385" s="293"/>
      <c r="J385" s="293"/>
      <c r="K385" s="614"/>
      <c r="L385" s="604"/>
      <c r="M385" s="569" t="s">
        <v>782</v>
      </c>
      <c r="N385" s="569"/>
      <c r="O385" s="596">
        <f>SUMIFS($H$292:$H$321,$D$292:$D$321,"3-1 回復期（地域）")+SUMIFS($H$292:$H$321,$D$292:$D$321,"3-2 回復期（リハ）")</f>
        <v>0</v>
      </c>
      <c r="P385" s="594"/>
    </row>
    <row r="386" spans="1:16" s="238" customFormat="1" ht="20.25" customHeight="1" thickBot="1" x14ac:dyDescent="0.45">
      <c r="A386" s="293"/>
      <c r="B386" s="601"/>
      <c r="C386" s="604"/>
      <c r="D386" s="569"/>
      <c r="E386" s="569"/>
      <c r="F386" s="596"/>
      <c r="G386" s="594"/>
      <c r="H386" s="293"/>
      <c r="I386" s="293"/>
      <c r="J386" s="293"/>
      <c r="K386" s="614"/>
      <c r="L386" s="604"/>
      <c r="M386" s="569"/>
      <c r="N386" s="569"/>
      <c r="O386" s="596"/>
      <c r="P386" s="594"/>
    </row>
    <row r="387" spans="1:16" s="238" customFormat="1" ht="20.25" customHeight="1" thickBot="1" x14ac:dyDescent="0.45">
      <c r="A387" s="293"/>
      <c r="B387" s="601"/>
      <c r="C387" s="604"/>
      <c r="D387" s="569" t="s">
        <v>159</v>
      </c>
      <c r="E387" s="569"/>
      <c r="F387" s="596">
        <f>SUMIFS($H$160:$H$189,$D$160:$D$189,"4 慢性期")</f>
        <v>0</v>
      </c>
      <c r="G387" s="594"/>
      <c r="H387" s="293"/>
      <c r="I387" s="293"/>
      <c r="J387" s="293"/>
      <c r="K387" s="614"/>
      <c r="L387" s="604"/>
      <c r="M387" s="569" t="s">
        <v>159</v>
      </c>
      <c r="N387" s="569"/>
      <c r="O387" s="596">
        <f>SUMIFS($H$292:$H$321,$D$292:$D$321,"4 慢性期")</f>
        <v>0</v>
      </c>
      <c r="P387" s="594"/>
    </row>
    <row r="388" spans="1:16" s="238" customFormat="1" ht="20.25" customHeight="1" thickBot="1" x14ac:dyDescent="0.45">
      <c r="A388" s="293"/>
      <c r="B388" s="601"/>
      <c r="C388" s="604"/>
      <c r="D388" s="569"/>
      <c r="E388" s="569"/>
      <c r="F388" s="596"/>
      <c r="G388" s="594"/>
      <c r="H388" s="293"/>
      <c r="I388" s="293"/>
      <c r="J388" s="293"/>
      <c r="K388" s="614"/>
      <c r="L388" s="604"/>
      <c r="M388" s="569"/>
      <c r="N388" s="569"/>
      <c r="O388" s="596"/>
      <c r="P388" s="594"/>
    </row>
    <row r="389" spans="1:16" s="238" customFormat="1" ht="20.25" customHeight="1" thickBot="1" x14ac:dyDescent="0.45">
      <c r="A389" s="293"/>
      <c r="B389" s="601"/>
      <c r="C389" s="604"/>
      <c r="D389" s="569" t="s">
        <v>760</v>
      </c>
      <c r="E389" s="569"/>
      <c r="F389" s="596">
        <f>SUMIFS($H$160:$H$189,$D$160:$D$189,"5 休棟中")</f>
        <v>0</v>
      </c>
      <c r="G389" s="594"/>
      <c r="H389" s="293"/>
      <c r="I389" s="293"/>
      <c r="J389" s="293"/>
      <c r="K389" s="614"/>
      <c r="L389" s="604"/>
      <c r="M389" s="569" t="s">
        <v>760</v>
      </c>
      <c r="N389" s="569"/>
      <c r="O389" s="596">
        <f>SUMIFS($H$292:$H$321,$D$292:$D$321,"5 休棟中")</f>
        <v>0</v>
      </c>
      <c r="P389" s="594"/>
    </row>
    <row r="390" spans="1:16" s="238" customFormat="1" ht="20.25" customHeight="1" thickBot="1" x14ac:dyDescent="0.45">
      <c r="A390" s="293"/>
      <c r="B390" s="601"/>
      <c r="C390" s="605"/>
      <c r="D390" s="458"/>
      <c r="E390" s="458"/>
      <c r="F390" s="602"/>
      <c r="G390" s="595"/>
      <c r="H390" s="293"/>
      <c r="I390" s="293"/>
      <c r="J390" s="293"/>
      <c r="K390" s="614"/>
      <c r="L390" s="605"/>
      <c r="M390" s="458"/>
      <c r="N390" s="458"/>
      <c r="O390" s="602"/>
      <c r="P390" s="595"/>
    </row>
    <row r="391" spans="1:16" s="238" customFormat="1" ht="13.9" customHeight="1" x14ac:dyDescent="0.4">
      <c r="A391" s="293"/>
      <c r="B391" s="293"/>
      <c r="C391" s="293"/>
      <c r="D391" s="293"/>
      <c r="E391" s="293"/>
      <c r="F391" s="293"/>
      <c r="G391" s="293"/>
      <c r="H391" s="293"/>
      <c r="I391" s="293"/>
      <c r="J391" s="293"/>
      <c r="K391" s="293"/>
      <c r="L391" s="320"/>
      <c r="M391" s="320"/>
      <c r="N391" s="320"/>
      <c r="O391" s="320"/>
      <c r="P391" s="320"/>
    </row>
    <row r="392" spans="1:16" s="238" customFormat="1" ht="39.6" customHeight="1" thickBot="1" x14ac:dyDescent="0.45">
      <c r="A392" s="293"/>
      <c r="B392" s="313" t="s">
        <v>1161</v>
      </c>
      <c r="C392" s="293"/>
      <c r="D392" s="293"/>
      <c r="E392" s="293"/>
      <c r="F392" s="293"/>
      <c r="G392" s="293"/>
      <c r="H392" s="293"/>
      <c r="I392" s="293"/>
      <c r="J392" s="293"/>
      <c r="K392" s="293"/>
      <c r="L392" s="302"/>
      <c r="M392" s="302"/>
      <c r="N392" s="302"/>
      <c r="O392" s="302"/>
      <c r="P392" s="302"/>
    </row>
    <row r="393" spans="1:16" s="238" customFormat="1" ht="63" customHeight="1" thickBot="1" x14ac:dyDescent="0.45">
      <c r="A393" s="293"/>
      <c r="B393" s="610" t="s">
        <v>780</v>
      </c>
      <c r="C393" s="609"/>
      <c r="D393" s="609" t="s">
        <v>918</v>
      </c>
      <c r="E393" s="609"/>
      <c r="F393" s="609" t="s">
        <v>919</v>
      </c>
      <c r="G393" s="609"/>
      <c r="H393" s="609" t="s">
        <v>920</v>
      </c>
      <c r="I393" s="647"/>
      <c r="J393" s="293"/>
      <c r="K393" s="293"/>
      <c r="L393" s="293"/>
      <c r="M393" s="293"/>
      <c r="N393" s="293"/>
      <c r="O393" s="293"/>
      <c r="P393" s="293"/>
    </row>
    <row r="394" spans="1:16" s="238" customFormat="1" ht="13.9" customHeight="1" x14ac:dyDescent="0.4">
      <c r="A394" s="293"/>
      <c r="B394" s="611" t="s">
        <v>759</v>
      </c>
      <c r="C394" s="612"/>
      <c r="D394" s="597">
        <f>+F345+F357+F369+F381</f>
        <v>0</v>
      </c>
      <c r="E394" s="597"/>
      <c r="F394" s="597">
        <f>+O345+O357+O369+O381</f>
        <v>0</v>
      </c>
      <c r="G394" s="597"/>
      <c r="H394" s="597">
        <f>+F394-D394</f>
        <v>0</v>
      </c>
      <c r="I394" s="648"/>
      <c r="J394" s="293"/>
      <c r="K394" s="293"/>
      <c r="L394" s="293"/>
      <c r="M394" s="293"/>
      <c r="N394" s="293"/>
      <c r="O394" s="293"/>
      <c r="P394" s="293"/>
    </row>
    <row r="395" spans="1:16" s="238" customFormat="1" ht="13.9" customHeight="1" x14ac:dyDescent="0.4">
      <c r="A395" s="293"/>
      <c r="B395" s="407"/>
      <c r="C395" s="569"/>
      <c r="D395" s="598"/>
      <c r="E395" s="598"/>
      <c r="F395" s="598"/>
      <c r="G395" s="598"/>
      <c r="H395" s="598"/>
      <c r="I395" s="649"/>
      <c r="J395" s="293"/>
      <c r="K395" s="293"/>
      <c r="L395" s="293"/>
      <c r="M395" s="293"/>
      <c r="N395" s="293"/>
      <c r="O395" s="293"/>
      <c r="P395" s="293"/>
    </row>
    <row r="396" spans="1:16" s="238" customFormat="1" ht="13.9" customHeight="1" x14ac:dyDescent="0.4">
      <c r="A396" s="293"/>
      <c r="B396" s="407" t="s">
        <v>157</v>
      </c>
      <c r="C396" s="569"/>
      <c r="D396" s="598">
        <f>+F347+F359+F371+F383</f>
        <v>0</v>
      </c>
      <c r="E396" s="598"/>
      <c r="F396" s="598">
        <f>+O347+O359+O371+O383</f>
        <v>0</v>
      </c>
      <c r="G396" s="598"/>
      <c r="H396" s="598">
        <f>+F396-D396</f>
        <v>0</v>
      </c>
      <c r="I396" s="649"/>
      <c r="J396" s="293"/>
      <c r="K396" s="293"/>
      <c r="L396" s="293"/>
      <c r="M396" s="293"/>
      <c r="N396" s="293"/>
      <c r="O396" s="293"/>
      <c r="P396" s="293"/>
    </row>
    <row r="397" spans="1:16" s="238" customFormat="1" ht="13.9" customHeight="1" x14ac:dyDescent="0.4">
      <c r="A397" s="293"/>
      <c r="B397" s="407"/>
      <c r="C397" s="569"/>
      <c r="D397" s="598"/>
      <c r="E397" s="598"/>
      <c r="F397" s="598"/>
      <c r="G397" s="598"/>
      <c r="H397" s="598"/>
      <c r="I397" s="649"/>
      <c r="J397" s="293"/>
      <c r="K397" s="293"/>
      <c r="L397" s="293"/>
      <c r="M397" s="293"/>
      <c r="N397" s="293"/>
      <c r="O397" s="293"/>
      <c r="P397" s="293"/>
    </row>
    <row r="398" spans="1:16" s="238" customFormat="1" ht="13.9" customHeight="1" x14ac:dyDescent="0.4">
      <c r="A398" s="293"/>
      <c r="B398" s="407" t="s">
        <v>782</v>
      </c>
      <c r="C398" s="569"/>
      <c r="D398" s="598">
        <f>+F349+F361+F373+F385</f>
        <v>0</v>
      </c>
      <c r="E398" s="598"/>
      <c r="F398" s="598">
        <f>+O349+O361+O373+O385</f>
        <v>0</v>
      </c>
      <c r="G398" s="598"/>
      <c r="H398" s="598">
        <f>+F398-D398</f>
        <v>0</v>
      </c>
      <c r="I398" s="649"/>
      <c r="J398" s="293"/>
      <c r="K398" s="293"/>
      <c r="L398" s="293"/>
      <c r="M398" s="293"/>
      <c r="N398" s="293"/>
      <c r="O398" s="293"/>
      <c r="P398" s="293"/>
    </row>
    <row r="399" spans="1:16" s="238" customFormat="1" ht="13.9" customHeight="1" x14ac:dyDescent="0.4">
      <c r="A399" s="293"/>
      <c r="B399" s="407"/>
      <c r="C399" s="569"/>
      <c r="D399" s="598"/>
      <c r="E399" s="598"/>
      <c r="F399" s="598"/>
      <c r="G399" s="598"/>
      <c r="H399" s="598"/>
      <c r="I399" s="649"/>
      <c r="J399" s="293"/>
      <c r="K399" s="293"/>
      <c r="L399" s="293"/>
      <c r="M399" s="293"/>
      <c r="N399" s="293"/>
      <c r="O399" s="293"/>
      <c r="P399" s="293"/>
    </row>
    <row r="400" spans="1:16" s="238" customFormat="1" ht="13.9" customHeight="1" x14ac:dyDescent="0.4">
      <c r="A400" s="293"/>
      <c r="B400" s="407" t="s">
        <v>159</v>
      </c>
      <c r="C400" s="569"/>
      <c r="D400" s="598">
        <f>+F351+F363+F375+F387</f>
        <v>0</v>
      </c>
      <c r="E400" s="598"/>
      <c r="F400" s="598">
        <f>+O351+O363+O375+O387</f>
        <v>0</v>
      </c>
      <c r="G400" s="598"/>
      <c r="H400" s="598">
        <f>+F400-D400</f>
        <v>0</v>
      </c>
      <c r="I400" s="649"/>
      <c r="J400" s="293"/>
      <c r="K400" s="293"/>
      <c r="L400" s="293"/>
      <c r="M400" s="293"/>
      <c r="N400" s="293"/>
      <c r="O400" s="293"/>
      <c r="P400" s="293"/>
    </row>
    <row r="401" spans="1:16" s="238" customFormat="1" ht="13.9" customHeight="1" x14ac:dyDescent="0.4">
      <c r="A401" s="293"/>
      <c r="B401" s="407"/>
      <c r="C401" s="569"/>
      <c r="D401" s="598"/>
      <c r="E401" s="598"/>
      <c r="F401" s="598"/>
      <c r="G401" s="598"/>
      <c r="H401" s="598"/>
      <c r="I401" s="649"/>
      <c r="J401" s="293"/>
      <c r="K401" s="293"/>
      <c r="L401" s="293"/>
      <c r="M401" s="293"/>
      <c r="N401" s="293"/>
      <c r="O401" s="293"/>
      <c r="P401" s="293"/>
    </row>
    <row r="402" spans="1:16" s="238" customFormat="1" ht="13.9" customHeight="1" x14ac:dyDescent="0.4">
      <c r="A402" s="293"/>
      <c r="B402" s="407" t="s">
        <v>760</v>
      </c>
      <c r="C402" s="569"/>
      <c r="D402" s="598">
        <f>+F353+F365+F377+F389</f>
        <v>0</v>
      </c>
      <c r="E402" s="598"/>
      <c r="F402" s="598">
        <f>+O353+O365+O377+O389</f>
        <v>0</v>
      </c>
      <c r="G402" s="598"/>
      <c r="H402" s="598">
        <f>+F402-D402</f>
        <v>0</v>
      </c>
      <c r="I402" s="649"/>
      <c r="J402" s="293"/>
      <c r="K402" s="293"/>
      <c r="L402" s="293"/>
      <c r="M402" s="293"/>
      <c r="N402" s="293"/>
      <c r="O402" s="293"/>
      <c r="P402" s="293"/>
    </row>
    <row r="403" spans="1:16" s="238" customFormat="1" ht="13.9" customHeight="1" x14ac:dyDescent="0.4">
      <c r="A403" s="293"/>
      <c r="B403" s="592"/>
      <c r="C403" s="593"/>
      <c r="D403" s="599"/>
      <c r="E403" s="599"/>
      <c r="F403" s="599"/>
      <c r="G403" s="599"/>
      <c r="H403" s="599"/>
      <c r="I403" s="650"/>
      <c r="J403" s="293"/>
      <c r="K403" s="293"/>
      <c r="L403" s="293"/>
      <c r="M403" s="293"/>
      <c r="N403" s="293"/>
      <c r="O403" s="293"/>
      <c r="P403" s="293"/>
    </row>
    <row r="404" spans="1:16" s="238" customFormat="1" ht="13.9" customHeight="1" x14ac:dyDescent="0.4">
      <c r="A404" s="293"/>
      <c r="B404" s="653" t="s">
        <v>1165</v>
      </c>
      <c r="C404" s="654"/>
      <c r="D404" s="598">
        <f t="shared" ref="D404" si="9">+F355+F367+F379+F391</f>
        <v>0</v>
      </c>
      <c r="E404" s="598"/>
      <c r="F404" s="598">
        <f>SUMIFS($P$23:$P$52,$L$23:$L$52,"6 廃止予定")+SUMIFS($H$212:$H$241,$D$212:$D$241,"6 廃止予定")+SUMIFS($H$251:$H$280,$D$251:$D$280,"6 廃止予定")+SUMIFS($H$292:$H$321,$D$292:$D$321,"6 廃止予定")</f>
        <v>0</v>
      </c>
      <c r="G404" s="598"/>
      <c r="H404" s="598">
        <f t="shared" ref="H404" si="10">+F404-D404</f>
        <v>0</v>
      </c>
      <c r="I404" s="649"/>
      <c r="J404" s="293"/>
      <c r="K404" s="293"/>
      <c r="L404" s="293"/>
      <c r="M404" s="293"/>
      <c r="N404" s="293"/>
      <c r="O404" s="293"/>
      <c r="P404" s="293"/>
    </row>
    <row r="405" spans="1:16" s="238" customFormat="1" ht="13.9" customHeight="1" x14ac:dyDescent="0.4">
      <c r="A405" s="293"/>
      <c r="B405" s="655"/>
      <c r="C405" s="656"/>
      <c r="D405" s="599"/>
      <c r="E405" s="599"/>
      <c r="F405" s="599"/>
      <c r="G405" s="599"/>
      <c r="H405" s="599"/>
      <c r="I405" s="650"/>
      <c r="J405" s="293"/>
      <c r="K405" s="293"/>
      <c r="L405" s="293"/>
      <c r="M405" s="293"/>
      <c r="N405" s="293"/>
      <c r="O405" s="293"/>
      <c r="P405" s="293"/>
    </row>
    <row r="406" spans="1:16" s="238" customFormat="1" ht="13.9" customHeight="1" x14ac:dyDescent="0.4">
      <c r="A406" s="293"/>
      <c r="B406" s="653" t="s">
        <v>1164</v>
      </c>
      <c r="C406" s="654"/>
      <c r="D406" s="598">
        <v>0</v>
      </c>
      <c r="E406" s="598"/>
      <c r="F406" s="598">
        <f>SUMIFS($P$23:$P$52,$L$23:$L$52,"7 介護施設等")+SUMIFS($H$212:$H$241,$D$212:$D$241,"7 介護施設等")+SUMIFS($H$251:$H$280,$D$251:$D$280,"7 介護施設等")+SUMIFS($H$292:$H$321,$D$292:$D$321,"7 介護施設等")</f>
        <v>0</v>
      </c>
      <c r="G406" s="598"/>
      <c r="H406" s="598">
        <f t="shared" ref="H406" si="11">+F406-D406</f>
        <v>0</v>
      </c>
      <c r="I406" s="649"/>
      <c r="J406" s="293"/>
      <c r="K406" s="293"/>
      <c r="L406" s="293"/>
      <c r="M406" s="293"/>
      <c r="N406" s="293"/>
      <c r="O406" s="293"/>
      <c r="P406" s="293"/>
    </row>
    <row r="407" spans="1:16" s="238" customFormat="1" ht="13.9" customHeight="1" thickBot="1" x14ac:dyDescent="0.45">
      <c r="A407" s="293"/>
      <c r="B407" s="655"/>
      <c r="C407" s="656"/>
      <c r="D407" s="599"/>
      <c r="E407" s="599"/>
      <c r="F407" s="599"/>
      <c r="G407" s="599"/>
      <c r="H407" s="599"/>
      <c r="I407" s="650"/>
      <c r="J407" s="293"/>
      <c r="K407" s="293"/>
      <c r="L407" s="293"/>
      <c r="M407" s="293"/>
      <c r="N407" s="293"/>
      <c r="O407" s="293"/>
      <c r="P407" s="293"/>
    </row>
    <row r="408" spans="1:16" s="238" customFormat="1" ht="13.9" customHeight="1" x14ac:dyDescent="0.4">
      <c r="A408" s="293"/>
      <c r="B408" s="405" t="s">
        <v>161</v>
      </c>
      <c r="C408" s="434"/>
      <c r="D408" s="645">
        <f>+SUM(D394:D403)</f>
        <v>0</v>
      </c>
      <c r="E408" s="645"/>
      <c r="F408" s="645">
        <f>+SUM(F394:F403)</f>
        <v>0</v>
      </c>
      <c r="G408" s="645"/>
      <c r="H408" s="645">
        <f>+F408-D408</f>
        <v>0</v>
      </c>
      <c r="I408" s="651"/>
      <c r="J408" s="293"/>
      <c r="K408" s="293"/>
      <c r="L408" s="293"/>
      <c r="M408" s="293"/>
      <c r="N408" s="293"/>
      <c r="O408" s="293"/>
      <c r="P408" s="293"/>
    </row>
    <row r="409" spans="1:16" s="238" customFormat="1" ht="13.9" customHeight="1" thickBot="1" x14ac:dyDescent="0.45">
      <c r="A409" s="293"/>
      <c r="B409" s="456"/>
      <c r="C409" s="458"/>
      <c r="D409" s="646"/>
      <c r="E409" s="646"/>
      <c r="F409" s="646"/>
      <c r="G409" s="646"/>
      <c r="H409" s="646"/>
      <c r="I409" s="652"/>
      <c r="J409" s="293"/>
      <c r="K409" s="293"/>
      <c r="L409" s="293"/>
      <c r="M409" s="293"/>
      <c r="N409" s="293"/>
      <c r="O409" s="293"/>
      <c r="P409" s="293"/>
    </row>
    <row r="410" spans="1:16" s="238" customFormat="1" ht="13.15" customHeight="1" x14ac:dyDescent="0.4">
      <c r="A410" s="293"/>
      <c r="B410" s="293"/>
      <c r="C410" s="293"/>
      <c r="D410" s="293"/>
      <c r="E410" s="293"/>
      <c r="F410" s="293"/>
      <c r="G410" s="293"/>
      <c r="H410" s="293"/>
      <c r="I410" s="293"/>
      <c r="J410" s="293"/>
      <c r="K410" s="293"/>
      <c r="L410" s="250"/>
      <c r="M410" s="250"/>
      <c r="N410" s="321"/>
      <c r="O410" s="321"/>
      <c r="P410" s="322"/>
    </row>
    <row r="411" spans="1:16" ht="22.15" customHeight="1" x14ac:dyDescent="0.4"/>
    <row r="412" spans="1:16" ht="22.15" customHeight="1" x14ac:dyDescent="0.4"/>
  </sheetData>
  <sheetProtection algorithmName="SHA-512" hashValue="IAOBb7ErU+9F9IcB4KXybXyhdNYCpaIJCgTNlP52TYhy5BlV1CgwoVyxjjL1nnUaYAnJZfs41yfevXGXVBt8Hg==" saltValue="5qLoJq9hjBWcNNrKAukEBg==" spinCount="100000" sheet="1" selectLockedCells="1"/>
  <mergeCells count="483">
    <mergeCell ref="B404:C405"/>
    <mergeCell ref="D404:E405"/>
    <mergeCell ref="F404:G405"/>
    <mergeCell ref="H404:I405"/>
    <mergeCell ref="B406:C407"/>
    <mergeCell ref="D406:E407"/>
    <mergeCell ref="F406:G407"/>
    <mergeCell ref="H406:I407"/>
    <mergeCell ref="D408:E409"/>
    <mergeCell ref="B408:C409"/>
    <mergeCell ref="F394:G395"/>
    <mergeCell ref="F396:G397"/>
    <mergeCell ref="F398:G399"/>
    <mergeCell ref="F400:G401"/>
    <mergeCell ref="F402:G403"/>
    <mergeCell ref="F408:G409"/>
    <mergeCell ref="H393:I393"/>
    <mergeCell ref="H394:I395"/>
    <mergeCell ref="H396:I397"/>
    <mergeCell ref="H398:I399"/>
    <mergeCell ref="H400:I401"/>
    <mergeCell ref="H402:I403"/>
    <mergeCell ref="H408:I409"/>
    <mergeCell ref="B249:H249"/>
    <mergeCell ref="E250:G250"/>
    <mergeCell ref="B288:D288"/>
    <mergeCell ref="E288:H288"/>
    <mergeCell ref="B290:H290"/>
    <mergeCell ref="E291:G291"/>
    <mergeCell ref="B341:G341"/>
    <mergeCell ref="K341:P341"/>
    <mergeCell ref="D393:E393"/>
    <mergeCell ref="D344:E344"/>
    <mergeCell ref="D345:E346"/>
    <mergeCell ref="D347:E348"/>
    <mergeCell ref="B343:B354"/>
    <mergeCell ref="K343:K354"/>
    <mergeCell ref="M349:N350"/>
    <mergeCell ref="E280:G280"/>
    <mergeCell ref="B281:G281"/>
    <mergeCell ref="G345:G354"/>
    <mergeCell ref="D349:E350"/>
    <mergeCell ref="D351:E352"/>
    <mergeCell ref="D353:E354"/>
    <mergeCell ref="F345:F346"/>
    <mergeCell ref="F347:F348"/>
    <mergeCell ref="F349:F350"/>
    <mergeCell ref="E159:G159"/>
    <mergeCell ref="B200:C200"/>
    <mergeCell ref="B201:C201"/>
    <mergeCell ref="B202:C202"/>
    <mergeCell ref="B208:D208"/>
    <mergeCell ref="E208:H208"/>
    <mergeCell ref="B210:H210"/>
    <mergeCell ref="E211:G211"/>
    <mergeCell ref="B247:D247"/>
    <mergeCell ref="E247:H247"/>
    <mergeCell ref="E200:K200"/>
    <mergeCell ref="E202:K202"/>
    <mergeCell ref="E160:G160"/>
    <mergeCell ref="E219:G219"/>
    <mergeCell ref="E220:G220"/>
    <mergeCell ref="E221:G221"/>
    <mergeCell ref="E222:G222"/>
    <mergeCell ref="E223:G223"/>
    <mergeCell ref="E224:G224"/>
    <mergeCell ref="E225:G225"/>
    <mergeCell ref="E226:G226"/>
    <mergeCell ref="E236:G236"/>
    <mergeCell ref="E237:G237"/>
    <mergeCell ref="E238:G238"/>
    <mergeCell ref="E74:H74"/>
    <mergeCell ref="B74:D74"/>
    <mergeCell ref="B115:D115"/>
    <mergeCell ref="E115:H115"/>
    <mergeCell ref="B117:H117"/>
    <mergeCell ref="E118:G118"/>
    <mergeCell ref="B156:D156"/>
    <mergeCell ref="E156:H156"/>
    <mergeCell ref="B158:H158"/>
    <mergeCell ref="E148:G148"/>
    <mergeCell ref="B149:G149"/>
    <mergeCell ref="E107:G107"/>
    <mergeCell ref="B108:G108"/>
    <mergeCell ref="E103:G103"/>
    <mergeCell ref="E104:G104"/>
    <mergeCell ref="E105:G105"/>
    <mergeCell ref="E119:G119"/>
    <mergeCell ref="E120:G120"/>
    <mergeCell ref="E124:G124"/>
    <mergeCell ref="E125:G125"/>
    <mergeCell ref="E126:G126"/>
    <mergeCell ref="E121:G121"/>
    <mergeCell ref="E122:G122"/>
    <mergeCell ref="E123:G123"/>
    <mergeCell ref="B69:C69"/>
    <mergeCell ref="D67:F67"/>
    <mergeCell ref="D68:F68"/>
    <mergeCell ref="D69:F69"/>
    <mergeCell ref="B66:F66"/>
    <mergeCell ref="B65:P65"/>
    <mergeCell ref="N68:P68"/>
    <mergeCell ref="G69:H69"/>
    <mergeCell ref="I69:K69"/>
    <mergeCell ref="L69:M69"/>
    <mergeCell ref="N69:P69"/>
    <mergeCell ref="G66:K66"/>
    <mergeCell ref="L66:P66"/>
    <mergeCell ref="G67:H67"/>
    <mergeCell ref="I67:K67"/>
    <mergeCell ref="L67:M67"/>
    <mergeCell ref="N67:P67"/>
    <mergeCell ref="G68:H68"/>
    <mergeCell ref="I68:K68"/>
    <mergeCell ref="L68:M68"/>
    <mergeCell ref="D355:G355"/>
    <mergeCell ref="D356:E356"/>
    <mergeCell ref="D357:E358"/>
    <mergeCell ref="F357:F358"/>
    <mergeCell ref="G357:G366"/>
    <mergeCell ref="D359:E360"/>
    <mergeCell ref="F359:F360"/>
    <mergeCell ref="D361:E362"/>
    <mergeCell ref="F361:F362"/>
    <mergeCell ref="F375:F376"/>
    <mergeCell ref="D377:E378"/>
    <mergeCell ref="D363:E364"/>
    <mergeCell ref="F363:F364"/>
    <mergeCell ref="D365:E366"/>
    <mergeCell ref="F365:F366"/>
    <mergeCell ref="D367:G367"/>
    <mergeCell ref="D368:E368"/>
    <mergeCell ref="G369:G378"/>
    <mergeCell ref="D371:E372"/>
    <mergeCell ref="F371:F372"/>
    <mergeCell ref="D373:E374"/>
    <mergeCell ref="F373:F374"/>
    <mergeCell ref="B13:C13"/>
    <mergeCell ref="B14:C14"/>
    <mergeCell ref="L343:L354"/>
    <mergeCell ref="M343:P343"/>
    <mergeCell ref="M344:N344"/>
    <mergeCell ref="M345:N346"/>
    <mergeCell ref="O345:O346"/>
    <mergeCell ref="P345:P354"/>
    <mergeCell ref="M347:N348"/>
    <mergeCell ref="O347:O348"/>
    <mergeCell ref="C343:C354"/>
    <mergeCell ref="D343:G343"/>
    <mergeCell ref="B196:C196"/>
    <mergeCell ref="E199:K199"/>
    <mergeCell ref="E201:K201"/>
    <mergeCell ref="B199:D199"/>
    <mergeCell ref="B198:D198"/>
    <mergeCell ref="B326:P337"/>
    <mergeCell ref="E106:G106"/>
    <mergeCell ref="F351:F352"/>
    <mergeCell ref="F353:F354"/>
    <mergeCell ref="B63:C63"/>
    <mergeCell ref="B67:C67"/>
    <mergeCell ref="B68:C68"/>
    <mergeCell ref="M359:N360"/>
    <mergeCell ref="O359:O360"/>
    <mergeCell ref="M361:N362"/>
    <mergeCell ref="O361:O362"/>
    <mergeCell ref="M363:N364"/>
    <mergeCell ref="O363:O364"/>
    <mergeCell ref="M365:N366"/>
    <mergeCell ref="O365:O366"/>
    <mergeCell ref="O349:O350"/>
    <mergeCell ref="M351:N352"/>
    <mergeCell ref="O351:O352"/>
    <mergeCell ref="M353:N354"/>
    <mergeCell ref="O353:O354"/>
    <mergeCell ref="L355:L366"/>
    <mergeCell ref="C355:C366"/>
    <mergeCell ref="C367:C378"/>
    <mergeCell ref="C379:C390"/>
    <mergeCell ref="F377:F378"/>
    <mergeCell ref="D379:G379"/>
    <mergeCell ref="D380:E380"/>
    <mergeCell ref="D381:E382"/>
    <mergeCell ref="F381:F382"/>
    <mergeCell ref="G381:G390"/>
    <mergeCell ref="D383:E384"/>
    <mergeCell ref="F383:F384"/>
    <mergeCell ref="D385:E386"/>
    <mergeCell ref="F385:F386"/>
    <mergeCell ref="D369:E370"/>
    <mergeCell ref="F369:F370"/>
    <mergeCell ref="K355:K366"/>
    <mergeCell ref="K367:K378"/>
    <mergeCell ref="K379:K390"/>
    <mergeCell ref="D387:E388"/>
    <mergeCell ref="F387:F388"/>
    <mergeCell ref="D389:E390"/>
    <mergeCell ref="F389:F390"/>
    <mergeCell ref="D375:E376"/>
    <mergeCell ref="B355:B366"/>
    <mergeCell ref="B393:C393"/>
    <mergeCell ref="B394:C395"/>
    <mergeCell ref="B396:C397"/>
    <mergeCell ref="O371:O372"/>
    <mergeCell ref="M373:N374"/>
    <mergeCell ref="O373:O374"/>
    <mergeCell ref="M375:N376"/>
    <mergeCell ref="O375:O376"/>
    <mergeCell ref="B367:B378"/>
    <mergeCell ref="L367:L378"/>
    <mergeCell ref="M367:P367"/>
    <mergeCell ref="M368:N368"/>
    <mergeCell ref="M369:N370"/>
    <mergeCell ref="O369:O370"/>
    <mergeCell ref="P369:P378"/>
    <mergeCell ref="M377:N378"/>
    <mergeCell ref="O377:O378"/>
    <mergeCell ref="M371:N372"/>
    <mergeCell ref="M355:P355"/>
    <mergeCell ref="M356:N356"/>
    <mergeCell ref="M357:N358"/>
    <mergeCell ref="O357:O358"/>
    <mergeCell ref="P357:P366"/>
    <mergeCell ref="B398:C399"/>
    <mergeCell ref="B402:C403"/>
    <mergeCell ref="P381:P390"/>
    <mergeCell ref="M383:N384"/>
    <mergeCell ref="O383:O384"/>
    <mergeCell ref="M385:N386"/>
    <mergeCell ref="M387:N388"/>
    <mergeCell ref="O385:O386"/>
    <mergeCell ref="B400:C401"/>
    <mergeCell ref="D394:E395"/>
    <mergeCell ref="D396:E397"/>
    <mergeCell ref="D398:E399"/>
    <mergeCell ref="D400:E401"/>
    <mergeCell ref="D402:E403"/>
    <mergeCell ref="B379:B390"/>
    <mergeCell ref="O387:O388"/>
    <mergeCell ref="M389:N390"/>
    <mergeCell ref="O389:O390"/>
    <mergeCell ref="L379:L390"/>
    <mergeCell ref="M379:P379"/>
    <mergeCell ref="M380:N380"/>
    <mergeCell ref="M381:N382"/>
    <mergeCell ref="O381:O382"/>
    <mergeCell ref="F393:G393"/>
    <mergeCell ref="E136:G136"/>
    <mergeCell ref="E268:G268"/>
    <mergeCell ref="E137:G137"/>
    <mergeCell ref="E269:G269"/>
    <mergeCell ref="E138:G138"/>
    <mergeCell ref="E270:G270"/>
    <mergeCell ref="E133:G133"/>
    <mergeCell ref="E265:G265"/>
    <mergeCell ref="E134:G134"/>
    <mergeCell ref="E266:G266"/>
    <mergeCell ref="E135:G135"/>
    <mergeCell ref="E267:G267"/>
    <mergeCell ref="E142:G142"/>
    <mergeCell ref="E143:G143"/>
    <mergeCell ref="E144:G144"/>
    <mergeCell ref="E139:G139"/>
    <mergeCell ref="E140:G140"/>
    <mergeCell ref="E141:G141"/>
    <mergeCell ref="E145:G145"/>
    <mergeCell ref="E146:G146"/>
    <mergeCell ref="E147:G147"/>
    <mergeCell ref="E198:K198"/>
    <mergeCell ref="E217:G217"/>
    <mergeCell ref="E239:G239"/>
    <mergeCell ref="E130:G130"/>
    <mergeCell ref="E131:G131"/>
    <mergeCell ref="E132:G132"/>
    <mergeCell ref="E127:G127"/>
    <mergeCell ref="E128:G128"/>
    <mergeCell ref="E129:G129"/>
    <mergeCell ref="E94:G94"/>
    <mergeCell ref="E95:G95"/>
    <mergeCell ref="E96:G96"/>
    <mergeCell ref="E91:G91"/>
    <mergeCell ref="E92:G92"/>
    <mergeCell ref="E93:G93"/>
    <mergeCell ref="E100:G100"/>
    <mergeCell ref="E101:G101"/>
    <mergeCell ref="E102:G102"/>
    <mergeCell ref="E97:G97"/>
    <mergeCell ref="E98:G98"/>
    <mergeCell ref="E99:G99"/>
    <mergeCell ref="E82:G82"/>
    <mergeCell ref="E83:G83"/>
    <mergeCell ref="E84:G84"/>
    <mergeCell ref="E79:G79"/>
    <mergeCell ref="E80:G80"/>
    <mergeCell ref="E81:G81"/>
    <mergeCell ref="E88:G88"/>
    <mergeCell ref="E89:G89"/>
    <mergeCell ref="E90:G90"/>
    <mergeCell ref="E85:G85"/>
    <mergeCell ref="E86:G86"/>
    <mergeCell ref="E87:G87"/>
    <mergeCell ref="H57:I58"/>
    <mergeCell ref="J57:K58"/>
    <mergeCell ref="L57:M58"/>
    <mergeCell ref="B56:C56"/>
    <mergeCell ref="D56:E56"/>
    <mergeCell ref="F56:G56"/>
    <mergeCell ref="H56:I56"/>
    <mergeCell ref="J56:K56"/>
    <mergeCell ref="L56:M56"/>
    <mergeCell ref="E292:G292"/>
    <mergeCell ref="J21:P21"/>
    <mergeCell ref="M22:O22"/>
    <mergeCell ref="M23:O23"/>
    <mergeCell ref="M24:O24"/>
    <mergeCell ref="M25:O25"/>
    <mergeCell ref="M26:O26"/>
    <mergeCell ref="J53:O53"/>
    <mergeCell ref="F43:H43"/>
    <mergeCell ref="M45:O45"/>
    <mergeCell ref="M46:O46"/>
    <mergeCell ref="M47:O47"/>
    <mergeCell ref="M48:O48"/>
    <mergeCell ref="M49:O49"/>
    <mergeCell ref="M50:O50"/>
    <mergeCell ref="B76:H76"/>
    <mergeCell ref="E77:G77"/>
    <mergeCell ref="E78:G78"/>
    <mergeCell ref="B57:C58"/>
    <mergeCell ref="E161:G161"/>
    <mergeCell ref="M27:O27"/>
    <mergeCell ref="M28:O28"/>
    <mergeCell ref="M29:O29"/>
    <mergeCell ref="M30:O30"/>
    <mergeCell ref="E293:G293"/>
    <mergeCell ref="E162:G162"/>
    <mergeCell ref="E294:G294"/>
    <mergeCell ref="E163:G163"/>
    <mergeCell ref="E295:G295"/>
    <mergeCell ref="E164:G164"/>
    <mergeCell ref="E296:G296"/>
    <mergeCell ref="E165:G165"/>
    <mergeCell ref="E251:G251"/>
    <mergeCell ref="E252:G252"/>
    <mergeCell ref="E256:G256"/>
    <mergeCell ref="E257:G257"/>
    <mergeCell ref="E258:G258"/>
    <mergeCell ref="E253:G253"/>
    <mergeCell ref="E254:G254"/>
    <mergeCell ref="E255:G255"/>
    <mergeCell ref="E262:G262"/>
    <mergeCell ref="E263:G263"/>
    <mergeCell ref="E264:G264"/>
    <mergeCell ref="E259:G259"/>
    <mergeCell ref="E260:G260"/>
    <mergeCell ref="E261:G261"/>
    <mergeCell ref="E274:G274"/>
    <mergeCell ref="E173:G173"/>
    <mergeCell ref="E305:G305"/>
    <mergeCell ref="E174:G174"/>
    <mergeCell ref="E306:G306"/>
    <mergeCell ref="E175:G175"/>
    <mergeCell ref="E307:G307"/>
    <mergeCell ref="E166:G166"/>
    <mergeCell ref="E298:G298"/>
    <mergeCell ref="E167:G167"/>
    <mergeCell ref="E299:G299"/>
    <mergeCell ref="E168:G168"/>
    <mergeCell ref="E300:G300"/>
    <mergeCell ref="E169:G169"/>
    <mergeCell ref="E301:G301"/>
    <mergeCell ref="E170:G170"/>
    <mergeCell ref="E302:G302"/>
    <mergeCell ref="E297:G297"/>
    <mergeCell ref="E275:G275"/>
    <mergeCell ref="E276:G276"/>
    <mergeCell ref="E271:G271"/>
    <mergeCell ref="E272:G272"/>
    <mergeCell ref="E273:G273"/>
    <mergeCell ref="E277:G277"/>
    <mergeCell ref="E278:G278"/>
    <mergeCell ref="E216:G216"/>
    <mergeCell ref="E318:G318"/>
    <mergeCell ref="E187:G187"/>
    <mergeCell ref="E319:G319"/>
    <mergeCell ref="E188:G188"/>
    <mergeCell ref="E320:G320"/>
    <mergeCell ref="E189:G189"/>
    <mergeCell ref="E321:G321"/>
    <mergeCell ref="B190:G190"/>
    <mergeCell ref="B322:G322"/>
    <mergeCell ref="E313:G313"/>
    <mergeCell ref="E314:G314"/>
    <mergeCell ref="E315:G315"/>
    <mergeCell ref="E316:G316"/>
    <mergeCell ref="E317:G317"/>
    <mergeCell ref="E308:G308"/>
    <mergeCell ref="E309:G309"/>
    <mergeCell ref="E310:G310"/>
    <mergeCell ref="E311:G311"/>
    <mergeCell ref="E312:G312"/>
    <mergeCell ref="E303:G303"/>
    <mergeCell ref="E304:G304"/>
    <mergeCell ref="E279:G279"/>
    <mergeCell ref="E215:G215"/>
    <mergeCell ref="E218:G218"/>
    <mergeCell ref="M31:O31"/>
    <mergeCell ref="M32:O32"/>
    <mergeCell ref="M33:O33"/>
    <mergeCell ref="M34:O34"/>
    <mergeCell ref="M35:O35"/>
    <mergeCell ref="M36:O36"/>
    <mergeCell ref="M37:O37"/>
    <mergeCell ref="M38:O38"/>
    <mergeCell ref="M39:O39"/>
    <mergeCell ref="M40:O40"/>
    <mergeCell ref="M41:O41"/>
    <mergeCell ref="M42:O42"/>
    <mergeCell ref="M43:O43"/>
    <mergeCell ref="M44:O44"/>
    <mergeCell ref="M51:O51"/>
    <mergeCell ref="M52:O52"/>
    <mergeCell ref="B21:I21"/>
    <mergeCell ref="F22:H22"/>
    <mergeCell ref="F23:H23"/>
    <mergeCell ref="F24:H24"/>
    <mergeCell ref="F25:H25"/>
    <mergeCell ref="F26:H26"/>
    <mergeCell ref="F27:H27"/>
    <mergeCell ref="F28:H28"/>
    <mergeCell ref="F29:H29"/>
    <mergeCell ref="F30:H30"/>
    <mergeCell ref="F31:H31"/>
    <mergeCell ref="F32:H32"/>
    <mergeCell ref="F33:H33"/>
    <mergeCell ref="F34:H34"/>
    <mergeCell ref="F35:H35"/>
    <mergeCell ref="F36:H36"/>
    <mergeCell ref="F37:H37"/>
    <mergeCell ref="F38:H38"/>
    <mergeCell ref="F39:H39"/>
    <mergeCell ref="F40:H40"/>
    <mergeCell ref="F41:H41"/>
    <mergeCell ref="F42:H42"/>
    <mergeCell ref="F44:H44"/>
    <mergeCell ref="F45:H45"/>
    <mergeCell ref="F46:H46"/>
    <mergeCell ref="F47:H47"/>
    <mergeCell ref="F48:H48"/>
    <mergeCell ref="F49:H49"/>
    <mergeCell ref="F50:H50"/>
    <mergeCell ref="F51:H51"/>
    <mergeCell ref="F52:H52"/>
    <mergeCell ref="B53:H53"/>
    <mergeCell ref="E212:G212"/>
    <mergeCell ref="E213:G213"/>
    <mergeCell ref="E214:G214"/>
    <mergeCell ref="E186:G186"/>
    <mergeCell ref="E181:G181"/>
    <mergeCell ref="E182:G182"/>
    <mergeCell ref="E183:G183"/>
    <mergeCell ref="E184:G184"/>
    <mergeCell ref="E185:G185"/>
    <mergeCell ref="E176:G176"/>
    <mergeCell ref="E177:G177"/>
    <mergeCell ref="E178:G178"/>
    <mergeCell ref="E179:G179"/>
    <mergeCell ref="E180:G180"/>
    <mergeCell ref="E171:G171"/>
    <mergeCell ref="E172:G172"/>
    <mergeCell ref="D57:E58"/>
    <mergeCell ref="F57:G58"/>
    <mergeCell ref="E240:G240"/>
    <mergeCell ref="E241:G241"/>
    <mergeCell ref="B242:G242"/>
    <mergeCell ref="E227:G227"/>
    <mergeCell ref="E228:G228"/>
    <mergeCell ref="E229:G229"/>
    <mergeCell ref="E230:G230"/>
    <mergeCell ref="E231:G231"/>
    <mergeCell ref="E232:G232"/>
    <mergeCell ref="E233:G233"/>
    <mergeCell ref="E234:G234"/>
    <mergeCell ref="E235:G235"/>
  </mergeCells>
  <phoneticPr fontId="2"/>
  <conditionalFormatting sqref="C24:D52 F24:I52">
    <cfRule type="expression" dxfId="16" priority="13">
      <formula>$B24=""</formula>
    </cfRule>
  </conditionalFormatting>
  <conditionalFormatting sqref="I67:K69 N67:P69 B119:H148 B160:H189">
    <cfRule type="expression" dxfId="15" priority="12">
      <formula>$D$63=1</formula>
    </cfRule>
  </conditionalFormatting>
  <conditionalFormatting sqref="N67:P69 B160:H189">
    <cfRule type="expression" dxfId="14" priority="11">
      <formula>$D$63=2</formula>
    </cfRule>
  </conditionalFormatting>
  <conditionalFormatting sqref="D67:F69 I67:K69 N67:P69 B78:H107 B119:H148 B160:H189">
    <cfRule type="expression" dxfId="13" priority="10">
      <formula>$D$63="未定"</formula>
    </cfRule>
  </conditionalFormatting>
  <conditionalFormatting sqref="E201:K202 B251:H280 B292:H321">
    <cfRule type="expression" dxfId="12" priority="9">
      <formula>$D$196=1</formula>
    </cfRule>
  </conditionalFormatting>
  <conditionalFormatting sqref="E202:K202 B292:H321">
    <cfRule type="expression" dxfId="11" priority="8">
      <formula>$D$196=2</formula>
    </cfRule>
  </conditionalFormatting>
  <conditionalFormatting sqref="E200:K202 B212:H241 B251:H280 B292:H321">
    <cfRule type="expression" dxfId="10" priority="7">
      <formula>$D$196="未定"</formula>
    </cfRule>
  </conditionalFormatting>
  <conditionalFormatting sqref="B326:P338">
    <cfRule type="expression" dxfId="9" priority="5">
      <formula>$D$196="未定"</formula>
    </cfRule>
    <cfRule type="expression" dxfId="8" priority="6">
      <formula>$D$63="未定"</formula>
    </cfRule>
  </conditionalFormatting>
  <conditionalFormatting sqref="E199:K199">
    <cfRule type="expression" dxfId="7" priority="4">
      <formula>$D$196="未定"</formula>
    </cfRule>
  </conditionalFormatting>
  <conditionalFormatting sqref="C8:C9 B14:D14 C23:D52 F23:P52 D63 D67:F69 I67:K69 N67:P69 B78:H107 B119:H148 B160:H189 D196 E199:K202 B212:H241 B251:H280 B292:H321 B326:P338">
    <cfRule type="expression" dxfId="6" priority="3">
      <formula>$P$1=2</formula>
    </cfRule>
  </conditionalFormatting>
  <conditionalFormatting sqref="C9">
    <cfRule type="expression" dxfId="5" priority="2">
      <formula>$C$8="○"</formula>
    </cfRule>
  </conditionalFormatting>
  <conditionalFormatting sqref="C8">
    <cfRule type="expression" dxfId="4" priority="1">
      <formula>$C$9="○"</formula>
    </cfRule>
  </conditionalFormatting>
  <dataValidations count="12">
    <dataValidation type="list" allowBlank="1" showInputMessage="1" showErrorMessage="1" sqref="C8:C9">
      <formula1>"○"</formula1>
    </dataValidation>
    <dataValidation type="list" allowBlank="1" showInputMessage="1" showErrorMessage="1" sqref="D63 D196">
      <formula1>"1,2,3,未定"</formula1>
    </dataValidation>
    <dataValidation type="list" allowBlank="1" showInputMessage="1" showErrorMessage="1" sqref="D14">
      <formula1>"１月,２月,３月,４月,５月,６月,７月,８月,９月,10月,11月,12月,未定"</formula1>
    </dataValidation>
    <dataValidation type="list" allowBlank="1" showInputMessage="1" showErrorMessage="1" sqref="B14">
      <formula1>"2024（令和６）年,2025（令和７）年,2026（令和８）年,2027（令和９）年,2028（令和10）年,2029（令和11）年,2030（令和12）年,2031（令和13）年,2032（令和14）年,2033（令和15）年以降,未定"</formula1>
    </dataValidation>
    <dataValidation type="list" allowBlank="1" showInputMessage="1" showErrorMessage="1" sqref="D292:D321 L23:L52 D212:D241 D251:D280">
      <formula1>"1 高度急性期,2 急性期,3-1 回復期（地域）,3-2 回復期（リハ）,4 慢性期,5 休棟予定,6 廃止予定,7 介護施設等"</formula1>
    </dataValidation>
    <dataValidation type="list" allowBlank="1" showInputMessage="1" showErrorMessage="1" sqref="C292:C321 K23:K52 C78:C107 C212:C241 C119:C148 C251:C280 C160:C189 C23:C52">
      <formula1>"一般,療養"</formula1>
    </dataValidation>
    <dataValidation type="decimal" operator="greaterThanOrEqual" allowBlank="1" showInputMessage="1" showErrorMessage="1" sqref="P23:P53 H292:H322 H78:H108 H212:H242 H119:H149 H251:H281 H160:H190 I23:I53">
      <formula1>0</formula1>
    </dataValidation>
    <dataValidation type="list" allowBlank="1" showInputMessage="1" showErrorMessage="1" sqref="D160:D189 D23:D52 D78:D107 D119:D148">
      <formula1>"1 高度急性期,2 急性期,3-1 回復期（地域）,3-2 回復期（リハ）,4 慢性期,5 休棟中"</formula1>
    </dataValidation>
    <dataValidation type="list" allowBlank="1" showInputMessage="1" showErrorMessage="1" sqref="D67:F67 I67:K67 N67:P67">
      <formula1>二次医療圏</formula1>
    </dataValidation>
    <dataValidation type="list" allowBlank="1" showInputMessage="1" showErrorMessage="1" sqref="D68:F68">
      <formula1>INDIRECT($D$67)</formula1>
    </dataValidation>
    <dataValidation type="list" allowBlank="1" showInputMessage="1" showErrorMessage="1" sqref="I68:K68">
      <formula1>INDIRECT($I$67)</formula1>
    </dataValidation>
    <dataValidation type="list" allowBlank="1" showInputMessage="1" showErrorMessage="1" sqref="N68:P68">
      <formula1>INDIRECT($N$67)</formula1>
    </dataValidation>
  </dataValidations>
  <printOptions horizontalCentered="1"/>
  <pageMargins left="0.70866141732283472" right="0.70866141732283472" top="0.74803149606299213" bottom="0.74803149606299213" header="0.31496062992125984" footer="0.31496062992125984"/>
  <pageSetup paperSize="9" scale="44" firstPageNumber="7" fitToHeight="0" orientation="portrait" useFirstPageNumber="1" r:id="rId1"/>
  <headerFooter>
    <oddFooter>&amp;C&amp;24&amp;Pページ</oddFooter>
  </headerFooter>
  <rowBreaks count="7" manualBreakCount="7">
    <brk id="59" max="16" man="1"/>
    <brk id="109" max="16" man="1"/>
    <brk id="150" max="16" man="1"/>
    <brk id="192" max="16" man="1"/>
    <brk id="242" max="16" man="1"/>
    <brk id="283" max="16" man="1"/>
    <brk id="323" max="16"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'入院基本料（プルダウン作成用）'!$B$1:$B$69</xm:f>
          </x14:formula1>
          <xm:sqref>E160:G189 E78:G107 E119:G148 F23:F52</xm:sqref>
        </x14:dataValidation>
        <x14:dataValidation type="list" allowBlank="1" showInputMessage="1" showErrorMessage="1">
          <x14:formula1>
            <xm:f>'入院基本料（プルダウン作成用）'!$F$1:$F$73</xm:f>
          </x14:formula1>
          <xm:sqref>E292:G321 N25:O52 E251:G280 M23:M52 E212:E241 F214:G241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N65"/>
  <sheetViews>
    <sheetView showGridLines="0" view="pageBreakPreview" zoomScale="80" zoomScaleNormal="90" zoomScaleSheetLayoutView="80" zoomScalePageLayoutView="70" workbookViewId="0">
      <selection activeCell="A9" sqref="A9"/>
    </sheetView>
  </sheetViews>
  <sheetFormatPr defaultColWidth="9" defaultRowHeight="13.5" x14ac:dyDescent="0.4"/>
  <cols>
    <col min="1" max="1" width="1.25" style="6" customWidth="1"/>
    <col min="2" max="3" width="8.125" style="8" customWidth="1"/>
    <col min="4" max="4" width="23.75" style="8" customWidth="1"/>
    <col min="5" max="7" width="11.5" style="8" customWidth="1"/>
    <col min="8" max="12" width="11.5" style="6" customWidth="1"/>
    <col min="13" max="13" width="20.5" style="6" customWidth="1"/>
    <col min="14" max="14" width="2" style="6" customWidth="1"/>
    <col min="15" max="16384" width="9" style="6"/>
  </cols>
  <sheetData>
    <row r="1" spans="1:14" ht="51.95" customHeight="1" x14ac:dyDescent="0.4"/>
    <row r="2" spans="1:14" ht="21" x14ac:dyDescent="0.4">
      <c r="B2" s="164" t="s">
        <v>1162</v>
      </c>
      <c r="M2" s="143" t="str">
        <f>+IF(様式１!F46="○",1,IF(様式１!F47="○",2,""))</f>
        <v/>
      </c>
    </row>
    <row r="3" spans="1:14" ht="5.25" customHeight="1" x14ac:dyDescent="0.4">
      <c r="B3" s="11"/>
    </row>
    <row r="4" spans="1:14" s="139" customFormat="1" ht="24.75" customHeight="1" x14ac:dyDescent="0.4">
      <c r="B4" s="659" t="s">
        <v>941</v>
      </c>
      <c r="C4" s="659"/>
      <c r="D4" s="659"/>
      <c r="E4" s="659"/>
      <c r="F4" s="659"/>
      <c r="G4" s="659"/>
      <c r="H4" s="659"/>
      <c r="I4" s="659"/>
      <c r="J4" s="659"/>
      <c r="K4" s="659"/>
      <c r="L4" s="659"/>
      <c r="M4" s="659"/>
      <c r="N4" s="659"/>
    </row>
    <row r="5" spans="1:14" s="139" customFormat="1" ht="24.75" customHeight="1" x14ac:dyDescent="0.4">
      <c r="B5" s="659" t="s">
        <v>942</v>
      </c>
      <c r="C5" s="659"/>
      <c r="D5" s="659"/>
      <c r="E5" s="659"/>
      <c r="F5" s="659"/>
      <c r="G5" s="659"/>
      <c r="H5" s="659"/>
      <c r="I5" s="659"/>
      <c r="J5" s="659"/>
      <c r="K5" s="659"/>
      <c r="L5" s="659"/>
      <c r="M5" s="659"/>
      <c r="N5" s="659"/>
    </row>
    <row r="6" spans="1:14" s="139" customFormat="1" ht="12.95" customHeight="1" thickBot="1" x14ac:dyDescent="0.45">
      <c r="B6" s="141"/>
      <c r="C6" s="141"/>
      <c r="D6" s="141"/>
      <c r="E6" s="141"/>
      <c r="F6" s="141"/>
      <c r="G6" s="141"/>
    </row>
    <row r="7" spans="1:14" s="139" customFormat="1" ht="26.65" customHeight="1" x14ac:dyDescent="0.4">
      <c r="B7" s="660" t="s">
        <v>926</v>
      </c>
      <c r="C7" s="661"/>
      <c r="D7" s="664" t="s">
        <v>922</v>
      </c>
      <c r="E7" s="666" t="s">
        <v>921</v>
      </c>
      <c r="F7" s="668" t="s">
        <v>925</v>
      </c>
      <c r="G7" s="668"/>
      <c r="H7" s="668"/>
      <c r="I7" s="668"/>
      <c r="J7" s="668"/>
      <c r="K7" s="668"/>
      <c r="L7" s="669"/>
      <c r="M7" s="670" t="s">
        <v>1123</v>
      </c>
      <c r="N7" s="138"/>
    </row>
    <row r="8" spans="1:14" s="139" customFormat="1" ht="53.45" customHeight="1" thickBot="1" x14ac:dyDescent="0.45">
      <c r="B8" s="662"/>
      <c r="C8" s="663"/>
      <c r="D8" s="665"/>
      <c r="E8" s="667"/>
      <c r="F8" s="196" t="s">
        <v>924</v>
      </c>
      <c r="G8" s="196" t="s">
        <v>923</v>
      </c>
      <c r="H8" s="196" t="s">
        <v>758</v>
      </c>
      <c r="I8" s="196" t="s">
        <v>1060</v>
      </c>
      <c r="J8" s="196" t="s">
        <v>1061</v>
      </c>
      <c r="K8" s="196" t="s">
        <v>1062</v>
      </c>
      <c r="L8" s="197" t="s">
        <v>1063</v>
      </c>
      <c r="M8" s="671"/>
      <c r="N8" s="138"/>
    </row>
    <row r="9" spans="1:14" s="166" customFormat="1" ht="21.75" customHeight="1" x14ac:dyDescent="0.4">
      <c r="A9" s="217" t="str">
        <f t="shared" ref="A9:A38" si="0">+IF(D9="","",VALUE(LEFT(D9,2)))</f>
        <v/>
      </c>
      <c r="B9" s="672" t="str">
        <f>+IF(様式２!B17="","",様式２!B17)</f>
        <v/>
      </c>
      <c r="C9" s="673"/>
      <c r="D9" s="190" t="str">
        <f>+IF($M$2=1,IF(様式５!F11="","",様式５!F11),IF($M$2=2,IF(様式６!F23="","",様式６!F23),""))</f>
        <v/>
      </c>
      <c r="E9" s="191" t="str">
        <f>+IF($M$2=1,IF(様式５!$I11="","",様式５!$I11),IF($M$2=2,IF(様式６!I23="","",様式６!I23),""))</f>
        <v/>
      </c>
      <c r="F9" s="192" t="str">
        <f>+IF(様式２!K17="","",様式２!K17/病棟機能確認票!E9)</f>
        <v/>
      </c>
      <c r="G9" s="192" t="str">
        <f>+IF(様式２!F17="","",様式２!F17/病棟機能確認票!E9)</f>
        <v/>
      </c>
      <c r="H9" s="193" t="str">
        <f>+IF(病棟機能確認票!B9="","",様式3!G7)</f>
        <v/>
      </c>
      <c r="I9" s="194" t="str">
        <f>+IF(様式４!D10="","",様式４!D10/$E9)</f>
        <v/>
      </c>
      <c r="J9" s="194" t="str">
        <f>+IF(様式４!E10="","",様式４!E10/$E9)</f>
        <v/>
      </c>
      <c r="K9" s="194" t="str">
        <f>+IF(様式４!F10="","",様式４!F10/$E9)</f>
        <v/>
      </c>
      <c r="L9" s="195" t="str">
        <f>+IF(様式４!G10="","",様式４!G10/$E9)</f>
        <v/>
      </c>
      <c r="M9" s="362" t="str">
        <f>+IF(D9="","",IF(AND(A9&gt;=1,A9&lt;=17),"1 高度急性期",IF(AND(A9&gt;=49,A9&lt;=54),"3-2 回復期（リハ）",IF(OR(A9=55,A9=56),"3-1 回復期（地域）",IF(AND(A9&gt;=57,A9&lt;=67),"4 慢性期",IF(A9=68,"報酬上届出無し病床",IF(A9=72,"5 休棟中",IF(OR(AND(A9&gt;=18,A9&lt;=23),A9=25,AND(A9&gt;=28,A9&lt;=30)),IF(AND(OR(F9&gt;=0.62,G9&gt;=0.69),OR(I9&gt;=29,J9&gt;=8,K9&gt;=21,L9&gt;=1)),"1 高度急性期","2 急性期"),IF(OR(A9=24,A9=26,AND(A9&gt;=31,A9&lt;=34)),IF(AND(G9&gt;=0.4,H9&lt;=21),"2 急性期","3-1 回復期（地域）"),IF(OR(A9=27,A9=35,A9=36,AND(A9&gt;=39,A9&lt;=48)),IF(AND(G9&gt;=0.4,H9&lt;=21),"2 急性期",IF(H9&lt;=180,"3-1 回復期（地域）","4 慢性期")),IF(OR(A9=37,A9=38),IF(H9&lt;=180,"3-1 回復期（地域）","4 慢性期"),"分類不能")))))))))))</f>
        <v/>
      </c>
      <c r="N9" s="167"/>
    </row>
    <row r="10" spans="1:14" s="166" customFormat="1" ht="21.75" customHeight="1" x14ac:dyDescent="0.4">
      <c r="A10" s="217" t="str">
        <f t="shared" si="0"/>
        <v/>
      </c>
      <c r="B10" s="657" t="str">
        <f>+IF(様式２!B18="","",様式２!B18)</f>
        <v/>
      </c>
      <c r="C10" s="658"/>
      <c r="D10" s="184" t="str">
        <f>+IF($M$2=1,IF(様式５!F12="","",様式５!F12),IF($M$2=2,IF(様式６!F24="","",様式６!F24),""))</f>
        <v/>
      </c>
      <c r="E10" s="187" t="str">
        <f>+IF($M$2=1,IF(様式５!$I12="","",様式５!$I12),IF($M$2=2,IF(様式６!I24="","",様式６!I24),""))</f>
        <v/>
      </c>
      <c r="F10" s="178" t="str">
        <f>+IF(様式２!K18="","",様式２!K18/病棟機能確認票!E10)</f>
        <v/>
      </c>
      <c r="G10" s="178" t="str">
        <f>+IF(様式２!F18="","",様式２!F18/病棟機能確認票!E10)</f>
        <v/>
      </c>
      <c r="H10" s="179" t="str">
        <f>+IF(病棟機能確認票!B10="","",様式3!G8)</f>
        <v/>
      </c>
      <c r="I10" s="180" t="str">
        <f>+IF(様式４!D11="","",様式４!D11/$E10)</f>
        <v/>
      </c>
      <c r="J10" s="180" t="str">
        <f>+IF(様式４!E11="","",様式４!E11/$E10)</f>
        <v/>
      </c>
      <c r="K10" s="180" t="str">
        <f>+IF(様式４!F11="","",様式４!F11/$E10)</f>
        <v/>
      </c>
      <c r="L10" s="186" t="str">
        <f>+IF(様式４!G11="","",様式４!G11/$E10)</f>
        <v/>
      </c>
      <c r="M10" s="362" t="str">
        <f t="shared" ref="M10:M38" si="1">+IF(D10="","",IF(AND(A10&gt;=1,A10&lt;=17),"1 高度急性期",IF(AND(A10&gt;=49,A10&lt;=54),"3-2 回復期（リハ）",IF(OR(A10=55,A10=56),"3-1 回復期（地域）",IF(AND(A10&gt;=57,A10&lt;=67),"4 慢性期",IF(A10=68,"報酬上届出無し病床",IF(A10=72,"5 休棟中",IF(OR(AND(A10&gt;=18,A10&lt;=23),A10=25,AND(A10&gt;=28,A10&lt;=30)),IF(AND(OR(F10&gt;=0.62,G10&gt;=0.69),OR(I10&gt;=29,J10&gt;=8,K10&gt;=21,L10&gt;=1)),"1 高度急性期","2 急性期"),IF(OR(A10=24,A10=26,AND(A10&gt;=31,A10&lt;=34)),IF(AND(G10&gt;=0.4,H10&lt;=21),"2 急性期","3-1 回復期（地域）"),IF(OR(A10=27,A10=35,A10=36,AND(A10&gt;=39,A10&lt;=48)),IF(AND(G10&gt;=0.4,H10&lt;=21),"2 急性期",IF(H10&lt;=180,"3-1 回復期（地域）","4 慢性期")),IF(OR(A10=37,A10=38),IF(H10&lt;=180,"3-1 回復期（地域）","4 慢性期"),"分類不能")))))))))))</f>
        <v/>
      </c>
      <c r="N10" s="167"/>
    </row>
    <row r="11" spans="1:14" s="166" customFormat="1" ht="21.75" customHeight="1" x14ac:dyDescent="0.4">
      <c r="A11" s="217" t="str">
        <f t="shared" si="0"/>
        <v/>
      </c>
      <c r="B11" s="657" t="str">
        <f>+IF(様式２!B19="","",様式２!B19)</f>
        <v/>
      </c>
      <c r="C11" s="658"/>
      <c r="D11" s="184" t="str">
        <f>+IF($M$2=1,IF(様式５!F13="","",様式５!F13),IF($M$2=2,IF(様式６!F25="","",様式６!F25),""))</f>
        <v/>
      </c>
      <c r="E11" s="187" t="str">
        <f>+IF($M$2=1,IF(様式５!$I13="","",様式５!$I13),IF($M$2=2,IF(様式６!I25="","",様式６!I25),""))</f>
        <v/>
      </c>
      <c r="F11" s="178" t="str">
        <f>+IF(様式２!K19="","",様式２!K19/病棟機能確認票!E11)</f>
        <v/>
      </c>
      <c r="G11" s="178" t="str">
        <f>+IF(様式２!F19="","",様式２!F19/病棟機能確認票!E11)</f>
        <v/>
      </c>
      <c r="H11" s="179" t="str">
        <f>+IF(病棟機能確認票!B11="","",様式3!G9)</f>
        <v/>
      </c>
      <c r="I11" s="180" t="str">
        <f>+IF(様式４!D12="","",様式４!D12/$E11)</f>
        <v/>
      </c>
      <c r="J11" s="180" t="str">
        <f>+IF(様式４!E12="","",様式４!E12/$E11)</f>
        <v/>
      </c>
      <c r="K11" s="180" t="str">
        <f>+IF(様式４!F12="","",様式４!F12/$E11)</f>
        <v/>
      </c>
      <c r="L11" s="186" t="str">
        <f>+IF(様式４!G12="","",様式４!G12/$E11)</f>
        <v/>
      </c>
      <c r="M11" s="362" t="str">
        <f t="shared" si="1"/>
        <v/>
      </c>
      <c r="N11" s="168"/>
    </row>
    <row r="12" spans="1:14" s="166" customFormat="1" ht="21.75" customHeight="1" x14ac:dyDescent="0.4">
      <c r="A12" s="217" t="str">
        <f t="shared" si="0"/>
        <v/>
      </c>
      <c r="B12" s="657" t="str">
        <f>+IF(様式２!B20="","",様式２!B20)</f>
        <v/>
      </c>
      <c r="C12" s="658"/>
      <c r="D12" s="184" t="str">
        <f>+IF($M$2=1,IF(様式５!F14="","",様式５!F14),IF($M$2=2,IF(様式６!F26="","",様式６!F26),""))</f>
        <v/>
      </c>
      <c r="E12" s="187" t="str">
        <f>+IF($M$2=1,IF(様式５!$I14="","",様式５!$I14),IF($M$2=2,IF(様式６!I26="","",様式６!I26),""))</f>
        <v/>
      </c>
      <c r="F12" s="178" t="str">
        <f>+IF(様式２!K20="","",様式２!K20/病棟機能確認票!E12)</f>
        <v/>
      </c>
      <c r="G12" s="178" t="str">
        <f>+IF(様式２!F20="","",様式２!F20/病棟機能確認票!E12)</f>
        <v/>
      </c>
      <c r="H12" s="179" t="str">
        <f>+IF(病棟機能確認票!B12="","",様式3!G10)</f>
        <v/>
      </c>
      <c r="I12" s="180" t="str">
        <f>+IF(様式４!D13="","",様式４!D13/$E12)</f>
        <v/>
      </c>
      <c r="J12" s="180" t="str">
        <f>+IF(様式４!E13="","",様式４!E13/$E12)</f>
        <v/>
      </c>
      <c r="K12" s="180" t="str">
        <f>+IF(様式４!F13="","",様式４!F13/$E12)</f>
        <v/>
      </c>
      <c r="L12" s="186" t="str">
        <f>+IF(様式４!G13="","",様式４!G13/$E12)</f>
        <v/>
      </c>
      <c r="M12" s="362" t="str">
        <f t="shared" si="1"/>
        <v/>
      </c>
      <c r="N12" s="168"/>
    </row>
    <row r="13" spans="1:14" s="166" customFormat="1" ht="21.75" customHeight="1" x14ac:dyDescent="0.4">
      <c r="A13" s="217" t="str">
        <f t="shared" si="0"/>
        <v/>
      </c>
      <c r="B13" s="657" t="str">
        <f>+IF(様式２!B21="","",様式２!B21)</f>
        <v/>
      </c>
      <c r="C13" s="658"/>
      <c r="D13" s="184" t="str">
        <f>+IF($M$2=1,IF(様式５!F15="","",様式５!F15),IF($M$2=2,IF(様式６!F27="","",様式６!F27),""))</f>
        <v/>
      </c>
      <c r="E13" s="187" t="str">
        <f>+IF($M$2=1,IF(様式５!$I15="","",様式５!$I15),IF($M$2=2,IF(様式６!I27="","",様式６!I27),""))</f>
        <v/>
      </c>
      <c r="F13" s="178" t="str">
        <f>+IF(様式２!K21="","",様式２!K21/病棟機能確認票!E13)</f>
        <v/>
      </c>
      <c r="G13" s="178" t="str">
        <f>+IF(様式２!F21="","",様式２!F21/病棟機能確認票!E13)</f>
        <v/>
      </c>
      <c r="H13" s="179" t="str">
        <f>+IF(病棟機能確認票!B13="","",様式3!G11)</f>
        <v/>
      </c>
      <c r="I13" s="180" t="str">
        <f>+IF(様式４!D14="","",様式４!D14/$E13)</f>
        <v/>
      </c>
      <c r="J13" s="180" t="str">
        <f>+IF(様式４!E14="","",様式４!E14/$E13)</f>
        <v/>
      </c>
      <c r="K13" s="180" t="str">
        <f>+IF(様式４!F14="","",様式４!F14/$E13)</f>
        <v/>
      </c>
      <c r="L13" s="186" t="str">
        <f>+IF(様式４!G14="","",様式４!G14/$E13)</f>
        <v/>
      </c>
      <c r="M13" s="362" t="str">
        <f t="shared" si="1"/>
        <v/>
      </c>
      <c r="N13" s="168"/>
    </row>
    <row r="14" spans="1:14" s="166" customFormat="1" ht="21.75" customHeight="1" x14ac:dyDescent="0.4">
      <c r="A14" s="217" t="str">
        <f t="shared" si="0"/>
        <v/>
      </c>
      <c r="B14" s="657" t="str">
        <f>+IF(様式２!B22="","",様式２!B22)</f>
        <v/>
      </c>
      <c r="C14" s="658"/>
      <c r="D14" s="184" t="str">
        <f>+IF($M$2=1,IF(様式５!F16="","",様式５!F16),IF($M$2=2,IF(様式６!F28="","",様式６!F28),""))</f>
        <v/>
      </c>
      <c r="E14" s="187" t="str">
        <f>+IF($M$2=1,IF(様式５!$I16="","",様式５!$I16),IF($M$2=2,IF(様式６!I28="","",様式６!I28),""))</f>
        <v/>
      </c>
      <c r="F14" s="178" t="str">
        <f>+IF(様式２!K22="","",様式２!K22/病棟機能確認票!E14)</f>
        <v/>
      </c>
      <c r="G14" s="178" t="str">
        <f>+IF(様式２!F22="","",様式２!F22/病棟機能確認票!E14)</f>
        <v/>
      </c>
      <c r="H14" s="179" t="str">
        <f>+IF(病棟機能確認票!B14="","",様式3!G12)</f>
        <v/>
      </c>
      <c r="I14" s="180" t="str">
        <f>+IF(様式４!D15="","",様式４!D15/$E14)</f>
        <v/>
      </c>
      <c r="J14" s="180" t="str">
        <f>+IF(様式４!E15="","",様式４!E15/$E14)</f>
        <v/>
      </c>
      <c r="K14" s="180" t="str">
        <f>+IF(様式４!F15="","",様式４!F15/$E14)</f>
        <v/>
      </c>
      <c r="L14" s="186" t="str">
        <f>+IF(様式４!G15="","",様式４!G15/$E14)</f>
        <v/>
      </c>
      <c r="M14" s="362" t="str">
        <f t="shared" si="1"/>
        <v/>
      </c>
      <c r="N14" s="168"/>
    </row>
    <row r="15" spans="1:14" s="166" customFormat="1" ht="21.75" customHeight="1" x14ac:dyDescent="0.4">
      <c r="A15" s="217" t="str">
        <f t="shared" si="0"/>
        <v/>
      </c>
      <c r="B15" s="657" t="str">
        <f>+IF(様式２!B23="","",様式２!B23)</f>
        <v/>
      </c>
      <c r="C15" s="658"/>
      <c r="D15" s="184" t="str">
        <f>+IF($M$2=1,IF(様式５!F17="","",様式５!F17),IF($M$2=2,IF(様式６!F29="","",様式６!F29),""))</f>
        <v/>
      </c>
      <c r="E15" s="187" t="str">
        <f>+IF($M$2=1,IF(様式５!$I17="","",様式５!$I17),IF($M$2=2,IF(様式６!I29="","",様式６!I29),""))</f>
        <v/>
      </c>
      <c r="F15" s="178" t="str">
        <f>+IF(様式２!K23="","",様式２!K23/病棟機能確認票!E15)</f>
        <v/>
      </c>
      <c r="G15" s="178" t="str">
        <f>+IF(様式２!F23="","",様式２!F23/病棟機能確認票!E15)</f>
        <v/>
      </c>
      <c r="H15" s="179" t="str">
        <f>+IF(病棟機能確認票!B15="","",様式3!G13)</f>
        <v/>
      </c>
      <c r="I15" s="180" t="str">
        <f>+IF(様式４!D16="","",様式４!D16/$E15)</f>
        <v/>
      </c>
      <c r="J15" s="180" t="str">
        <f>+IF(様式４!E16="","",様式４!E16/$E15)</f>
        <v/>
      </c>
      <c r="K15" s="180" t="str">
        <f>+IF(様式４!F16="","",様式４!F16/$E15)</f>
        <v/>
      </c>
      <c r="L15" s="186" t="str">
        <f>+IF(様式４!G16="","",様式４!G16/$E15)</f>
        <v/>
      </c>
      <c r="M15" s="362" t="str">
        <f t="shared" si="1"/>
        <v/>
      </c>
      <c r="N15" s="168"/>
    </row>
    <row r="16" spans="1:14" s="166" customFormat="1" ht="21.75" customHeight="1" x14ac:dyDescent="0.4">
      <c r="A16" s="217" t="str">
        <f t="shared" si="0"/>
        <v/>
      </c>
      <c r="B16" s="657" t="str">
        <f>+IF(様式２!B24="","",様式２!B24)</f>
        <v/>
      </c>
      <c r="C16" s="658"/>
      <c r="D16" s="184" t="str">
        <f>+IF($M$2=1,IF(様式５!F18="","",様式５!F18),IF($M$2=2,IF(様式６!F30="","",様式６!F30),""))</f>
        <v/>
      </c>
      <c r="E16" s="187" t="str">
        <f>+IF($M$2=1,IF(様式５!$I18="","",様式５!$I18),IF($M$2=2,IF(様式６!I30="","",様式６!I30),""))</f>
        <v/>
      </c>
      <c r="F16" s="178" t="str">
        <f>+IF(様式２!K24="","",様式２!K24/病棟機能確認票!E16)</f>
        <v/>
      </c>
      <c r="G16" s="178" t="str">
        <f>+IF(様式２!F24="","",様式２!F24/病棟機能確認票!E16)</f>
        <v/>
      </c>
      <c r="H16" s="179" t="str">
        <f>+IF(病棟機能確認票!B16="","",様式3!G14)</f>
        <v/>
      </c>
      <c r="I16" s="180" t="str">
        <f>+IF(様式４!D17="","",様式４!D17/$E16)</f>
        <v/>
      </c>
      <c r="J16" s="180" t="str">
        <f>+IF(様式４!E17="","",様式４!E17/$E16)</f>
        <v/>
      </c>
      <c r="K16" s="180" t="str">
        <f>+IF(様式４!F17="","",様式４!F17/$E16)</f>
        <v/>
      </c>
      <c r="L16" s="186" t="str">
        <f>+IF(様式４!G17="","",様式４!G17/$E16)</f>
        <v/>
      </c>
      <c r="M16" s="362" t="str">
        <f t="shared" si="1"/>
        <v/>
      </c>
      <c r="N16" s="168"/>
    </row>
    <row r="17" spans="1:14" s="166" customFormat="1" ht="21.75" customHeight="1" x14ac:dyDescent="0.4">
      <c r="A17" s="217" t="str">
        <f t="shared" si="0"/>
        <v/>
      </c>
      <c r="B17" s="657" t="str">
        <f>+IF(様式２!B25="","",様式２!B25)</f>
        <v/>
      </c>
      <c r="C17" s="658"/>
      <c r="D17" s="184" t="str">
        <f>+IF($M$2=1,IF(様式５!F19="","",様式５!F19),IF($M$2=2,IF(様式６!F31="","",様式６!F31),""))</f>
        <v/>
      </c>
      <c r="E17" s="187" t="str">
        <f>+IF($M$2=1,IF(様式５!$I19="","",様式５!$I19),IF($M$2=2,IF(様式６!I31="","",様式６!I31),""))</f>
        <v/>
      </c>
      <c r="F17" s="178" t="str">
        <f>+IF(様式２!K25="","",様式２!K25/病棟機能確認票!E17)</f>
        <v/>
      </c>
      <c r="G17" s="178" t="str">
        <f>+IF(様式２!F25="","",様式２!F25/病棟機能確認票!E17)</f>
        <v/>
      </c>
      <c r="H17" s="179" t="str">
        <f>+IF(病棟機能確認票!B17="","",様式3!G15)</f>
        <v/>
      </c>
      <c r="I17" s="180" t="str">
        <f>+IF(様式４!D18="","",様式４!D18/$E17)</f>
        <v/>
      </c>
      <c r="J17" s="180" t="str">
        <f>+IF(様式４!E18="","",様式４!E18/$E17)</f>
        <v/>
      </c>
      <c r="K17" s="180" t="str">
        <f>+IF(様式４!F18="","",様式４!F18/$E17)</f>
        <v/>
      </c>
      <c r="L17" s="186" t="str">
        <f>+IF(様式４!G18="","",様式４!G18/$E17)</f>
        <v/>
      </c>
      <c r="M17" s="362" t="str">
        <f t="shared" si="1"/>
        <v/>
      </c>
      <c r="N17" s="168"/>
    </row>
    <row r="18" spans="1:14" s="166" customFormat="1" ht="21.75" customHeight="1" x14ac:dyDescent="0.4">
      <c r="A18" s="217" t="str">
        <f t="shared" si="0"/>
        <v/>
      </c>
      <c r="B18" s="657" t="str">
        <f>+IF(様式２!B26="","",様式２!B26)</f>
        <v/>
      </c>
      <c r="C18" s="658"/>
      <c r="D18" s="184" t="str">
        <f>+IF($M$2=1,IF(様式５!F20="","",様式５!F20),IF($M$2=2,IF(様式６!F32="","",様式６!F32),""))</f>
        <v/>
      </c>
      <c r="E18" s="187" t="str">
        <f>+IF($M$2=1,IF(様式５!$I20="","",様式５!$I20),IF($M$2=2,IF(様式６!I32="","",様式６!I32),""))</f>
        <v/>
      </c>
      <c r="F18" s="178" t="str">
        <f>+IF(様式２!K26="","",様式２!K26/病棟機能確認票!E18)</f>
        <v/>
      </c>
      <c r="G18" s="178" t="str">
        <f>+IF(様式２!F26="","",様式２!F26/病棟機能確認票!E18)</f>
        <v/>
      </c>
      <c r="H18" s="179" t="str">
        <f>+IF(病棟機能確認票!B18="","",様式3!G16)</f>
        <v/>
      </c>
      <c r="I18" s="180" t="str">
        <f>+IF(様式４!D19="","",様式４!D19/$E18)</f>
        <v/>
      </c>
      <c r="J18" s="180"/>
      <c r="K18" s="180" t="str">
        <f>+IF(様式４!F19="","",様式４!F19/$E18)</f>
        <v/>
      </c>
      <c r="L18" s="186" t="str">
        <f>+IF(様式４!G19="","",様式４!G19/$E18)</f>
        <v/>
      </c>
      <c r="M18" s="362" t="str">
        <f t="shared" si="1"/>
        <v/>
      </c>
      <c r="N18" s="168"/>
    </row>
    <row r="19" spans="1:14" s="166" customFormat="1" ht="21.75" customHeight="1" x14ac:dyDescent="0.4">
      <c r="A19" s="217" t="str">
        <f t="shared" si="0"/>
        <v/>
      </c>
      <c r="B19" s="657" t="str">
        <f>+IF(様式２!B27="","",様式２!B27)</f>
        <v/>
      </c>
      <c r="C19" s="658"/>
      <c r="D19" s="184" t="str">
        <f>+IF($M$2=1,IF(様式５!F21="","",様式５!F21),IF($M$2=2,IF(様式６!F33="","",様式６!F33),""))</f>
        <v/>
      </c>
      <c r="E19" s="187" t="str">
        <f>+IF($M$2=1,IF(様式５!$I21="","",様式５!$I21),IF($M$2=2,IF(様式６!I33="","",様式６!I33),""))</f>
        <v/>
      </c>
      <c r="F19" s="178" t="str">
        <f>+IF(様式２!K27="","",様式２!K27/病棟機能確認票!E19)</f>
        <v/>
      </c>
      <c r="G19" s="178" t="str">
        <f>+IF(様式２!F27="","",様式２!F27/病棟機能確認票!E19)</f>
        <v/>
      </c>
      <c r="H19" s="179" t="str">
        <f>+IF(病棟機能確認票!B19="","",様式3!G17)</f>
        <v/>
      </c>
      <c r="I19" s="180" t="str">
        <f>+IF(様式４!D20="","",様式４!D20/$E19)</f>
        <v/>
      </c>
      <c r="J19" s="180"/>
      <c r="K19" s="180" t="str">
        <f>+IF(様式４!F20="","",様式４!F20/$E19)</f>
        <v/>
      </c>
      <c r="L19" s="186" t="str">
        <f>+IF(様式４!G20="","",様式４!G20/$E19)</f>
        <v/>
      </c>
      <c r="M19" s="362" t="str">
        <f t="shared" si="1"/>
        <v/>
      </c>
      <c r="N19" s="168"/>
    </row>
    <row r="20" spans="1:14" s="166" customFormat="1" ht="21.75" customHeight="1" x14ac:dyDescent="0.4">
      <c r="A20" s="217" t="str">
        <f t="shared" si="0"/>
        <v/>
      </c>
      <c r="B20" s="657" t="str">
        <f>+IF(様式２!B28="","",様式２!B28)</f>
        <v/>
      </c>
      <c r="C20" s="658"/>
      <c r="D20" s="184" t="str">
        <f>+IF($M$2=1,IF(様式５!F22="","",様式５!F22),IF($M$2=2,IF(様式６!F34="","",様式６!F34),""))</f>
        <v/>
      </c>
      <c r="E20" s="187" t="str">
        <f>+IF($M$2=1,IF(様式５!$I22="","",様式５!$I22),IF($M$2=2,IF(様式６!I34="","",様式６!I34),""))</f>
        <v/>
      </c>
      <c r="F20" s="178" t="str">
        <f>+IF(様式２!K28="","",様式２!K28/病棟機能確認票!E20)</f>
        <v/>
      </c>
      <c r="G20" s="178" t="str">
        <f>+IF(様式２!F28="","",様式２!F28/病棟機能確認票!E20)</f>
        <v/>
      </c>
      <c r="H20" s="179" t="str">
        <f>+IF(病棟機能確認票!B20="","",様式3!G18)</f>
        <v/>
      </c>
      <c r="I20" s="180" t="str">
        <f>+IF(様式４!D21="","",様式４!D21/$E20)</f>
        <v/>
      </c>
      <c r="J20" s="180" t="str">
        <f>+IF(様式４!E21="","",様式４!E21/$E20)</f>
        <v/>
      </c>
      <c r="K20" s="180" t="str">
        <f>+IF(様式４!F21="","",様式４!F21/$E20)</f>
        <v/>
      </c>
      <c r="L20" s="186" t="str">
        <f>+IF(様式４!G21="","",様式４!G21/$E20)</f>
        <v/>
      </c>
      <c r="M20" s="362" t="str">
        <f t="shared" si="1"/>
        <v/>
      </c>
      <c r="N20" s="168"/>
    </row>
    <row r="21" spans="1:14" s="166" customFormat="1" ht="21.75" customHeight="1" x14ac:dyDescent="0.4">
      <c r="A21" s="217" t="str">
        <f t="shared" si="0"/>
        <v/>
      </c>
      <c r="B21" s="657" t="str">
        <f>+IF(様式２!B29="","",様式２!B29)</f>
        <v/>
      </c>
      <c r="C21" s="658"/>
      <c r="D21" s="184" t="str">
        <f>+IF($M$2=1,IF(様式５!F23="","",様式５!F23),IF($M$2=2,IF(様式６!F35="","",様式６!F35),""))</f>
        <v/>
      </c>
      <c r="E21" s="187" t="str">
        <f>+IF($M$2=1,IF(様式５!$I23="","",様式５!$I23),IF($M$2=2,IF(様式６!I35="","",様式６!I35),""))</f>
        <v/>
      </c>
      <c r="F21" s="178" t="str">
        <f>+IF(様式２!K29="","",様式２!K29/病棟機能確認票!E21)</f>
        <v/>
      </c>
      <c r="G21" s="178" t="str">
        <f>+IF(様式２!F29="","",様式２!F29/病棟機能確認票!E21)</f>
        <v/>
      </c>
      <c r="H21" s="179" t="str">
        <f>+IF(病棟機能確認票!B21="","",様式3!G19)</f>
        <v/>
      </c>
      <c r="I21" s="180" t="str">
        <f>+IF(様式４!D22="","",様式４!D22/$E21)</f>
        <v/>
      </c>
      <c r="J21" s="180" t="str">
        <f>+IF(様式４!E22="","",様式４!E22/$E21)</f>
        <v/>
      </c>
      <c r="K21" s="180" t="str">
        <f>+IF(様式４!F22="","",様式４!F22/$E21)</f>
        <v/>
      </c>
      <c r="L21" s="186" t="str">
        <f>+IF(様式４!G22="","",様式４!G22/$E21)</f>
        <v/>
      </c>
      <c r="M21" s="362" t="str">
        <f t="shared" si="1"/>
        <v/>
      </c>
      <c r="N21" s="168"/>
    </row>
    <row r="22" spans="1:14" s="166" customFormat="1" ht="21.75" customHeight="1" x14ac:dyDescent="0.4">
      <c r="A22" s="217" t="str">
        <f t="shared" si="0"/>
        <v/>
      </c>
      <c r="B22" s="657" t="str">
        <f>+IF(様式２!B30="","",様式２!B30)</f>
        <v/>
      </c>
      <c r="C22" s="658"/>
      <c r="D22" s="184" t="str">
        <f>+IF($M$2=1,IF(様式５!F24="","",様式５!F24),IF($M$2=2,IF(様式６!F36="","",様式６!F36),""))</f>
        <v/>
      </c>
      <c r="E22" s="187" t="str">
        <f>+IF($M$2=1,IF(様式５!$I24="","",様式５!$I24),IF($M$2=2,IF(様式６!I36="","",様式６!I36),""))</f>
        <v/>
      </c>
      <c r="F22" s="178" t="str">
        <f>+IF(様式２!K30="","",様式２!K30/病棟機能確認票!E22)</f>
        <v/>
      </c>
      <c r="G22" s="178" t="str">
        <f>+IF(様式２!F30="","",様式２!F30/病棟機能確認票!E22)</f>
        <v/>
      </c>
      <c r="H22" s="179" t="str">
        <f>+IF(病棟機能確認票!B22="","",様式3!G20)</f>
        <v/>
      </c>
      <c r="I22" s="180" t="str">
        <f>+IF(様式４!D23="","",様式４!D23/$E22)</f>
        <v/>
      </c>
      <c r="J22" s="180" t="str">
        <f>+IF(様式４!E23="","",様式４!E23/$E22)</f>
        <v/>
      </c>
      <c r="K22" s="180" t="str">
        <f>+IF(様式４!F23="","",様式４!F23/$E22)</f>
        <v/>
      </c>
      <c r="L22" s="186" t="str">
        <f>+IF(様式４!G23="","",様式４!G23/$E22)</f>
        <v/>
      </c>
      <c r="M22" s="362" t="str">
        <f t="shared" si="1"/>
        <v/>
      </c>
      <c r="N22" s="168"/>
    </row>
    <row r="23" spans="1:14" s="166" customFormat="1" ht="21.75" customHeight="1" x14ac:dyDescent="0.4">
      <c r="A23" s="217" t="str">
        <f t="shared" si="0"/>
        <v/>
      </c>
      <c r="B23" s="657" t="str">
        <f>+IF(様式２!B31="","",様式２!B31)</f>
        <v/>
      </c>
      <c r="C23" s="658"/>
      <c r="D23" s="184" t="str">
        <f>+IF($M$2=1,IF(様式５!F25="","",様式５!F25),IF($M$2=2,IF(様式６!F37="","",様式６!F37),""))</f>
        <v/>
      </c>
      <c r="E23" s="187" t="str">
        <f>+IF($M$2=1,IF(様式５!$I25="","",様式５!$I25),IF($M$2=2,IF(様式６!I37="","",様式６!I37),""))</f>
        <v/>
      </c>
      <c r="F23" s="178" t="str">
        <f>+IF(様式２!K31="","",様式２!K31/病棟機能確認票!E23)</f>
        <v/>
      </c>
      <c r="G23" s="178" t="str">
        <f>+IF(様式２!F31="","",様式２!F31/病棟機能確認票!E23)</f>
        <v/>
      </c>
      <c r="H23" s="179" t="str">
        <f>+IF(病棟機能確認票!B23="","",様式3!G21)</f>
        <v/>
      </c>
      <c r="I23" s="180" t="str">
        <f>+IF(様式４!D24="","",様式４!D24/$E23)</f>
        <v/>
      </c>
      <c r="J23" s="180" t="str">
        <f>+IF(様式４!E24="","",様式４!E24/$E23)</f>
        <v/>
      </c>
      <c r="K23" s="180" t="str">
        <f>+IF(様式４!F24="","",様式４!F24/$E23)</f>
        <v/>
      </c>
      <c r="L23" s="186" t="str">
        <f>+IF(様式４!G24="","",様式４!G24/$E23)</f>
        <v/>
      </c>
      <c r="M23" s="362" t="str">
        <f t="shared" si="1"/>
        <v/>
      </c>
      <c r="N23" s="168"/>
    </row>
    <row r="24" spans="1:14" s="166" customFormat="1" ht="21.75" customHeight="1" x14ac:dyDescent="0.4">
      <c r="A24" s="217" t="str">
        <f t="shared" si="0"/>
        <v/>
      </c>
      <c r="B24" s="657" t="str">
        <f>+IF(様式２!B32="","",様式２!B32)</f>
        <v/>
      </c>
      <c r="C24" s="658"/>
      <c r="D24" s="184" t="str">
        <f>+IF($M$2=1,IF(様式５!F26="","",様式５!F26),IF($M$2=2,IF(様式６!F38="","",様式６!F38),""))</f>
        <v/>
      </c>
      <c r="E24" s="187" t="str">
        <f>+IF($M$2=1,IF(様式５!$I26="","",様式５!$I26),IF($M$2=2,IF(様式６!I38="","",様式６!I38),""))</f>
        <v/>
      </c>
      <c r="F24" s="178" t="str">
        <f>+IF(様式２!K32="","",様式２!K32/病棟機能確認票!E24)</f>
        <v/>
      </c>
      <c r="G24" s="178" t="str">
        <f>+IF(様式２!F32="","",様式２!F32/病棟機能確認票!E24)</f>
        <v/>
      </c>
      <c r="H24" s="179" t="str">
        <f>+IF(病棟機能確認票!B24="","",様式3!G22)</f>
        <v/>
      </c>
      <c r="I24" s="180" t="str">
        <f>+IF(様式４!D25="","",様式４!D25/$E24)</f>
        <v/>
      </c>
      <c r="J24" s="180" t="str">
        <f>+IF(様式４!E25="","",様式４!E25/$E24)</f>
        <v/>
      </c>
      <c r="K24" s="180" t="str">
        <f>+IF(様式４!F25="","",様式４!F25/$E24)</f>
        <v/>
      </c>
      <c r="L24" s="186" t="str">
        <f>+IF(様式４!G25="","",様式４!G25/$E24)</f>
        <v/>
      </c>
      <c r="M24" s="362" t="str">
        <f t="shared" si="1"/>
        <v/>
      </c>
      <c r="N24" s="168"/>
    </row>
    <row r="25" spans="1:14" s="166" customFormat="1" ht="21.75" customHeight="1" x14ac:dyDescent="0.4">
      <c r="A25" s="217" t="str">
        <f t="shared" si="0"/>
        <v/>
      </c>
      <c r="B25" s="657" t="str">
        <f>+IF(様式２!B33="","",様式２!B33)</f>
        <v/>
      </c>
      <c r="C25" s="658"/>
      <c r="D25" s="184" t="str">
        <f>+IF($M$2=1,IF(様式５!F27="","",様式５!F27),IF($M$2=2,IF(様式６!F39="","",様式６!F39),""))</f>
        <v/>
      </c>
      <c r="E25" s="187" t="str">
        <f>+IF($M$2=1,IF(様式５!$I27="","",様式５!$I27),IF($M$2=2,IF(様式６!I39="","",様式６!I39),""))</f>
        <v/>
      </c>
      <c r="F25" s="178" t="str">
        <f>+IF(様式２!K33="","",様式２!K33/病棟機能確認票!E25)</f>
        <v/>
      </c>
      <c r="G25" s="178" t="str">
        <f>+IF(様式２!F33="","",様式２!F33/病棟機能確認票!E25)</f>
        <v/>
      </c>
      <c r="H25" s="179" t="str">
        <f>+IF(病棟機能確認票!B25="","",様式3!G23)</f>
        <v/>
      </c>
      <c r="I25" s="180" t="str">
        <f>+IF(様式４!D26="","",様式４!D26/$E25)</f>
        <v/>
      </c>
      <c r="J25" s="180" t="str">
        <f>+IF(様式４!E26="","",様式４!E26/$E25)</f>
        <v/>
      </c>
      <c r="K25" s="180" t="str">
        <f>+IF(様式４!F26="","",様式４!F26/$E25)</f>
        <v/>
      </c>
      <c r="L25" s="186" t="str">
        <f>+IF(様式４!G26="","",様式４!G26/$E25)</f>
        <v/>
      </c>
      <c r="M25" s="362" t="str">
        <f t="shared" si="1"/>
        <v/>
      </c>
      <c r="N25" s="168"/>
    </row>
    <row r="26" spans="1:14" s="169" customFormat="1" ht="21.75" customHeight="1" x14ac:dyDescent="0.4">
      <c r="A26" s="217" t="str">
        <f t="shared" si="0"/>
        <v/>
      </c>
      <c r="B26" s="657" t="str">
        <f>+IF(様式２!B34="","",様式２!B34)</f>
        <v/>
      </c>
      <c r="C26" s="658"/>
      <c r="D26" s="184" t="str">
        <f>+IF($M$2=1,IF(様式５!F28="","",様式５!F28),IF($M$2=2,IF(様式６!F40="","",様式６!F40),""))</f>
        <v/>
      </c>
      <c r="E26" s="187" t="str">
        <f>+IF($M$2=1,IF(様式５!$I28="","",様式５!$I28),IF($M$2=2,IF(様式６!I40="","",様式６!I40),""))</f>
        <v/>
      </c>
      <c r="F26" s="178" t="str">
        <f>+IF(様式２!K34="","",様式２!K34/病棟機能確認票!E26)</f>
        <v/>
      </c>
      <c r="G26" s="178" t="str">
        <f>+IF(様式２!F34="","",様式２!F34/病棟機能確認票!E26)</f>
        <v/>
      </c>
      <c r="H26" s="179" t="str">
        <f>+IF(病棟機能確認票!B26="","",様式3!G24)</f>
        <v/>
      </c>
      <c r="I26" s="180" t="str">
        <f>+IF(様式４!D27="","",様式４!D27/$E26)</f>
        <v/>
      </c>
      <c r="J26" s="180" t="str">
        <f>+IF(様式４!E27="","",様式４!E27/$E26)</f>
        <v/>
      </c>
      <c r="K26" s="180" t="str">
        <f>+IF(様式４!F27="","",様式４!F27/$E26)</f>
        <v/>
      </c>
      <c r="L26" s="186" t="str">
        <f>+IF(様式４!G27="","",様式４!G27/$E26)</f>
        <v/>
      </c>
      <c r="M26" s="362" t="str">
        <f t="shared" si="1"/>
        <v/>
      </c>
      <c r="N26" s="167"/>
    </row>
    <row r="27" spans="1:14" s="169" customFormat="1" ht="21.75" customHeight="1" x14ac:dyDescent="0.4">
      <c r="A27" s="217" t="str">
        <f t="shared" si="0"/>
        <v/>
      </c>
      <c r="B27" s="657" t="str">
        <f>+IF(様式２!B35="","",様式２!B35)</f>
        <v/>
      </c>
      <c r="C27" s="658"/>
      <c r="D27" s="184" t="str">
        <f>+IF($M$2=1,IF(様式５!F29="","",様式５!F29),IF($M$2=2,IF(様式６!F41="","",様式６!F41),""))</f>
        <v/>
      </c>
      <c r="E27" s="187" t="str">
        <f>+IF($M$2=1,IF(様式５!$I29="","",様式５!$I29),IF($M$2=2,IF(様式６!I41="","",様式６!I41),""))</f>
        <v/>
      </c>
      <c r="F27" s="178" t="str">
        <f>+IF(様式２!K35="","",様式２!K35/病棟機能確認票!E27)</f>
        <v/>
      </c>
      <c r="G27" s="178" t="str">
        <f>+IF(様式２!F35="","",様式２!F35/病棟機能確認票!E27)</f>
        <v/>
      </c>
      <c r="H27" s="179" t="str">
        <f>+IF(病棟機能確認票!B27="","",様式3!G25)</f>
        <v/>
      </c>
      <c r="I27" s="180" t="str">
        <f>+IF(様式４!D28="","",様式４!D28/$E27)</f>
        <v/>
      </c>
      <c r="J27" s="180"/>
      <c r="K27" s="180" t="str">
        <f>+IF(様式４!F28="","",様式４!F28/$E27)</f>
        <v/>
      </c>
      <c r="L27" s="186" t="str">
        <f>+IF(様式４!G28="","",様式４!G28/$E27)</f>
        <v/>
      </c>
      <c r="M27" s="362" t="str">
        <f t="shared" si="1"/>
        <v/>
      </c>
      <c r="N27" s="167"/>
    </row>
    <row r="28" spans="1:14" s="169" customFormat="1" ht="21.75" customHeight="1" x14ac:dyDescent="0.4">
      <c r="A28" s="217" t="str">
        <f t="shared" si="0"/>
        <v/>
      </c>
      <c r="B28" s="657" t="str">
        <f>+IF(様式２!B36="","",様式２!B36)</f>
        <v/>
      </c>
      <c r="C28" s="658"/>
      <c r="D28" s="184" t="str">
        <f>+IF($M$2=1,IF(様式５!F30="","",様式５!F30),IF($M$2=2,IF(様式６!F42="","",様式６!F42),""))</f>
        <v/>
      </c>
      <c r="E28" s="187" t="str">
        <f>+IF($M$2=1,IF(様式５!$I30="","",様式５!$I30),IF($M$2=2,IF(様式６!I42="","",様式６!I42),""))</f>
        <v/>
      </c>
      <c r="F28" s="178" t="str">
        <f>+IF(様式２!K36="","",様式２!K36/病棟機能確認票!E28)</f>
        <v/>
      </c>
      <c r="G28" s="178" t="str">
        <f>+IF(様式２!F36="","",様式２!F36/病棟機能確認票!E28)</f>
        <v/>
      </c>
      <c r="H28" s="179" t="str">
        <f>+IF(病棟機能確認票!B28="","",様式3!G26)</f>
        <v/>
      </c>
      <c r="I28" s="180" t="str">
        <f>+IF(様式４!D29="","",様式４!D29/$E28)</f>
        <v/>
      </c>
      <c r="J28" s="180" t="str">
        <f>+IF(様式４!E29="","",様式４!E29/$E28)</f>
        <v/>
      </c>
      <c r="K28" s="180" t="str">
        <f>+IF(様式４!F29="","",様式４!F29/$E28)</f>
        <v/>
      </c>
      <c r="L28" s="186" t="str">
        <f>+IF(様式４!G29="","",様式４!G29/$E28)</f>
        <v/>
      </c>
      <c r="M28" s="362" t="str">
        <f t="shared" si="1"/>
        <v/>
      </c>
      <c r="N28" s="167"/>
    </row>
    <row r="29" spans="1:14" s="169" customFormat="1" ht="21.75" customHeight="1" x14ac:dyDescent="0.4">
      <c r="A29" s="217" t="str">
        <f t="shared" si="0"/>
        <v/>
      </c>
      <c r="B29" s="657" t="str">
        <f>+IF(様式２!B37="","",様式２!B37)</f>
        <v/>
      </c>
      <c r="C29" s="658"/>
      <c r="D29" s="184" t="str">
        <f>+IF($M$2=1,IF(様式５!F31="","",様式５!F31),IF($M$2=2,IF(様式６!F43="","",様式６!F43),""))</f>
        <v/>
      </c>
      <c r="E29" s="187" t="str">
        <f>+IF($M$2=1,IF(様式５!$I31="","",様式５!$I31),IF($M$2=2,IF(様式６!I43="","",様式６!I43),""))</f>
        <v/>
      </c>
      <c r="F29" s="178" t="str">
        <f>+IF(様式２!K37="","",様式２!K37/病棟機能確認票!E29)</f>
        <v/>
      </c>
      <c r="G29" s="178" t="str">
        <f>+IF(様式２!F37="","",様式２!F37/病棟機能確認票!E29)</f>
        <v/>
      </c>
      <c r="H29" s="179" t="str">
        <f>+IF(病棟機能確認票!B29="","",様式3!G27)</f>
        <v/>
      </c>
      <c r="I29" s="180" t="str">
        <f>+IF(様式４!D30="","",様式４!D30/$E29)</f>
        <v/>
      </c>
      <c r="J29" s="180" t="str">
        <f>+IF(様式４!E30="","",様式４!E30/$E29)</f>
        <v/>
      </c>
      <c r="K29" s="180" t="str">
        <f>+IF(様式４!F30="","",様式４!F30/$E29)</f>
        <v/>
      </c>
      <c r="L29" s="186" t="str">
        <f>+IF(様式４!G30="","",様式４!G30/$E29)</f>
        <v/>
      </c>
      <c r="M29" s="362" t="str">
        <f t="shared" si="1"/>
        <v/>
      </c>
      <c r="N29" s="167"/>
    </row>
    <row r="30" spans="1:14" s="169" customFormat="1" ht="21.75" customHeight="1" x14ac:dyDescent="0.4">
      <c r="A30" s="217" t="str">
        <f t="shared" si="0"/>
        <v/>
      </c>
      <c r="B30" s="657" t="str">
        <f>+IF(様式２!B38="","",様式２!B38)</f>
        <v/>
      </c>
      <c r="C30" s="658"/>
      <c r="D30" s="184" t="str">
        <f>+IF($M$2=1,IF(様式５!F32="","",様式５!F32),IF($M$2=2,IF(様式６!F44="","",様式６!F44),""))</f>
        <v/>
      </c>
      <c r="E30" s="187" t="str">
        <f>+IF($M$2=1,IF(様式５!$I32="","",様式５!$I32),IF($M$2=2,IF(様式６!I44="","",様式６!I44),""))</f>
        <v/>
      </c>
      <c r="F30" s="178" t="str">
        <f>+IF(様式２!K38="","",様式２!K38/病棟機能確認票!E30)</f>
        <v/>
      </c>
      <c r="G30" s="178" t="str">
        <f>+IF(様式２!F38="","",様式２!F38/病棟機能確認票!E30)</f>
        <v/>
      </c>
      <c r="H30" s="179" t="str">
        <f>+IF(病棟機能確認票!B30="","",様式3!G28)</f>
        <v/>
      </c>
      <c r="I30" s="180" t="str">
        <f>+IF(様式４!D31="","",様式４!D31/$E30)</f>
        <v/>
      </c>
      <c r="J30" s="180" t="str">
        <f>+IF(様式４!E31="","",様式４!E31/$E30)</f>
        <v/>
      </c>
      <c r="K30" s="180" t="str">
        <f>+IF(様式４!F31="","",様式４!F31/$E30)</f>
        <v/>
      </c>
      <c r="L30" s="186" t="str">
        <f>+IF(様式４!G31="","",様式４!G31/$E30)</f>
        <v/>
      </c>
      <c r="M30" s="362" t="str">
        <f t="shared" si="1"/>
        <v/>
      </c>
      <c r="N30" s="167"/>
    </row>
    <row r="31" spans="1:14" s="169" customFormat="1" ht="21.75" customHeight="1" x14ac:dyDescent="0.4">
      <c r="A31" s="217" t="str">
        <f t="shared" si="0"/>
        <v/>
      </c>
      <c r="B31" s="657" t="str">
        <f>+IF(様式２!B39="","",様式２!B39)</f>
        <v/>
      </c>
      <c r="C31" s="658"/>
      <c r="D31" s="184" t="str">
        <f>+IF($M$2=1,IF(様式５!F33="","",様式５!F33),IF($M$2=2,IF(様式６!F45="","",様式６!F45),""))</f>
        <v/>
      </c>
      <c r="E31" s="187" t="str">
        <f>+IF($M$2=1,IF(様式５!$I33="","",様式５!$I33),IF($M$2=2,IF(様式６!I45="","",様式６!I45),""))</f>
        <v/>
      </c>
      <c r="F31" s="178" t="str">
        <f>+IF(様式２!K39="","",様式２!K39/病棟機能確認票!E31)</f>
        <v/>
      </c>
      <c r="G31" s="178" t="str">
        <f>+IF(様式２!F39="","",様式２!F39/病棟機能確認票!E31)</f>
        <v/>
      </c>
      <c r="H31" s="179" t="str">
        <f>+IF(病棟機能確認票!B31="","",様式3!G29)</f>
        <v/>
      </c>
      <c r="I31" s="180" t="str">
        <f>+IF(様式４!D32="","",様式４!D32/$E31)</f>
        <v/>
      </c>
      <c r="J31" s="180" t="str">
        <f>+IF(様式４!E32="","",様式４!E32/$E31)</f>
        <v/>
      </c>
      <c r="K31" s="180" t="str">
        <f>+IF(様式４!F32="","",様式４!F32/$E31)</f>
        <v/>
      </c>
      <c r="L31" s="186" t="str">
        <f>+IF(様式４!G32="","",様式４!G32/$E31)</f>
        <v/>
      </c>
      <c r="M31" s="362" t="str">
        <f t="shared" si="1"/>
        <v/>
      </c>
      <c r="N31" s="167"/>
    </row>
    <row r="32" spans="1:14" s="169" customFormat="1" ht="21.75" customHeight="1" x14ac:dyDescent="0.4">
      <c r="A32" s="217" t="str">
        <f t="shared" si="0"/>
        <v/>
      </c>
      <c r="B32" s="657" t="str">
        <f>+IF(様式２!B40="","",様式２!B40)</f>
        <v/>
      </c>
      <c r="C32" s="658"/>
      <c r="D32" s="184" t="str">
        <f>+IF($M$2=1,IF(様式５!F34="","",様式５!F34),IF($M$2=2,IF(様式６!F46="","",様式６!F46),""))</f>
        <v/>
      </c>
      <c r="E32" s="187" t="str">
        <f>+IF($M$2=1,IF(様式５!$I34="","",様式５!$I34),IF($M$2=2,IF(様式６!I46="","",様式６!I46),""))</f>
        <v/>
      </c>
      <c r="F32" s="178" t="str">
        <f>+IF(様式２!K40="","",様式２!K40/病棟機能確認票!E32)</f>
        <v/>
      </c>
      <c r="G32" s="178" t="str">
        <f>+IF(様式２!F40="","",様式２!F40/病棟機能確認票!E32)</f>
        <v/>
      </c>
      <c r="H32" s="179" t="str">
        <f>+IF(病棟機能確認票!B32="","",様式3!G30)</f>
        <v/>
      </c>
      <c r="I32" s="180" t="str">
        <f>+IF(様式４!D33="","",様式４!D33/$E32)</f>
        <v/>
      </c>
      <c r="J32" s="180" t="str">
        <f>+IF(様式４!E33="","",様式４!E33/$E32)</f>
        <v/>
      </c>
      <c r="K32" s="180" t="str">
        <f>+IF(様式４!F33="","",様式４!F33/$E32)</f>
        <v/>
      </c>
      <c r="L32" s="186" t="str">
        <f>+IF(様式４!G33="","",様式４!G33/$E32)</f>
        <v/>
      </c>
      <c r="M32" s="362" t="str">
        <f t="shared" si="1"/>
        <v/>
      </c>
      <c r="N32" s="167"/>
    </row>
    <row r="33" spans="1:14" s="169" customFormat="1" ht="21.75" customHeight="1" x14ac:dyDescent="0.4">
      <c r="A33" s="217" t="str">
        <f t="shared" si="0"/>
        <v/>
      </c>
      <c r="B33" s="657" t="str">
        <f>+IF(様式２!B41="","",様式２!B41)</f>
        <v/>
      </c>
      <c r="C33" s="658"/>
      <c r="D33" s="184" t="str">
        <f>+IF($M$2=1,IF(様式５!F35="","",様式５!F35),IF($M$2=2,IF(様式６!F47="","",様式６!F47),""))</f>
        <v/>
      </c>
      <c r="E33" s="187" t="str">
        <f>+IF($M$2=1,IF(様式５!$I35="","",様式５!$I35),IF($M$2=2,IF(様式６!I47="","",様式６!I47),""))</f>
        <v/>
      </c>
      <c r="F33" s="178" t="str">
        <f>+IF(様式２!K41="","",様式２!K41/病棟機能確認票!E33)</f>
        <v/>
      </c>
      <c r="G33" s="178" t="str">
        <f>+IF(様式２!F41="","",様式２!F41/病棟機能確認票!E33)</f>
        <v/>
      </c>
      <c r="H33" s="179" t="str">
        <f>+IF(病棟機能確認票!B33="","",様式3!G31)</f>
        <v/>
      </c>
      <c r="I33" s="180" t="str">
        <f>+IF(様式４!D34="","",様式４!D34/$E33)</f>
        <v/>
      </c>
      <c r="J33" s="180" t="str">
        <f>+IF(様式４!E34="","",様式４!E34/$E33)</f>
        <v/>
      </c>
      <c r="K33" s="180" t="str">
        <f>+IF(様式４!F34="","",様式４!F34/$E33)</f>
        <v/>
      </c>
      <c r="L33" s="186" t="str">
        <f>+IF(様式４!G34="","",様式４!G34/$E33)</f>
        <v/>
      </c>
      <c r="M33" s="362" t="str">
        <f t="shared" si="1"/>
        <v/>
      </c>
      <c r="N33" s="167"/>
    </row>
    <row r="34" spans="1:14" s="169" customFormat="1" ht="21.75" customHeight="1" x14ac:dyDescent="0.4">
      <c r="A34" s="217" t="str">
        <f t="shared" si="0"/>
        <v/>
      </c>
      <c r="B34" s="657" t="str">
        <f>+IF(様式２!B42="","",様式２!B42)</f>
        <v/>
      </c>
      <c r="C34" s="658"/>
      <c r="D34" s="184" t="str">
        <f>+IF($M$2=1,IF(様式５!F36="","",様式５!F36),IF($M$2=2,IF(様式６!F48="","",様式６!F48),""))</f>
        <v/>
      </c>
      <c r="E34" s="187" t="str">
        <f>+IF($M$2=1,IF(様式５!$I36="","",様式５!$I36),IF($M$2=2,IF(様式６!I48="","",様式６!I48),""))</f>
        <v/>
      </c>
      <c r="F34" s="178" t="str">
        <f>+IF(様式２!K42="","",様式２!K42/病棟機能確認票!E34)</f>
        <v/>
      </c>
      <c r="G34" s="178" t="str">
        <f>+IF(様式２!F42="","",様式２!F42/病棟機能確認票!E34)</f>
        <v/>
      </c>
      <c r="H34" s="179" t="str">
        <f>+IF(病棟機能確認票!B34="","",様式3!G32)</f>
        <v/>
      </c>
      <c r="I34" s="180" t="str">
        <f>+IF(様式４!D35="","",様式４!D35/$E34)</f>
        <v/>
      </c>
      <c r="J34" s="180" t="str">
        <f>+IF(様式４!E35="","",様式４!E35/$E34)</f>
        <v/>
      </c>
      <c r="K34" s="180" t="str">
        <f>+IF(様式４!F35="","",様式４!F35/$E34)</f>
        <v/>
      </c>
      <c r="L34" s="186" t="str">
        <f>+IF(様式４!G35="","",様式４!G35/$E34)</f>
        <v/>
      </c>
      <c r="M34" s="362" t="str">
        <f t="shared" si="1"/>
        <v/>
      </c>
      <c r="N34" s="167"/>
    </row>
    <row r="35" spans="1:14" s="169" customFormat="1" ht="21.75" customHeight="1" x14ac:dyDescent="0.4">
      <c r="A35" s="217" t="str">
        <f t="shared" si="0"/>
        <v/>
      </c>
      <c r="B35" s="657" t="str">
        <f>+IF(様式２!B43="","",様式２!B43)</f>
        <v/>
      </c>
      <c r="C35" s="658"/>
      <c r="D35" s="184" t="str">
        <f>+IF($M$2=1,IF(様式５!F37="","",様式５!F37),IF($M$2=2,IF(様式６!F49="","",様式６!F49),""))</f>
        <v/>
      </c>
      <c r="E35" s="187" t="str">
        <f>+IF($M$2=1,IF(様式５!$I37="","",様式５!$I37),IF($M$2=2,IF(様式６!I49="","",様式６!I49),""))</f>
        <v/>
      </c>
      <c r="F35" s="178" t="str">
        <f>+IF(様式２!K43="","",様式２!K43/病棟機能確認票!E35)</f>
        <v/>
      </c>
      <c r="G35" s="178" t="str">
        <f>+IF(様式２!F43="","",様式２!F43/病棟機能確認票!E35)</f>
        <v/>
      </c>
      <c r="H35" s="179" t="str">
        <f>+IF(病棟機能確認票!B35="","",様式3!G33)</f>
        <v/>
      </c>
      <c r="I35" s="180" t="str">
        <f>+IF(様式４!D36="","",様式４!D36/$E35)</f>
        <v/>
      </c>
      <c r="J35" s="180" t="str">
        <f>+IF(様式４!E36="","",様式４!E36/$E35)</f>
        <v/>
      </c>
      <c r="K35" s="180" t="str">
        <f>+IF(様式４!F36="","",様式４!F36/$E35)</f>
        <v/>
      </c>
      <c r="L35" s="186" t="str">
        <f>+IF(様式４!G36="","",様式４!G36/$E35)</f>
        <v/>
      </c>
      <c r="M35" s="362" t="str">
        <f t="shared" si="1"/>
        <v/>
      </c>
      <c r="N35" s="167"/>
    </row>
    <row r="36" spans="1:14" s="169" customFormat="1" ht="21.75" customHeight="1" x14ac:dyDescent="0.4">
      <c r="A36" s="217" t="str">
        <f t="shared" si="0"/>
        <v/>
      </c>
      <c r="B36" s="657" t="str">
        <f>+IF(様式２!B44="","",様式２!B44)</f>
        <v/>
      </c>
      <c r="C36" s="658"/>
      <c r="D36" s="184" t="str">
        <f>+IF($M$2=1,IF(様式５!F38="","",様式５!F38),IF($M$2=2,IF(様式６!F50="","",様式６!F50),""))</f>
        <v/>
      </c>
      <c r="E36" s="187" t="str">
        <f>+IF($M$2=1,IF(様式５!$I38="","",様式５!$I38),IF($M$2=2,IF(様式６!I50="","",様式６!I50),""))</f>
        <v/>
      </c>
      <c r="F36" s="178" t="str">
        <f>+IF(様式２!K44="","",様式２!K44/病棟機能確認票!E36)</f>
        <v/>
      </c>
      <c r="G36" s="178" t="str">
        <f>+IF(様式２!F44="","",様式２!F44/病棟機能確認票!E36)</f>
        <v/>
      </c>
      <c r="H36" s="179" t="str">
        <f>+IF(病棟機能確認票!B36="","",様式3!G34)</f>
        <v/>
      </c>
      <c r="I36" s="180" t="str">
        <f>+IF(様式４!D37="","",様式４!D37/$E36)</f>
        <v/>
      </c>
      <c r="J36" s="180" t="str">
        <f>+IF(様式４!E37="","",様式４!E37/$E36)</f>
        <v/>
      </c>
      <c r="K36" s="180" t="str">
        <f>+IF(様式４!F37="","",様式４!F37/$E36)</f>
        <v/>
      </c>
      <c r="L36" s="186" t="str">
        <f>+IF(様式４!G37="","",様式４!G37/$E36)</f>
        <v/>
      </c>
      <c r="M36" s="362" t="str">
        <f t="shared" si="1"/>
        <v/>
      </c>
      <c r="N36" s="167"/>
    </row>
    <row r="37" spans="1:14" s="169" customFormat="1" ht="21.75" customHeight="1" x14ac:dyDescent="0.4">
      <c r="A37" s="217" t="str">
        <f t="shared" si="0"/>
        <v/>
      </c>
      <c r="B37" s="657" t="str">
        <f>+IF(様式２!B45="","",様式２!B45)</f>
        <v/>
      </c>
      <c r="C37" s="658"/>
      <c r="D37" s="184" t="str">
        <f>+IF($M$2=1,IF(様式５!F39="","",様式５!F39),IF($M$2=2,IF(様式６!F51="","",様式６!F51),""))</f>
        <v/>
      </c>
      <c r="E37" s="187" t="str">
        <f>+IF($M$2=1,IF(様式５!$I39="","",様式５!$I39),IF($M$2=2,IF(様式６!I51="","",様式６!I51),""))</f>
        <v/>
      </c>
      <c r="F37" s="178" t="str">
        <f>+IF(様式２!K45="","",様式２!K45/病棟機能確認票!E37)</f>
        <v/>
      </c>
      <c r="G37" s="178" t="str">
        <f>+IF(様式２!F45="","",様式２!F45/病棟機能確認票!E37)</f>
        <v/>
      </c>
      <c r="H37" s="179" t="str">
        <f>+IF(病棟機能確認票!B37="","",様式3!G35)</f>
        <v/>
      </c>
      <c r="I37" s="180" t="str">
        <f>+IF(様式４!D38="","",様式４!D38/$E37)</f>
        <v/>
      </c>
      <c r="J37" s="180" t="str">
        <f>+IF(様式４!E38="","",様式４!E38/$E37)</f>
        <v/>
      </c>
      <c r="K37" s="180" t="str">
        <f>+IF(様式４!F38="","",様式４!F38/$E37)</f>
        <v/>
      </c>
      <c r="L37" s="186" t="str">
        <f>+IF(様式４!G38="","",様式４!G38/$E37)</f>
        <v/>
      </c>
      <c r="M37" s="362" t="str">
        <f t="shared" si="1"/>
        <v/>
      </c>
      <c r="N37" s="167"/>
    </row>
    <row r="38" spans="1:14" s="169" customFormat="1" ht="21.75" customHeight="1" thickBot="1" x14ac:dyDescent="0.45">
      <c r="A38" s="217" t="str">
        <f t="shared" si="0"/>
        <v/>
      </c>
      <c r="B38" s="677" t="str">
        <f>+IF(様式２!B46="","",様式２!B46)</f>
        <v/>
      </c>
      <c r="C38" s="678"/>
      <c r="D38" s="185" t="str">
        <f>+IF($M$2=1,IF(様式５!F40="","",様式５!F40),IF($M$2=2,IF(様式６!F52="","",様式６!F52),""))</f>
        <v/>
      </c>
      <c r="E38" s="188" t="str">
        <f>+IF($M$2=1,IF(様式５!$I40="","",様式５!$I40),IF($M$2=2,IF(様式６!I52="","",様式６!I52),""))</f>
        <v/>
      </c>
      <c r="F38" s="181" t="str">
        <f>+IF(様式２!K46="","",様式２!K46/病棟機能確認票!E38)</f>
        <v/>
      </c>
      <c r="G38" s="181" t="str">
        <f>+IF(様式２!F46="","",様式２!F46/病棟機能確認票!E38)</f>
        <v/>
      </c>
      <c r="H38" s="182" t="str">
        <f>+IF(病棟機能確認票!B38="","",様式3!G36)</f>
        <v/>
      </c>
      <c r="I38" s="183" t="str">
        <f>+IF(様式４!D39="","",様式４!D39/$E38)</f>
        <v/>
      </c>
      <c r="J38" s="183" t="str">
        <f>+IF(様式４!E39="","",様式４!E39/$E38)</f>
        <v/>
      </c>
      <c r="K38" s="183" t="str">
        <f>+IF(様式４!F39="","",様式４!F39/$E38)</f>
        <v/>
      </c>
      <c r="L38" s="189" t="str">
        <f>+IF(様式４!G39="","",様式４!G39/$E38)</f>
        <v/>
      </c>
      <c r="M38" s="363" t="str">
        <f t="shared" si="1"/>
        <v/>
      </c>
      <c r="N38" s="167"/>
    </row>
    <row r="39" spans="1:14" s="139" customFormat="1" ht="39.4" customHeight="1" x14ac:dyDescent="0.4">
      <c r="B39" s="140"/>
      <c r="C39" s="140"/>
      <c r="D39" s="140"/>
      <c r="E39" s="140"/>
      <c r="F39" s="140"/>
      <c r="G39" s="140"/>
    </row>
    <row r="40" spans="1:14" s="139" customFormat="1" ht="17.25" x14ac:dyDescent="0.4">
      <c r="B40" s="140"/>
      <c r="C40" s="140"/>
      <c r="D40" s="140"/>
      <c r="E40" s="140"/>
      <c r="F40" s="140"/>
      <c r="G40" s="140"/>
    </row>
    <row r="41" spans="1:14" s="165" customFormat="1" ht="22.5" customHeight="1" x14ac:dyDescent="0.4">
      <c r="B41" s="659" t="s">
        <v>943</v>
      </c>
      <c r="C41" s="659"/>
      <c r="D41" s="659"/>
      <c r="E41" s="659"/>
      <c r="F41" s="659"/>
      <c r="G41" s="659"/>
      <c r="H41" s="659"/>
      <c r="I41" s="659"/>
      <c r="J41" s="659"/>
      <c r="K41" s="659"/>
      <c r="L41" s="659"/>
      <c r="M41" s="659"/>
      <c r="N41" s="659"/>
    </row>
    <row r="42" spans="1:14" s="165" customFormat="1" ht="22.5" customHeight="1" x14ac:dyDescent="0.4">
      <c r="B42" s="659" t="s">
        <v>944</v>
      </c>
      <c r="C42" s="659"/>
      <c r="D42" s="659"/>
      <c r="E42" s="659"/>
      <c r="F42" s="659"/>
      <c r="G42" s="659"/>
      <c r="H42" s="659"/>
      <c r="I42" s="659"/>
      <c r="J42" s="659"/>
      <c r="K42" s="659"/>
      <c r="L42" s="659"/>
      <c r="M42" s="659"/>
      <c r="N42" s="659"/>
    </row>
    <row r="43" spans="1:14" s="139" customFormat="1" ht="9.6" customHeight="1" x14ac:dyDescent="0.4">
      <c r="B43" s="141"/>
      <c r="C43" s="141"/>
      <c r="D43" s="141"/>
      <c r="E43" s="141"/>
      <c r="F43" s="141"/>
      <c r="G43" s="141"/>
      <c r="H43" s="141"/>
      <c r="I43" s="141"/>
      <c r="J43" s="141"/>
    </row>
    <row r="44" spans="1:14" s="166" customFormat="1" ht="24" customHeight="1" x14ac:dyDescent="0.4">
      <c r="C44" s="675" t="s">
        <v>927</v>
      </c>
      <c r="D44" s="675"/>
      <c r="E44" s="675"/>
    </row>
    <row r="45" spans="1:14" s="166" customFormat="1" ht="24" customHeight="1" x14ac:dyDescent="0.4">
      <c r="C45" s="676" t="s">
        <v>928</v>
      </c>
      <c r="D45" s="676"/>
      <c r="E45" s="170" t="e">
        <f>+(SUMIF($M$9:$M$38,"1 高度急性期",$E$9:$E$38)+SUMIF($M$9:$M$38,"2 急性期",$E$9:$E$38))/(SUM($E$9:$E$38)-SUMIFS($E$9:$E$38,$M$9:$M$38,"5 休棟中")-SUMIFS($E$9:$E$38,$M$9:$M$38,"分類不能"))</f>
        <v>#DIV/0!</v>
      </c>
    </row>
    <row r="46" spans="1:14" s="166" customFormat="1" ht="24" customHeight="1" x14ac:dyDescent="0.4">
      <c r="C46" s="676" t="s">
        <v>929</v>
      </c>
      <c r="D46" s="676"/>
      <c r="E46" s="170" t="e">
        <f>+SUMIF($M$9:$M$38,"1 高度急性期",$E$9:$E$38)/(SUM($E$9:$E$38)-SUMIFS($E$9:$E$38,$M$9:$M$38,"5 休棟中")-SUMIFS($E$9:$E$38,$M$9:$M$38,"分類不能"))</f>
        <v>#DIV/0!</v>
      </c>
    </row>
    <row r="47" spans="1:14" s="166" customFormat="1" ht="24" customHeight="1" x14ac:dyDescent="0.4">
      <c r="C47" s="676" t="s">
        <v>930</v>
      </c>
      <c r="D47" s="676"/>
      <c r="E47" s="170" t="e">
        <f>+SUMIF($M$9:$M$38,"2 急性期",$E$9:$E$38)/(SUM($E$9:$E$38)-SUMIFS($E$9:$E$38,$M$9:$M$38,"5 休棟中")-SUMIFS($E$9:$E$38,$M$9:$M$38,"分類不能"))</f>
        <v>#DIV/0!</v>
      </c>
    </row>
    <row r="48" spans="1:14" s="166" customFormat="1" ht="24" customHeight="1" x14ac:dyDescent="0.4">
      <c r="C48" s="676" t="s">
        <v>931</v>
      </c>
      <c r="D48" s="676"/>
      <c r="E48" s="170" t="e">
        <f>+SUMIF($M$9:$M$38,"3-2 回復期（リハ）",$E$9:$E$38)/(SUM($E$9:$E$38)-SUMIFS($E$9:$E$38,$M$9:$M$38,"5 休棟中")-SUMIFS($E$9:$E$38,$M$9:$M$38,"分類不能"))</f>
        <v>#DIV/0!</v>
      </c>
    </row>
    <row r="49" spans="2:7" s="166" customFormat="1" ht="24" customHeight="1" x14ac:dyDescent="0.4">
      <c r="C49" s="676" t="s">
        <v>932</v>
      </c>
      <c r="D49" s="676"/>
      <c r="E49" s="170" t="e">
        <f>+SUMIF($M$9:$M$38,"3-1 回復期（地域）",$E$9:$E$38)/(SUM($E$9:$E$38)-SUMIFS($E$9:$E$38,$M$9:$M$38,"5 休棟中")-SUMIFS($E$9:$E$38,$M$9:$M$38,"分類不能"))</f>
        <v>#DIV/0!</v>
      </c>
    </row>
    <row r="50" spans="2:7" s="166" customFormat="1" ht="24" customHeight="1" x14ac:dyDescent="0.4">
      <c r="C50" s="676" t="s">
        <v>933</v>
      </c>
      <c r="D50" s="676"/>
      <c r="E50" s="170" t="e">
        <f>+SUMIF($M$9:$M$38,"4 慢性期",$E$9:$E$38)/(SUM($E$9:$E$38)-SUMIFS($E$9:$E$38,$M$9:$M$38,"5 休棟中")-SUMIFS($E$9:$E$38,$M$9:$M$38,"分類不能"))</f>
        <v>#DIV/0!</v>
      </c>
    </row>
    <row r="51" spans="2:7" s="139" customFormat="1" ht="13.15" customHeight="1" x14ac:dyDescent="0.4">
      <c r="B51" s="140"/>
      <c r="C51" s="140"/>
      <c r="D51" s="140"/>
      <c r="E51" s="140"/>
      <c r="F51" s="140"/>
      <c r="G51" s="140"/>
    </row>
    <row r="52" spans="2:7" s="139" customFormat="1" ht="53.25" customHeight="1" x14ac:dyDescent="0.4">
      <c r="C52" s="142" t="s">
        <v>934</v>
      </c>
      <c r="D52" s="674" t="e">
        <f>+IF(OR(様式１!K3=病棟機能確認票!C54,様式１!K3=病棟機能確認票!C55,様式１!K3=病棟機能確認票!C56,様式１!K3=病棟機能確認票!C57,様式１!K3=病棟機能確認票!C58,様式１!K3=病棟機能確認票!C59,様式１!K3=病棟機能確認票!C60),"特定機能病院",IF(病棟機能確認票!E45&gt;=0.9,"急性期病院",IF(AND(病棟機能確認票!E45&gt;0,E45&lt;0.9),"急性期ケアミックス型病院",IF(E49&gt;=0.9,"地域急性期病院",IF(E48&gt;=0.9,"回復期リハビリ病院",IF(E50&gt;=0.9,"慢性期病院","後方支援ケアミックス型病院"))))))</f>
        <v>#DIV/0!</v>
      </c>
      <c r="E52" s="674"/>
    </row>
    <row r="53" spans="2:7" s="139" customFormat="1" ht="13.15" customHeight="1" x14ac:dyDescent="0.4">
      <c r="B53" s="140"/>
      <c r="C53" s="140"/>
      <c r="D53" s="140"/>
      <c r="E53" s="140"/>
      <c r="F53" s="140"/>
      <c r="G53" s="140"/>
    </row>
    <row r="54" spans="2:7" s="139" customFormat="1" ht="17.25" x14ac:dyDescent="0.4">
      <c r="B54" s="140"/>
      <c r="C54" s="229" t="s">
        <v>211</v>
      </c>
      <c r="D54" s="140"/>
      <c r="E54" s="140"/>
      <c r="F54" s="140"/>
      <c r="G54" s="140"/>
    </row>
    <row r="55" spans="2:7" s="139" customFormat="1" ht="17.25" x14ac:dyDescent="0.4">
      <c r="B55" s="140"/>
      <c r="C55" s="229" t="s">
        <v>212</v>
      </c>
      <c r="D55" s="140"/>
      <c r="E55" s="140"/>
      <c r="F55" s="140"/>
      <c r="G55" s="140"/>
    </row>
    <row r="56" spans="2:7" s="139" customFormat="1" ht="17.25" x14ac:dyDescent="0.4">
      <c r="B56" s="140"/>
      <c r="C56" s="229" t="s">
        <v>249</v>
      </c>
      <c r="D56" s="140"/>
      <c r="E56" s="140"/>
      <c r="F56" s="140"/>
      <c r="G56" s="140"/>
    </row>
    <row r="57" spans="2:7" s="139" customFormat="1" ht="17.25" x14ac:dyDescent="0.4">
      <c r="B57" s="140"/>
      <c r="C57" s="229" t="s">
        <v>295</v>
      </c>
      <c r="D57" s="140"/>
      <c r="E57" s="140"/>
      <c r="F57" s="140"/>
      <c r="G57" s="140"/>
    </row>
    <row r="58" spans="2:7" s="139" customFormat="1" ht="17.25" x14ac:dyDescent="0.4">
      <c r="B58" s="140"/>
      <c r="C58" s="229" t="s">
        <v>408</v>
      </c>
      <c r="D58" s="140"/>
      <c r="E58" s="140"/>
      <c r="F58" s="140"/>
      <c r="G58" s="140"/>
    </row>
    <row r="59" spans="2:7" s="139" customFormat="1" ht="17.25" x14ac:dyDescent="0.4">
      <c r="B59" s="140"/>
      <c r="C59" s="229" t="s">
        <v>678</v>
      </c>
      <c r="D59" s="140"/>
      <c r="E59" s="140"/>
      <c r="F59" s="140"/>
      <c r="G59" s="140"/>
    </row>
    <row r="60" spans="2:7" s="139" customFormat="1" ht="17.25" x14ac:dyDescent="0.4">
      <c r="B60" s="140"/>
      <c r="C60" s="229" t="s">
        <v>685</v>
      </c>
      <c r="D60" s="140"/>
      <c r="E60" s="140"/>
      <c r="F60" s="140"/>
      <c r="G60" s="140"/>
    </row>
    <row r="61" spans="2:7" s="139" customFormat="1" ht="17.25" x14ac:dyDescent="0.4">
      <c r="B61" s="140"/>
      <c r="C61" s="140"/>
      <c r="D61" s="140"/>
      <c r="E61" s="140"/>
      <c r="F61" s="140"/>
      <c r="G61" s="140"/>
    </row>
    <row r="62" spans="2:7" s="139" customFormat="1" ht="17.25" x14ac:dyDescent="0.4">
      <c r="B62" s="140"/>
      <c r="C62" s="140"/>
      <c r="D62" s="140"/>
      <c r="E62" s="140"/>
      <c r="F62" s="140"/>
      <c r="G62" s="140"/>
    </row>
    <row r="63" spans="2:7" s="139" customFormat="1" ht="17.25" x14ac:dyDescent="0.4">
      <c r="B63" s="140"/>
      <c r="C63" s="140"/>
      <c r="D63" s="140"/>
      <c r="E63" s="140"/>
      <c r="F63" s="140"/>
      <c r="G63" s="140"/>
    </row>
    <row r="64" spans="2:7" s="139" customFormat="1" ht="17.25" x14ac:dyDescent="0.4">
      <c r="B64" s="140"/>
      <c r="C64" s="140"/>
      <c r="D64" s="140"/>
      <c r="E64" s="140"/>
      <c r="F64" s="140"/>
      <c r="G64" s="140"/>
    </row>
    <row r="65" spans="2:7" s="139" customFormat="1" ht="17.25" x14ac:dyDescent="0.4">
      <c r="B65" s="140"/>
      <c r="C65" s="140"/>
      <c r="D65" s="140"/>
      <c r="E65" s="140"/>
      <c r="F65" s="140"/>
      <c r="G65" s="140"/>
    </row>
  </sheetData>
  <sheetProtection algorithmName="SHA-512" hashValue="nvbcA+r6b+v1XhOS4RclGYzoW8pVIrZzccV4WtFSLAMuvhA6Uf5HleKjRojPcaSBCuOyDaN6QZfOqdpodUWaQA==" saltValue="0tbLXQdRdIDEuWHr80/+bA==" spinCount="100000" sheet="1" selectLockedCells="1"/>
  <mergeCells count="47">
    <mergeCell ref="B37:C37"/>
    <mergeCell ref="B38:C38"/>
    <mergeCell ref="B30:C30"/>
    <mergeCell ref="B31:C31"/>
    <mergeCell ref="B32:C32"/>
    <mergeCell ref="B36:C36"/>
    <mergeCell ref="B33:C33"/>
    <mergeCell ref="B34:C34"/>
    <mergeCell ref="B35:C35"/>
    <mergeCell ref="D52:E52"/>
    <mergeCell ref="B41:N41"/>
    <mergeCell ref="B42:N42"/>
    <mergeCell ref="C44:E44"/>
    <mergeCell ref="C45:D45"/>
    <mergeCell ref="C46:D46"/>
    <mergeCell ref="C48:D48"/>
    <mergeCell ref="C49:D49"/>
    <mergeCell ref="C50:D50"/>
    <mergeCell ref="C47:D47"/>
    <mergeCell ref="B4:N4"/>
    <mergeCell ref="B12:C12"/>
    <mergeCell ref="B13:C13"/>
    <mergeCell ref="B14:C14"/>
    <mergeCell ref="B15:C15"/>
    <mergeCell ref="B5:N5"/>
    <mergeCell ref="B7:C8"/>
    <mergeCell ref="D7:D8"/>
    <mergeCell ref="E7:E8"/>
    <mergeCell ref="F7:L7"/>
    <mergeCell ref="M7:M8"/>
    <mergeCell ref="B11:C11"/>
    <mergeCell ref="B9:C9"/>
    <mergeCell ref="B10:C10"/>
    <mergeCell ref="B16:C16"/>
    <mergeCell ref="B29:C29"/>
    <mergeCell ref="B17:C17"/>
    <mergeCell ref="B18:C18"/>
    <mergeCell ref="B19:C19"/>
    <mergeCell ref="B20:C20"/>
    <mergeCell ref="B21:C21"/>
    <mergeCell ref="B22:C22"/>
    <mergeCell ref="B26:C26"/>
    <mergeCell ref="B27:C27"/>
    <mergeCell ref="B28:C28"/>
    <mergeCell ref="B23:C23"/>
    <mergeCell ref="B24:C24"/>
    <mergeCell ref="B25:C25"/>
  </mergeCells>
  <phoneticPr fontId="2"/>
  <pageMargins left="0.70866141732283472" right="0.70866141732283472" top="0.74803149606299213" bottom="0.74803149606299213" header="0.31496062992125984" footer="0.31496062992125984"/>
  <pageSetup paperSize="9" scale="50" fitToWidth="0" fitToHeight="0" orientation="portrait" r:id="rId1"/>
  <headerFooter>
    <oddFooter>&amp;C&amp;22 15ページ</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46"/>
  <sheetViews>
    <sheetView showGridLines="0" view="pageBreakPreview" zoomScale="82" zoomScaleNormal="50" zoomScaleSheetLayoutView="82" workbookViewId="0">
      <selection activeCell="C8" sqref="C8"/>
    </sheetView>
  </sheetViews>
  <sheetFormatPr defaultColWidth="9" defaultRowHeight="13.5" x14ac:dyDescent="0.4"/>
  <cols>
    <col min="1" max="1" width="1.25" style="6" customWidth="1"/>
    <col min="2" max="2" width="19.375" style="8" customWidth="1"/>
    <col min="3" max="3" width="18.625" style="8" customWidth="1"/>
    <col min="4" max="4" width="19.375" style="8" customWidth="1"/>
    <col min="5" max="5" width="18.25" style="8" customWidth="1"/>
    <col min="6" max="6" width="18.125" style="8" customWidth="1"/>
    <col min="7" max="7" width="18.25" style="8" customWidth="1"/>
    <col min="8" max="9" width="11.875" style="6" customWidth="1"/>
    <col min="10" max="16384" width="9" style="6"/>
  </cols>
  <sheetData>
    <row r="1" spans="1:7" ht="15.75" customHeight="1" x14ac:dyDescent="0.4">
      <c r="A1" s="7"/>
      <c r="B1" s="11" t="s">
        <v>861</v>
      </c>
      <c r="C1" s="9"/>
      <c r="D1" s="9"/>
      <c r="E1" s="9"/>
      <c r="F1" s="9"/>
      <c r="G1" s="9"/>
    </row>
    <row r="2" spans="1:7" ht="15.75" customHeight="1" x14ac:dyDescent="0.4">
      <c r="A2" s="7"/>
      <c r="B2" s="12" t="s">
        <v>97</v>
      </c>
      <c r="C2" s="13"/>
      <c r="D2" s="13"/>
      <c r="E2" s="9"/>
      <c r="F2" s="9"/>
      <c r="G2" s="9"/>
    </row>
    <row r="3" spans="1:7" ht="15.75" customHeight="1" x14ac:dyDescent="0.4">
      <c r="A3" s="7"/>
      <c r="B3" s="14" t="s">
        <v>1163</v>
      </c>
      <c r="C3" s="15"/>
      <c r="D3" s="15"/>
      <c r="E3" s="16"/>
      <c r="F3" s="9"/>
      <c r="G3" s="9"/>
    </row>
    <row r="4" spans="1:7" ht="15.75" customHeight="1" x14ac:dyDescent="0.4">
      <c r="A4" s="7"/>
      <c r="B4" s="14" t="s">
        <v>762</v>
      </c>
      <c r="C4" s="15"/>
      <c r="D4" s="15"/>
      <c r="E4" s="16"/>
      <c r="F4" s="9"/>
      <c r="G4" s="9"/>
    </row>
    <row r="5" spans="1:7" x14ac:dyDescent="0.4">
      <c r="A5" s="7"/>
      <c r="B5" s="12" t="s">
        <v>791</v>
      </c>
      <c r="C5" s="9"/>
      <c r="D5" s="9"/>
      <c r="E5" s="9"/>
      <c r="F5" s="9"/>
      <c r="G5" s="9"/>
    </row>
    <row r="6" spans="1:7" ht="3.75" customHeight="1" thickBot="1" x14ac:dyDescent="0.45">
      <c r="A6" s="7"/>
      <c r="B6" s="17"/>
      <c r="C6" s="18"/>
      <c r="D6" s="17"/>
      <c r="E6" s="17"/>
      <c r="F6" s="17"/>
      <c r="G6" s="17"/>
    </row>
    <row r="7" spans="1:7" ht="27.75" customHeight="1" thickBot="1" x14ac:dyDescent="0.45">
      <c r="A7" s="7"/>
      <c r="B7" s="74" t="s">
        <v>786</v>
      </c>
      <c r="C7" s="75" t="s">
        <v>787</v>
      </c>
      <c r="D7" s="76" t="s">
        <v>788</v>
      </c>
      <c r="E7" s="76" t="s">
        <v>789</v>
      </c>
      <c r="F7" s="77" t="s">
        <v>790</v>
      </c>
      <c r="G7" s="17"/>
    </row>
    <row r="8" spans="1:7" ht="27.75" customHeight="1" x14ac:dyDescent="0.4">
      <c r="A8" s="7"/>
      <c r="B8" s="78" t="s">
        <v>86</v>
      </c>
      <c r="C8" s="327"/>
      <c r="D8" s="328"/>
      <c r="E8" s="329"/>
      <c r="F8" s="338">
        <f>+SUM(C8:E8)</f>
        <v>0</v>
      </c>
      <c r="G8" s="17"/>
    </row>
    <row r="9" spans="1:7" ht="27.75" customHeight="1" x14ac:dyDescent="0.4">
      <c r="A9" s="7"/>
      <c r="B9" s="78" t="s">
        <v>87</v>
      </c>
      <c r="C9" s="330"/>
      <c r="D9" s="331"/>
      <c r="E9" s="332"/>
      <c r="F9" s="338">
        <f t="shared" ref="F9:F12" si="0">+SUM(C9:E9)</f>
        <v>0</v>
      </c>
      <c r="G9" s="17"/>
    </row>
    <row r="10" spans="1:7" ht="27.75" customHeight="1" x14ac:dyDescent="0.4">
      <c r="A10" s="7"/>
      <c r="B10" s="79" t="s">
        <v>88</v>
      </c>
      <c r="C10" s="330"/>
      <c r="D10" s="331"/>
      <c r="E10" s="332"/>
      <c r="F10" s="338">
        <f t="shared" si="0"/>
        <v>0</v>
      </c>
      <c r="G10" s="17"/>
    </row>
    <row r="11" spans="1:7" ht="27.75" customHeight="1" x14ac:dyDescent="0.4">
      <c r="A11" s="7"/>
      <c r="B11" s="79" t="s">
        <v>89</v>
      </c>
      <c r="C11" s="330"/>
      <c r="D11" s="331"/>
      <c r="E11" s="332"/>
      <c r="F11" s="338">
        <f t="shared" si="0"/>
        <v>0</v>
      </c>
      <c r="G11" s="17"/>
    </row>
    <row r="12" spans="1:7" ht="27.75" customHeight="1" thickBot="1" x14ac:dyDescent="0.45">
      <c r="A12" s="7"/>
      <c r="B12" s="78" t="s">
        <v>90</v>
      </c>
      <c r="C12" s="333"/>
      <c r="D12" s="334"/>
      <c r="E12" s="335"/>
      <c r="F12" s="338">
        <f t="shared" si="0"/>
        <v>0</v>
      </c>
      <c r="G12" s="17"/>
    </row>
    <row r="13" spans="1:7" ht="27.75" customHeight="1" thickBot="1" x14ac:dyDescent="0.45">
      <c r="A13" s="7"/>
      <c r="B13" s="80" t="s">
        <v>790</v>
      </c>
      <c r="C13" s="340">
        <f>+SUM(C8:C12)</f>
        <v>0</v>
      </c>
      <c r="D13" s="340">
        <f t="shared" ref="D13:F13" si="1">+SUM(D8:D12)</f>
        <v>0</v>
      </c>
      <c r="E13" s="340">
        <f t="shared" si="1"/>
        <v>0</v>
      </c>
      <c r="F13" s="339">
        <f t="shared" si="1"/>
        <v>0</v>
      </c>
      <c r="G13" s="17"/>
    </row>
    <row r="14" spans="1:7" ht="6.75" customHeight="1" x14ac:dyDescent="0.4">
      <c r="A14" s="7"/>
      <c r="B14" s="17"/>
      <c r="C14" s="18"/>
      <c r="D14" s="17"/>
      <c r="E14" s="17"/>
      <c r="F14" s="17"/>
      <c r="G14" s="17"/>
    </row>
    <row r="15" spans="1:7" ht="14.25" customHeight="1" thickBot="1" x14ac:dyDescent="0.45">
      <c r="A15" s="7"/>
      <c r="B15" s="12" t="s">
        <v>792</v>
      </c>
      <c r="C15" s="9"/>
      <c r="D15" s="9"/>
      <c r="E15" s="9"/>
      <c r="F15" s="9"/>
      <c r="G15" s="9"/>
    </row>
    <row r="16" spans="1:7" ht="27.75" customHeight="1" thickBot="1" x14ac:dyDescent="0.45">
      <c r="A16" s="7"/>
      <c r="B16" s="74" t="s">
        <v>786</v>
      </c>
      <c r="C16" s="75" t="s">
        <v>787</v>
      </c>
      <c r="D16" s="76" t="s">
        <v>788</v>
      </c>
      <c r="E16" s="76" t="s">
        <v>789</v>
      </c>
      <c r="F16" s="77" t="s">
        <v>790</v>
      </c>
      <c r="G16" s="9"/>
    </row>
    <row r="17" spans="1:7" ht="37.5" customHeight="1" x14ac:dyDescent="0.4">
      <c r="A17" s="7"/>
      <c r="B17" s="78" t="s">
        <v>96</v>
      </c>
      <c r="C17" s="336"/>
      <c r="D17" s="328"/>
      <c r="E17" s="329"/>
      <c r="F17" s="338">
        <f>+SUM(C17:E17)</f>
        <v>0</v>
      </c>
      <c r="G17" s="9"/>
    </row>
    <row r="18" spans="1:7" ht="37.5" customHeight="1" thickBot="1" x14ac:dyDescent="0.45">
      <c r="A18" s="7"/>
      <c r="B18" s="81" t="s">
        <v>92</v>
      </c>
      <c r="C18" s="337"/>
      <c r="D18" s="334"/>
      <c r="E18" s="335"/>
      <c r="F18" s="338">
        <f t="shared" ref="F18" si="2">+SUM(C18:E18)</f>
        <v>0</v>
      </c>
      <c r="G18" s="9"/>
    </row>
    <row r="19" spans="1:7" ht="37.5" customHeight="1" thickBot="1" x14ac:dyDescent="0.45">
      <c r="A19" s="7"/>
      <c r="B19" s="82" t="s">
        <v>91</v>
      </c>
      <c r="C19" s="342">
        <f>+SUM(C17:C18)</f>
        <v>0</v>
      </c>
      <c r="D19" s="342">
        <f t="shared" ref="D19:F19" si="3">+SUM(D17:D18)</f>
        <v>0</v>
      </c>
      <c r="E19" s="342">
        <f t="shared" si="3"/>
        <v>0</v>
      </c>
      <c r="F19" s="341">
        <f t="shared" si="3"/>
        <v>0</v>
      </c>
      <c r="G19" s="9"/>
    </row>
    <row r="20" spans="1:7" ht="6.75" customHeight="1" x14ac:dyDescent="0.4">
      <c r="A20" s="7"/>
      <c r="B20" s="9"/>
      <c r="C20" s="9"/>
      <c r="D20" s="9"/>
      <c r="E20" s="9"/>
      <c r="F20" s="9"/>
      <c r="G20" s="9"/>
    </row>
    <row r="21" spans="1:7" ht="14.25" thickBot="1" x14ac:dyDescent="0.45">
      <c r="A21" s="7"/>
      <c r="B21" s="12" t="s">
        <v>1133</v>
      </c>
      <c r="C21" s="9"/>
      <c r="D21" s="9"/>
      <c r="E21" s="9"/>
      <c r="F21" s="9"/>
      <c r="G21" s="9"/>
    </row>
    <row r="22" spans="1:7" ht="27.75" customHeight="1" thickBot="1" x14ac:dyDescent="0.45">
      <c r="A22" s="7"/>
      <c r="B22" s="74" t="s">
        <v>786</v>
      </c>
      <c r="C22" s="75" t="s">
        <v>787</v>
      </c>
      <c r="D22" s="76" t="s">
        <v>788</v>
      </c>
      <c r="E22" s="76" t="s">
        <v>789</v>
      </c>
      <c r="F22" s="77" t="s">
        <v>790</v>
      </c>
      <c r="G22" s="9"/>
    </row>
    <row r="23" spans="1:7" ht="37.5" customHeight="1" x14ac:dyDescent="0.4">
      <c r="A23" s="7"/>
      <c r="B23" s="81" t="s">
        <v>94</v>
      </c>
      <c r="C23" s="336"/>
      <c r="D23" s="328"/>
      <c r="E23" s="329"/>
      <c r="F23" s="338">
        <f>+SUM(C23:E23)</f>
        <v>0</v>
      </c>
      <c r="G23" s="9"/>
    </row>
    <row r="24" spans="1:7" ht="37.5" customHeight="1" x14ac:dyDescent="0.4">
      <c r="A24" s="7"/>
      <c r="B24" s="79" t="s">
        <v>93</v>
      </c>
      <c r="C24" s="343"/>
      <c r="D24" s="331"/>
      <c r="E24" s="332"/>
      <c r="F24" s="338">
        <f t="shared" ref="F24:F26" si="4">+SUM(C24:E24)</f>
        <v>0</v>
      </c>
      <c r="G24" s="9"/>
    </row>
    <row r="25" spans="1:7" ht="37.5" customHeight="1" x14ac:dyDescent="0.4">
      <c r="A25" s="7"/>
      <c r="B25" s="79" t="s">
        <v>101</v>
      </c>
      <c r="C25" s="343"/>
      <c r="D25" s="331"/>
      <c r="E25" s="332"/>
      <c r="F25" s="338">
        <f t="shared" si="4"/>
        <v>0</v>
      </c>
      <c r="G25" s="9"/>
    </row>
    <row r="26" spans="1:7" ht="37.5" customHeight="1" thickBot="1" x14ac:dyDescent="0.45">
      <c r="A26" s="7"/>
      <c r="B26" s="79" t="s">
        <v>102</v>
      </c>
      <c r="C26" s="337"/>
      <c r="D26" s="334"/>
      <c r="E26" s="335"/>
      <c r="F26" s="338">
        <f t="shared" si="4"/>
        <v>0</v>
      </c>
      <c r="G26" s="9"/>
    </row>
    <row r="27" spans="1:7" ht="27" customHeight="1" thickBot="1" x14ac:dyDescent="0.45">
      <c r="A27" s="7"/>
      <c r="B27" s="82" t="s">
        <v>91</v>
      </c>
      <c r="C27" s="342">
        <f>+SUM(C23:C26)</f>
        <v>0</v>
      </c>
      <c r="D27" s="342">
        <f t="shared" ref="D27:F27" si="5">+SUM(D23:D26)</f>
        <v>0</v>
      </c>
      <c r="E27" s="342">
        <f t="shared" si="5"/>
        <v>0</v>
      </c>
      <c r="F27" s="341">
        <f t="shared" si="5"/>
        <v>0</v>
      </c>
      <c r="G27" s="9"/>
    </row>
    <row r="28" spans="1:7" ht="6.75" customHeight="1" x14ac:dyDescent="0.4">
      <c r="A28" s="7"/>
      <c r="B28" s="17"/>
      <c r="C28" s="17"/>
      <c r="D28" s="17"/>
      <c r="E28" s="17"/>
      <c r="F28" s="70"/>
      <c r="G28" s="9"/>
    </row>
    <row r="29" spans="1:7" ht="14.25" thickBot="1" x14ac:dyDescent="0.45">
      <c r="A29" s="7"/>
      <c r="B29" s="12" t="s">
        <v>793</v>
      </c>
      <c r="C29" s="13"/>
      <c r="D29" s="13"/>
      <c r="E29" s="9"/>
      <c r="F29" s="9"/>
      <c r="G29" s="9"/>
    </row>
    <row r="30" spans="1:7" ht="27" customHeight="1" thickBot="1" x14ac:dyDescent="0.45">
      <c r="A30" s="7"/>
      <c r="B30" s="74" t="s">
        <v>786</v>
      </c>
      <c r="C30" s="75" t="s">
        <v>787</v>
      </c>
      <c r="D30" s="76" t="s">
        <v>788</v>
      </c>
      <c r="E30" s="76" t="s">
        <v>789</v>
      </c>
      <c r="F30" s="77" t="s">
        <v>790</v>
      </c>
      <c r="G30" s="9"/>
    </row>
    <row r="31" spans="1:7" ht="27" customHeight="1" x14ac:dyDescent="0.4">
      <c r="A31" s="7"/>
      <c r="B31" s="78" t="s">
        <v>95</v>
      </c>
      <c r="C31" s="336"/>
      <c r="D31" s="328"/>
      <c r="E31" s="329"/>
      <c r="F31" s="338">
        <f>+SUM(C31:E31)</f>
        <v>0</v>
      </c>
      <c r="G31" s="9"/>
    </row>
    <row r="32" spans="1:7" ht="27" customHeight="1" thickBot="1" x14ac:dyDescent="0.45">
      <c r="A32" s="7"/>
      <c r="B32" s="83" t="s">
        <v>163</v>
      </c>
      <c r="C32" s="337"/>
      <c r="D32" s="334"/>
      <c r="E32" s="335"/>
      <c r="F32" s="344">
        <f>+SUM(C32:E32)</f>
        <v>0</v>
      </c>
      <c r="G32" s="9"/>
    </row>
    <row r="33" spans="1:7" ht="27" hidden="1" customHeight="1" thickBot="1" x14ac:dyDescent="0.45">
      <c r="A33" s="7"/>
      <c r="B33" s="723" t="s">
        <v>91</v>
      </c>
      <c r="C33" s="342">
        <f>+SUM(C31:C32)</f>
        <v>0</v>
      </c>
      <c r="D33" s="342">
        <f t="shared" ref="D33" si="6">+SUM(D31:D32)</f>
        <v>0</v>
      </c>
      <c r="E33" s="342">
        <f t="shared" ref="E33" si="7">+SUM(E31:E32)</f>
        <v>0</v>
      </c>
      <c r="F33" s="724">
        <f>+SUM(F31:F32)</f>
        <v>0</v>
      </c>
      <c r="G33" s="9"/>
    </row>
    <row r="34" spans="1:7" ht="6.75" customHeight="1" x14ac:dyDescent="0.4">
      <c r="A34" s="7"/>
      <c r="B34" s="17"/>
      <c r="C34" s="17"/>
      <c r="D34" s="17"/>
      <c r="E34" s="17"/>
      <c r="F34" s="70"/>
      <c r="G34" s="9"/>
    </row>
    <row r="35" spans="1:7" ht="14.25" thickBot="1" x14ac:dyDescent="0.45">
      <c r="A35" s="7"/>
      <c r="B35" s="12" t="s">
        <v>794</v>
      </c>
      <c r="C35" s="13"/>
      <c r="D35" s="13"/>
      <c r="E35" s="9"/>
      <c r="F35" s="9"/>
      <c r="G35" s="9"/>
    </row>
    <row r="36" spans="1:7" ht="27" customHeight="1" thickBot="1" x14ac:dyDescent="0.45">
      <c r="A36" s="7"/>
      <c r="B36" s="74" t="s">
        <v>786</v>
      </c>
      <c r="C36" s="75" t="s">
        <v>787</v>
      </c>
      <c r="D36" s="76" t="s">
        <v>788</v>
      </c>
      <c r="E36" s="76" t="s">
        <v>789</v>
      </c>
      <c r="F36" s="77" t="s">
        <v>790</v>
      </c>
      <c r="G36" s="9"/>
    </row>
    <row r="37" spans="1:7" ht="27" customHeight="1" x14ac:dyDescent="0.4">
      <c r="A37" s="7"/>
      <c r="B37" s="78" t="s">
        <v>119</v>
      </c>
      <c r="C37" s="365"/>
      <c r="D37" s="366"/>
      <c r="E37" s="367"/>
      <c r="F37" s="345">
        <f>+SUM(C37:E37)</f>
        <v>0</v>
      </c>
      <c r="G37" s="9"/>
    </row>
    <row r="38" spans="1:7" ht="27" customHeight="1" thickBot="1" x14ac:dyDescent="0.45">
      <c r="A38" s="7"/>
      <c r="B38" s="725" t="s">
        <v>120</v>
      </c>
      <c r="C38" s="368"/>
      <c r="D38" s="369"/>
      <c r="E38" s="370"/>
      <c r="F38" s="726">
        <f>+SUM(C38:E38)</f>
        <v>0</v>
      </c>
      <c r="G38" s="9"/>
    </row>
    <row r="39" spans="1:7" ht="27" hidden="1" customHeight="1" thickBot="1" x14ac:dyDescent="0.45">
      <c r="A39" s="7"/>
      <c r="B39" s="723" t="s">
        <v>91</v>
      </c>
      <c r="C39" s="342">
        <f>+SUM(C37:C38)</f>
        <v>0</v>
      </c>
      <c r="D39" s="342">
        <f t="shared" ref="D39" si="8">+SUM(D37:D38)</f>
        <v>0</v>
      </c>
      <c r="E39" s="342">
        <f t="shared" ref="E39" si="9">+SUM(E37:E38)</f>
        <v>0</v>
      </c>
      <c r="F39" s="724">
        <f>+SUM(F37:F38)</f>
        <v>0</v>
      </c>
      <c r="G39" s="9"/>
    </row>
    <row r="40" spans="1:7" ht="6.75" customHeight="1" x14ac:dyDescent="0.4">
      <c r="A40" s="7"/>
      <c r="B40" s="17"/>
      <c r="C40" s="17"/>
      <c r="D40" s="17"/>
      <c r="E40" s="17"/>
      <c r="F40" s="70"/>
      <c r="G40" s="9"/>
    </row>
    <row r="41" spans="1:7" ht="14.25" thickBot="1" x14ac:dyDescent="0.45">
      <c r="A41" s="7"/>
      <c r="B41" s="12" t="s">
        <v>795</v>
      </c>
      <c r="C41" s="13"/>
      <c r="D41" s="13"/>
      <c r="E41" s="9"/>
      <c r="F41" s="9"/>
      <c r="G41" s="9"/>
    </row>
    <row r="42" spans="1:7" ht="27" customHeight="1" thickBot="1" x14ac:dyDescent="0.45">
      <c r="A42" s="7"/>
      <c r="B42" s="74" t="s">
        <v>786</v>
      </c>
      <c r="C42" s="75" t="s">
        <v>787</v>
      </c>
      <c r="D42" s="76" t="s">
        <v>788</v>
      </c>
      <c r="E42" s="76" t="s">
        <v>789</v>
      </c>
      <c r="F42" s="77" t="s">
        <v>790</v>
      </c>
      <c r="G42" s="9"/>
    </row>
    <row r="43" spans="1:7" ht="27" customHeight="1" x14ac:dyDescent="0.4">
      <c r="A43" s="7"/>
      <c r="B43" s="72" t="s">
        <v>105</v>
      </c>
      <c r="C43" s="365"/>
      <c r="D43" s="366"/>
      <c r="E43" s="367"/>
      <c r="F43" s="345">
        <f>+SUM(C43:E43)</f>
        <v>0</v>
      </c>
      <c r="G43" s="9"/>
    </row>
    <row r="44" spans="1:7" ht="27" customHeight="1" thickBot="1" x14ac:dyDescent="0.45">
      <c r="A44" s="7"/>
      <c r="B44" s="73" t="s">
        <v>121</v>
      </c>
      <c r="C44" s="368"/>
      <c r="D44" s="369"/>
      <c r="E44" s="370"/>
      <c r="F44" s="726">
        <f>+SUM(C44:E44)</f>
        <v>0</v>
      </c>
      <c r="G44" s="9"/>
    </row>
    <row r="45" spans="1:7" ht="27" hidden="1" customHeight="1" thickBot="1" x14ac:dyDescent="0.45">
      <c r="A45" s="7"/>
      <c r="B45" s="723" t="s">
        <v>91</v>
      </c>
      <c r="C45" s="346">
        <f>+SUM(C43:C44)</f>
        <v>0</v>
      </c>
      <c r="D45" s="346">
        <f>+SUM(D43:D44)</f>
        <v>0</v>
      </c>
      <c r="E45" s="346">
        <f t="shared" ref="E45" si="10">+SUM(E43:E44)</f>
        <v>0</v>
      </c>
      <c r="F45" s="727">
        <f>+SUM(F43:F44)</f>
        <v>0</v>
      </c>
      <c r="G45" s="9"/>
    </row>
    <row r="46" spans="1:7" ht="6" customHeight="1" x14ac:dyDescent="0.4">
      <c r="A46" s="7"/>
      <c r="B46" s="12"/>
      <c r="C46" s="13"/>
      <c r="D46" s="13"/>
      <c r="E46" s="9"/>
      <c r="F46" s="9"/>
      <c r="G46" s="9"/>
    </row>
  </sheetData>
  <sheetProtection algorithmName="SHA-512" hashValue="Woe/WGospRBuY2ar/vkphKLANgb4qdqD4/fVRwLiXdq6RNHje+uEsyR0tXylHn63NzDsNN/Ie5LLXhSzY0eRwA==" saltValue="Up1SZIZ/jHkLpux9wggK7g==" spinCount="100000" sheet="1" selectLockedCells="1"/>
  <phoneticPr fontId="2"/>
  <dataValidations count="1">
    <dataValidation type="decimal" operator="greaterThanOrEqual" allowBlank="1" showInputMessage="1" showErrorMessage="1" sqref="C8:E12 C27:C28 D27:F27 D28:E28 C37:E37 B28 B34:E34 B40:E40 C17:E18 C23:E26 C31:E32 C43:E44">
      <formula1>0</formula1>
    </dataValidation>
  </dataValidations>
  <pageMargins left="0.70866141732283472" right="0.70866141732283472" top="0.74803149606299213" bottom="0.74803149606299213" header="0.31496062992125984" footer="0.31496062992125984"/>
  <pageSetup paperSize="9" scale="65" fitToHeight="0" orientation="portrait" r:id="rId1"/>
  <headerFooter>
    <oddFooter>&amp;C&amp;14 16ページ</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183</vt:i4>
      </vt:variant>
    </vt:vector>
  </HeadingPairs>
  <TitlesOfParts>
    <vt:vector size="198" baseType="lpstr">
      <vt:lpstr>表紙 </vt:lpstr>
      <vt:lpstr>様式１</vt:lpstr>
      <vt:lpstr>様式２</vt:lpstr>
      <vt:lpstr>様式3</vt:lpstr>
      <vt:lpstr>様式４</vt:lpstr>
      <vt:lpstr>様式５</vt:lpstr>
      <vt:lpstr>様式６</vt:lpstr>
      <vt:lpstr>病棟機能確認票</vt:lpstr>
      <vt:lpstr>様式７</vt:lpstr>
      <vt:lpstr>別紙１</vt:lpstr>
      <vt:lpstr>別紙2</vt:lpstr>
      <vt:lpstr>別紙３</vt:lpstr>
      <vt:lpstr>保健所ご担当者様用確認シート</vt:lpstr>
      <vt:lpstr>入院基本料（プルダウン作成用）</vt:lpstr>
      <vt:lpstr>R4＿プラン調査対象医療機関一覧</vt:lpstr>
      <vt:lpstr>_01_豊中市</vt:lpstr>
      <vt:lpstr>_01_豊能</vt:lpstr>
      <vt:lpstr>_02_三島</vt:lpstr>
      <vt:lpstr>_02_池田市</vt:lpstr>
      <vt:lpstr>_03_吹田市</vt:lpstr>
      <vt:lpstr>_03_北河内</vt:lpstr>
      <vt:lpstr>_04_中河内</vt:lpstr>
      <vt:lpstr>_04_箕面市</vt:lpstr>
      <vt:lpstr>_05_南河内</vt:lpstr>
      <vt:lpstr>_05_豊能町</vt:lpstr>
      <vt:lpstr>_06_堺市</vt:lpstr>
      <vt:lpstr>_06_能勢町</vt:lpstr>
      <vt:lpstr>_07_高槻市</vt:lpstr>
      <vt:lpstr>_07_泉州</vt:lpstr>
      <vt:lpstr>_08_1_大阪市北部</vt:lpstr>
      <vt:lpstr>_08_2_大阪市西部</vt:lpstr>
      <vt:lpstr>_08_3_大阪市東部</vt:lpstr>
      <vt:lpstr>_08_4_大阪市南部</vt:lpstr>
      <vt:lpstr>_08_茨木市</vt:lpstr>
      <vt:lpstr>_09_摂津市</vt:lpstr>
      <vt:lpstr>_10_島本町</vt:lpstr>
      <vt:lpstr>_11_守口市</vt:lpstr>
      <vt:lpstr>_12_枚方市</vt:lpstr>
      <vt:lpstr>_13_寝屋川市</vt:lpstr>
      <vt:lpstr>_14_大東市</vt:lpstr>
      <vt:lpstr>_15_門真市</vt:lpstr>
      <vt:lpstr>_16_四條畷市</vt:lpstr>
      <vt:lpstr>_17_交野市</vt:lpstr>
      <vt:lpstr>_18_八尾市</vt:lpstr>
      <vt:lpstr>_19_柏原市</vt:lpstr>
      <vt:lpstr>_20_東大阪市</vt:lpstr>
      <vt:lpstr>_21_富田林市</vt:lpstr>
      <vt:lpstr>_22_河内長野市</vt:lpstr>
      <vt:lpstr>_23_松原市</vt:lpstr>
      <vt:lpstr>_24_羽曳野市</vt:lpstr>
      <vt:lpstr>_25_藤井寺市</vt:lpstr>
      <vt:lpstr>_26_大阪狭山市</vt:lpstr>
      <vt:lpstr>_27_太子町</vt:lpstr>
      <vt:lpstr>_28_河南町</vt:lpstr>
      <vt:lpstr>_29_千早赤阪村</vt:lpstr>
      <vt:lpstr>_30_岸和田市</vt:lpstr>
      <vt:lpstr>_31_泉大津市</vt:lpstr>
      <vt:lpstr>_32_貝塚市</vt:lpstr>
      <vt:lpstr>_33_泉佐野市</vt:lpstr>
      <vt:lpstr>_34_和泉市</vt:lpstr>
      <vt:lpstr>_35_高石市</vt:lpstr>
      <vt:lpstr>_36_泉南市</vt:lpstr>
      <vt:lpstr>_37_阪南市</vt:lpstr>
      <vt:lpstr>_38_忠岡町</vt:lpstr>
      <vt:lpstr>_39_熊取町</vt:lpstr>
      <vt:lpstr>_40_田尻町</vt:lpstr>
      <vt:lpstr>_41_岬町</vt:lpstr>
      <vt:lpstr>_51_堺区</vt:lpstr>
      <vt:lpstr>_52_中区</vt:lpstr>
      <vt:lpstr>_53_東区</vt:lpstr>
      <vt:lpstr>_54_西区</vt:lpstr>
      <vt:lpstr>_55_南区</vt:lpstr>
      <vt:lpstr>_56_北区</vt:lpstr>
      <vt:lpstr>_57_美原区</vt:lpstr>
      <vt:lpstr>_61_都島区</vt:lpstr>
      <vt:lpstr>_62_東淀川区</vt:lpstr>
      <vt:lpstr>_63_旭区</vt:lpstr>
      <vt:lpstr>_64_淀川区</vt:lpstr>
      <vt:lpstr>_65_北区</vt:lpstr>
      <vt:lpstr>_66_福島区</vt:lpstr>
      <vt:lpstr>_67_此花区</vt:lpstr>
      <vt:lpstr>_68_西区</vt:lpstr>
      <vt:lpstr>_69_港区</vt:lpstr>
      <vt:lpstr>_70_大正区</vt:lpstr>
      <vt:lpstr>_71_西淀川区</vt:lpstr>
      <vt:lpstr>_72_天王寺区</vt:lpstr>
      <vt:lpstr>_73_浪速区</vt:lpstr>
      <vt:lpstr>_74_東成区</vt:lpstr>
      <vt:lpstr>_75_生野区</vt:lpstr>
      <vt:lpstr>_76_城東区</vt:lpstr>
      <vt:lpstr>_77_鶴見区</vt:lpstr>
      <vt:lpstr>_78_中央区</vt:lpstr>
      <vt:lpstr>_79_阿倍野区</vt:lpstr>
      <vt:lpstr>_80_住吉区</vt:lpstr>
      <vt:lpstr>_81_東住吉区</vt:lpstr>
      <vt:lpstr>_82_西成区</vt:lpstr>
      <vt:lpstr>_83_住之江区</vt:lpstr>
      <vt:lpstr>_84_平野区</vt:lpstr>
      <vt:lpstr>'R4＿プラン調査対象医療機関一覧'!Print_Area</vt:lpstr>
      <vt:lpstr>'表紙 '!Print_Area</vt:lpstr>
      <vt:lpstr>病棟機能確認票!Print_Area</vt:lpstr>
      <vt:lpstr>別紙１!Print_Area</vt:lpstr>
      <vt:lpstr>別紙2!Print_Area</vt:lpstr>
      <vt:lpstr>別紙３!Print_Area</vt:lpstr>
      <vt:lpstr>保健所ご担当者様用確認シート!Print_Area</vt:lpstr>
      <vt:lpstr>様式１!Print_Area</vt:lpstr>
      <vt:lpstr>様式２!Print_Area</vt:lpstr>
      <vt:lpstr>様式４!Print_Area</vt:lpstr>
      <vt:lpstr>様式５!Print_Area</vt:lpstr>
      <vt:lpstr>様式６!Print_Area</vt:lpstr>
      <vt:lpstr>様式７!Print_Area</vt:lpstr>
      <vt:lpstr>'R4＿プラン調査対象医療機関一覧'!Print_Titles</vt:lpstr>
      <vt:lpstr>様式４!Print_Titles</vt:lpstr>
      <vt:lpstr>様式６!Print_Titles</vt:lpstr>
      <vt:lpstr>茨木市</vt:lpstr>
      <vt:lpstr>羽曳野市</vt:lpstr>
      <vt:lpstr>河内長野市</vt:lpstr>
      <vt:lpstr>河南町</vt:lpstr>
      <vt:lpstr>貝塚市</vt:lpstr>
      <vt:lpstr>岸和田市</vt:lpstr>
      <vt:lpstr>熊取町</vt:lpstr>
      <vt:lpstr>交野市</vt:lpstr>
      <vt:lpstr>高石市</vt:lpstr>
      <vt:lpstr>高槻市</vt:lpstr>
      <vt:lpstr>阪南市</vt:lpstr>
      <vt:lpstr>堺市</vt:lpstr>
      <vt:lpstr>堺市堺区</vt:lpstr>
      <vt:lpstr>堺市西区</vt:lpstr>
      <vt:lpstr>堺市中区</vt:lpstr>
      <vt:lpstr>堺市東区</vt:lpstr>
      <vt:lpstr>堺市南区</vt:lpstr>
      <vt:lpstr>堺市美原区</vt:lpstr>
      <vt:lpstr>堺市北区</vt:lpstr>
      <vt:lpstr>三島</vt:lpstr>
      <vt:lpstr>四條畷市</vt:lpstr>
      <vt:lpstr>守口市</vt:lpstr>
      <vt:lpstr>松原市</vt:lpstr>
      <vt:lpstr>寝屋川市</vt:lpstr>
      <vt:lpstr>吹田市</vt:lpstr>
      <vt:lpstr>摂津市</vt:lpstr>
      <vt:lpstr>千早赤阪村</vt:lpstr>
      <vt:lpstr>泉佐野市</vt:lpstr>
      <vt:lpstr>泉州</vt:lpstr>
      <vt:lpstr>泉大津市</vt:lpstr>
      <vt:lpstr>泉南市</vt:lpstr>
      <vt:lpstr>太子町</vt:lpstr>
      <vt:lpstr>大阪狭山市</vt:lpstr>
      <vt:lpstr>大阪市阿倍野区</vt:lpstr>
      <vt:lpstr>大阪市旭区</vt:lpstr>
      <vt:lpstr>大阪市港区</vt:lpstr>
      <vt:lpstr>大阪市此花区</vt:lpstr>
      <vt:lpstr>大阪市住吉区</vt:lpstr>
      <vt:lpstr>大阪市住之江区</vt:lpstr>
      <vt:lpstr>大阪市城東区</vt:lpstr>
      <vt:lpstr>大阪市生野区</vt:lpstr>
      <vt:lpstr>大阪市西区</vt:lpstr>
      <vt:lpstr>大阪市西成区</vt:lpstr>
      <vt:lpstr>大阪市西部</vt:lpstr>
      <vt:lpstr>大阪市西淀川区</vt:lpstr>
      <vt:lpstr>大阪市大正区</vt:lpstr>
      <vt:lpstr>大阪市中央区</vt:lpstr>
      <vt:lpstr>大阪市鶴見区</vt:lpstr>
      <vt:lpstr>大阪市天王寺区</vt:lpstr>
      <vt:lpstr>大阪市都島区</vt:lpstr>
      <vt:lpstr>大阪市東住吉区</vt:lpstr>
      <vt:lpstr>大阪市東成区</vt:lpstr>
      <vt:lpstr>大阪市東部</vt:lpstr>
      <vt:lpstr>大阪市東淀川区</vt:lpstr>
      <vt:lpstr>大阪市南部</vt:lpstr>
      <vt:lpstr>大阪市福島区</vt:lpstr>
      <vt:lpstr>大阪市平野区</vt:lpstr>
      <vt:lpstr>大阪市北区</vt:lpstr>
      <vt:lpstr>大阪市北部</vt:lpstr>
      <vt:lpstr>大阪市淀川区</vt:lpstr>
      <vt:lpstr>大阪市浪速区</vt:lpstr>
      <vt:lpstr>大東市</vt:lpstr>
      <vt:lpstr>池田市</vt:lpstr>
      <vt:lpstr>中河内</vt:lpstr>
      <vt:lpstr>忠岡町</vt:lpstr>
      <vt:lpstr>田尻町</vt:lpstr>
      <vt:lpstr>島本町</vt:lpstr>
      <vt:lpstr>東大阪市</vt:lpstr>
      <vt:lpstr>藤井寺市</vt:lpstr>
      <vt:lpstr>南河内</vt:lpstr>
      <vt:lpstr>二次医療圏</vt:lpstr>
      <vt:lpstr>能勢町</vt:lpstr>
      <vt:lpstr>柏原市</vt:lpstr>
      <vt:lpstr>八尾市</vt:lpstr>
      <vt:lpstr>富田林市</vt:lpstr>
      <vt:lpstr>豊中市</vt:lpstr>
      <vt:lpstr>豊能</vt:lpstr>
      <vt:lpstr>豊能町</vt:lpstr>
      <vt:lpstr>北河内</vt:lpstr>
      <vt:lpstr>枚方市</vt:lpstr>
      <vt:lpstr>箕面市</vt:lpstr>
      <vt:lpstr>岬町</vt:lpstr>
      <vt:lpstr>門真市</vt:lpstr>
      <vt:lpstr>和泉市</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2022-09-12T11:29:24Z</cp:lastPrinted>
  <dcterms:created xsi:type="dcterms:W3CDTF">2020-09-03T00:44:05Z</dcterms:created>
  <dcterms:modified xsi:type="dcterms:W3CDTF">2022-09-20T10:11:14Z</dcterms:modified>
</cp:coreProperties>
</file>